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3.DANH GIA QUY\2.NAM 2020\Quy 3-2020\2.HS-danh-gia-cac-don-vi\"/>
    </mc:Choice>
  </mc:AlternateContent>
  <bookViews>
    <workbookView xWindow="0" yWindow="0" windowWidth="20730" windowHeight="9615" tabRatio="652"/>
  </bookViews>
  <sheets>
    <sheet name="Mau 4B" sheetId="6" r:id="rId1"/>
    <sheet name="Tổng hợp tỷ lệ" sheetId="31" state="hidden" r:id="rId2"/>
    <sheet name="Tổng hợp tỷ lệ (2)" sheetId="61" r:id="rId3"/>
    <sheet name="Tổng hợp KQ VCQL" sheetId="60" r:id="rId4"/>
    <sheet name="Kết quả HĐ" sheetId="32" state="hidden" r:id="rId5"/>
    <sheet name="Các đơn vị" sheetId="46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_xlnm._FilterDatabase" localSheetId="5" hidden="1">'Các đơn vị'!$A$8:$P$390</definedName>
    <definedName name="_xlnm._FilterDatabase" localSheetId="0" hidden="1">'Mau 4B'!$A$7:$AQ$394</definedName>
    <definedName name="_xlnm.Print_Area" localSheetId="1">'Tổng hợp tỷ lệ'!$A$3:$W$29</definedName>
    <definedName name="_xlnm.Print_Area" localSheetId="2">'Tổng hợp tỷ lệ (2)'!$A$3:$W$119</definedName>
    <definedName name="_xlnm.Print_Titles" localSheetId="2">'Tổng hợp tỷ lệ (2)'!$3:$4</definedName>
  </definedNames>
  <calcPr calcId="152511"/>
</workbook>
</file>

<file path=xl/calcChain.xml><?xml version="1.0" encoding="utf-8"?>
<calcChain xmlns="http://schemas.openxmlformats.org/spreadsheetml/2006/main">
  <c r="N354" i="6" l="1"/>
  <c r="N269" i="6"/>
  <c r="Q43" i="61" l="1"/>
  <c r="N241" i="6" l="1"/>
  <c r="N244" i="6"/>
  <c r="N245" i="6"/>
  <c r="N258" i="6"/>
  <c r="N257" i="6"/>
  <c r="M262" i="6"/>
  <c r="J262" i="6"/>
  <c r="I260" i="6"/>
  <c r="J260" i="6" s="1"/>
  <c r="J259" i="6"/>
  <c r="J258" i="6"/>
  <c r="J257" i="6"/>
  <c r="J256" i="6"/>
  <c r="J254" i="6"/>
  <c r="J253" i="6"/>
  <c r="J252" i="6"/>
  <c r="J251" i="6"/>
  <c r="I250" i="6"/>
  <c r="J250" i="6" s="1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N393" i="6"/>
  <c r="M393" i="6"/>
  <c r="M133" i="6"/>
  <c r="N133" i="6"/>
  <c r="AF181" i="6"/>
  <c r="I41" i="6"/>
  <c r="N344" i="6" l="1"/>
  <c r="N314" i="6"/>
  <c r="N284" i="6"/>
  <c r="N277" i="6"/>
  <c r="N272" i="6"/>
  <c r="N233" i="6"/>
  <c r="N225" i="6"/>
  <c r="N220" i="6"/>
  <c r="N212" i="6"/>
  <c r="N199" i="6"/>
  <c r="N189" i="6"/>
  <c r="N186" i="6"/>
  <c r="N127" i="6"/>
  <c r="K33" i="6" l="1"/>
  <c r="H33" i="6"/>
  <c r="M33" i="6" s="1"/>
  <c r="I33" i="6"/>
  <c r="N33" i="6" s="1"/>
  <c r="L33" i="6"/>
  <c r="T33" i="6"/>
  <c r="U33" i="6"/>
  <c r="K32" i="6"/>
  <c r="H32" i="6"/>
  <c r="M32" i="6" s="1"/>
  <c r="I32" i="6"/>
  <c r="N32" i="6" s="1"/>
  <c r="L32" i="6"/>
  <c r="T32" i="6"/>
  <c r="U32" i="6"/>
  <c r="K340" i="6"/>
  <c r="K341" i="6"/>
  <c r="K304" i="6"/>
  <c r="K305" i="6"/>
  <c r="K306" i="6"/>
  <c r="K269" i="6"/>
  <c r="I269" i="6"/>
  <c r="J269" i="6" s="1"/>
  <c r="K199" i="6"/>
  <c r="J210" i="6"/>
  <c r="N179" i="6"/>
  <c r="M179" i="6"/>
  <c r="N177" i="6"/>
  <c r="M177" i="6"/>
  <c r="N175" i="6"/>
  <c r="M175" i="6"/>
  <c r="J163" i="6"/>
  <c r="J33" i="6" l="1"/>
  <c r="AB33" i="6" s="1"/>
  <c r="O33" i="6"/>
  <c r="P33" i="6" s="1"/>
  <c r="X33" i="6"/>
  <c r="J32" i="6"/>
  <c r="AD32" i="6" s="1"/>
  <c r="O32" i="6"/>
  <c r="P32" i="6" s="1"/>
  <c r="V32" i="6"/>
  <c r="AF143" i="6"/>
  <c r="U144" i="6"/>
  <c r="T144" i="6"/>
  <c r="L144" i="6"/>
  <c r="K144" i="6"/>
  <c r="J144" i="6"/>
  <c r="X144" i="6" s="1"/>
  <c r="J142" i="6"/>
  <c r="A135" i="6"/>
  <c r="A136" i="6" s="1"/>
  <c r="A137" i="6" s="1"/>
  <c r="A138" i="6" s="1"/>
  <c r="U133" i="6"/>
  <c r="T133" i="6"/>
  <c r="K133" i="6"/>
  <c r="L133" i="6"/>
  <c r="AD132" i="6"/>
  <c r="AB132" i="6"/>
  <c r="Z132" i="6"/>
  <c r="X132" i="6"/>
  <c r="U132" i="6"/>
  <c r="T132" i="6"/>
  <c r="N132" i="6"/>
  <c r="M132" i="6"/>
  <c r="L132" i="6"/>
  <c r="K132" i="6"/>
  <c r="AF82" i="6"/>
  <c r="U83" i="6"/>
  <c r="T83" i="6"/>
  <c r="K83" i="6"/>
  <c r="L83" i="6"/>
  <c r="U135" i="6"/>
  <c r="T135" i="6"/>
  <c r="N135" i="6"/>
  <c r="M135" i="6"/>
  <c r="L135" i="6"/>
  <c r="Z33" i="6" l="1"/>
  <c r="Z32" i="6"/>
  <c r="X32" i="6"/>
  <c r="AB32" i="6"/>
  <c r="AD33" i="6"/>
  <c r="V33" i="6"/>
  <c r="AP33" i="6" s="1"/>
  <c r="AL32" i="6"/>
  <c r="AN32" i="6"/>
  <c r="AH32" i="6"/>
  <c r="AP32" i="6"/>
  <c r="AJ32" i="6"/>
  <c r="O144" i="6"/>
  <c r="P144" i="6" s="1"/>
  <c r="Z144" i="6"/>
  <c r="AB144" i="6"/>
  <c r="AD144" i="6"/>
  <c r="O132" i="6"/>
  <c r="P132" i="6" s="1"/>
  <c r="O133" i="6"/>
  <c r="P133" i="6" s="1"/>
  <c r="X133" i="6"/>
  <c r="AD133" i="6"/>
  <c r="AB133" i="6"/>
  <c r="Z133" i="6"/>
  <c r="O83" i="6"/>
  <c r="P83" i="6" s="1"/>
  <c r="X83" i="6"/>
  <c r="AD83" i="6"/>
  <c r="AB83" i="6"/>
  <c r="Z83" i="6"/>
  <c r="AD135" i="6"/>
  <c r="K135" i="6"/>
  <c r="O135" i="6" s="1"/>
  <c r="P135" i="6" s="1"/>
  <c r="I209" i="46"/>
  <c r="H209" i="46"/>
  <c r="G209" i="46"/>
  <c r="F209" i="46"/>
  <c r="E209" i="46"/>
  <c r="I208" i="46"/>
  <c r="H208" i="46"/>
  <c r="G208" i="46"/>
  <c r="F208" i="46"/>
  <c r="E208" i="46"/>
  <c r="E177" i="46"/>
  <c r="F177" i="46"/>
  <c r="G177" i="46"/>
  <c r="H177" i="46"/>
  <c r="I177" i="46"/>
  <c r="E178" i="46"/>
  <c r="F178" i="46"/>
  <c r="G178" i="46"/>
  <c r="H178" i="46"/>
  <c r="I178" i="46"/>
  <c r="E179" i="46"/>
  <c r="F179" i="46"/>
  <c r="G179" i="46"/>
  <c r="H179" i="46"/>
  <c r="I179" i="46"/>
  <c r="E180" i="46"/>
  <c r="F180" i="46"/>
  <c r="G180" i="46"/>
  <c r="H180" i="46"/>
  <c r="I180" i="46"/>
  <c r="E181" i="46"/>
  <c r="F181" i="46"/>
  <c r="G181" i="46"/>
  <c r="H181" i="46"/>
  <c r="I181" i="46"/>
  <c r="E182" i="46"/>
  <c r="F182" i="46"/>
  <c r="G182" i="46"/>
  <c r="H182" i="46"/>
  <c r="I182" i="46"/>
  <c r="E183" i="46"/>
  <c r="F183" i="46"/>
  <c r="G183" i="46"/>
  <c r="H183" i="46"/>
  <c r="I183" i="46"/>
  <c r="E184" i="46"/>
  <c r="F184" i="46"/>
  <c r="G184" i="46"/>
  <c r="H184" i="46"/>
  <c r="I184" i="46"/>
  <c r="E185" i="46"/>
  <c r="F185" i="46"/>
  <c r="G185" i="46"/>
  <c r="H185" i="46"/>
  <c r="I185" i="46"/>
  <c r="E186" i="46"/>
  <c r="F186" i="46"/>
  <c r="G186" i="46"/>
  <c r="H186" i="46"/>
  <c r="I186" i="46"/>
  <c r="E187" i="46"/>
  <c r="F187" i="46"/>
  <c r="G187" i="46"/>
  <c r="H187" i="46"/>
  <c r="I187" i="46"/>
  <c r="E188" i="46"/>
  <c r="F188" i="46"/>
  <c r="G188" i="46"/>
  <c r="H188" i="46"/>
  <c r="I188" i="46"/>
  <c r="E189" i="46"/>
  <c r="F189" i="46"/>
  <c r="G189" i="46"/>
  <c r="H189" i="46"/>
  <c r="I189" i="46"/>
  <c r="E190" i="46"/>
  <c r="F190" i="46"/>
  <c r="G190" i="46"/>
  <c r="H190" i="46"/>
  <c r="I190" i="46"/>
  <c r="E191" i="46"/>
  <c r="F191" i="46"/>
  <c r="G191" i="46"/>
  <c r="H191" i="46"/>
  <c r="I191" i="46"/>
  <c r="E192" i="46"/>
  <c r="F192" i="46"/>
  <c r="G192" i="46"/>
  <c r="H192" i="46"/>
  <c r="I192" i="46"/>
  <c r="E193" i="46"/>
  <c r="F193" i="46"/>
  <c r="G193" i="46"/>
  <c r="H193" i="46"/>
  <c r="I193" i="46"/>
  <c r="E194" i="46"/>
  <c r="F194" i="46"/>
  <c r="G194" i="46"/>
  <c r="H194" i="46"/>
  <c r="I194" i="46"/>
  <c r="E195" i="46"/>
  <c r="F195" i="46"/>
  <c r="G195" i="46"/>
  <c r="H195" i="46"/>
  <c r="I195" i="46"/>
  <c r="E196" i="46"/>
  <c r="F196" i="46"/>
  <c r="G196" i="46"/>
  <c r="H196" i="46"/>
  <c r="I196" i="46"/>
  <c r="E197" i="46"/>
  <c r="F197" i="46"/>
  <c r="G197" i="46"/>
  <c r="H197" i="46"/>
  <c r="I197" i="46"/>
  <c r="E198" i="46"/>
  <c r="F198" i="46"/>
  <c r="G198" i="46"/>
  <c r="H198" i="46"/>
  <c r="I198" i="46"/>
  <c r="E199" i="46"/>
  <c r="F199" i="46"/>
  <c r="G199" i="46"/>
  <c r="H199" i="46"/>
  <c r="I199" i="46"/>
  <c r="E200" i="46"/>
  <c r="F200" i="46"/>
  <c r="G200" i="46"/>
  <c r="H200" i="46"/>
  <c r="I200" i="46"/>
  <c r="E201" i="46"/>
  <c r="F201" i="46"/>
  <c r="G201" i="46"/>
  <c r="H201" i="46"/>
  <c r="I201" i="46"/>
  <c r="E202" i="46"/>
  <c r="F202" i="46"/>
  <c r="G202" i="46"/>
  <c r="H202" i="46"/>
  <c r="I202" i="46"/>
  <c r="E203" i="46"/>
  <c r="F203" i="46"/>
  <c r="G203" i="46"/>
  <c r="H203" i="46"/>
  <c r="I203" i="46"/>
  <c r="E204" i="46"/>
  <c r="F204" i="46"/>
  <c r="G204" i="46"/>
  <c r="H204" i="46"/>
  <c r="I204" i="46"/>
  <c r="E205" i="46"/>
  <c r="F205" i="46"/>
  <c r="G205" i="46"/>
  <c r="H205" i="46"/>
  <c r="I205" i="46"/>
  <c r="E206" i="46"/>
  <c r="F206" i="46"/>
  <c r="G206" i="46"/>
  <c r="H206" i="46"/>
  <c r="I206" i="46"/>
  <c r="I176" i="46"/>
  <c r="H176" i="46"/>
  <c r="G176" i="46"/>
  <c r="F176" i="46"/>
  <c r="E176" i="46"/>
  <c r="E173" i="46"/>
  <c r="AH33" i="6" l="1"/>
  <c r="AJ33" i="6"/>
  <c r="AL33" i="6"/>
  <c r="AN33" i="6"/>
  <c r="V132" i="6"/>
  <c r="AN132" i="6" s="1"/>
  <c r="V144" i="6"/>
  <c r="V133" i="6"/>
  <c r="AP133" i="6" s="1"/>
  <c r="V83" i="6"/>
  <c r="AL83" i="6" s="1"/>
  <c r="X135" i="6"/>
  <c r="Z135" i="6"/>
  <c r="AB135" i="6"/>
  <c r="V135" i="6"/>
  <c r="U394" i="6"/>
  <c r="T394" i="6"/>
  <c r="U393" i="6"/>
  <c r="T393" i="6"/>
  <c r="U391" i="6"/>
  <c r="T391" i="6"/>
  <c r="U388" i="6"/>
  <c r="T388" i="6"/>
  <c r="U387" i="6"/>
  <c r="T387" i="6"/>
  <c r="U385" i="6"/>
  <c r="T385" i="6"/>
  <c r="U384" i="6"/>
  <c r="T384" i="6"/>
  <c r="U383" i="6"/>
  <c r="T383" i="6"/>
  <c r="U382" i="6"/>
  <c r="T382" i="6"/>
  <c r="U381" i="6"/>
  <c r="T381" i="6"/>
  <c r="U380" i="6"/>
  <c r="T380" i="6"/>
  <c r="U379" i="6"/>
  <c r="T379" i="6"/>
  <c r="U378" i="6"/>
  <c r="T378" i="6"/>
  <c r="U377" i="6"/>
  <c r="T377" i="6"/>
  <c r="U376" i="6"/>
  <c r="T376" i="6"/>
  <c r="U375" i="6"/>
  <c r="T375" i="6"/>
  <c r="U374" i="6"/>
  <c r="T374" i="6"/>
  <c r="U371" i="6"/>
  <c r="T371" i="6"/>
  <c r="U370" i="6"/>
  <c r="T370" i="6"/>
  <c r="U369" i="6"/>
  <c r="T369" i="6"/>
  <c r="U368" i="6"/>
  <c r="T368" i="6"/>
  <c r="U367" i="6"/>
  <c r="T367" i="6"/>
  <c r="U366" i="6"/>
  <c r="T366" i="6"/>
  <c r="U365" i="6"/>
  <c r="T365" i="6"/>
  <c r="U364" i="6"/>
  <c r="T364" i="6"/>
  <c r="U363" i="6"/>
  <c r="T363" i="6"/>
  <c r="U362" i="6"/>
  <c r="T362" i="6"/>
  <c r="U359" i="6"/>
  <c r="T359" i="6"/>
  <c r="U358" i="6"/>
  <c r="T358" i="6"/>
  <c r="U357" i="6"/>
  <c r="T357" i="6"/>
  <c r="U356" i="6"/>
  <c r="T356" i="6"/>
  <c r="U355" i="6"/>
  <c r="T355" i="6"/>
  <c r="U354" i="6"/>
  <c r="T354" i="6"/>
  <c r="U353" i="6"/>
  <c r="T353" i="6"/>
  <c r="U352" i="6"/>
  <c r="T352" i="6"/>
  <c r="U349" i="6"/>
  <c r="T349" i="6"/>
  <c r="U347" i="6"/>
  <c r="T347" i="6"/>
  <c r="U346" i="6"/>
  <c r="T346" i="6"/>
  <c r="U344" i="6"/>
  <c r="T344" i="6"/>
  <c r="U343" i="6"/>
  <c r="T343" i="6"/>
  <c r="U342" i="6"/>
  <c r="T342" i="6"/>
  <c r="U341" i="6"/>
  <c r="T341" i="6"/>
  <c r="U340" i="6"/>
  <c r="T340" i="6"/>
  <c r="U339" i="6"/>
  <c r="T339" i="6"/>
  <c r="U338" i="6"/>
  <c r="T338" i="6"/>
  <c r="U337" i="6"/>
  <c r="T337" i="6"/>
  <c r="U336" i="6"/>
  <c r="T336" i="6"/>
  <c r="U335" i="6"/>
  <c r="T335" i="6"/>
  <c r="U334" i="6"/>
  <c r="T334" i="6"/>
  <c r="U333" i="6"/>
  <c r="T333" i="6"/>
  <c r="U332" i="6"/>
  <c r="T332" i="6"/>
  <c r="U331" i="6"/>
  <c r="T331" i="6"/>
  <c r="U330" i="6"/>
  <c r="T330" i="6"/>
  <c r="U329" i="6"/>
  <c r="T329" i="6"/>
  <c r="U328" i="6"/>
  <c r="T328" i="6"/>
  <c r="U327" i="6"/>
  <c r="T327" i="6"/>
  <c r="U326" i="6"/>
  <c r="T326" i="6"/>
  <c r="U323" i="6"/>
  <c r="T323" i="6"/>
  <c r="U322" i="6"/>
  <c r="T322" i="6"/>
  <c r="U321" i="6"/>
  <c r="T321" i="6"/>
  <c r="U320" i="6"/>
  <c r="T320" i="6"/>
  <c r="U319" i="6"/>
  <c r="T319" i="6"/>
  <c r="U318" i="6"/>
  <c r="T318" i="6"/>
  <c r="U317" i="6"/>
  <c r="T317" i="6"/>
  <c r="U316" i="6"/>
  <c r="T316" i="6"/>
  <c r="U315" i="6"/>
  <c r="T315" i="6"/>
  <c r="U314" i="6"/>
  <c r="T314" i="6"/>
  <c r="U313" i="6"/>
  <c r="T313" i="6"/>
  <c r="U312" i="6"/>
  <c r="T312" i="6"/>
  <c r="U311" i="6"/>
  <c r="T311" i="6"/>
  <c r="U310" i="6"/>
  <c r="T310" i="6"/>
  <c r="U309" i="6"/>
  <c r="T309" i="6"/>
  <c r="U308" i="6"/>
  <c r="T308" i="6"/>
  <c r="U307" i="6"/>
  <c r="T307" i="6"/>
  <c r="U306" i="6"/>
  <c r="T306" i="6"/>
  <c r="U305" i="6"/>
  <c r="T305" i="6"/>
  <c r="U304" i="6"/>
  <c r="T304" i="6"/>
  <c r="U303" i="6"/>
  <c r="T303" i="6"/>
  <c r="U302" i="6"/>
  <c r="T302" i="6"/>
  <c r="U301" i="6"/>
  <c r="T301" i="6"/>
  <c r="U300" i="6"/>
  <c r="T300" i="6"/>
  <c r="U299" i="6"/>
  <c r="T299" i="6"/>
  <c r="U298" i="6"/>
  <c r="T298" i="6"/>
  <c r="U297" i="6"/>
  <c r="T297" i="6"/>
  <c r="U296" i="6"/>
  <c r="T296" i="6"/>
  <c r="U295" i="6"/>
  <c r="T295" i="6"/>
  <c r="U294" i="6"/>
  <c r="T294" i="6"/>
  <c r="U291" i="6"/>
  <c r="T291" i="6"/>
  <c r="U290" i="6"/>
  <c r="T290" i="6"/>
  <c r="U289" i="6"/>
  <c r="T289" i="6"/>
  <c r="U288" i="6"/>
  <c r="T288" i="6"/>
  <c r="U287" i="6"/>
  <c r="T287" i="6"/>
  <c r="U286" i="6"/>
  <c r="T286" i="6"/>
  <c r="U285" i="6"/>
  <c r="T285" i="6"/>
  <c r="U284" i="6"/>
  <c r="T284" i="6"/>
  <c r="U283" i="6"/>
  <c r="T283" i="6"/>
  <c r="U282" i="6"/>
  <c r="T282" i="6"/>
  <c r="U281" i="6"/>
  <c r="T281" i="6"/>
  <c r="U280" i="6"/>
  <c r="T280" i="6"/>
  <c r="U279" i="6"/>
  <c r="T279" i="6"/>
  <c r="U278" i="6"/>
  <c r="T278" i="6"/>
  <c r="U277" i="6"/>
  <c r="T277" i="6"/>
  <c r="U276" i="6"/>
  <c r="T276" i="6"/>
  <c r="U275" i="6"/>
  <c r="T275" i="6"/>
  <c r="U274" i="6"/>
  <c r="T274" i="6"/>
  <c r="U273" i="6"/>
  <c r="T273" i="6"/>
  <c r="U272" i="6"/>
  <c r="T272" i="6"/>
  <c r="U271" i="6"/>
  <c r="T271" i="6"/>
  <c r="U270" i="6"/>
  <c r="T270" i="6"/>
  <c r="U269" i="6"/>
  <c r="T269" i="6"/>
  <c r="U268" i="6"/>
  <c r="T268" i="6"/>
  <c r="U267" i="6"/>
  <c r="T267" i="6"/>
  <c r="U266" i="6"/>
  <c r="T266" i="6"/>
  <c r="U265" i="6"/>
  <c r="T265" i="6"/>
  <c r="U262" i="6"/>
  <c r="T262" i="6"/>
  <c r="U260" i="6"/>
  <c r="T260" i="6"/>
  <c r="U142" i="6"/>
  <c r="T142" i="6"/>
  <c r="U258" i="6"/>
  <c r="T258" i="6"/>
  <c r="U257" i="6"/>
  <c r="T257" i="6"/>
  <c r="U256" i="6"/>
  <c r="T256" i="6"/>
  <c r="U255" i="6"/>
  <c r="T255" i="6"/>
  <c r="U254" i="6"/>
  <c r="T254" i="6"/>
  <c r="U253" i="6"/>
  <c r="T253" i="6"/>
  <c r="U252" i="6"/>
  <c r="T252" i="6"/>
  <c r="U251" i="6"/>
  <c r="T251" i="6"/>
  <c r="U250" i="6"/>
  <c r="T250" i="6"/>
  <c r="U249" i="6"/>
  <c r="T249" i="6"/>
  <c r="U248" i="6"/>
  <c r="T248" i="6"/>
  <c r="U247" i="6"/>
  <c r="T247" i="6"/>
  <c r="U246" i="6"/>
  <c r="T246" i="6"/>
  <c r="U245" i="6"/>
  <c r="T245" i="6"/>
  <c r="U244" i="6"/>
  <c r="T244" i="6"/>
  <c r="U243" i="6"/>
  <c r="T243" i="6"/>
  <c r="U242" i="6"/>
  <c r="T242" i="6"/>
  <c r="U241" i="6"/>
  <c r="T241" i="6"/>
  <c r="U240" i="6"/>
  <c r="T240" i="6"/>
  <c r="U239" i="6"/>
  <c r="T239" i="6"/>
  <c r="U238" i="6"/>
  <c r="T238" i="6"/>
  <c r="U237" i="6"/>
  <c r="T237" i="6"/>
  <c r="U236" i="6"/>
  <c r="T236" i="6"/>
  <c r="U233" i="6"/>
  <c r="T233" i="6"/>
  <c r="U232" i="6"/>
  <c r="T232" i="6"/>
  <c r="U231" i="6"/>
  <c r="T231" i="6"/>
  <c r="U230" i="6"/>
  <c r="T230" i="6"/>
  <c r="U229" i="6"/>
  <c r="T229" i="6"/>
  <c r="U228" i="6"/>
  <c r="T228" i="6"/>
  <c r="U227" i="6"/>
  <c r="T227" i="6"/>
  <c r="U226" i="6"/>
  <c r="T226" i="6"/>
  <c r="U225" i="6"/>
  <c r="T225" i="6"/>
  <c r="U224" i="6"/>
  <c r="T224" i="6"/>
  <c r="U223" i="6"/>
  <c r="T223" i="6"/>
  <c r="U222" i="6"/>
  <c r="T222" i="6"/>
  <c r="U221" i="6"/>
  <c r="T221" i="6"/>
  <c r="U220" i="6"/>
  <c r="T220" i="6"/>
  <c r="U219" i="6"/>
  <c r="T219" i="6"/>
  <c r="U218" i="6"/>
  <c r="T218" i="6"/>
  <c r="U215" i="6"/>
  <c r="T215" i="6"/>
  <c r="U214" i="6"/>
  <c r="T214" i="6"/>
  <c r="U212" i="6"/>
  <c r="T212" i="6"/>
  <c r="U211" i="6"/>
  <c r="T211" i="6"/>
  <c r="U210" i="6"/>
  <c r="T210" i="6"/>
  <c r="U208" i="6"/>
  <c r="T208" i="6"/>
  <c r="U207" i="6"/>
  <c r="T207" i="6"/>
  <c r="U206" i="6"/>
  <c r="T206" i="6"/>
  <c r="U205" i="6"/>
  <c r="T205" i="6"/>
  <c r="U204" i="6"/>
  <c r="T204" i="6"/>
  <c r="U203" i="6"/>
  <c r="T203" i="6"/>
  <c r="U202" i="6"/>
  <c r="T202" i="6"/>
  <c r="U201" i="6"/>
  <c r="T201" i="6"/>
  <c r="U200" i="6"/>
  <c r="T200" i="6"/>
  <c r="U199" i="6"/>
  <c r="T199" i="6"/>
  <c r="U198" i="6"/>
  <c r="T198" i="6"/>
  <c r="U197" i="6"/>
  <c r="T197" i="6"/>
  <c r="U196" i="6"/>
  <c r="T196" i="6"/>
  <c r="U195" i="6"/>
  <c r="T195" i="6"/>
  <c r="U194" i="6"/>
  <c r="T194" i="6"/>
  <c r="U193" i="6"/>
  <c r="T193" i="6"/>
  <c r="U192" i="6"/>
  <c r="T192" i="6"/>
  <c r="U191" i="6"/>
  <c r="T191" i="6"/>
  <c r="U190" i="6"/>
  <c r="T190" i="6"/>
  <c r="U189" i="6"/>
  <c r="T189" i="6"/>
  <c r="U188" i="6"/>
  <c r="T188" i="6"/>
  <c r="U187" i="6"/>
  <c r="T187" i="6"/>
  <c r="U186" i="6"/>
  <c r="T186" i="6"/>
  <c r="U185" i="6"/>
  <c r="T185" i="6"/>
  <c r="U184" i="6"/>
  <c r="T184" i="6"/>
  <c r="U183" i="6"/>
  <c r="T183" i="6"/>
  <c r="U182" i="6"/>
  <c r="T182" i="6"/>
  <c r="U179" i="6"/>
  <c r="T179" i="6"/>
  <c r="U177" i="6"/>
  <c r="T177" i="6"/>
  <c r="U175" i="6"/>
  <c r="T175" i="6"/>
  <c r="U172" i="6"/>
  <c r="T172" i="6"/>
  <c r="U171" i="6"/>
  <c r="T171" i="6"/>
  <c r="U169" i="6"/>
  <c r="T169" i="6"/>
  <c r="U168" i="6"/>
  <c r="T168" i="6"/>
  <c r="U167" i="6"/>
  <c r="T167" i="6"/>
  <c r="U259" i="6"/>
  <c r="T259" i="6"/>
  <c r="U163" i="6"/>
  <c r="T163" i="6"/>
  <c r="U161" i="6"/>
  <c r="T161" i="6"/>
  <c r="U160" i="6"/>
  <c r="T160" i="6"/>
  <c r="U157" i="6"/>
  <c r="T157" i="6"/>
  <c r="U156" i="6"/>
  <c r="T156" i="6"/>
  <c r="U154" i="6"/>
  <c r="T154" i="6"/>
  <c r="U153" i="6"/>
  <c r="T153" i="6"/>
  <c r="U152" i="6"/>
  <c r="T152" i="6"/>
  <c r="U149" i="6"/>
  <c r="T149" i="6"/>
  <c r="U124" i="6"/>
  <c r="T124" i="6"/>
  <c r="U148" i="6"/>
  <c r="T148" i="6"/>
  <c r="U145" i="6"/>
  <c r="T145" i="6"/>
  <c r="U143" i="6"/>
  <c r="T143" i="6"/>
  <c r="U141" i="6"/>
  <c r="T141" i="6"/>
  <c r="U138" i="6"/>
  <c r="T138" i="6"/>
  <c r="U137" i="6"/>
  <c r="T137" i="6"/>
  <c r="U136" i="6"/>
  <c r="T136" i="6"/>
  <c r="U131" i="6"/>
  <c r="T131" i="6"/>
  <c r="U130" i="6"/>
  <c r="T130" i="6"/>
  <c r="U129" i="6"/>
  <c r="T129" i="6"/>
  <c r="U128" i="6"/>
  <c r="T128" i="6"/>
  <c r="U127" i="6"/>
  <c r="T127" i="6"/>
  <c r="U126" i="6"/>
  <c r="T126" i="6"/>
  <c r="U125" i="6"/>
  <c r="T125" i="6"/>
  <c r="U65" i="6"/>
  <c r="T65" i="6"/>
  <c r="U166" i="6"/>
  <c r="T166" i="6"/>
  <c r="U123" i="6"/>
  <c r="T123" i="6"/>
  <c r="U122" i="6"/>
  <c r="T122" i="6"/>
  <c r="U119" i="6"/>
  <c r="T119" i="6"/>
  <c r="U118" i="6"/>
  <c r="T118" i="6"/>
  <c r="U117" i="6"/>
  <c r="T117" i="6"/>
  <c r="U57" i="6"/>
  <c r="T57" i="6"/>
  <c r="U60" i="6"/>
  <c r="T60" i="6"/>
  <c r="U116" i="6"/>
  <c r="T116" i="6"/>
  <c r="U115" i="6"/>
  <c r="T115" i="6"/>
  <c r="U114" i="6"/>
  <c r="T114" i="6"/>
  <c r="U113" i="6"/>
  <c r="T113" i="6"/>
  <c r="U112" i="6"/>
  <c r="T112" i="6"/>
  <c r="U111" i="6"/>
  <c r="T111" i="6"/>
  <c r="U110" i="6"/>
  <c r="T110" i="6"/>
  <c r="U109" i="6"/>
  <c r="T109" i="6"/>
  <c r="U108" i="6"/>
  <c r="T108" i="6"/>
  <c r="U107" i="6"/>
  <c r="T107" i="6"/>
  <c r="U106" i="6"/>
  <c r="T106" i="6"/>
  <c r="U105" i="6"/>
  <c r="T105" i="6"/>
  <c r="U103" i="6"/>
  <c r="T103" i="6"/>
  <c r="U101" i="6"/>
  <c r="T101" i="6"/>
  <c r="U99" i="6"/>
  <c r="T99" i="6"/>
  <c r="U98" i="6"/>
  <c r="T98" i="6"/>
  <c r="U97" i="6"/>
  <c r="T97" i="6"/>
  <c r="U96" i="6"/>
  <c r="T96" i="6"/>
  <c r="U95" i="6"/>
  <c r="T95" i="6"/>
  <c r="U94" i="6"/>
  <c r="T94" i="6"/>
  <c r="U93" i="6"/>
  <c r="T93" i="6"/>
  <c r="U92" i="6"/>
  <c r="T92" i="6"/>
  <c r="U91" i="6"/>
  <c r="T91" i="6"/>
  <c r="U90" i="6"/>
  <c r="T90" i="6"/>
  <c r="U89" i="6"/>
  <c r="T89" i="6"/>
  <c r="U88" i="6"/>
  <c r="T88" i="6"/>
  <c r="U87" i="6"/>
  <c r="T87" i="6"/>
  <c r="U84" i="6"/>
  <c r="T84" i="6"/>
  <c r="U81" i="6"/>
  <c r="T81" i="6"/>
  <c r="U80" i="6"/>
  <c r="T80" i="6"/>
  <c r="U79" i="6"/>
  <c r="T79" i="6"/>
  <c r="U78" i="6"/>
  <c r="T78" i="6"/>
  <c r="U77" i="6"/>
  <c r="T77" i="6"/>
  <c r="U76" i="6"/>
  <c r="T76" i="6"/>
  <c r="U75" i="6"/>
  <c r="T75" i="6"/>
  <c r="U72" i="6"/>
  <c r="T72" i="6"/>
  <c r="U70" i="6"/>
  <c r="T70" i="6"/>
  <c r="U69" i="6"/>
  <c r="T69" i="6"/>
  <c r="U68" i="6"/>
  <c r="T68" i="6"/>
  <c r="U67" i="6"/>
  <c r="T67" i="6"/>
  <c r="U66" i="6"/>
  <c r="T66" i="6"/>
  <c r="U64" i="6"/>
  <c r="T64" i="6"/>
  <c r="U61" i="6"/>
  <c r="T61" i="6"/>
  <c r="U59" i="6"/>
  <c r="T59" i="6"/>
  <c r="U58" i="6"/>
  <c r="T58" i="6"/>
  <c r="U55" i="6"/>
  <c r="T55" i="6"/>
  <c r="U53" i="6"/>
  <c r="T53" i="6"/>
  <c r="U52" i="6"/>
  <c r="T52" i="6"/>
  <c r="U51" i="6"/>
  <c r="T51" i="6"/>
  <c r="U50" i="6"/>
  <c r="T50" i="6"/>
  <c r="U49" i="6"/>
  <c r="T49" i="6"/>
  <c r="U48" i="6"/>
  <c r="T48" i="6"/>
  <c r="U47" i="6"/>
  <c r="T47" i="6"/>
  <c r="U46" i="6"/>
  <c r="T46" i="6"/>
  <c r="U45" i="6"/>
  <c r="T45" i="6"/>
  <c r="U42" i="6"/>
  <c r="T42" i="6"/>
  <c r="U41" i="6"/>
  <c r="T41" i="6"/>
  <c r="U40" i="6"/>
  <c r="T40" i="6"/>
  <c r="U39" i="6"/>
  <c r="T39" i="6"/>
  <c r="U38" i="6"/>
  <c r="T38" i="6"/>
  <c r="U37" i="6"/>
  <c r="T37" i="6"/>
  <c r="U36" i="6"/>
  <c r="T36" i="6"/>
  <c r="U35" i="6"/>
  <c r="T35" i="6"/>
  <c r="U34" i="6"/>
  <c r="T34" i="6"/>
  <c r="U31" i="6"/>
  <c r="T31" i="6"/>
  <c r="U29" i="6"/>
  <c r="T29" i="6"/>
  <c r="U28" i="6"/>
  <c r="T28" i="6"/>
  <c r="T17" i="6"/>
  <c r="U17" i="6"/>
  <c r="T18" i="6"/>
  <c r="U18" i="6"/>
  <c r="T19" i="6"/>
  <c r="U19" i="6"/>
  <c r="T20" i="6"/>
  <c r="U20" i="6"/>
  <c r="T21" i="6"/>
  <c r="U21" i="6"/>
  <c r="T22" i="6"/>
  <c r="U22" i="6"/>
  <c r="T23" i="6"/>
  <c r="U23" i="6"/>
  <c r="T24" i="6"/>
  <c r="U24" i="6"/>
  <c r="T25" i="6"/>
  <c r="U25" i="6"/>
  <c r="T26" i="6"/>
  <c r="U26" i="6"/>
  <c r="U16" i="6"/>
  <c r="AJ132" i="6" l="1"/>
  <c r="AH132" i="6"/>
  <c r="AL132" i="6"/>
  <c r="AP132" i="6"/>
  <c r="AH144" i="6"/>
  <c r="AP144" i="6"/>
  <c r="AN144" i="6"/>
  <c r="AL144" i="6"/>
  <c r="AJ144" i="6"/>
  <c r="AL133" i="6"/>
  <c r="AN133" i="6"/>
  <c r="AH133" i="6"/>
  <c r="AJ83" i="6"/>
  <c r="AJ133" i="6"/>
  <c r="AN83" i="6"/>
  <c r="AH83" i="6"/>
  <c r="AP83" i="6"/>
  <c r="AP135" i="6"/>
  <c r="AH135" i="6"/>
  <c r="AN135" i="6"/>
  <c r="AL135" i="6"/>
  <c r="AJ135" i="6"/>
  <c r="F9" i="60"/>
  <c r="I256" i="46"/>
  <c r="H256" i="46"/>
  <c r="G256" i="46"/>
  <c r="F256" i="46"/>
  <c r="E256" i="46"/>
  <c r="E231" i="46"/>
  <c r="F231" i="46"/>
  <c r="G231" i="46"/>
  <c r="H231" i="46"/>
  <c r="I231" i="46"/>
  <c r="E232" i="46"/>
  <c r="F232" i="46"/>
  <c r="G232" i="46"/>
  <c r="H232" i="46"/>
  <c r="I232" i="46"/>
  <c r="E233" i="46"/>
  <c r="F233" i="46"/>
  <c r="G233" i="46"/>
  <c r="H233" i="46"/>
  <c r="I233" i="46"/>
  <c r="E234" i="46"/>
  <c r="F234" i="46"/>
  <c r="G234" i="46"/>
  <c r="H234" i="46"/>
  <c r="I234" i="46"/>
  <c r="E235" i="46"/>
  <c r="F235" i="46"/>
  <c r="G235" i="46"/>
  <c r="H235" i="46"/>
  <c r="I235" i="46"/>
  <c r="E236" i="46"/>
  <c r="F236" i="46"/>
  <c r="G236" i="46"/>
  <c r="H236" i="46"/>
  <c r="I236" i="46"/>
  <c r="E237" i="46"/>
  <c r="F237" i="46"/>
  <c r="G237" i="46"/>
  <c r="H237" i="46"/>
  <c r="I237" i="46"/>
  <c r="E238" i="46"/>
  <c r="F238" i="46"/>
  <c r="G238" i="46"/>
  <c r="H238" i="46"/>
  <c r="I238" i="46"/>
  <c r="E239" i="46"/>
  <c r="F239" i="46"/>
  <c r="G239" i="46"/>
  <c r="H239" i="46"/>
  <c r="I239" i="46"/>
  <c r="E240" i="46"/>
  <c r="F240" i="46"/>
  <c r="G240" i="46"/>
  <c r="H240" i="46"/>
  <c r="I240" i="46"/>
  <c r="E241" i="46"/>
  <c r="F241" i="46"/>
  <c r="G241" i="46"/>
  <c r="H241" i="46"/>
  <c r="I241" i="46"/>
  <c r="E242" i="46"/>
  <c r="F242" i="46"/>
  <c r="G242" i="46"/>
  <c r="H242" i="46"/>
  <c r="I242" i="46"/>
  <c r="E243" i="46"/>
  <c r="F243" i="46"/>
  <c r="G243" i="46"/>
  <c r="H243" i="46"/>
  <c r="I243" i="46"/>
  <c r="E244" i="46"/>
  <c r="F244" i="46"/>
  <c r="G244" i="46"/>
  <c r="H244" i="46"/>
  <c r="I244" i="46"/>
  <c r="E245" i="46"/>
  <c r="F245" i="46"/>
  <c r="G245" i="46"/>
  <c r="H245" i="46"/>
  <c r="I245" i="46"/>
  <c r="E246" i="46"/>
  <c r="F246" i="46"/>
  <c r="G246" i="46"/>
  <c r="H246" i="46"/>
  <c r="I246" i="46"/>
  <c r="E247" i="46"/>
  <c r="F247" i="46"/>
  <c r="G247" i="46"/>
  <c r="H247" i="46"/>
  <c r="I247" i="46"/>
  <c r="E248" i="46"/>
  <c r="F248" i="46"/>
  <c r="G248" i="46"/>
  <c r="H248" i="46"/>
  <c r="I248" i="46"/>
  <c r="E249" i="46"/>
  <c r="F249" i="46"/>
  <c r="G249" i="46"/>
  <c r="H249" i="46"/>
  <c r="I249" i="46"/>
  <c r="E250" i="46"/>
  <c r="F250" i="46"/>
  <c r="G250" i="46"/>
  <c r="H250" i="46"/>
  <c r="I250" i="46"/>
  <c r="E251" i="46"/>
  <c r="F251" i="46"/>
  <c r="G251" i="46"/>
  <c r="H251" i="46"/>
  <c r="I251" i="46"/>
  <c r="E252" i="46"/>
  <c r="F252" i="46"/>
  <c r="G252" i="46"/>
  <c r="H252" i="46"/>
  <c r="I252" i="46"/>
  <c r="E253" i="46"/>
  <c r="F253" i="46"/>
  <c r="G253" i="46"/>
  <c r="H253" i="46"/>
  <c r="I253" i="46"/>
  <c r="E254" i="46"/>
  <c r="F254" i="46"/>
  <c r="G254" i="46"/>
  <c r="H254" i="46"/>
  <c r="I254" i="46"/>
  <c r="I230" i="46"/>
  <c r="H230" i="46"/>
  <c r="G230" i="46"/>
  <c r="F230" i="46"/>
  <c r="E230" i="46"/>
  <c r="T16" i="6" l="1"/>
  <c r="W99" i="61"/>
  <c r="U99" i="61"/>
  <c r="S99" i="61"/>
  <c r="Q99" i="61"/>
  <c r="O99" i="61"/>
  <c r="AF348" i="6"/>
  <c r="O319" i="46"/>
  <c r="I344" i="46"/>
  <c r="I349" i="6" s="1"/>
  <c r="N349" i="6" s="1"/>
  <c r="H344" i="46"/>
  <c r="H349" i="6" s="1"/>
  <c r="M349" i="6" s="1"/>
  <c r="G344" i="46"/>
  <c r="G349" i="6" s="1"/>
  <c r="L349" i="6" s="1"/>
  <c r="F344" i="46"/>
  <c r="F349" i="6" s="1"/>
  <c r="E344" i="46"/>
  <c r="E349" i="6" s="1"/>
  <c r="O343" i="46"/>
  <c r="I342" i="46"/>
  <c r="H342" i="46"/>
  <c r="G342" i="46"/>
  <c r="F342" i="46"/>
  <c r="E342" i="46"/>
  <c r="I341" i="46"/>
  <c r="H341" i="46"/>
  <c r="G341" i="46"/>
  <c r="F341" i="46"/>
  <c r="E341" i="46"/>
  <c r="E328" i="46"/>
  <c r="F328" i="46"/>
  <c r="G328" i="46"/>
  <c r="H328" i="46"/>
  <c r="I328" i="46"/>
  <c r="E329" i="46"/>
  <c r="F329" i="46"/>
  <c r="G329" i="46"/>
  <c r="H329" i="46"/>
  <c r="I329" i="46"/>
  <c r="E330" i="46"/>
  <c r="F330" i="46"/>
  <c r="G330" i="46"/>
  <c r="H330" i="46"/>
  <c r="I330" i="46"/>
  <c r="E331" i="46"/>
  <c r="F331" i="46"/>
  <c r="G331" i="46"/>
  <c r="H331" i="46"/>
  <c r="I331" i="46"/>
  <c r="E332" i="46"/>
  <c r="F332" i="46"/>
  <c r="G332" i="46"/>
  <c r="H332" i="46"/>
  <c r="I332" i="46"/>
  <c r="E333" i="46"/>
  <c r="F333" i="46"/>
  <c r="G333" i="46"/>
  <c r="H333" i="46"/>
  <c r="I333" i="46"/>
  <c r="E334" i="46"/>
  <c r="F334" i="46"/>
  <c r="G334" i="46"/>
  <c r="H334" i="46"/>
  <c r="I334" i="46"/>
  <c r="E335" i="46"/>
  <c r="F335" i="46"/>
  <c r="G335" i="46"/>
  <c r="H335" i="46"/>
  <c r="I335" i="46"/>
  <c r="E336" i="46"/>
  <c r="F336" i="46"/>
  <c r="G336" i="46"/>
  <c r="H336" i="46"/>
  <c r="I336" i="46"/>
  <c r="E337" i="46"/>
  <c r="F337" i="46"/>
  <c r="G337" i="46"/>
  <c r="H337" i="46"/>
  <c r="I337" i="46"/>
  <c r="E338" i="46"/>
  <c r="F338" i="46"/>
  <c r="G338" i="46"/>
  <c r="H338" i="46"/>
  <c r="I338" i="46"/>
  <c r="E339" i="46"/>
  <c r="F339" i="46"/>
  <c r="G339" i="46"/>
  <c r="H339" i="46"/>
  <c r="I339" i="46"/>
  <c r="E325" i="46"/>
  <c r="F325" i="46"/>
  <c r="G325" i="46"/>
  <c r="H325" i="46"/>
  <c r="I325" i="46"/>
  <c r="E326" i="46"/>
  <c r="F326" i="46"/>
  <c r="G326" i="46"/>
  <c r="H326" i="46"/>
  <c r="I326" i="46"/>
  <c r="E327" i="46"/>
  <c r="F327" i="46"/>
  <c r="G327" i="46"/>
  <c r="H327" i="46"/>
  <c r="I327" i="46"/>
  <c r="E321" i="46"/>
  <c r="F321" i="46"/>
  <c r="G321" i="46"/>
  <c r="H321" i="46"/>
  <c r="I321" i="46"/>
  <c r="E322" i="46"/>
  <c r="F322" i="46"/>
  <c r="G322" i="46"/>
  <c r="H322" i="46"/>
  <c r="I322" i="46"/>
  <c r="E323" i="46"/>
  <c r="F323" i="46"/>
  <c r="G323" i="46"/>
  <c r="H323" i="46"/>
  <c r="I323" i="46"/>
  <c r="E324" i="46"/>
  <c r="F324" i="46"/>
  <c r="G324" i="46"/>
  <c r="H324" i="46"/>
  <c r="I324" i="46"/>
  <c r="I320" i="46"/>
  <c r="H320" i="46"/>
  <c r="G320" i="46"/>
  <c r="F320" i="46"/>
  <c r="E320" i="46"/>
  <c r="J349" i="6" l="1"/>
  <c r="AB349" i="6" s="1"/>
  <c r="AB348" i="6" s="1"/>
  <c r="K349" i="6"/>
  <c r="O349" i="6" s="1"/>
  <c r="J344" i="46"/>
  <c r="M344" i="46" s="1"/>
  <c r="M343" i="46" s="1"/>
  <c r="AD349" i="6" l="1"/>
  <c r="AD348" i="6" s="1"/>
  <c r="Z349" i="6"/>
  <c r="Z348" i="6" s="1"/>
  <c r="K344" i="46"/>
  <c r="K343" i="46" s="1"/>
  <c r="X349" i="6"/>
  <c r="X348" i="6" s="1"/>
  <c r="P349" i="6"/>
  <c r="V349" i="6" s="1"/>
  <c r="L344" i="46"/>
  <c r="L343" i="46" s="1"/>
  <c r="N344" i="46"/>
  <c r="N343" i="46" s="1"/>
  <c r="AJ349" i="6" l="1"/>
  <c r="AJ348" i="6" s="1"/>
  <c r="P99" i="61" s="1"/>
  <c r="AN349" i="6"/>
  <c r="AN348" i="6" s="1"/>
  <c r="T99" i="61" s="1"/>
  <c r="AH349" i="6"/>
  <c r="AH348" i="6" s="1"/>
  <c r="N99" i="61" s="1"/>
  <c r="AP349" i="6"/>
  <c r="AP348" i="6" s="1"/>
  <c r="V99" i="61" s="1"/>
  <c r="AL349" i="6"/>
  <c r="AL348" i="6" s="1"/>
  <c r="R99" i="61" s="1"/>
  <c r="C99" i="61" l="1"/>
  <c r="E28" i="46"/>
  <c r="E34" i="6" s="1"/>
  <c r="F28" i="46"/>
  <c r="K34" i="6" s="1"/>
  <c r="G28" i="46"/>
  <c r="H28" i="46"/>
  <c r="H34" i="6" s="1"/>
  <c r="M34" i="6" s="1"/>
  <c r="I28" i="46"/>
  <c r="I34" i="6" s="1"/>
  <c r="N34" i="6" s="1"/>
  <c r="E29" i="46"/>
  <c r="E35" i="6" s="1"/>
  <c r="F29" i="46"/>
  <c r="F35" i="6" s="1"/>
  <c r="K35" i="6" s="1"/>
  <c r="G29" i="46"/>
  <c r="L35" i="6" s="1"/>
  <c r="H29" i="46"/>
  <c r="H35" i="6" s="1"/>
  <c r="M35" i="6" s="1"/>
  <c r="I29" i="46"/>
  <c r="I35" i="6" s="1"/>
  <c r="N35" i="6" s="1"/>
  <c r="E30" i="46"/>
  <c r="E36" i="6" s="1"/>
  <c r="F30" i="46"/>
  <c r="F36" i="6" s="1"/>
  <c r="K36" i="6" s="1"/>
  <c r="G30" i="46"/>
  <c r="L36" i="6" s="1"/>
  <c r="H30" i="46"/>
  <c r="H36" i="6" s="1"/>
  <c r="M36" i="6" s="1"/>
  <c r="I30" i="46"/>
  <c r="I36" i="6" s="1"/>
  <c r="N36" i="6" s="1"/>
  <c r="E31" i="46"/>
  <c r="E37" i="6" s="1"/>
  <c r="F31" i="46"/>
  <c r="K37" i="6" s="1"/>
  <c r="G31" i="46"/>
  <c r="H31" i="46"/>
  <c r="I31" i="46"/>
  <c r="I37" i="6" s="1"/>
  <c r="N37" i="6" s="1"/>
  <c r="E32" i="46"/>
  <c r="E38" i="6" s="1"/>
  <c r="F32" i="46"/>
  <c r="F38" i="6" s="1"/>
  <c r="K38" i="6" s="1"/>
  <c r="G32" i="46"/>
  <c r="L38" i="6" s="1"/>
  <c r="H32" i="46"/>
  <c r="H38" i="6" s="1"/>
  <c r="I32" i="46"/>
  <c r="I38" i="6" s="1"/>
  <c r="N38" i="6" s="1"/>
  <c r="E33" i="46"/>
  <c r="E39" i="6" s="1"/>
  <c r="F33" i="46"/>
  <c r="F39" i="6" s="1"/>
  <c r="K39" i="6" s="1"/>
  <c r="G33" i="46"/>
  <c r="L39" i="6" s="1"/>
  <c r="H33" i="46"/>
  <c r="H39" i="6" s="1"/>
  <c r="M39" i="6" s="1"/>
  <c r="I33" i="46"/>
  <c r="I39" i="6" s="1"/>
  <c r="E34" i="46"/>
  <c r="E40" i="6" s="1"/>
  <c r="F34" i="46"/>
  <c r="F40" i="6" s="1"/>
  <c r="K40" i="6" s="1"/>
  <c r="G34" i="46"/>
  <c r="L40" i="6" s="1"/>
  <c r="H34" i="46"/>
  <c r="H40" i="6" s="1"/>
  <c r="M40" i="6" s="1"/>
  <c r="I34" i="46"/>
  <c r="I40" i="6" s="1"/>
  <c r="N40" i="6" s="1"/>
  <c r="E35" i="46"/>
  <c r="E41" i="6" s="1"/>
  <c r="F35" i="46"/>
  <c r="K41" i="6" s="1"/>
  <c r="G35" i="46"/>
  <c r="H35" i="46"/>
  <c r="H41" i="6" s="1"/>
  <c r="M41" i="6" s="1"/>
  <c r="I35" i="46"/>
  <c r="N41" i="6" s="1"/>
  <c r="E36" i="46"/>
  <c r="E42" i="6" s="1"/>
  <c r="F36" i="46"/>
  <c r="G36" i="46"/>
  <c r="H36" i="46"/>
  <c r="H42" i="6" s="1"/>
  <c r="M42" i="6" s="1"/>
  <c r="I36" i="46"/>
  <c r="I42" i="6" s="1"/>
  <c r="N42" i="6" s="1"/>
  <c r="I27" i="46"/>
  <c r="I31" i="6" s="1"/>
  <c r="N31" i="6" s="1"/>
  <c r="H27" i="46"/>
  <c r="H31" i="6" s="1"/>
  <c r="M31" i="6" s="1"/>
  <c r="G27" i="46"/>
  <c r="L31" i="6" s="1"/>
  <c r="F27" i="46"/>
  <c r="F31" i="6" s="1"/>
  <c r="K31" i="6" s="1"/>
  <c r="E27" i="46"/>
  <c r="E31" i="6" s="1"/>
  <c r="E24" i="46"/>
  <c r="E28" i="6" s="1"/>
  <c r="F24" i="46"/>
  <c r="F28" i="6" s="1"/>
  <c r="K28" i="6" s="1"/>
  <c r="G24" i="46"/>
  <c r="L28" i="6" s="1"/>
  <c r="H24" i="46"/>
  <c r="H28" i="6" s="1"/>
  <c r="M28" i="6" s="1"/>
  <c r="I24" i="46"/>
  <c r="I28" i="6" s="1"/>
  <c r="E25" i="46"/>
  <c r="E29" i="6" s="1"/>
  <c r="F25" i="46"/>
  <c r="F29" i="6" s="1"/>
  <c r="K29" i="6" s="1"/>
  <c r="G25" i="46"/>
  <c r="H25" i="46"/>
  <c r="I25" i="46"/>
  <c r="I29" i="6" s="1"/>
  <c r="N29" i="6" s="1"/>
  <c r="I23" i="46"/>
  <c r="H23" i="46"/>
  <c r="G23" i="46"/>
  <c r="F23" i="46"/>
  <c r="E23" i="46"/>
  <c r="E12" i="46"/>
  <c r="E17" i="6" s="1"/>
  <c r="F13" i="60" s="1"/>
  <c r="F12" i="46"/>
  <c r="G13" i="60" s="1"/>
  <c r="G12" i="46"/>
  <c r="L17" i="6" s="1"/>
  <c r="H12" i="46"/>
  <c r="H17" i="6" s="1"/>
  <c r="I12" i="46"/>
  <c r="I17" i="6" s="1"/>
  <c r="E13" i="46"/>
  <c r="E18" i="6" s="1"/>
  <c r="F13" i="46"/>
  <c r="G13" i="46"/>
  <c r="H13" i="46"/>
  <c r="H18" i="6" s="1"/>
  <c r="M18" i="6" s="1"/>
  <c r="I13" i="46"/>
  <c r="I18" i="6" s="1"/>
  <c r="N18" i="6" s="1"/>
  <c r="E14" i="46"/>
  <c r="E19" i="6" s="1"/>
  <c r="F14" i="46"/>
  <c r="K19" i="6" s="1"/>
  <c r="G14" i="46"/>
  <c r="H14" i="46"/>
  <c r="H19" i="6" s="1"/>
  <c r="M19" i="6" s="1"/>
  <c r="I14" i="46"/>
  <c r="I19" i="6" s="1"/>
  <c r="N19" i="6" s="1"/>
  <c r="E15" i="46"/>
  <c r="E20" i="6" s="1"/>
  <c r="F15" i="46"/>
  <c r="K20" i="6" s="1"/>
  <c r="G15" i="46"/>
  <c r="H15" i="46"/>
  <c r="H20" i="6" s="1"/>
  <c r="M20" i="6" s="1"/>
  <c r="I15" i="46"/>
  <c r="I20" i="6" s="1"/>
  <c r="N20" i="6" s="1"/>
  <c r="E16" i="46"/>
  <c r="E21" i="6" s="1"/>
  <c r="F16" i="46"/>
  <c r="K21" i="6" s="1"/>
  <c r="G16" i="46"/>
  <c r="H16" i="46"/>
  <c r="H21" i="6" s="1"/>
  <c r="M21" i="6" s="1"/>
  <c r="I16" i="46"/>
  <c r="I21" i="6" s="1"/>
  <c r="N21" i="6" s="1"/>
  <c r="E17" i="46"/>
  <c r="E22" i="6" s="1"/>
  <c r="F17" i="46"/>
  <c r="K22" i="6" s="1"/>
  <c r="G17" i="46"/>
  <c r="L22" i="6" s="1"/>
  <c r="H17" i="46"/>
  <c r="H22" i="6" s="1"/>
  <c r="M22" i="6" s="1"/>
  <c r="I17" i="46"/>
  <c r="I22" i="6" s="1"/>
  <c r="N22" i="6" s="1"/>
  <c r="E18" i="46"/>
  <c r="E23" i="6" s="1"/>
  <c r="F18" i="46"/>
  <c r="K23" i="6" s="1"/>
  <c r="G18" i="46"/>
  <c r="L23" i="6" s="1"/>
  <c r="H18" i="46"/>
  <c r="I18" i="46"/>
  <c r="I23" i="6" s="1"/>
  <c r="N23" i="6" s="1"/>
  <c r="E19" i="46"/>
  <c r="E24" i="6" s="1"/>
  <c r="F19" i="46"/>
  <c r="K24" i="6" s="1"/>
  <c r="G19" i="46"/>
  <c r="L24" i="6" s="1"/>
  <c r="H19" i="46"/>
  <c r="H24" i="6" s="1"/>
  <c r="M24" i="6" s="1"/>
  <c r="I19" i="46"/>
  <c r="I24" i="6" s="1"/>
  <c r="N24" i="6" s="1"/>
  <c r="E20" i="46"/>
  <c r="E25" i="6" s="1"/>
  <c r="F20" i="46"/>
  <c r="K25" i="6" s="1"/>
  <c r="G20" i="46"/>
  <c r="L25" i="6" s="1"/>
  <c r="H20" i="46"/>
  <c r="H25" i="6" s="1"/>
  <c r="M25" i="6" s="1"/>
  <c r="I20" i="46"/>
  <c r="I25" i="6" s="1"/>
  <c r="N25" i="6" s="1"/>
  <c r="E21" i="46"/>
  <c r="E26" i="6" s="1"/>
  <c r="F21" i="46"/>
  <c r="G21" i="46"/>
  <c r="H21" i="46"/>
  <c r="H26" i="6" s="1"/>
  <c r="M26" i="6" s="1"/>
  <c r="I21" i="46"/>
  <c r="I26" i="6" s="1"/>
  <c r="N26" i="6" s="1"/>
  <c r="I11" i="46"/>
  <c r="I16" i="6" s="1"/>
  <c r="H11" i="46"/>
  <c r="H16" i="6" s="1"/>
  <c r="G11" i="46"/>
  <c r="L16" i="6" s="1"/>
  <c r="F11" i="46"/>
  <c r="G12" i="60" s="1"/>
  <c r="E11" i="46"/>
  <c r="E16" i="6" s="1"/>
  <c r="F12" i="60" s="1"/>
  <c r="E131" i="46"/>
  <c r="F131" i="46"/>
  <c r="G131" i="46"/>
  <c r="L136" i="6" s="1"/>
  <c r="H131" i="46"/>
  <c r="M136" i="6" s="1"/>
  <c r="I131" i="46"/>
  <c r="N136" i="6" s="1"/>
  <c r="E132" i="46"/>
  <c r="F132" i="46"/>
  <c r="K137" i="6" s="1"/>
  <c r="G132" i="46"/>
  <c r="H132" i="46"/>
  <c r="M137" i="6" s="1"/>
  <c r="I132" i="46"/>
  <c r="N137" i="6" s="1"/>
  <c r="E133" i="46"/>
  <c r="F133" i="46"/>
  <c r="K138" i="6" s="1"/>
  <c r="G133" i="46"/>
  <c r="H133" i="46"/>
  <c r="I133" i="46"/>
  <c r="N138" i="6" s="1"/>
  <c r="I130" i="46"/>
  <c r="H130" i="46"/>
  <c r="G130" i="46"/>
  <c r="F130" i="46"/>
  <c r="E130" i="46"/>
  <c r="E118" i="46"/>
  <c r="F25" i="60" s="1"/>
  <c r="F118" i="46"/>
  <c r="G25" i="60" s="1"/>
  <c r="G118" i="46"/>
  <c r="L123" i="6" s="1"/>
  <c r="H118" i="46"/>
  <c r="I25" i="60" s="1"/>
  <c r="I118" i="46"/>
  <c r="E119" i="46"/>
  <c r="F24" i="60" s="1"/>
  <c r="F119" i="46"/>
  <c r="G119" i="46"/>
  <c r="H119" i="46"/>
  <c r="I119" i="46"/>
  <c r="E120" i="46"/>
  <c r="F120" i="46"/>
  <c r="K65" i="6" s="1"/>
  <c r="G120" i="46"/>
  <c r="L65" i="6" s="1"/>
  <c r="H120" i="46"/>
  <c r="M65" i="6" s="1"/>
  <c r="I120" i="46"/>
  <c r="N65" i="6" s="1"/>
  <c r="E121" i="46"/>
  <c r="F121" i="46"/>
  <c r="K125" i="6" s="1"/>
  <c r="G121" i="46"/>
  <c r="H121" i="46"/>
  <c r="M125" i="6" s="1"/>
  <c r="I121" i="46"/>
  <c r="N125" i="6" s="1"/>
  <c r="E122" i="46"/>
  <c r="F122" i="46"/>
  <c r="G122" i="46"/>
  <c r="L126" i="6" s="1"/>
  <c r="H122" i="46"/>
  <c r="I122" i="46"/>
  <c r="N126" i="6" s="1"/>
  <c r="E123" i="46"/>
  <c r="F123" i="46"/>
  <c r="K127" i="6" s="1"/>
  <c r="G123" i="46"/>
  <c r="L127" i="6" s="1"/>
  <c r="H123" i="46"/>
  <c r="M127" i="6" s="1"/>
  <c r="I123" i="46"/>
  <c r="E124" i="46"/>
  <c r="F124" i="46"/>
  <c r="G124" i="46"/>
  <c r="H124" i="46"/>
  <c r="M128" i="6" s="1"/>
  <c r="I124" i="46"/>
  <c r="N128" i="6" s="1"/>
  <c r="E125" i="46"/>
  <c r="F125" i="46"/>
  <c r="K129" i="6" s="1"/>
  <c r="G125" i="46"/>
  <c r="H125" i="46"/>
  <c r="M129" i="6" s="1"/>
  <c r="I125" i="46"/>
  <c r="N129" i="6" s="1"/>
  <c r="E126" i="46"/>
  <c r="F126" i="46"/>
  <c r="G126" i="46"/>
  <c r="H126" i="46"/>
  <c r="I126" i="46"/>
  <c r="E127" i="46"/>
  <c r="F127" i="46"/>
  <c r="G127" i="46"/>
  <c r="H127" i="46"/>
  <c r="I127" i="46"/>
  <c r="E128" i="46"/>
  <c r="F128" i="46"/>
  <c r="G128" i="46"/>
  <c r="H128" i="46"/>
  <c r="M130" i="6" s="1"/>
  <c r="I128" i="46"/>
  <c r="N130" i="6" s="1"/>
  <c r="I117" i="46"/>
  <c r="H117" i="46"/>
  <c r="I23" i="60" s="1"/>
  <c r="G117" i="46"/>
  <c r="H23" i="60" s="1"/>
  <c r="F117" i="46"/>
  <c r="E117" i="46"/>
  <c r="F23" i="60" s="1"/>
  <c r="I76" i="46"/>
  <c r="H76" i="46"/>
  <c r="G76" i="46"/>
  <c r="L84" i="6" s="1"/>
  <c r="F76" i="46"/>
  <c r="K84" i="6" s="1"/>
  <c r="E76" i="46"/>
  <c r="E68" i="46"/>
  <c r="F20" i="60" s="1"/>
  <c r="F68" i="46"/>
  <c r="G20" i="60" s="1"/>
  <c r="G68" i="46"/>
  <c r="L76" i="6" s="1"/>
  <c r="H68" i="46"/>
  <c r="I20" i="60" s="1"/>
  <c r="I68" i="46"/>
  <c r="J20" i="60" s="1"/>
  <c r="E69" i="46"/>
  <c r="F69" i="46"/>
  <c r="K77" i="6" s="1"/>
  <c r="G69" i="46"/>
  <c r="H69" i="46"/>
  <c r="I69" i="46"/>
  <c r="E70" i="46"/>
  <c r="F70" i="46"/>
  <c r="K78" i="6" s="1"/>
  <c r="G70" i="46"/>
  <c r="L78" i="6" s="1"/>
  <c r="H70" i="46"/>
  <c r="I70" i="46"/>
  <c r="E71" i="46"/>
  <c r="F71" i="46"/>
  <c r="K79" i="6" s="1"/>
  <c r="G71" i="46"/>
  <c r="L79" i="6" s="1"/>
  <c r="H71" i="46"/>
  <c r="I71" i="46"/>
  <c r="E72" i="46"/>
  <c r="F72" i="46"/>
  <c r="K80" i="6" s="1"/>
  <c r="G72" i="46"/>
  <c r="L80" i="6" s="1"/>
  <c r="H72" i="46"/>
  <c r="I72" i="46"/>
  <c r="E73" i="46"/>
  <c r="F73" i="46"/>
  <c r="K81" i="6" s="1"/>
  <c r="G73" i="46"/>
  <c r="H73" i="46"/>
  <c r="M81" i="6" s="1"/>
  <c r="I73" i="46"/>
  <c r="N81" i="6" s="1"/>
  <c r="E74" i="46"/>
  <c r="F74" i="46"/>
  <c r="G74" i="46"/>
  <c r="H74" i="46"/>
  <c r="I74" i="46"/>
  <c r="I67" i="46"/>
  <c r="H67" i="46"/>
  <c r="I19" i="60" s="1"/>
  <c r="G67" i="46"/>
  <c r="L75" i="6" s="1"/>
  <c r="F67" i="46"/>
  <c r="G19" i="60" s="1"/>
  <c r="E67" i="46"/>
  <c r="F19" i="60" s="1"/>
  <c r="E281" i="46"/>
  <c r="F281" i="46"/>
  <c r="K287" i="6" s="1"/>
  <c r="G281" i="46"/>
  <c r="L287" i="6" s="1"/>
  <c r="H281" i="46"/>
  <c r="M287" i="6" s="1"/>
  <c r="I281" i="46"/>
  <c r="N287" i="6" s="1"/>
  <c r="E282" i="46"/>
  <c r="F282" i="46"/>
  <c r="K289" i="6" s="1"/>
  <c r="G282" i="46"/>
  <c r="L289" i="6" s="1"/>
  <c r="H282" i="46"/>
  <c r="M289" i="6" s="1"/>
  <c r="I282" i="46"/>
  <c r="N289" i="6" s="1"/>
  <c r="E283" i="46"/>
  <c r="F283" i="46"/>
  <c r="K288" i="6" s="1"/>
  <c r="G283" i="46"/>
  <c r="L288" i="6" s="1"/>
  <c r="H283" i="46"/>
  <c r="M288" i="6" s="1"/>
  <c r="I283" i="46"/>
  <c r="N288" i="6" s="1"/>
  <c r="E284" i="46"/>
  <c r="F284" i="46"/>
  <c r="K290" i="6" s="1"/>
  <c r="G284" i="46"/>
  <c r="L290" i="6" s="1"/>
  <c r="H284" i="46"/>
  <c r="M290" i="6" s="1"/>
  <c r="I284" i="46"/>
  <c r="N290" i="6" s="1"/>
  <c r="E285" i="46"/>
  <c r="F285" i="46"/>
  <c r="K291" i="6" s="1"/>
  <c r="G285" i="46"/>
  <c r="L291" i="6" s="1"/>
  <c r="H285" i="46"/>
  <c r="M291" i="6" s="1"/>
  <c r="I285" i="46"/>
  <c r="N291" i="6" s="1"/>
  <c r="E272" i="46"/>
  <c r="F272" i="46"/>
  <c r="K278" i="6" s="1"/>
  <c r="G272" i="46"/>
  <c r="L278" i="6" s="1"/>
  <c r="H272" i="46"/>
  <c r="M278" i="6" s="1"/>
  <c r="I272" i="46"/>
  <c r="E273" i="46"/>
  <c r="F273" i="46"/>
  <c r="K279" i="6" s="1"/>
  <c r="G273" i="46"/>
  <c r="L279" i="6" s="1"/>
  <c r="H273" i="46"/>
  <c r="M279" i="6" s="1"/>
  <c r="I273" i="46"/>
  <c r="N279" i="6" s="1"/>
  <c r="E274" i="46"/>
  <c r="F274" i="46"/>
  <c r="G274" i="46"/>
  <c r="L280" i="6" s="1"/>
  <c r="H274" i="46"/>
  <c r="M280" i="6" s="1"/>
  <c r="I274" i="46"/>
  <c r="N280" i="6" s="1"/>
  <c r="E275" i="46"/>
  <c r="F275" i="46"/>
  <c r="K281" i="6" s="1"/>
  <c r="G275" i="46"/>
  <c r="L281" i="6" s="1"/>
  <c r="H275" i="46"/>
  <c r="M281" i="6" s="1"/>
  <c r="I275" i="46"/>
  <c r="N281" i="6" s="1"/>
  <c r="E276" i="46"/>
  <c r="F276" i="46"/>
  <c r="K282" i="6" s="1"/>
  <c r="G276" i="46"/>
  <c r="L282" i="6" s="1"/>
  <c r="H276" i="46"/>
  <c r="M282" i="6" s="1"/>
  <c r="I276" i="46"/>
  <c r="N282" i="6" s="1"/>
  <c r="E277" i="46"/>
  <c r="F277" i="46"/>
  <c r="K283" i="6" s="1"/>
  <c r="G277" i="46"/>
  <c r="H277" i="46"/>
  <c r="M283" i="6" s="1"/>
  <c r="I277" i="46"/>
  <c r="N283" i="6" s="1"/>
  <c r="E278" i="46"/>
  <c r="F278" i="46"/>
  <c r="K284" i="6" s="1"/>
  <c r="G278" i="46"/>
  <c r="L284" i="6" s="1"/>
  <c r="H278" i="46"/>
  <c r="M284" i="6" s="1"/>
  <c r="I278" i="46"/>
  <c r="E279" i="46"/>
  <c r="F279" i="46"/>
  <c r="G279" i="46"/>
  <c r="L285" i="6" s="1"/>
  <c r="H279" i="46"/>
  <c r="M285" i="6" s="1"/>
  <c r="I279" i="46"/>
  <c r="N285" i="6" s="1"/>
  <c r="E280" i="46"/>
  <c r="F280" i="46"/>
  <c r="K286" i="6" s="1"/>
  <c r="G280" i="46"/>
  <c r="H280" i="46"/>
  <c r="M286" i="6" s="1"/>
  <c r="I280" i="46"/>
  <c r="N286" i="6" s="1"/>
  <c r="E260" i="46"/>
  <c r="F260" i="46"/>
  <c r="G260" i="46"/>
  <c r="H260" i="46"/>
  <c r="I260" i="46"/>
  <c r="J40" i="60" s="1"/>
  <c r="E261" i="46"/>
  <c r="F261" i="46"/>
  <c r="K267" i="6" s="1"/>
  <c r="G261" i="46"/>
  <c r="H261" i="46"/>
  <c r="M267" i="6" s="1"/>
  <c r="I261" i="46"/>
  <c r="N267" i="6" s="1"/>
  <c r="E262" i="46"/>
  <c r="F60" i="60" s="1"/>
  <c r="F262" i="46"/>
  <c r="G262" i="46"/>
  <c r="H60" i="60" s="1"/>
  <c r="H262" i="46"/>
  <c r="I60" i="60" s="1"/>
  <c r="I262" i="46"/>
  <c r="E263" i="46"/>
  <c r="F61" i="60" s="1"/>
  <c r="F263" i="46"/>
  <c r="G263" i="46"/>
  <c r="H61" i="60" s="1"/>
  <c r="H263" i="46"/>
  <c r="I61" i="60" s="1"/>
  <c r="I263" i="46"/>
  <c r="J61" i="60" s="1"/>
  <c r="E264" i="46"/>
  <c r="E270" i="6" s="1"/>
  <c r="F264" i="46"/>
  <c r="F270" i="6" s="1"/>
  <c r="K270" i="6" s="1"/>
  <c r="G264" i="46"/>
  <c r="G270" i="6" s="1"/>
  <c r="L270" i="6" s="1"/>
  <c r="H264" i="46"/>
  <c r="H270" i="6" s="1"/>
  <c r="I264" i="46"/>
  <c r="I270" i="6" s="1"/>
  <c r="N270" i="6" s="1"/>
  <c r="E265" i="46"/>
  <c r="F265" i="46"/>
  <c r="K271" i="6" s="1"/>
  <c r="G265" i="46"/>
  <c r="L271" i="6" s="1"/>
  <c r="H265" i="46"/>
  <c r="M271" i="6" s="1"/>
  <c r="I265" i="46"/>
  <c r="N271" i="6" s="1"/>
  <c r="E266" i="46"/>
  <c r="F266" i="46"/>
  <c r="K272" i="6" s="1"/>
  <c r="G266" i="46"/>
  <c r="L272" i="6" s="1"/>
  <c r="H266" i="46"/>
  <c r="M272" i="6" s="1"/>
  <c r="I266" i="46"/>
  <c r="E267" i="46"/>
  <c r="F267" i="46"/>
  <c r="G267" i="46"/>
  <c r="L273" i="6" s="1"/>
  <c r="H267" i="46"/>
  <c r="M273" i="6" s="1"/>
  <c r="I267" i="46"/>
  <c r="N273" i="6" s="1"/>
  <c r="E268" i="46"/>
  <c r="F268" i="46"/>
  <c r="K274" i="6" s="1"/>
  <c r="G268" i="46"/>
  <c r="L274" i="6" s="1"/>
  <c r="H268" i="46"/>
  <c r="M274" i="6" s="1"/>
  <c r="I268" i="46"/>
  <c r="N274" i="6" s="1"/>
  <c r="E269" i="46"/>
  <c r="F269" i="46"/>
  <c r="K275" i="6" s="1"/>
  <c r="G269" i="46"/>
  <c r="L275" i="6" s="1"/>
  <c r="H269" i="46"/>
  <c r="M275" i="6" s="1"/>
  <c r="I269" i="46"/>
  <c r="N275" i="6" s="1"/>
  <c r="E270" i="46"/>
  <c r="F270" i="46"/>
  <c r="G270" i="46"/>
  <c r="L276" i="6" s="1"/>
  <c r="H270" i="46"/>
  <c r="M276" i="6" s="1"/>
  <c r="I270" i="46"/>
  <c r="N276" i="6" s="1"/>
  <c r="E271" i="46"/>
  <c r="F271" i="46"/>
  <c r="G271" i="46"/>
  <c r="L277" i="6" s="1"/>
  <c r="H271" i="46"/>
  <c r="M277" i="6" s="1"/>
  <c r="I271" i="46"/>
  <c r="F40" i="60"/>
  <c r="G40" i="60"/>
  <c r="H40" i="60"/>
  <c r="E288" i="46"/>
  <c r="F41" i="60" s="1"/>
  <c r="F288" i="46"/>
  <c r="G41" i="60" s="1"/>
  <c r="G288" i="46"/>
  <c r="H288" i="46"/>
  <c r="I41" i="60" s="1"/>
  <c r="I288" i="46"/>
  <c r="J41" i="60" s="1"/>
  <c r="E289" i="46"/>
  <c r="F43" i="60" s="1"/>
  <c r="F289" i="46"/>
  <c r="G289" i="46"/>
  <c r="H289" i="46"/>
  <c r="I43" i="60" s="1"/>
  <c r="I289" i="46"/>
  <c r="E290" i="46"/>
  <c r="F42" i="60" s="1"/>
  <c r="F290" i="46"/>
  <c r="G42" i="60" s="1"/>
  <c r="G290" i="46"/>
  <c r="H42" i="60" s="1"/>
  <c r="H290" i="46"/>
  <c r="I42" i="60" s="1"/>
  <c r="I290" i="46"/>
  <c r="J42" i="60" s="1"/>
  <c r="E291" i="46"/>
  <c r="F62" i="60" s="1"/>
  <c r="F291" i="46"/>
  <c r="G291" i="46"/>
  <c r="H62" i="60" s="1"/>
  <c r="H291" i="46"/>
  <c r="I62" i="60" s="1"/>
  <c r="I291" i="46"/>
  <c r="J62" i="60" s="1"/>
  <c r="E292" i="46"/>
  <c r="F63" i="60" s="1"/>
  <c r="F292" i="46"/>
  <c r="G63" i="60" s="1"/>
  <c r="G292" i="46"/>
  <c r="H63" i="60" s="1"/>
  <c r="H292" i="46"/>
  <c r="I292" i="46"/>
  <c r="J63" i="60" s="1"/>
  <c r="E293" i="46"/>
  <c r="F64" i="60" s="1"/>
  <c r="F293" i="46"/>
  <c r="G64" i="60" s="1"/>
  <c r="G293" i="46"/>
  <c r="H64" i="60" s="1"/>
  <c r="H293" i="46"/>
  <c r="I64" i="60" s="1"/>
  <c r="I293" i="46"/>
  <c r="J64" i="60" s="1"/>
  <c r="E294" i="46"/>
  <c r="F294" i="46"/>
  <c r="K300" i="6" s="1"/>
  <c r="G294" i="46"/>
  <c r="L300" i="6" s="1"/>
  <c r="H294" i="46"/>
  <c r="M300" i="6" s="1"/>
  <c r="I294" i="46"/>
  <c r="N300" i="6" s="1"/>
  <c r="E295" i="46"/>
  <c r="F295" i="46"/>
  <c r="G295" i="46"/>
  <c r="H295" i="46"/>
  <c r="M321" i="6" s="1"/>
  <c r="I295" i="46"/>
  <c r="N321" i="6" s="1"/>
  <c r="E296" i="46"/>
  <c r="F296" i="46"/>
  <c r="K301" i="6" s="1"/>
  <c r="G296" i="46"/>
  <c r="L301" i="6" s="1"/>
  <c r="H296" i="46"/>
  <c r="M301" i="6" s="1"/>
  <c r="I296" i="46"/>
  <c r="N301" i="6" s="1"/>
  <c r="E297" i="46"/>
  <c r="F297" i="46"/>
  <c r="K302" i="6" s="1"/>
  <c r="G297" i="46"/>
  <c r="L302" i="6" s="1"/>
  <c r="H297" i="46"/>
  <c r="M302" i="6" s="1"/>
  <c r="I297" i="46"/>
  <c r="N302" i="6" s="1"/>
  <c r="E298" i="46"/>
  <c r="F298" i="46"/>
  <c r="G298" i="46"/>
  <c r="L303" i="6" s="1"/>
  <c r="H298" i="46"/>
  <c r="M303" i="6" s="1"/>
  <c r="I298" i="46"/>
  <c r="N303" i="6" s="1"/>
  <c r="E299" i="46"/>
  <c r="F299" i="46"/>
  <c r="G299" i="46"/>
  <c r="L304" i="6" s="1"/>
  <c r="H299" i="46"/>
  <c r="M304" i="6" s="1"/>
  <c r="I299" i="46"/>
  <c r="N304" i="6" s="1"/>
  <c r="E300" i="46"/>
  <c r="F300" i="46"/>
  <c r="G300" i="46"/>
  <c r="L305" i="6" s="1"/>
  <c r="H300" i="46"/>
  <c r="M305" i="6" s="1"/>
  <c r="I300" i="46"/>
  <c r="N305" i="6" s="1"/>
  <c r="E301" i="46"/>
  <c r="F301" i="46"/>
  <c r="G301" i="46"/>
  <c r="L306" i="6" s="1"/>
  <c r="H301" i="46"/>
  <c r="M306" i="6" s="1"/>
  <c r="I301" i="46"/>
  <c r="N306" i="6" s="1"/>
  <c r="E302" i="46"/>
  <c r="F302" i="46"/>
  <c r="K307" i="6" s="1"/>
  <c r="G302" i="46"/>
  <c r="H302" i="46"/>
  <c r="M307" i="6" s="1"/>
  <c r="I302" i="46"/>
  <c r="N307" i="6" s="1"/>
  <c r="E303" i="46"/>
  <c r="F303" i="46"/>
  <c r="G303" i="46"/>
  <c r="H303" i="46"/>
  <c r="M308" i="6" s="1"/>
  <c r="I303" i="46"/>
  <c r="N308" i="6" s="1"/>
  <c r="E304" i="46"/>
  <c r="F304" i="46"/>
  <c r="K309" i="6" s="1"/>
  <c r="G304" i="46"/>
  <c r="L309" i="6" s="1"/>
  <c r="H304" i="46"/>
  <c r="M309" i="6" s="1"/>
  <c r="I304" i="46"/>
  <c r="N309" i="6" s="1"/>
  <c r="E305" i="46"/>
  <c r="F305" i="46"/>
  <c r="K310" i="6" s="1"/>
  <c r="G305" i="46"/>
  <c r="L310" i="6" s="1"/>
  <c r="H305" i="46"/>
  <c r="M310" i="6" s="1"/>
  <c r="I305" i="46"/>
  <c r="N310" i="6" s="1"/>
  <c r="E306" i="46"/>
  <c r="F306" i="46"/>
  <c r="G306" i="46"/>
  <c r="L311" i="6" s="1"/>
  <c r="H306" i="46"/>
  <c r="M311" i="6" s="1"/>
  <c r="I306" i="46"/>
  <c r="N311" i="6" s="1"/>
  <c r="E307" i="46"/>
  <c r="F307" i="46"/>
  <c r="G307" i="46"/>
  <c r="L312" i="6" s="1"/>
  <c r="H307" i="46"/>
  <c r="M312" i="6" s="1"/>
  <c r="I307" i="46"/>
  <c r="E308" i="46"/>
  <c r="F308" i="46"/>
  <c r="K313" i="6" s="1"/>
  <c r="G308" i="46"/>
  <c r="L313" i="6" s="1"/>
  <c r="H308" i="46"/>
  <c r="M313" i="6" s="1"/>
  <c r="I308" i="46"/>
  <c r="N313" i="6" s="1"/>
  <c r="E309" i="46"/>
  <c r="F309" i="46"/>
  <c r="K314" i="6" s="1"/>
  <c r="G309" i="46"/>
  <c r="L314" i="6" s="1"/>
  <c r="H309" i="46"/>
  <c r="M314" i="6" s="1"/>
  <c r="I309" i="46"/>
  <c r="E310" i="46"/>
  <c r="F310" i="46"/>
  <c r="K315" i="6" s="1"/>
  <c r="G310" i="46"/>
  <c r="L315" i="6" s="1"/>
  <c r="H310" i="46"/>
  <c r="M315" i="6" s="1"/>
  <c r="I310" i="46"/>
  <c r="N315" i="6" s="1"/>
  <c r="E311" i="46"/>
  <c r="F311" i="46"/>
  <c r="G311" i="46"/>
  <c r="L316" i="6" s="1"/>
  <c r="H311" i="46"/>
  <c r="I311" i="46"/>
  <c r="N316" i="6" s="1"/>
  <c r="E312" i="46"/>
  <c r="F312" i="46"/>
  <c r="K317" i="6" s="1"/>
  <c r="G312" i="46"/>
  <c r="L317" i="6" s="1"/>
  <c r="H312" i="46"/>
  <c r="M317" i="6" s="1"/>
  <c r="I312" i="46"/>
  <c r="N317" i="6" s="1"/>
  <c r="E313" i="46"/>
  <c r="F313" i="46"/>
  <c r="K318" i="6" s="1"/>
  <c r="G313" i="46"/>
  <c r="L318" i="6" s="1"/>
  <c r="H313" i="46"/>
  <c r="M318" i="6" s="1"/>
  <c r="I313" i="46"/>
  <c r="N318" i="6" s="1"/>
  <c r="E314" i="46"/>
  <c r="F314" i="46"/>
  <c r="K319" i="6" s="1"/>
  <c r="G314" i="46"/>
  <c r="H314" i="46"/>
  <c r="M319" i="6" s="1"/>
  <c r="I314" i="46"/>
  <c r="N319" i="6" s="1"/>
  <c r="E315" i="46"/>
  <c r="F315" i="46"/>
  <c r="G315" i="46"/>
  <c r="L322" i="6" s="1"/>
  <c r="H315" i="46"/>
  <c r="M322" i="6" s="1"/>
  <c r="I315" i="46"/>
  <c r="N322" i="6" s="1"/>
  <c r="E316" i="46"/>
  <c r="F316" i="46"/>
  <c r="K320" i="6" s="1"/>
  <c r="G316" i="46"/>
  <c r="H316" i="46"/>
  <c r="M320" i="6" s="1"/>
  <c r="I316" i="46"/>
  <c r="N320" i="6" s="1"/>
  <c r="E317" i="46"/>
  <c r="F317" i="46"/>
  <c r="K323" i="6" s="1"/>
  <c r="G317" i="46"/>
  <c r="L323" i="6" s="1"/>
  <c r="H317" i="46"/>
  <c r="M323" i="6" s="1"/>
  <c r="I317" i="46"/>
  <c r="N323" i="6" s="1"/>
  <c r="I259" i="46"/>
  <c r="J39" i="60" s="1"/>
  <c r="H259" i="46"/>
  <c r="G259" i="46"/>
  <c r="H39" i="60" s="1"/>
  <c r="F259" i="46"/>
  <c r="K265" i="6" s="1"/>
  <c r="E259" i="46"/>
  <c r="F39" i="60" s="1"/>
  <c r="E348" i="46"/>
  <c r="F47" i="60" s="1"/>
  <c r="F348" i="46"/>
  <c r="G47" i="60" s="1"/>
  <c r="G348" i="46"/>
  <c r="H47" i="60" s="1"/>
  <c r="H348" i="46"/>
  <c r="I47" i="60" s="1"/>
  <c r="I348" i="46"/>
  <c r="J47" i="60" s="1"/>
  <c r="E349" i="46"/>
  <c r="F349" i="46"/>
  <c r="K354" i="6" s="1"/>
  <c r="G349" i="46"/>
  <c r="H349" i="46"/>
  <c r="M354" i="6" s="1"/>
  <c r="I349" i="46"/>
  <c r="E350" i="46"/>
  <c r="F350" i="46"/>
  <c r="K355" i="6" s="1"/>
  <c r="G350" i="46"/>
  <c r="L355" i="6" s="1"/>
  <c r="H350" i="46"/>
  <c r="M355" i="6" s="1"/>
  <c r="I350" i="46"/>
  <c r="N355" i="6" s="1"/>
  <c r="E351" i="46"/>
  <c r="F351" i="46"/>
  <c r="K356" i="6" s="1"/>
  <c r="G351" i="46"/>
  <c r="L356" i="6" s="1"/>
  <c r="H351" i="46"/>
  <c r="M356" i="6" s="1"/>
  <c r="I351" i="46"/>
  <c r="E352" i="46"/>
  <c r="F352" i="46"/>
  <c r="K357" i="6" s="1"/>
  <c r="G352" i="46"/>
  <c r="L357" i="6" s="1"/>
  <c r="H352" i="46"/>
  <c r="M357" i="6" s="1"/>
  <c r="I352" i="46"/>
  <c r="N357" i="6" s="1"/>
  <c r="E353" i="46"/>
  <c r="F353" i="46"/>
  <c r="K359" i="6" s="1"/>
  <c r="G353" i="46"/>
  <c r="L359" i="6" s="1"/>
  <c r="H353" i="46"/>
  <c r="M359" i="6" s="1"/>
  <c r="I353" i="46"/>
  <c r="E354" i="46"/>
  <c r="F354" i="46"/>
  <c r="G354" i="46"/>
  <c r="H354" i="46"/>
  <c r="M358" i="6" s="1"/>
  <c r="I354" i="46"/>
  <c r="N358" i="6" s="1"/>
  <c r="I347" i="46"/>
  <c r="J46" i="60" s="1"/>
  <c r="H347" i="46"/>
  <c r="I46" i="60" s="1"/>
  <c r="G347" i="46"/>
  <c r="H46" i="60" s="1"/>
  <c r="F347" i="46"/>
  <c r="G46" i="60" s="1"/>
  <c r="E347" i="46"/>
  <c r="F46" i="60" s="1"/>
  <c r="AF392" i="6"/>
  <c r="I390" i="46"/>
  <c r="H390" i="46"/>
  <c r="G390" i="46"/>
  <c r="F390" i="46"/>
  <c r="E390" i="46"/>
  <c r="E394" i="6" s="1"/>
  <c r="I389" i="46"/>
  <c r="H389" i="46"/>
  <c r="G389" i="46"/>
  <c r="L393" i="6" s="1"/>
  <c r="F389" i="46"/>
  <c r="K393" i="6" s="1"/>
  <c r="E389" i="46"/>
  <c r="E393" i="6" s="1"/>
  <c r="I387" i="46"/>
  <c r="J50" i="60" s="1"/>
  <c r="H387" i="46"/>
  <c r="G387" i="46"/>
  <c r="H50" i="60" s="1"/>
  <c r="F387" i="46"/>
  <c r="G50" i="60" s="1"/>
  <c r="E387" i="46"/>
  <c r="E391" i="6" s="1"/>
  <c r="F50" i="60" s="1"/>
  <c r="L388" i="46"/>
  <c r="M388" i="46"/>
  <c r="N388" i="46"/>
  <c r="O388" i="46"/>
  <c r="K388" i="46"/>
  <c r="O69" i="60"/>
  <c r="O68" i="60"/>
  <c r="O67" i="60"/>
  <c r="O66" i="60"/>
  <c r="O65" i="60"/>
  <c r="O64" i="60"/>
  <c r="O63" i="60"/>
  <c r="O62" i="60"/>
  <c r="O61" i="60"/>
  <c r="O60" i="60"/>
  <c r="O59" i="60"/>
  <c r="O58" i="60"/>
  <c r="O57" i="60"/>
  <c r="O56" i="60"/>
  <c r="O55" i="60"/>
  <c r="O54" i="60"/>
  <c r="O53" i="60"/>
  <c r="O52" i="60"/>
  <c r="O51" i="60"/>
  <c r="O50" i="60"/>
  <c r="O49" i="60"/>
  <c r="O48" i="60"/>
  <c r="O47" i="60"/>
  <c r="O46" i="60"/>
  <c r="O45" i="60"/>
  <c r="O44" i="60"/>
  <c r="O43" i="60"/>
  <c r="O42" i="60"/>
  <c r="O41" i="60"/>
  <c r="O40" i="60"/>
  <c r="O39" i="60"/>
  <c r="O38" i="60"/>
  <c r="O37" i="60"/>
  <c r="O36" i="60"/>
  <c r="O35" i="60"/>
  <c r="O34" i="60"/>
  <c r="O33" i="60"/>
  <c r="O32" i="60"/>
  <c r="O31" i="60"/>
  <c r="O30" i="60"/>
  <c r="O29" i="60"/>
  <c r="O28" i="60"/>
  <c r="O27" i="60"/>
  <c r="AF155" i="6"/>
  <c r="O10" i="46"/>
  <c r="A12" i="46"/>
  <c r="A13" i="46" s="1"/>
  <c r="A14" i="46" s="1"/>
  <c r="A15" i="46" s="1"/>
  <c r="A16" i="46" s="1"/>
  <c r="A17" i="46" s="1"/>
  <c r="A18" i="46" s="1"/>
  <c r="A19" i="46" s="1"/>
  <c r="A20" i="46" s="1"/>
  <c r="A21" i="46" s="1"/>
  <c r="A23" i="46" s="1"/>
  <c r="A24" i="46" s="1"/>
  <c r="A25" i="46" s="1"/>
  <c r="A27" i="46" s="1"/>
  <c r="A28" i="46" s="1"/>
  <c r="A29" i="46" s="1"/>
  <c r="A30" i="46" s="1"/>
  <c r="A31" i="46" s="1"/>
  <c r="A32" i="46" s="1"/>
  <c r="A33" i="46" s="1"/>
  <c r="A34" i="46" s="1"/>
  <c r="A35" i="46" s="1"/>
  <c r="A36" i="46" s="1"/>
  <c r="O22" i="46"/>
  <c r="O26" i="46"/>
  <c r="O38" i="46"/>
  <c r="E39" i="46"/>
  <c r="F14" i="60" s="1"/>
  <c r="F39" i="46"/>
  <c r="G39" i="46"/>
  <c r="H14" i="60" s="1"/>
  <c r="H39" i="46"/>
  <c r="I39" i="46"/>
  <c r="E40" i="46"/>
  <c r="F15" i="60" s="1"/>
  <c r="F40" i="46"/>
  <c r="G15" i="60" s="1"/>
  <c r="G40" i="46"/>
  <c r="L46" i="6" s="1"/>
  <c r="H40" i="46"/>
  <c r="I40" i="46"/>
  <c r="E41" i="46"/>
  <c r="F16" i="60" s="1"/>
  <c r="F41" i="46"/>
  <c r="G16" i="60" s="1"/>
  <c r="G41" i="46"/>
  <c r="L47" i="6" s="1"/>
  <c r="H41" i="46"/>
  <c r="I41" i="46"/>
  <c r="N47" i="6" s="1"/>
  <c r="E42" i="46"/>
  <c r="F42" i="46"/>
  <c r="K48" i="6" s="1"/>
  <c r="G42" i="46"/>
  <c r="L48" i="6" s="1"/>
  <c r="H42" i="46"/>
  <c r="M48" i="6" s="1"/>
  <c r="I42" i="46"/>
  <c r="N48" i="6" s="1"/>
  <c r="E43" i="46"/>
  <c r="F43" i="46"/>
  <c r="K49" i="6" s="1"/>
  <c r="G43" i="46"/>
  <c r="L49" i="6" s="1"/>
  <c r="H43" i="46"/>
  <c r="M49" i="6" s="1"/>
  <c r="I43" i="46"/>
  <c r="N49" i="6" s="1"/>
  <c r="E44" i="46"/>
  <c r="F44" i="46"/>
  <c r="K50" i="6" s="1"/>
  <c r="G44" i="46"/>
  <c r="H44" i="46"/>
  <c r="M50" i="6" s="1"/>
  <c r="I44" i="46"/>
  <c r="N50" i="6" s="1"/>
  <c r="E45" i="46"/>
  <c r="F45" i="46"/>
  <c r="K51" i="6" s="1"/>
  <c r="G45" i="46"/>
  <c r="H45" i="46"/>
  <c r="I45" i="46"/>
  <c r="N51" i="6" s="1"/>
  <c r="E46" i="46"/>
  <c r="F46" i="46"/>
  <c r="K52" i="6" s="1"/>
  <c r="G46" i="46"/>
  <c r="L52" i="6" s="1"/>
  <c r="H46" i="46"/>
  <c r="M52" i="6" s="1"/>
  <c r="I46" i="46"/>
  <c r="N52" i="6" s="1"/>
  <c r="E47" i="46"/>
  <c r="F47" i="46"/>
  <c r="K53" i="6" s="1"/>
  <c r="G47" i="46"/>
  <c r="H47" i="46"/>
  <c r="M53" i="6" s="1"/>
  <c r="I47" i="46"/>
  <c r="N53" i="6" s="1"/>
  <c r="O48" i="46"/>
  <c r="A49" i="46"/>
  <c r="A51" i="46" s="1"/>
  <c r="A52" i="46" s="1"/>
  <c r="A53" i="46" s="1"/>
  <c r="A54" i="46" s="1"/>
  <c r="E49" i="46"/>
  <c r="F49" i="46"/>
  <c r="K55" i="6" s="1"/>
  <c r="G49" i="46"/>
  <c r="H49" i="46"/>
  <c r="M55" i="6" s="1"/>
  <c r="I49" i="46"/>
  <c r="N55" i="6" s="1"/>
  <c r="O50" i="46"/>
  <c r="E51" i="46"/>
  <c r="F51" i="46"/>
  <c r="G51" i="46"/>
  <c r="H51" i="46"/>
  <c r="I51" i="46"/>
  <c r="E52" i="46"/>
  <c r="F52" i="46"/>
  <c r="K58" i="6" s="1"/>
  <c r="G52" i="46"/>
  <c r="L58" i="6" s="1"/>
  <c r="H52" i="46"/>
  <c r="I52" i="46"/>
  <c r="N58" i="6" s="1"/>
  <c r="E53" i="46"/>
  <c r="F53" i="46"/>
  <c r="K59" i="6" s="1"/>
  <c r="G53" i="46"/>
  <c r="L59" i="6" s="1"/>
  <c r="H53" i="46"/>
  <c r="M59" i="6" s="1"/>
  <c r="I53" i="46"/>
  <c r="N59" i="6" s="1"/>
  <c r="E54" i="46"/>
  <c r="F54" i="46"/>
  <c r="K61" i="6" s="1"/>
  <c r="G54" i="46"/>
  <c r="H54" i="46"/>
  <c r="M61" i="6" s="1"/>
  <c r="I54" i="46"/>
  <c r="N61" i="6" s="1"/>
  <c r="O56" i="46"/>
  <c r="E57" i="46"/>
  <c r="F17" i="60" s="1"/>
  <c r="F57" i="46"/>
  <c r="G17" i="60" s="1"/>
  <c r="G57" i="46"/>
  <c r="H17" i="60" s="1"/>
  <c r="H57" i="46"/>
  <c r="I57" i="46"/>
  <c r="A58" i="46"/>
  <c r="A59" i="46" s="1"/>
  <c r="A60" i="46" s="1"/>
  <c r="A61" i="46" s="1"/>
  <c r="A62" i="46" s="1"/>
  <c r="A64" i="46" s="1"/>
  <c r="E58" i="46"/>
  <c r="F18" i="60" s="1"/>
  <c r="F58" i="46"/>
  <c r="K66" i="6" s="1"/>
  <c r="G58" i="46"/>
  <c r="L66" i="6" s="1"/>
  <c r="H58" i="46"/>
  <c r="I18" i="60" s="1"/>
  <c r="I58" i="46"/>
  <c r="N66" i="6" s="1"/>
  <c r="E59" i="46"/>
  <c r="F59" i="46"/>
  <c r="K67" i="6" s="1"/>
  <c r="G59" i="46"/>
  <c r="L67" i="6" s="1"/>
  <c r="H59" i="46"/>
  <c r="M67" i="6" s="1"/>
  <c r="I59" i="46"/>
  <c r="N67" i="6" s="1"/>
  <c r="E60" i="46"/>
  <c r="F60" i="46"/>
  <c r="K68" i="6" s="1"/>
  <c r="G60" i="46"/>
  <c r="H60" i="46"/>
  <c r="M68" i="6" s="1"/>
  <c r="I60" i="46"/>
  <c r="N68" i="6" s="1"/>
  <c r="E61" i="46"/>
  <c r="F61" i="46"/>
  <c r="K69" i="6" s="1"/>
  <c r="G61" i="46"/>
  <c r="H61" i="46"/>
  <c r="I61" i="46"/>
  <c r="N69" i="6" s="1"/>
  <c r="E62" i="46"/>
  <c r="F62" i="46"/>
  <c r="K70" i="6" s="1"/>
  <c r="G62" i="46"/>
  <c r="H62" i="46"/>
  <c r="I62" i="46"/>
  <c r="N70" i="6" s="1"/>
  <c r="O63" i="46"/>
  <c r="E64" i="46"/>
  <c r="F64" i="46"/>
  <c r="K72" i="6" s="1"/>
  <c r="G64" i="46"/>
  <c r="H64" i="46"/>
  <c r="M72" i="6" s="1"/>
  <c r="I64" i="46"/>
  <c r="N72" i="6" s="1"/>
  <c r="O66" i="46"/>
  <c r="O75" i="46"/>
  <c r="O78" i="46"/>
  <c r="E79" i="46"/>
  <c r="F21" i="60" s="1"/>
  <c r="F79" i="46"/>
  <c r="G21" i="60" s="1"/>
  <c r="G79" i="46"/>
  <c r="L87" i="6" s="1"/>
  <c r="H79" i="46"/>
  <c r="I79" i="46"/>
  <c r="E80" i="46"/>
  <c r="F22" i="60" s="1"/>
  <c r="F80" i="46"/>
  <c r="G22" i="60" s="1"/>
  <c r="G80" i="46"/>
  <c r="H80" i="46"/>
  <c r="I80" i="46"/>
  <c r="E81" i="46"/>
  <c r="F52" i="60" s="1"/>
  <c r="F81" i="46"/>
  <c r="G52" i="60" s="1"/>
  <c r="G81" i="46"/>
  <c r="H52" i="60" s="1"/>
  <c r="H81" i="46"/>
  <c r="I52" i="60" s="1"/>
  <c r="I81" i="46"/>
  <c r="J52" i="60" s="1"/>
  <c r="E82" i="46"/>
  <c r="F51" i="60" s="1"/>
  <c r="F82" i="46"/>
  <c r="G51" i="60" s="1"/>
  <c r="G82" i="46"/>
  <c r="H51" i="60" s="1"/>
  <c r="H82" i="46"/>
  <c r="I82" i="46"/>
  <c r="J51" i="60" s="1"/>
  <c r="E83" i="46"/>
  <c r="F83" i="46"/>
  <c r="K91" i="6" s="1"/>
  <c r="G83" i="46"/>
  <c r="H83" i="46"/>
  <c r="M91" i="6" s="1"/>
  <c r="I83" i="46"/>
  <c r="N91" i="6" s="1"/>
  <c r="E84" i="46"/>
  <c r="F84" i="46"/>
  <c r="K92" i="6" s="1"/>
  <c r="G84" i="46"/>
  <c r="L92" i="6" s="1"/>
  <c r="H84" i="46"/>
  <c r="M92" i="6" s="1"/>
  <c r="I84" i="46"/>
  <c r="E85" i="46"/>
  <c r="F85" i="46"/>
  <c r="K93" i="6" s="1"/>
  <c r="G85" i="46"/>
  <c r="L93" i="6" s="1"/>
  <c r="H85" i="46"/>
  <c r="M93" i="6" s="1"/>
  <c r="I85" i="46"/>
  <c r="E86" i="46"/>
  <c r="F86" i="46"/>
  <c r="K94" i="6" s="1"/>
  <c r="G86" i="46"/>
  <c r="L94" i="6" s="1"/>
  <c r="H86" i="46"/>
  <c r="I86" i="46"/>
  <c r="N94" i="6" s="1"/>
  <c r="E87" i="46"/>
  <c r="F87" i="46"/>
  <c r="K95" i="6" s="1"/>
  <c r="G87" i="46"/>
  <c r="L95" i="6" s="1"/>
  <c r="H87" i="46"/>
  <c r="M95" i="6" s="1"/>
  <c r="I87" i="46"/>
  <c r="N95" i="6" s="1"/>
  <c r="E88" i="46"/>
  <c r="F88" i="46"/>
  <c r="K96" i="6" s="1"/>
  <c r="G88" i="46"/>
  <c r="L96" i="6" s="1"/>
  <c r="H88" i="46"/>
  <c r="M96" i="6" s="1"/>
  <c r="I88" i="46"/>
  <c r="E89" i="46"/>
  <c r="F89" i="46"/>
  <c r="K97" i="6" s="1"/>
  <c r="G89" i="46"/>
  <c r="L97" i="6" s="1"/>
  <c r="H89" i="46"/>
  <c r="M97" i="6" s="1"/>
  <c r="I89" i="46"/>
  <c r="N97" i="6" s="1"/>
  <c r="E90" i="46"/>
  <c r="F90" i="46"/>
  <c r="K99" i="6" s="1"/>
  <c r="G90" i="46"/>
  <c r="L99" i="6" s="1"/>
  <c r="H90" i="46"/>
  <c r="I90" i="46"/>
  <c r="N99" i="6" s="1"/>
  <c r="E91" i="46"/>
  <c r="F91" i="46"/>
  <c r="K98" i="6" s="1"/>
  <c r="G91" i="46"/>
  <c r="L98" i="6" s="1"/>
  <c r="H91" i="46"/>
  <c r="M98" i="6" s="1"/>
  <c r="I91" i="46"/>
  <c r="N98" i="6" s="1"/>
  <c r="O92" i="46"/>
  <c r="A93" i="46"/>
  <c r="A95" i="46" s="1"/>
  <c r="A97" i="46" s="1"/>
  <c r="A98" i="46" s="1"/>
  <c r="A99" i="46" s="1"/>
  <c r="A100" i="46" s="1"/>
  <c r="A101" i="46" s="1"/>
  <c r="A102" i="46" s="1"/>
  <c r="A103" i="46" s="1"/>
  <c r="A104" i="46" s="1"/>
  <c r="A105" i="46" s="1"/>
  <c r="A106" i="46" s="1"/>
  <c r="A107" i="46" s="1"/>
  <c r="A108" i="46" s="1"/>
  <c r="A109" i="46" s="1"/>
  <c r="A110" i="46" s="1"/>
  <c r="A111" i="46" s="1"/>
  <c r="A112" i="46" s="1"/>
  <c r="A113" i="46" s="1"/>
  <c r="A114" i="46" s="1"/>
  <c r="E93" i="46"/>
  <c r="F93" i="46"/>
  <c r="K101" i="6" s="1"/>
  <c r="G93" i="46"/>
  <c r="H93" i="46"/>
  <c r="M101" i="6" s="1"/>
  <c r="I93" i="46"/>
  <c r="N101" i="6" s="1"/>
  <c r="E95" i="46"/>
  <c r="F95" i="46"/>
  <c r="K103" i="6" s="1"/>
  <c r="G95" i="46"/>
  <c r="H95" i="46"/>
  <c r="M103" i="6" s="1"/>
  <c r="I95" i="46"/>
  <c r="N103" i="6" s="1"/>
  <c r="O96" i="46"/>
  <c r="O94" i="46" s="1"/>
  <c r="E97" i="46"/>
  <c r="F97" i="46"/>
  <c r="G97" i="46"/>
  <c r="L106" i="6" s="1"/>
  <c r="H97" i="46"/>
  <c r="M106" i="6" s="1"/>
  <c r="I97" i="46"/>
  <c r="N106" i="6" s="1"/>
  <c r="E98" i="46"/>
  <c r="F98" i="46"/>
  <c r="K105" i="6" s="1"/>
  <c r="G98" i="46"/>
  <c r="H98" i="46"/>
  <c r="M105" i="6" s="1"/>
  <c r="I98" i="46"/>
  <c r="N105" i="6" s="1"/>
  <c r="E99" i="46"/>
  <c r="F99" i="46"/>
  <c r="K107" i="6" s="1"/>
  <c r="G99" i="46"/>
  <c r="L107" i="6" s="1"/>
  <c r="H99" i="46"/>
  <c r="M107" i="6" s="1"/>
  <c r="I99" i="46"/>
  <c r="N107" i="6" s="1"/>
  <c r="E100" i="46"/>
  <c r="F100" i="46"/>
  <c r="K108" i="6" s="1"/>
  <c r="G100" i="46"/>
  <c r="L108" i="6" s="1"/>
  <c r="H100" i="46"/>
  <c r="M108" i="6" s="1"/>
  <c r="I100" i="46"/>
  <c r="N108" i="6" s="1"/>
  <c r="E101" i="46"/>
  <c r="F101" i="46"/>
  <c r="K109" i="6" s="1"/>
  <c r="G101" i="46"/>
  <c r="L109" i="6" s="1"/>
  <c r="H101" i="46"/>
  <c r="M109" i="6" s="1"/>
  <c r="I101" i="46"/>
  <c r="N109" i="6" s="1"/>
  <c r="E102" i="46"/>
  <c r="F102" i="46"/>
  <c r="K110" i="6" s="1"/>
  <c r="G102" i="46"/>
  <c r="L110" i="6" s="1"/>
  <c r="H102" i="46"/>
  <c r="M110" i="6" s="1"/>
  <c r="I102" i="46"/>
  <c r="N110" i="6" s="1"/>
  <c r="E103" i="46"/>
  <c r="F103" i="46"/>
  <c r="K111" i="6" s="1"/>
  <c r="G103" i="46"/>
  <c r="L111" i="6" s="1"/>
  <c r="H103" i="46"/>
  <c r="M111" i="6" s="1"/>
  <c r="I103" i="46"/>
  <c r="N111" i="6" s="1"/>
  <c r="E104" i="46"/>
  <c r="F104" i="46"/>
  <c r="K112" i="6" s="1"/>
  <c r="G104" i="46"/>
  <c r="L112" i="6" s="1"/>
  <c r="H104" i="46"/>
  <c r="M112" i="6" s="1"/>
  <c r="I104" i="46"/>
  <c r="N112" i="6" s="1"/>
  <c r="E105" i="46"/>
  <c r="F105" i="46"/>
  <c r="K113" i="6" s="1"/>
  <c r="G105" i="46"/>
  <c r="H105" i="46"/>
  <c r="M113" i="6" s="1"/>
  <c r="I105" i="46"/>
  <c r="N113" i="6" s="1"/>
  <c r="E106" i="46"/>
  <c r="F106" i="46"/>
  <c r="K114" i="6" s="1"/>
  <c r="G106" i="46"/>
  <c r="L114" i="6" s="1"/>
  <c r="H106" i="46"/>
  <c r="M114" i="6" s="1"/>
  <c r="I106" i="46"/>
  <c r="N114" i="6" s="1"/>
  <c r="E107" i="46"/>
  <c r="F107" i="46"/>
  <c r="G107" i="46"/>
  <c r="H107" i="46"/>
  <c r="I107" i="46"/>
  <c r="E108" i="46"/>
  <c r="F108" i="46"/>
  <c r="K115" i="6" s="1"/>
  <c r="G108" i="46"/>
  <c r="L115" i="6" s="1"/>
  <c r="H108" i="46"/>
  <c r="M115" i="6" s="1"/>
  <c r="I108" i="46"/>
  <c r="N115" i="6" s="1"/>
  <c r="E109" i="46"/>
  <c r="F109" i="46"/>
  <c r="K117" i="6" s="1"/>
  <c r="G109" i="46"/>
  <c r="L117" i="6" s="1"/>
  <c r="H109" i="46"/>
  <c r="M117" i="6" s="1"/>
  <c r="I109" i="46"/>
  <c r="E110" i="46"/>
  <c r="F110" i="46"/>
  <c r="K118" i="6" s="1"/>
  <c r="G110" i="46"/>
  <c r="L118" i="6" s="1"/>
  <c r="H110" i="46"/>
  <c r="M118" i="6" s="1"/>
  <c r="I110" i="46"/>
  <c r="N118" i="6" s="1"/>
  <c r="E111" i="46"/>
  <c r="F111" i="46"/>
  <c r="K60" i="6" s="1"/>
  <c r="G111" i="46"/>
  <c r="L60" i="6" s="1"/>
  <c r="H111" i="46"/>
  <c r="M60" i="6" s="1"/>
  <c r="I111" i="46"/>
  <c r="N60" i="6" s="1"/>
  <c r="E112" i="46"/>
  <c r="F112" i="46"/>
  <c r="K116" i="6" s="1"/>
  <c r="G112" i="46"/>
  <c r="L116" i="6" s="1"/>
  <c r="H112" i="46"/>
  <c r="M116" i="6" s="1"/>
  <c r="I112" i="46"/>
  <c r="N116" i="6" s="1"/>
  <c r="E113" i="46"/>
  <c r="F113" i="46"/>
  <c r="K57" i="6" s="1"/>
  <c r="G113" i="46"/>
  <c r="L57" i="6" s="1"/>
  <c r="H113" i="46"/>
  <c r="M57" i="6" s="1"/>
  <c r="I113" i="46"/>
  <c r="N57" i="6" s="1"/>
  <c r="E114" i="46"/>
  <c r="F114" i="46"/>
  <c r="K119" i="6" s="1"/>
  <c r="G114" i="46"/>
  <c r="L119" i="6" s="1"/>
  <c r="H114" i="46"/>
  <c r="M119" i="6" s="1"/>
  <c r="I114" i="46"/>
  <c r="N119" i="6" s="1"/>
  <c r="O116" i="46"/>
  <c r="O129" i="46"/>
  <c r="O135" i="46"/>
  <c r="E136" i="46"/>
  <c r="F26" i="60" s="1"/>
  <c r="F136" i="46"/>
  <c r="G26" i="60" s="1"/>
  <c r="G136" i="46"/>
  <c r="L141" i="6" s="1"/>
  <c r="H136" i="46"/>
  <c r="I26" i="60" s="1"/>
  <c r="I136" i="46"/>
  <c r="J26" i="60" s="1"/>
  <c r="E137" i="46"/>
  <c r="F137" i="46"/>
  <c r="G137" i="46"/>
  <c r="H137" i="46"/>
  <c r="I137" i="46"/>
  <c r="O138" i="46"/>
  <c r="E139" i="46"/>
  <c r="F139" i="46"/>
  <c r="K145" i="6" s="1"/>
  <c r="G139" i="46"/>
  <c r="L145" i="6" s="1"/>
  <c r="H139" i="46"/>
  <c r="I139" i="46"/>
  <c r="O141" i="46"/>
  <c r="O140" i="46" s="1"/>
  <c r="E142" i="46"/>
  <c r="F27" i="60" s="1"/>
  <c r="F142" i="46"/>
  <c r="G142" i="46"/>
  <c r="H142" i="46"/>
  <c r="I27" i="60" s="1"/>
  <c r="I142" i="46"/>
  <c r="J27" i="60" s="1"/>
  <c r="E143" i="46"/>
  <c r="F28" i="60" s="1"/>
  <c r="F143" i="46"/>
  <c r="G143" i="46"/>
  <c r="H143" i="46"/>
  <c r="I28" i="60" s="1"/>
  <c r="I143" i="46"/>
  <c r="J28" i="60" s="1"/>
  <c r="E144" i="46"/>
  <c r="F144" i="46"/>
  <c r="K149" i="6" s="1"/>
  <c r="G144" i="46"/>
  <c r="L149" i="6" s="1"/>
  <c r="H144" i="46"/>
  <c r="I144" i="46"/>
  <c r="O146" i="46"/>
  <c r="O145" i="46" s="1"/>
  <c r="E147" i="46"/>
  <c r="F29" i="60" s="1"/>
  <c r="F147" i="46"/>
  <c r="G29" i="60" s="1"/>
  <c r="G147" i="46"/>
  <c r="H29" i="60" s="1"/>
  <c r="H147" i="46"/>
  <c r="I29" i="60" s="1"/>
  <c r="I147" i="46"/>
  <c r="E148" i="46"/>
  <c r="F148" i="46"/>
  <c r="K153" i="6" s="1"/>
  <c r="G148" i="46"/>
  <c r="L153" i="6" s="1"/>
  <c r="H148" i="46"/>
  <c r="I148" i="46"/>
  <c r="N153" i="6" s="1"/>
  <c r="E149" i="46"/>
  <c r="F149" i="46"/>
  <c r="K154" i="6" s="1"/>
  <c r="G149" i="46"/>
  <c r="L154" i="6" s="1"/>
  <c r="H149" i="46"/>
  <c r="M154" i="6" s="1"/>
  <c r="I149" i="46"/>
  <c r="N154" i="6" s="1"/>
  <c r="O150" i="46"/>
  <c r="E151" i="46"/>
  <c r="F151" i="46"/>
  <c r="K156" i="6" s="1"/>
  <c r="G151" i="46"/>
  <c r="L156" i="6" s="1"/>
  <c r="H151" i="46"/>
  <c r="I151" i="46"/>
  <c r="N156" i="6" s="1"/>
  <c r="E152" i="46"/>
  <c r="F152" i="46"/>
  <c r="K157" i="6" s="1"/>
  <c r="G152" i="46"/>
  <c r="L157" i="6" s="1"/>
  <c r="H152" i="46"/>
  <c r="M157" i="6" s="1"/>
  <c r="I152" i="46"/>
  <c r="N157" i="6" s="1"/>
  <c r="O154" i="46"/>
  <c r="E155" i="46"/>
  <c r="F30" i="60" s="1"/>
  <c r="F155" i="46"/>
  <c r="G30" i="60" s="1"/>
  <c r="G155" i="46"/>
  <c r="H30" i="60" s="1"/>
  <c r="H155" i="46"/>
  <c r="I30" i="60" s="1"/>
  <c r="I155" i="46"/>
  <c r="J30" i="60" s="1"/>
  <c r="E156" i="46"/>
  <c r="F156" i="46"/>
  <c r="K161" i="6" s="1"/>
  <c r="G156" i="46"/>
  <c r="L161" i="6" s="1"/>
  <c r="H156" i="46"/>
  <c r="I156" i="46"/>
  <c r="K157" i="46"/>
  <c r="M157" i="46"/>
  <c r="N157" i="46"/>
  <c r="O157" i="46"/>
  <c r="E158" i="46"/>
  <c r="F158" i="46"/>
  <c r="K163" i="6" s="1"/>
  <c r="G158" i="46"/>
  <c r="H158" i="46"/>
  <c r="I158" i="46"/>
  <c r="O160" i="46"/>
  <c r="E161" i="46"/>
  <c r="F31" i="60" s="1"/>
  <c r="F161" i="46"/>
  <c r="G31" i="60" s="1"/>
  <c r="G161" i="46"/>
  <c r="H31" i="60" s="1"/>
  <c r="H161" i="46"/>
  <c r="I31" i="60" s="1"/>
  <c r="I161" i="46"/>
  <c r="E162" i="46"/>
  <c r="F162" i="46"/>
  <c r="K167" i="6" s="1"/>
  <c r="G162" i="46"/>
  <c r="L167" i="6" s="1"/>
  <c r="H162" i="46"/>
  <c r="M167" i="6" s="1"/>
  <c r="I162" i="46"/>
  <c r="N167" i="6" s="1"/>
  <c r="E163" i="46"/>
  <c r="F163" i="46"/>
  <c r="K169" i="6" s="1"/>
  <c r="G163" i="46"/>
  <c r="L169" i="6" s="1"/>
  <c r="H163" i="46"/>
  <c r="M169" i="6" s="1"/>
  <c r="I163" i="46"/>
  <c r="N169" i="6" s="1"/>
  <c r="E164" i="46"/>
  <c r="F164" i="46"/>
  <c r="K168" i="6" s="1"/>
  <c r="G164" i="46"/>
  <c r="L168" i="6" s="1"/>
  <c r="H164" i="46"/>
  <c r="M168" i="6" s="1"/>
  <c r="I164" i="46"/>
  <c r="N168" i="6" s="1"/>
  <c r="K165" i="46"/>
  <c r="L165" i="46"/>
  <c r="M165" i="46"/>
  <c r="N165" i="46"/>
  <c r="O165" i="46"/>
  <c r="E166" i="46"/>
  <c r="F166" i="46"/>
  <c r="K172" i="6" s="1"/>
  <c r="G166" i="46"/>
  <c r="L172" i="6" s="1"/>
  <c r="H166" i="46"/>
  <c r="M172" i="6" s="1"/>
  <c r="I166" i="46"/>
  <c r="N172" i="6" s="1"/>
  <c r="E167" i="46"/>
  <c r="F167" i="46"/>
  <c r="K171" i="6" s="1"/>
  <c r="G167" i="46"/>
  <c r="L171" i="6" s="1"/>
  <c r="H167" i="46"/>
  <c r="M171" i="6" s="1"/>
  <c r="I167" i="46"/>
  <c r="N171" i="6" s="1"/>
  <c r="O169" i="46"/>
  <c r="E170" i="46"/>
  <c r="F170" i="46"/>
  <c r="K175" i="6" s="1"/>
  <c r="G170" i="46"/>
  <c r="L175" i="6" s="1"/>
  <c r="H170" i="46"/>
  <c r="I170" i="46"/>
  <c r="E171" i="46"/>
  <c r="F171" i="46"/>
  <c r="K177" i="6" s="1"/>
  <c r="G171" i="46"/>
  <c r="L177" i="6" s="1"/>
  <c r="H171" i="46"/>
  <c r="I171" i="46"/>
  <c r="O172" i="46"/>
  <c r="F173" i="46"/>
  <c r="K179" i="6" s="1"/>
  <c r="G173" i="46"/>
  <c r="L179" i="6" s="1"/>
  <c r="H173" i="46"/>
  <c r="I173" i="46"/>
  <c r="O175" i="46"/>
  <c r="F32" i="60"/>
  <c r="G32" i="60"/>
  <c r="I32" i="60"/>
  <c r="J32" i="60"/>
  <c r="F33" i="60"/>
  <c r="G33" i="60"/>
  <c r="H33" i="60"/>
  <c r="I33" i="60"/>
  <c r="J33" i="60"/>
  <c r="F53" i="60"/>
  <c r="G53" i="60"/>
  <c r="H53" i="60"/>
  <c r="I53" i="60"/>
  <c r="J53" i="60"/>
  <c r="F54" i="60"/>
  <c r="G54" i="60"/>
  <c r="H54" i="60"/>
  <c r="I54" i="60"/>
  <c r="J54" i="60"/>
  <c r="L186" i="6"/>
  <c r="K187" i="6"/>
  <c r="L187" i="6"/>
  <c r="N187" i="6"/>
  <c r="K188" i="6"/>
  <c r="L188" i="6"/>
  <c r="N188" i="6"/>
  <c r="L189" i="6"/>
  <c r="M189" i="6"/>
  <c r="K190" i="6"/>
  <c r="L190" i="6"/>
  <c r="N190" i="6"/>
  <c r="K191" i="6"/>
  <c r="L191" i="6"/>
  <c r="M191" i="6"/>
  <c r="K192" i="6"/>
  <c r="L192" i="6"/>
  <c r="N192" i="6"/>
  <c r="K193" i="6"/>
  <c r="M193" i="6"/>
  <c r="K194" i="6"/>
  <c r="M194" i="6"/>
  <c r="N194" i="6"/>
  <c r="K195" i="6"/>
  <c r="M195" i="6"/>
  <c r="N195" i="6"/>
  <c r="K196" i="6"/>
  <c r="L196" i="6"/>
  <c r="N196" i="6"/>
  <c r="K197" i="6"/>
  <c r="L197" i="6"/>
  <c r="M197" i="6"/>
  <c r="N197" i="6"/>
  <c r="K198" i="6"/>
  <c r="M198" i="6"/>
  <c r="N198" i="6"/>
  <c r="L199" i="6"/>
  <c r="M199" i="6"/>
  <c r="K200" i="6"/>
  <c r="K201" i="6"/>
  <c r="L201" i="6"/>
  <c r="N201" i="6"/>
  <c r="K202" i="6"/>
  <c r="L202" i="6"/>
  <c r="M202" i="6"/>
  <c r="N202" i="6"/>
  <c r="K203" i="6"/>
  <c r="L203" i="6"/>
  <c r="M203" i="6"/>
  <c r="N203" i="6"/>
  <c r="K204" i="6"/>
  <c r="L204" i="6"/>
  <c r="K205" i="6"/>
  <c r="L205" i="6"/>
  <c r="N205" i="6"/>
  <c r="K206" i="6"/>
  <c r="L206" i="6"/>
  <c r="M206" i="6"/>
  <c r="N206" i="6"/>
  <c r="K207" i="6"/>
  <c r="L207" i="6"/>
  <c r="N207" i="6"/>
  <c r="K208" i="6"/>
  <c r="N208" i="6"/>
  <c r="K209" i="6"/>
  <c r="L209" i="6"/>
  <c r="M209" i="6"/>
  <c r="N209" i="6"/>
  <c r="K210" i="6"/>
  <c r="L210" i="6"/>
  <c r="N210" i="6"/>
  <c r="K211" i="6"/>
  <c r="M211" i="6"/>
  <c r="N211" i="6"/>
  <c r="L212" i="6"/>
  <c r="M212" i="6"/>
  <c r="O207" i="46"/>
  <c r="K214" i="6"/>
  <c r="N214" i="6"/>
  <c r="K215" i="6"/>
  <c r="N215" i="6"/>
  <c r="M211" i="46"/>
  <c r="M210" i="46" s="1"/>
  <c r="O211" i="46"/>
  <c r="O210" i="46" s="1"/>
  <c r="E212" i="46"/>
  <c r="F55" i="60" s="1"/>
  <c r="F212" i="46"/>
  <c r="G55" i="60" s="1"/>
  <c r="G212" i="46"/>
  <c r="H55" i="60" s="1"/>
  <c r="H212" i="46"/>
  <c r="I55" i="60" s="1"/>
  <c r="I212" i="46"/>
  <c r="J55" i="60" s="1"/>
  <c r="E213" i="46"/>
  <c r="F35" i="60" s="1"/>
  <c r="F213" i="46"/>
  <c r="G35" i="60" s="1"/>
  <c r="G213" i="46"/>
  <c r="H213" i="46"/>
  <c r="I35" i="60" s="1"/>
  <c r="I213" i="46"/>
  <c r="J35" i="60" s="1"/>
  <c r="E214" i="46"/>
  <c r="F34" i="60" s="1"/>
  <c r="F214" i="46"/>
  <c r="G34" i="60" s="1"/>
  <c r="G214" i="46"/>
  <c r="H34" i="60" s="1"/>
  <c r="H214" i="46"/>
  <c r="I34" i="60" s="1"/>
  <c r="I214" i="46"/>
  <c r="E215" i="46"/>
  <c r="F215" i="46"/>
  <c r="K221" i="6" s="1"/>
  <c r="G215" i="46"/>
  <c r="H215" i="46"/>
  <c r="M221" i="6" s="1"/>
  <c r="I215" i="46"/>
  <c r="N221" i="6" s="1"/>
  <c r="E216" i="46"/>
  <c r="F216" i="46"/>
  <c r="K222" i="6" s="1"/>
  <c r="G216" i="46"/>
  <c r="L222" i="6" s="1"/>
  <c r="H216" i="46"/>
  <c r="M222" i="6" s="1"/>
  <c r="I216" i="46"/>
  <c r="N222" i="6" s="1"/>
  <c r="E217" i="46"/>
  <c r="F217" i="46"/>
  <c r="G217" i="46"/>
  <c r="L223" i="6" s="1"/>
  <c r="H217" i="46"/>
  <c r="I217" i="46"/>
  <c r="N223" i="6" s="1"/>
  <c r="E218" i="46"/>
  <c r="F218" i="46"/>
  <c r="K224" i="6" s="1"/>
  <c r="G218" i="46"/>
  <c r="H218" i="46"/>
  <c r="M224" i="6" s="1"/>
  <c r="I218" i="46"/>
  <c r="N224" i="6" s="1"/>
  <c r="E219" i="46"/>
  <c r="F219" i="46"/>
  <c r="K225" i="6" s="1"/>
  <c r="G219" i="46"/>
  <c r="L225" i="6" s="1"/>
  <c r="H219" i="46"/>
  <c r="M225" i="6" s="1"/>
  <c r="I219" i="46"/>
  <c r="E220" i="46"/>
  <c r="F220" i="46"/>
  <c r="K226" i="6" s="1"/>
  <c r="G220" i="46"/>
  <c r="L226" i="6" s="1"/>
  <c r="H220" i="46"/>
  <c r="M226" i="6" s="1"/>
  <c r="I220" i="46"/>
  <c r="E221" i="46"/>
  <c r="F221" i="46"/>
  <c r="G221" i="46"/>
  <c r="L227" i="6" s="1"/>
  <c r="H221" i="46"/>
  <c r="M227" i="6" s="1"/>
  <c r="I221" i="46"/>
  <c r="N227" i="6" s="1"/>
  <c r="E222" i="46"/>
  <c r="F222" i="46"/>
  <c r="K228" i="6" s="1"/>
  <c r="G222" i="46"/>
  <c r="L228" i="6" s="1"/>
  <c r="H222" i="46"/>
  <c r="M228" i="6" s="1"/>
  <c r="I222" i="46"/>
  <c r="N228" i="6" s="1"/>
  <c r="E223" i="46"/>
  <c r="F223" i="46"/>
  <c r="K229" i="6" s="1"/>
  <c r="G223" i="46"/>
  <c r="L229" i="6" s="1"/>
  <c r="H223" i="46"/>
  <c r="M229" i="6" s="1"/>
  <c r="I223" i="46"/>
  <c r="N229" i="6" s="1"/>
  <c r="E224" i="46"/>
  <c r="F56" i="60" s="1"/>
  <c r="F224" i="46"/>
  <c r="G56" i="60" s="1"/>
  <c r="G224" i="46"/>
  <c r="H56" i="60" s="1"/>
  <c r="H224" i="46"/>
  <c r="I56" i="60" s="1"/>
  <c r="I224" i="46"/>
  <c r="J56" i="60" s="1"/>
  <c r="E225" i="46"/>
  <c r="F225" i="46"/>
  <c r="K231" i="6" s="1"/>
  <c r="G225" i="46"/>
  <c r="L231" i="6" s="1"/>
  <c r="H225" i="46"/>
  <c r="M231" i="6" s="1"/>
  <c r="I225" i="46"/>
  <c r="N231" i="6" s="1"/>
  <c r="E226" i="46"/>
  <c r="F226" i="46"/>
  <c r="K232" i="6" s="1"/>
  <c r="G226" i="46"/>
  <c r="L232" i="6" s="1"/>
  <c r="H226" i="46"/>
  <c r="M232" i="6" s="1"/>
  <c r="I226" i="46"/>
  <c r="N232" i="6" s="1"/>
  <c r="E227" i="46"/>
  <c r="F227" i="46"/>
  <c r="K233" i="6" s="1"/>
  <c r="G227" i="46"/>
  <c r="L233" i="6" s="1"/>
  <c r="H227" i="46"/>
  <c r="M233" i="6" s="1"/>
  <c r="I227" i="46"/>
  <c r="K236" i="6"/>
  <c r="M236" i="6"/>
  <c r="N236" i="6"/>
  <c r="L237" i="6"/>
  <c r="M237" i="6"/>
  <c r="K238" i="6"/>
  <c r="L238" i="6"/>
  <c r="M238" i="6"/>
  <c r="N238" i="6"/>
  <c r="K239" i="6"/>
  <c r="L239" i="6"/>
  <c r="N239" i="6"/>
  <c r="F57" i="60"/>
  <c r="G57" i="60"/>
  <c r="J57" i="60"/>
  <c r="L241" i="6"/>
  <c r="K242" i="6"/>
  <c r="L242" i="6"/>
  <c r="M242" i="6"/>
  <c r="F36" i="60"/>
  <c r="G36" i="60"/>
  <c r="H36" i="60"/>
  <c r="L244" i="6"/>
  <c r="M244" i="6"/>
  <c r="F58" i="60"/>
  <c r="G58" i="60"/>
  <c r="H58" i="60"/>
  <c r="I58" i="60"/>
  <c r="J58" i="60"/>
  <c r="F38" i="60"/>
  <c r="G38" i="60"/>
  <c r="H38" i="60"/>
  <c r="I38" i="60"/>
  <c r="F59" i="60"/>
  <c r="H59" i="60"/>
  <c r="J59" i="60"/>
  <c r="K248" i="6"/>
  <c r="M248" i="6"/>
  <c r="N248" i="6"/>
  <c r="L249" i="6"/>
  <c r="N249" i="6"/>
  <c r="K250" i="6"/>
  <c r="L250" i="6"/>
  <c r="M250" i="6"/>
  <c r="K251" i="6"/>
  <c r="L251" i="6"/>
  <c r="N251" i="6"/>
  <c r="K252" i="6"/>
  <c r="M252" i="6"/>
  <c r="N252" i="6"/>
  <c r="L253" i="6"/>
  <c r="N253" i="6"/>
  <c r="K254" i="6"/>
  <c r="L254" i="6"/>
  <c r="M254" i="6"/>
  <c r="K255" i="6"/>
  <c r="L255" i="6"/>
  <c r="K256" i="6"/>
  <c r="N256" i="6"/>
  <c r="K257" i="6"/>
  <c r="K258" i="6"/>
  <c r="L258" i="6"/>
  <c r="M258" i="6"/>
  <c r="F37" i="60"/>
  <c r="G37" i="60"/>
  <c r="H37" i="60"/>
  <c r="I37" i="60"/>
  <c r="J37" i="60"/>
  <c r="K260" i="6"/>
  <c r="N260" i="6"/>
  <c r="M255" i="46"/>
  <c r="O255" i="46"/>
  <c r="O228" i="46" s="1"/>
  <c r="K262" i="6"/>
  <c r="N262" i="6"/>
  <c r="O258" i="46"/>
  <c r="O257" i="46" s="1"/>
  <c r="N278" i="6"/>
  <c r="O286" i="46"/>
  <c r="O287" i="46"/>
  <c r="F45" i="60"/>
  <c r="G45" i="60"/>
  <c r="I45" i="60"/>
  <c r="J45" i="60"/>
  <c r="F44" i="60"/>
  <c r="H44" i="60"/>
  <c r="I44" i="60"/>
  <c r="J44" i="60"/>
  <c r="K331" i="6"/>
  <c r="M331" i="6"/>
  <c r="M332" i="6"/>
  <c r="N332" i="6"/>
  <c r="M333" i="6"/>
  <c r="N333" i="6"/>
  <c r="M334" i="6"/>
  <c r="N334" i="6"/>
  <c r="K335" i="6"/>
  <c r="K336" i="6"/>
  <c r="N336" i="6"/>
  <c r="K337" i="6"/>
  <c r="L337" i="6"/>
  <c r="M337" i="6"/>
  <c r="N337" i="6"/>
  <c r="K338" i="6"/>
  <c r="M338" i="6"/>
  <c r="K339" i="6"/>
  <c r="L339" i="6"/>
  <c r="M339" i="6"/>
  <c r="N339" i="6"/>
  <c r="M340" i="6"/>
  <c r="N340" i="6"/>
  <c r="F65" i="60"/>
  <c r="G65" i="60"/>
  <c r="H65" i="60"/>
  <c r="I65" i="60"/>
  <c r="N328" i="6"/>
  <c r="K329" i="6"/>
  <c r="G66" i="60"/>
  <c r="H66" i="60"/>
  <c r="I66" i="60"/>
  <c r="J66" i="60"/>
  <c r="M341" i="6"/>
  <c r="N341" i="6"/>
  <c r="M342" i="6"/>
  <c r="L344" i="6"/>
  <c r="K343" i="6"/>
  <c r="L343" i="6"/>
  <c r="M343" i="6"/>
  <c r="O340" i="46"/>
  <c r="K346" i="6"/>
  <c r="L346" i="6"/>
  <c r="M346" i="6"/>
  <c r="M347" i="6"/>
  <c r="O346" i="46"/>
  <c r="O345" i="46" s="1"/>
  <c r="O356" i="46"/>
  <c r="O355" i="46" s="1"/>
  <c r="E357" i="46"/>
  <c r="F357" i="46"/>
  <c r="K362" i="6" s="1"/>
  <c r="G357" i="46"/>
  <c r="L362" i="6" s="1"/>
  <c r="H357" i="46"/>
  <c r="M362" i="6" s="1"/>
  <c r="I357" i="46"/>
  <c r="N362" i="6" s="1"/>
  <c r="E358" i="46"/>
  <c r="F358" i="46"/>
  <c r="K363" i="6" s="1"/>
  <c r="G358" i="46"/>
  <c r="H358" i="46"/>
  <c r="M363" i="6" s="1"/>
  <c r="I358" i="46"/>
  <c r="N363" i="6" s="1"/>
  <c r="E359" i="46"/>
  <c r="F359" i="46"/>
  <c r="K364" i="6" s="1"/>
  <c r="G359" i="46"/>
  <c r="L364" i="6" s="1"/>
  <c r="H359" i="46"/>
  <c r="M364" i="6" s="1"/>
  <c r="I359" i="46"/>
  <c r="N364" i="6" s="1"/>
  <c r="E360" i="46"/>
  <c r="F360" i="46"/>
  <c r="K365" i="6" s="1"/>
  <c r="G360" i="46"/>
  <c r="L365" i="6" s="1"/>
  <c r="H360" i="46"/>
  <c r="M365" i="6" s="1"/>
  <c r="I360" i="46"/>
  <c r="N365" i="6" s="1"/>
  <c r="E361" i="46"/>
  <c r="F361" i="46"/>
  <c r="K371" i="6" s="1"/>
  <c r="G361" i="46"/>
  <c r="L371" i="6" s="1"/>
  <c r="H361" i="46"/>
  <c r="M371" i="6" s="1"/>
  <c r="I361" i="46"/>
  <c r="N371" i="6" s="1"/>
  <c r="E362" i="46"/>
  <c r="F362" i="46"/>
  <c r="K366" i="6" s="1"/>
  <c r="G362" i="46"/>
  <c r="L366" i="6" s="1"/>
  <c r="H362" i="46"/>
  <c r="M366" i="6" s="1"/>
  <c r="I362" i="46"/>
  <c r="N366" i="6" s="1"/>
  <c r="E363" i="46"/>
  <c r="F48" i="60" s="1"/>
  <c r="F363" i="46"/>
  <c r="G48" i="60" s="1"/>
  <c r="G363" i="46"/>
  <c r="H363" i="46"/>
  <c r="I48" i="60" s="1"/>
  <c r="I363" i="46"/>
  <c r="J48" i="60" s="1"/>
  <c r="E364" i="46"/>
  <c r="F364" i="46"/>
  <c r="K368" i="6" s="1"/>
  <c r="G364" i="46"/>
  <c r="L368" i="6" s="1"/>
  <c r="H364" i="46"/>
  <c r="M368" i="6" s="1"/>
  <c r="I364" i="46"/>
  <c r="N368" i="6" s="1"/>
  <c r="E365" i="46"/>
  <c r="F365" i="46"/>
  <c r="K369" i="6" s="1"/>
  <c r="G365" i="46"/>
  <c r="L369" i="6" s="1"/>
  <c r="H365" i="46"/>
  <c r="M369" i="6" s="1"/>
  <c r="I365" i="46"/>
  <c r="N369" i="6" s="1"/>
  <c r="E366" i="46"/>
  <c r="F366" i="46"/>
  <c r="K370" i="6" s="1"/>
  <c r="G366" i="46"/>
  <c r="L370" i="6" s="1"/>
  <c r="H366" i="46"/>
  <c r="M370" i="6" s="1"/>
  <c r="I366" i="46"/>
  <c r="N370" i="6" s="1"/>
  <c r="O368" i="46"/>
  <c r="E369" i="46"/>
  <c r="F49" i="60" s="1"/>
  <c r="F369" i="46"/>
  <c r="G49" i="60" s="1"/>
  <c r="G369" i="46"/>
  <c r="H49" i="60" s="1"/>
  <c r="H369" i="46"/>
  <c r="I49" i="60" s="1"/>
  <c r="I369" i="46"/>
  <c r="J49" i="60" s="1"/>
  <c r="E370" i="46"/>
  <c r="F370" i="46"/>
  <c r="K378" i="6" s="1"/>
  <c r="G370" i="46"/>
  <c r="H370" i="46"/>
  <c r="M378" i="6" s="1"/>
  <c r="I370" i="46"/>
  <c r="N378" i="6" s="1"/>
  <c r="E371" i="46"/>
  <c r="F67" i="60" s="1"/>
  <c r="F371" i="46"/>
  <c r="G67" i="60" s="1"/>
  <c r="G371" i="46"/>
  <c r="H67" i="60" s="1"/>
  <c r="H371" i="46"/>
  <c r="I67" i="60" s="1"/>
  <c r="I371" i="46"/>
  <c r="J67" i="60" s="1"/>
  <c r="E372" i="46"/>
  <c r="F68" i="60" s="1"/>
  <c r="F372" i="46"/>
  <c r="G68" i="60" s="1"/>
  <c r="G372" i="46"/>
  <c r="H372" i="46"/>
  <c r="I68" i="60" s="1"/>
  <c r="I372" i="46"/>
  <c r="J68" i="60" s="1"/>
  <c r="E373" i="46"/>
  <c r="F373" i="46"/>
  <c r="G373" i="46"/>
  <c r="H70" i="60" s="1"/>
  <c r="H373" i="46"/>
  <c r="I373" i="46"/>
  <c r="J69" i="60" s="1"/>
  <c r="E374" i="46"/>
  <c r="F374" i="46"/>
  <c r="K379" i="6" s="1"/>
  <c r="G374" i="46"/>
  <c r="L379" i="6" s="1"/>
  <c r="H374" i="46"/>
  <c r="M379" i="6" s="1"/>
  <c r="I374" i="46"/>
  <c r="N379" i="6" s="1"/>
  <c r="E375" i="46"/>
  <c r="F375" i="46"/>
  <c r="K380" i="6" s="1"/>
  <c r="G375" i="46"/>
  <c r="L380" i="6" s="1"/>
  <c r="H375" i="46"/>
  <c r="M380" i="6" s="1"/>
  <c r="I375" i="46"/>
  <c r="E376" i="46"/>
  <c r="F376" i="46"/>
  <c r="K381" i="6" s="1"/>
  <c r="G376" i="46"/>
  <c r="L381" i="6" s="1"/>
  <c r="H376" i="46"/>
  <c r="M381" i="6" s="1"/>
  <c r="I376" i="46"/>
  <c r="E377" i="46"/>
  <c r="F377" i="46"/>
  <c r="G377" i="46"/>
  <c r="H377" i="46"/>
  <c r="I377" i="46"/>
  <c r="E378" i="46"/>
  <c r="F378" i="46"/>
  <c r="K382" i="6" s="1"/>
  <c r="G378" i="46"/>
  <c r="L382" i="6" s="1"/>
  <c r="H378" i="46"/>
  <c r="M382" i="6" s="1"/>
  <c r="I378" i="46"/>
  <c r="N382" i="6" s="1"/>
  <c r="E379" i="46"/>
  <c r="F379" i="46"/>
  <c r="K383" i="6" s="1"/>
  <c r="G379" i="46"/>
  <c r="L383" i="6" s="1"/>
  <c r="H379" i="46"/>
  <c r="M383" i="6" s="1"/>
  <c r="I379" i="46"/>
  <c r="E380" i="46"/>
  <c r="F380" i="46"/>
  <c r="K384" i="6" s="1"/>
  <c r="G380" i="46"/>
  <c r="L384" i="6" s="1"/>
  <c r="H380" i="46"/>
  <c r="M384" i="6" s="1"/>
  <c r="I380" i="46"/>
  <c r="N384" i="6" s="1"/>
  <c r="E381" i="46"/>
  <c r="F381" i="46"/>
  <c r="K385" i="6" s="1"/>
  <c r="G381" i="46"/>
  <c r="L385" i="6" s="1"/>
  <c r="H381" i="46"/>
  <c r="M385" i="6" s="1"/>
  <c r="I381" i="46"/>
  <c r="N385" i="6" s="1"/>
  <c r="O382" i="46"/>
  <c r="E383" i="46"/>
  <c r="F383" i="46"/>
  <c r="K387" i="6" s="1"/>
  <c r="G383" i="46"/>
  <c r="H383" i="46"/>
  <c r="M387" i="6" s="1"/>
  <c r="I383" i="46"/>
  <c r="N387" i="6" s="1"/>
  <c r="E384" i="46"/>
  <c r="F384" i="46"/>
  <c r="K388" i="6" s="1"/>
  <c r="G384" i="46"/>
  <c r="L388" i="6" s="1"/>
  <c r="H384" i="46"/>
  <c r="I384" i="46"/>
  <c r="N388" i="6" s="1"/>
  <c r="O386" i="46"/>
  <c r="O385" i="46" s="1"/>
  <c r="K8" i="60"/>
  <c r="L8" i="60"/>
  <c r="G9" i="60"/>
  <c r="H9" i="60"/>
  <c r="I9" i="60"/>
  <c r="J9" i="60"/>
  <c r="O9" i="60"/>
  <c r="F10" i="60"/>
  <c r="G10" i="60"/>
  <c r="H10" i="60"/>
  <c r="I10" i="60"/>
  <c r="J10" i="60"/>
  <c r="O10" i="60"/>
  <c r="F11" i="60"/>
  <c r="G11" i="60"/>
  <c r="H11" i="60"/>
  <c r="I11" i="60"/>
  <c r="J11" i="60"/>
  <c r="O11" i="60"/>
  <c r="O12" i="60"/>
  <c r="O13" i="60"/>
  <c r="O14" i="60"/>
  <c r="O15" i="60"/>
  <c r="O16" i="60"/>
  <c r="O17" i="60"/>
  <c r="O18" i="60"/>
  <c r="O19" i="60"/>
  <c r="O20" i="60"/>
  <c r="O21" i="60"/>
  <c r="O22" i="60"/>
  <c r="O23" i="60"/>
  <c r="O24" i="60"/>
  <c r="O25" i="60"/>
  <c r="O26" i="60"/>
  <c r="S31" i="60"/>
  <c r="T31" i="60"/>
  <c r="U31" i="60"/>
  <c r="V31" i="60"/>
  <c r="W31" i="60"/>
  <c r="X31" i="60"/>
  <c r="Y31" i="60"/>
  <c r="Y33" i="60" s="1"/>
  <c r="AA31" i="60"/>
  <c r="AB31" i="60"/>
  <c r="AC31" i="60"/>
  <c r="AD31" i="60"/>
  <c r="AE31" i="60"/>
  <c r="Z33" i="60"/>
  <c r="O70" i="60"/>
  <c r="F71" i="60"/>
  <c r="G71" i="60"/>
  <c r="H71" i="60"/>
  <c r="I71" i="60"/>
  <c r="J71" i="60"/>
  <c r="L71" i="60"/>
  <c r="O71" i="60"/>
  <c r="F72" i="60"/>
  <c r="G72" i="60"/>
  <c r="H72" i="60"/>
  <c r="I72" i="60"/>
  <c r="J72" i="60"/>
  <c r="L72" i="60"/>
  <c r="O72" i="60"/>
  <c r="F73" i="60"/>
  <c r="G73" i="60"/>
  <c r="H73" i="60"/>
  <c r="I73" i="60"/>
  <c r="J73" i="60"/>
  <c r="L73" i="60"/>
  <c r="O73" i="60"/>
  <c r="O8" i="61"/>
  <c r="Q8" i="61"/>
  <c r="S8" i="61"/>
  <c r="U8" i="61"/>
  <c r="W8" i="61"/>
  <c r="O14" i="61"/>
  <c r="Q14" i="61"/>
  <c r="S14" i="61"/>
  <c r="U14" i="61"/>
  <c r="W14" i="61"/>
  <c r="O21" i="61"/>
  <c r="Q21" i="61"/>
  <c r="S21" i="61"/>
  <c r="U21" i="61"/>
  <c r="W21" i="61"/>
  <c r="O26" i="61"/>
  <c r="Q26" i="61"/>
  <c r="S26" i="61"/>
  <c r="U26" i="61"/>
  <c r="W26" i="61"/>
  <c r="C31" i="61"/>
  <c r="S31" i="61" s="1"/>
  <c r="O32" i="61"/>
  <c r="Q32" i="61"/>
  <c r="S32" i="61"/>
  <c r="U32" i="61"/>
  <c r="W32" i="61"/>
  <c r="O38" i="61"/>
  <c r="Q38" i="61"/>
  <c r="S38" i="61"/>
  <c r="U38" i="61"/>
  <c r="W38" i="61"/>
  <c r="O43" i="61"/>
  <c r="O48" i="61"/>
  <c r="Q48" i="61"/>
  <c r="S48" i="61"/>
  <c r="U48" i="61"/>
  <c r="W48" i="61"/>
  <c r="O52" i="61"/>
  <c r="Q52" i="61"/>
  <c r="S52" i="61"/>
  <c r="U52" i="61"/>
  <c r="W52" i="61"/>
  <c r="O57" i="61"/>
  <c r="Q57" i="61"/>
  <c r="S57" i="61"/>
  <c r="U57" i="61"/>
  <c r="W57" i="61"/>
  <c r="O62" i="61"/>
  <c r="Q62" i="61"/>
  <c r="S62" i="61"/>
  <c r="U62" i="61"/>
  <c r="W62" i="61"/>
  <c r="O71" i="61"/>
  <c r="Q71" i="61"/>
  <c r="S71" i="61"/>
  <c r="U71" i="61"/>
  <c r="W71" i="61"/>
  <c r="O72" i="61"/>
  <c r="Q72" i="61"/>
  <c r="S72" i="61"/>
  <c r="U72" i="61"/>
  <c r="W72" i="61"/>
  <c r="O76" i="61"/>
  <c r="Q76" i="61"/>
  <c r="S76" i="61"/>
  <c r="U76" i="61"/>
  <c r="W76" i="61"/>
  <c r="O77" i="61"/>
  <c r="Q77" i="61"/>
  <c r="S77" i="61"/>
  <c r="U77" i="61"/>
  <c r="W77" i="61"/>
  <c r="O81" i="61"/>
  <c r="Q81" i="61"/>
  <c r="S81" i="61"/>
  <c r="U81" i="61"/>
  <c r="W81" i="61"/>
  <c r="O82" i="61"/>
  <c r="Q82" i="61"/>
  <c r="S82" i="61"/>
  <c r="U82" i="61"/>
  <c r="W82" i="61"/>
  <c r="O86" i="61"/>
  <c r="Q86" i="61"/>
  <c r="S86" i="61"/>
  <c r="U86" i="61"/>
  <c r="W86" i="61"/>
  <c r="O87" i="61"/>
  <c r="Q87" i="61"/>
  <c r="S87" i="61"/>
  <c r="U87" i="61"/>
  <c r="W87" i="61"/>
  <c r="O91" i="61"/>
  <c r="Q91" i="61"/>
  <c r="S91" i="61"/>
  <c r="U91" i="61"/>
  <c r="W91" i="61"/>
  <c r="O92" i="61"/>
  <c r="Q92" i="61"/>
  <c r="S92" i="61"/>
  <c r="U92" i="61"/>
  <c r="W92" i="61"/>
  <c r="O96" i="61"/>
  <c r="Q96" i="61"/>
  <c r="S96" i="61"/>
  <c r="U96" i="61"/>
  <c r="W96" i="61"/>
  <c r="O97" i="61"/>
  <c r="Q97" i="61"/>
  <c r="S97" i="61"/>
  <c r="U97" i="61"/>
  <c r="W97" i="61"/>
  <c r="O102" i="61"/>
  <c r="Q102" i="61"/>
  <c r="S102" i="61"/>
  <c r="U102" i="61"/>
  <c r="W102" i="61"/>
  <c r="C103" i="61"/>
  <c r="O107" i="61"/>
  <c r="Q107" i="61"/>
  <c r="S107" i="61"/>
  <c r="U107" i="61"/>
  <c r="W107" i="61"/>
  <c r="C108" i="61"/>
  <c r="O112" i="61"/>
  <c r="Q112" i="61"/>
  <c r="S112" i="61"/>
  <c r="U112" i="61"/>
  <c r="W112" i="61"/>
  <c r="O113" i="61"/>
  <c r="Q113" i="61"/>
  <c r="S113" i="61"/>
  <c r="U113" i="61"/>
  <c r="W113" i="61"/>
  <c r="O117" i="61"/>
  <c r="Q117" i="61"/>
  <c r="S117" i="61"/>
  <c r="U117" i="61"/>
  <c r="W117" i="61"/>
  <c r="D13" i="31"/>
  <c r="E13" i="31"/>
  <c r="F13" i="31"/>
  <c r="G13" i="31"/>
  <c r="H13" i="31"/>
  <c r="I13" i="31"/>
  <c r="J13" i="31"/>
  <c r="K13" i="31"/>
  <c r="L13" i="31"/>
  <c r="M13" i="31"/>
  <c r="N13" i="31"/>
  <c r="O13" i="31"/>
  <c r="P13" i="31"/>
  <c r="Q13" i="31"/>
  <c r="R13" i="31"/>
  <c r="S13" i="31"/>
  <c r="T13" i="31"/>
  <c r="U13" i="31"/>
  <c r="V13" i="31"/>
  <c r="W13" i="31"/>
  <c r="AD9" i="6"/>
  <c r="AF9" i="6"/>
  <c r="L5" i="31" s="1"/>
  <c r="AN9" i="6"/>
  <c r="T5" i="61" s="1"/>
  <c r="AP9" i="6"/>
  <c r="AP8" i="6" s="1"/>
  <c r="J10" i="6"/>
  <c r="X10" i="6" s="1"/>
  <c r="O10" i="6"/>
  <c r="V10" i="6" s="1"/>
  <c r="J11" i="6"/>
  <c r="AJ11" i="6" s="1"/>
  <c r="K11" i="6"/>
  <c r="L11" i="6"/>
  <c r="J12" i="6"/>
  <c r="X12" i="6" s="1"/>
  <c r="K12" i="6"/>
  <c r="L12" i="6"/>
  <c r="J13" i="6"/>
  <c r="AJ13" i="6" s="1"/>
  <c r="K13" i="6"/>
  <c r="L13" i="6"/>
  <c r="AF15" i="6"/>
  <c r="L7" i="61" s="1"/>
  <c r="AF27" i="6"/>
  <c r="L10" i="61" s="1"/>
  <c r="H29" i="6"/>
  <c r="M29" i="6" s="1"/>
  <c r="AF30" i="6"/>
  <c r="L11" i="61" s="1"/>
  <c r="H37" i="6"/>
  <c r="M37" i="6" s="1"/>
  <c r="AF44" i="6"/>
  <c r="AF54" i="6"/>
  <c r="A55" i="6"/>
  <c r="K56" i="6"/>
  <c r="L56" i="6"/>
  <c r="AF56" i="6"/>
  <c r="AF63" i="6"/>
  <c r="AF71" i="6"/>
  <c r="AF74" i="6"/>
  <c r="AF86" i="6"/>
  <c r="AF100" i="6"/>
  <c r="A101" i="6"/>
  <c r="A103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F104" i="6"/>
  <c r="AF102" i="6" s="1"/>
  <c r="K106" i="6"/>
  <c r="AF121" i="6"/>
  <c r="M126" i="6"/>
  <c r="K128" i="6"/>
  <c r="K130" i="6"/>
  <c r="K131" i="6"/>
  <c r="L131" i="6"/>
  <c r="M131" i="6"/>
  <c r="N131" i="6"/>
  <c r="AF134" i="6"/>
  <c r="L137" i="6"/>
  <c r="AF140" i="6"/>
  <c r="AF147" i="6"/>
  <c r="AF146" i="6" s="1"/>
  <c r="AF151" i="6"/>
  <c r="AF159" i="6"/>
  <c r="AF162" i="6"/>
  <c r="AF165" i="6"/>
  <c r="AF170" i="6"/>
  <c r="AF174" i="6"/>
  <c r="AF176" i="6"/>
  <c r="AF178" i="6"/>
  <c r="M201" i="6"/>
  <c r="AF213" i="6"/>
  <c r="AF217" i="6"/>
  <c r="AF216" i="6" s="1"/>
  <c r="AF235" i="6"/>
  <c r="N237" i="6"/>
  <c r="J36" i="60"/>
  <c r="J38" i="60"/>
  <c r="G59" i="60"/>
  <c r="L248" i="6"/>
  <c r="K249" i="6"/>
  <c r="N250" i="6"/>
  <c r="L252" i="6"/>
  <c r="K253" i="6"/>
  <c r="L256" i="6"/>
  <c r="L260" i="6"/>
  <c r="AF261" i="6"/>
  <c r="AF264" i="6"/>
  <c r="AF263" i="6" s="1"/>
  <c r="G60" i="60"/>
  <c r="K276" i="6"/>
  <c r="AF293" i="6"/>
  <c r="AF292" i="6" s="1"/>
  <c r="AF325" i="6"/>
  <c r="H45" i="60"/>
  <c r="G44" i="60"/>
  <c r="M329" i="6"/>
  <c r="F66" i="60"/>
  <c r="N331" i="6"/>
  <c r="K332" i="6"/>
  <c r="L333" i="6"/>
  <c r="K334" i="6"/>
  <c r="M335" i="6"/>
  <c r="N335" i="6"/>
  <c r="L336" i="6"/>
  <c r="M336" i="6"/>
  <c r="N338" i="6"/>
  <c r="L340" i="6"/>
  <c r="K342" i="6"/>
  <c r="N342" i="6" s="1"/>
  <c r="N343" i="6"/>
  <c r="K344" i="6"/>
  <c r="AF345" i="6"/>
  <c r="N346" i="6"/>
  <c r="K347" i="6"/>
  <c r="N347" i="6"/>
  <c r="AF351" i="6"/>
  <c r="AF350" i="6" s="1"/>
  <c r="N359" i="6"/>
  <c r="AF361" i="6"/>
  <c r="AF360" i="6" s="1"/>
  <c r="AF373" i="6"/>
  <c r="AF386" i="6"/>
  <c r="AF390" i="6"/>
  <c r="U33" i="60" l="1"/>
  <c r="N242" i="6"/>
  <c r="A115" i="6"/>
  <c r="A116" i="6" s="1"/>
  <c r="A117" i="6" s="1"/>
  <c r="A118" i="6" s="1"/>
  <c r="A119" i="6" s="1"/>
  <c r="N204" i="6"/>
  <c r="A57" i="6"/>
  <c r="A58" i="6" s="1"/>
  <c r="A59" i="6" s="1"/>
  <c r="A60" i="6" s="1"/>
  <c r="A61" i="6" s="1"/>
  <c r="O314" i="6"/>
  <c r="N255" i="6"/>
  <c r="AF389" i="6"/>
  <c r="L115" i="61" s="1"/>
  <c r="O233" i="6"/>
  <c r="O225" i="6"/>
  <c r="O189" i="6"/>
  <c r="O127" i="6"/>
  <c r="O258" i="6"/>
  <c r="N226" i="6"/>
  <c r="O226" i="6" s="1"/>
  <c r="O272" i="6"/>
  <c r="AF139" i="6"/>
  <c r="L41" i="61" s="1"/>
  <c r="O199" i="6"/>
  <c r="AJ10" i="6"/>
  <c r="AL10" i="6"/>
  <c r="O13" i="6"/>
  <c r="P13" i="6" s="1"/>
  <c r="W31" i="61"/>
  <c r="Q31" i="61"/>
  <c r="O11" i="6"/>
  <c r="O31" i="61"/>
  <c r="O174" i="46"/>
  <c r="AF324" i="6"/>
  <c r="L24" i="31" s="1"/>
  <c r="U31" i="61"/>
  <c r="O367" i="46"/>
  <c r="O159" i="46"/>
  <c r="O55" i="46"/>
  <c r="O168" i="46"/>
  <c r="O134" i="46"/>
  <c r="O65" i="46"/>
  <c r="J122" i="46"/>
  <c r="M122" i="46" s="1"/>
  <c r="J12" i="46"/>
  <c r="M12" i="46" s="1"/>
  <c r="J101" i="46"/>
  <c r="L101" i="46" s="1"/>
  <c r="J64" i="46"/>
  <c r="K126" i="6"/>
  <c r="O126" i="6" s="1"/>
  <c r="J25" i="46"/>
  <c r="L25" i="46" s="1"/>
  <c r="J35" i="46"/>
  <c r="M35" i="46" s="1"/>
  <c r="J31" i="46"/>
  <c r="J36" i="46"/>
  <c r="L36" i="46" s="1"/>
  <c r="K42" i="6"/>
  <c r="L37" i="6"/>
  <c r="O37" i="6" s="1"/>
  <c r="L29" i="6"/>
  <c r="O29" i="6" s="1"/>
  <c r="J131" i="46"/>
  <c r="L131" i="46" s="1"/>
  <c r="K136" i="6"/>
  <c r="O136" i="6" s="1"/>
  <c r="L72" i="6"/>
  <c r="O72" i="6" s="1"/>
  <c r="J21" i="46"/>
  <c r="L21" i="6"/>
  <c r="O21" i="6" s="1"/>
  <c r="J16" i="46"/>
  <c r="N16" i="46" s="1"/>
  <c r="J13" i="46"/>
  <c r="N13" i="46" s="1"/>
  <c r="L41" i="6"/>
  <c r="O41" i="6" s="1"/>
  <c r="J244" i="46"/>
  <c r="N244" i="46" s="1"/>
  <c r="J143" i="46"/>
  <c r="K143" i="46" s="1"/>
  <c r="J29" i="46"/>
  <c r="M29" i="46" s="1"/>
  <c r="J19" i="46"/>
  <c r="N19" i="46" s="1"/>
  <c r="J103" i="46"/>
  <c r="N103" i="46" s="1"/>
  <c r="J254" i="46"/>
  <c r="N254" i="46" s="1"/>
  <c r="J251" i="46"/>
  <c r="L251" i="46" s="1"/>
  <c r="J250" i="46"/>
  <c r="J347" i="46"/>
  <c r="K347" i="46" s="1"/>
  <c r="J18" i="46"/>
  <c r="L18" i="46" s="1"/>
  <c r="J15" i="46"/>
  <c r="L15" i="46" s="1"/>
  <c r="J23" i="46"/>
  <c r="J27" i="46"/>
  <c r="M27" i="46" s="1"/>
  <c r="J33" i="46"/>
  <c r="M33" i="46" s="1"/>
  <c r="J32" i="46"/>
  <c r="L32" i="46" s="1"/>
  <c r="J28" i="46"/>
  <c r="L28" i="46" s="1"/>
  <c r="AF158" i="6"/>
  <c r="L16" i="31" s="1"/>
  <c r="AF120" i="6"/>
  <c r="L36" i="61" s="1"/>
  <c r="J34" i="46"/>
  <c r="N34" i="46" s="1"/>
  <c r="J30" i="46"/>
  <c r="M30" i="46" s="1"/>
  <c r="J24" i="46"/>
  <c r="K24" i="46" s="1"/>
  <c r="J20" i="46"/>
  <c r="L20" i="46" s="1"/>
  <c r="J17" i="46"/>
  <c r="N17" i="46" s="1"/>
  <c r="J14" i="46"/>
  <c r="L14" i="46" s="1"/>
  <c r="H23" i="6"/>
  <c r="M23" i="6" s="1"/>
  <c r="O23" i="6" s="1"/>
  <c r="L20" i="6"/>
  <c r="O20" i="6" s="1"/>
  <c r="K26" i="6"/>
  <c r="K18" i="6"/>
  <c r="J11" i="46"/>
  <c r="M11" i="46" s="1"/>
  <c r="AF85" i="6"/>
  <c r="L29" i="61" s="1"/>
  <c r="AF43" i="6"/>
  <c r="L12" i="61" s="1"/>
  <c r="AF14" i="6"/>
  <c r="L6" i="31" s="1"/>
  <c r="C13" i="31"/>
  <c r="AF62" i="6"/>
  <c r="L19" i="61" s="1"/>
  <c r="V5" i="31"/>
  <c r="AF164" i="6"/>
  <c r="J325" i="46"/>
  <c r="L325" i="46" s="1"/>
  <c r="J324" i="46"/>
  <c r="J321" i="46"/>
  <c r="L321" i="46" s="1"/>
  <c r="O318" i="46"/>
  <c r="J221" i="46"/>
  <c r="L221" i="46" s="1"/>
  <c r="J217" i="46"/>
  <c r="K223" i="6"/>
  <c r="J194" i="46"/>
  <c r="K194" i="46" s="1"/>
  <c r="L200" i="6"/>
  <c r="N200" i="6" s="1"/>
  <c r="J322" i="46"/>
  <c r="K322" i="46" s="1"/>
  <c r="J230" i="46"/>
  <c r="M230" i="46" s="1"/>
  <c r="O153" i="46"/>
  <c r="J133" i="46"/>
  <c r="L133" i="46" s="1"/>
  <c r="L138" i="6"/>
  <c r="J215" i="46"/>
  <c r="L215" i="46" s="1"/>
  <c r="J209" i="46"/>
  <c r="M209" i="46" s="1"/>
  <c r="J205" i="46"/>
  <c r="L211" i="6"/>
  <c r="O211" i="6" s="1"/>
  <c r="J363" i="46"/>
  <c r="M363" i="46" s="1"/>
  <c r="H48" i="60"/>
  <c r="K48" i="60" s="1"/>
  <c r="J192" i="46"/>
  <c r="N192" i="46" s="1"/>
  <c r="J176" i="46"/>
  <c r="K13" i="46"/>
  <c r="J390" i="46"/>
  <c r="K394" i="6"/>
  <c r="L236" i="6"/>
  <c r="O236" i="6" s="1"/>
  <c r="J59" i="46"/>
  <c r="K59" i="46" s="1"/>
  <c r="J337" i="46"/>
  <c r="K337" i="46" s="1"/>
  <c r="J333" i="46"/>
  <c r="M333" i="46" s="1"/>
  <c r="J90" i="46"/>
  <c r="L90" i="46" s="1"/>
  <c r="J87" i="46"/>
  <c r="N87" i="46" s="1"/>
  <c r="J83" i="46"/>
  <c r="N83" i="46" s="1"/>
  <c r="J82" i="46"/>
  <c r="K82" i="46" s="1"/>
  <c r="K30" i="46"/>
  <c r="O9" i="46"/>
  <c r="J370" i="46"/>
  <c r="N370" i="46" s="1"/>
  <c r="J359" i="46"/>
  <c r="M359" i="46" s="1"/>
  <c r="J246" i="46"/>
  <c r="L246" i="46" s="1"/>
  <c r="J234" i="46"/>
  <c r="M234" i="46" s="1"/>
  <c r="J204" i="46"/>
  <c r="K204" i="46" s="1"/>
  <c r="J196" i="46"/>
  <c r="M196" i="46" s="1"/>
  <c r="J189" i="46"/>
  <c r="L189" i="46" s="1"/>
  <c r="J171" i="46"/>
  <c r="M171" i="46" s="1"/>
  <c r="J117" i="46"/>
  <c r="L117" i="46" s="1"/>
  <c r="J112" i="46"/>
  <c r="L112" i="46" s="1"/>
  <c r="J52" i="46"/>
  <c r="M52" i="46" s="1"/>
  <c r="J49" i="46"/>
  <c r="L49" i="46" s="1"/>
  <c r="L48" i="46" s="1"/>
  <c r="L55" i="6"/>
  <c r="O55" i="6" s="1"/>
  <c r="J348" i="46"/>
  <c r="N348" i="46" s="1"/>
  <c r="J354" i="46"/>
  <c r="N354" i="46" s="1"/>
  <c r="J315" i="46"/>
  <c r="L315" i="46" s="1"/>
  <c r="J314" i="46"/>
  <c r="K314" i="46" s="1"/>
  <c r="J311" i="46"/>
  <c r="K311" i="46" s="1"/>
  <c r="J303" i="46"/>
  <c r="N303" i="46" s="1"/>
  <c r="J302" i="46"/>
  <c r="M302" i="46" s="1"/>
  <c r="J291" i="46"/>
  <c r="N291" i="46" s="1"/>
  <c r="J339" i="46"/>
  <c r="L339" i="46" s="1"/>
  <c r="J331" i="46"/>
  <c r="L331" i="46" s="1"/>
  <c r="J327" i="46"/>
  <c r="L327" i="46" s="1"/>
  <c r="J320" i="46"/>
  <c r="K320" i="46" s="1"/>
  <c r="J238" i="46"/>
  <c r="M238" i="46" s="1"/>
  <c r="J227" i="46"/>
  <c r="L227" i="46" s="1"/>
  <c r="J223" i="46"/>
  <c r="L223" i="46" s="1"/>
  <c r="J222" i="46"/>
  <c r="N222" i="46" s="1"/>
  <c r="J184" i="46"/>
  <c r="M184" i="46" s="1"/>
  <c r="J161" i="46"/>
  <c r="N161" i="46" s="1"/>
  <c r="O115" i="46"/>
  <c r="J127" i="46"/>
  <c r="K127" i="46" s="1"/>
  <c r="J95" i="46"/>
  <c r="K95" i="46" s="1"/>
  <c r="J61" i="46"/>
  <c r="N61" i="46" s="1"/>
  <c r="J130" i="46"/>
  <c r="J76" i="46"/>
  <c r="L76" i="46" s="1"/>
  <c r="L75" i="46" s="1"/>
  <c r="J67" i="46"/>
  <c r="M67" i="46" s="1"/>
  <c r="K75" i="6"/>
  <c r="O75" i="6" s="1"/>
  <c r="M19" i="60" s="1"/>
  <c r="J206" i="46"/>
  <c r="M206" i="46" s="1"/>
  <c r="J167" i="46"/>
  <c r="J31" i="60"/>
  <c r="K31" i="60" s="1"/>
  <c r="J361" i="46"/>
  <c r="N361" i="46" s="1"/>
  <c r="J338" i="46"/>
  <c r="M338" i="46" s="1"/>
  <c r="J240" i="46"/>
  <c r="K240" i="46" s="1"/>
  <c r="J235" i="46"/>
  <c r="N235" i="46" s="1"/>
  <c r="J226" i="46"/>
  <c r="N226" i="46" s="1"/>
  <c r="J225" i="46"/>
  <c r="J214" i="46"/>
  <c r="K214" i="46" s="1"/>
  <c r="K35" i="46"/>
  <c r="J306" i="46"/>
  <c r="M306" i="46" s="1"/>
  <c r="L335" i="6"/>
  <c r="O335" i="6" s="1"/>
  <c r="K244" i="6"/>
  <c r="K227" i="6"/>
  <c r="O227" i="6" s="1"/>
  <c r="L198" i="6"/>
  <c r="O198" i="6" s="1"/>
  <c r="H32" i="60"/>
  <c r="K32" i="60" s="1"/>
  <c r="H28" i="60"/>
  <c r="L91" i="6"/>
  <c r="O91" i="6" s="1"/>
  <c r="J19" i="60"/>
  <c r="M69" i="6"/>
  <c r="J383" i="46"/>
  <c r="N383" i="46" s="1"/>
  <c r="J335" i="46"/>
  <c r="L335" i="46" s="1"/>
  <c r="J299" i="46"/>
  <c r="K299" i="46" s="1"/>
  <c r="J248" i="46"/>
  <c r="N248" i="46" s="1"/>
  <c r="J243" i="46"/>
  <c r="K243" i="46" s="1"/>
  <c r="J232" i="46"/>
  <c r="N232" i="46" s="1"/>
  <c r="J208" i="46"/>
  <c r="L208" i="46" s="1"/>
  <c r="J199" i="46"/>
  <c r="N199" i="46" s="1"/>
  <c r="J195" i="46"/>
  <c r="L195" i="46" s="1"/>
  <c r="J163" i="46"/>
  <c r="N163" i="46" s="1"/>
  <c r="O77" i="46"/>
  <c r="J71" i="46"/>
  <c r="K71" i="46" s="1"/>
  <c r="J51" i="46"/>
  <c r="L51" i="46" s="1"/>
  <c r="O37" i="46"/>
  <c r="J236" i="46"/>
  <c r="N236" i="46" s="1"/>
  <c r="J219" i="46"/>
  <c r="L219" i="46" s="1"/>
  <c r="J148" i="46"/>
  <c r="J124" i="46"/>
  <c r="K124" i="46" s="1"/>
  <c r="L128" i="6"/>
  <c r="O128" i="6" s="1"/>
  <c r="K312" i="6"/>
  <c r="J307" i="46"/>
  <c r="M307" i="46" s="1"/>
  <c r="K321" i="6"/>
  <c r="J295" i="46"/>
  <c r="K295" i="46" s="1"/>
  <c r="L332" i="6"/>
  <c r="O332" i="6" s="1"/>
  <c r="I57" i="60"/>
  <c r="J373" i="46"/>
  <c r="M373" i="46" s="1"/>
  <c r="J330" i="46"/>
  <c r="L330" i="46" s="1"/>
  <c r="J252" i="46"/>
  <c r="K252" i="46" s="1"/>
  <c r="J182" i="46"/>
  <c r="N182" i="46" s="1"/>
  <c r="J149" i="46"/>
  <c r="J91" i="46"/>
  <c r="N91" i="46" s="1"/>
  <c r="J298" i="46"/>
  <c r="M298" i="46" s="1"/>
  <c r="J294" i="46"/>
  <c r="M294" i="46" s="1"/>
  <c r="L378" i="6"/>
  <c r="O378" i="6" s="1"/>
  <c r="M344" i="6"/>
  <c r="G62" i="60"/>
  <c r="K62" i="60" s="1"/>
  <c r="L257" i="6"/>
  <c r="K241" i="6"/>
  <c r="L215" i="6"/>
  <c r="L195" i="6"/>
  <c r="O195" i="6" s="1"/>
  <c r="L103" i="6"/>
  <c r="O103" i="6" s="1"/>
  <c r="I51" i="60"/>
  <c r="K51" i="60" s="1"/>
  <c r="J375" i="46"/>
  <c r="J374" i="46"/>
  <c r="N374" i="46" s="1"/>
  <c r="J326" i="46"/>
  <c r="K326" i="46" s="1"/>
  <c r="J242" i="46"/>
  <c r="L242" i="46" s="1"/>
  <c r="J203" i="46"/>
  <c r="K203" i="46" s="1"/>
  <c r="J155" i="46"/>
  <c r="M155" i="46" s="1"/>
  <c r="J79" i="46"/>
  <c r="N79" i="46" s="1"/>
  <c r="N87" i="6"/>
  <c r="J44" i="46"/>
  <c r="N44" i="46" s="1"/>
  <c r="L50" i="6"/>
  <c r="O50" i="6" s="1"/>
  <c r="N356" i="6"/>
  <c r="O356" i="6" s="1"/>
  <c r="J351" i="46"/>
  <c r="N351" i="46" s="1"/>
  <c r="J384" i="46"/>
  <c r="N384" i="46" s="1"/>
  <c r="N382" i="46" s="1"/>
  <c r="J381" i="46"/>
  <c r="N381" i="46" s="1"/>
  <c r="J364" i="46"/>
  <c r="M364" i="46" s="1"/>
  <c r="J253" i="46"/>
  <c r="N253" i="46" s="1"/>
  <c r="J247" i="46"/>
  <c r="J239" i="46"/>
  <c r="L239" i="46" s="1"/>
  <c r="J231" i="46"/>
  <c r="N231" i="46" s="1"/>
  <c r="J202" i="46"/>
  <c r="K202" i="46" s="1"/>
  <c r="J193" i="46"/>
  <c r="L193" i="46" s="1"/>
  <c r="J187" i="46"/>
  <c r="M187" i="46" s="1"/>
  <c r="J107" i="46"/>
  <c r="N107" i="46" s="1"/>
  <c r="J106" i="46"/>
  <c r="M106" i="46" s="1"/>
  <c r="J84" i="46"/>
  <c r="L84" i="46" s="1"/>
  <c r="J57" i="46"/>
  <c r="N57" i="46" s="1"/>
  <c r="J42" i="46"/>
  <c r="N42" i="46" s="1"/>
  <c r="J376" i="46"/>
  <c r="K376" i="46" s="1"/>
  <c r="J372" i="46"/>
  <c r="M372" i="46" s="1"/>
  <c r="J256" i="46"/>
  <c r="L256" i="46" s="1"/>
  <c r="L255" i="46" s="1"/>
  <c r="J218" i="46"/>
  <c r="K218" i="46" s="1"/>
  <c r="J201" i="46"/>
  <c r="L201" i="46" s="1"/>
  <c r="J191" i="46"/>
  <c r="M191" i="46" s="1"/>
  <c r="J185" i="46"/>
  <c r="M185" i="46" s="1"/>
  <c r="J180" i="46"/>
  <c r="K180" i="46" s="1"/>
  <c r="J173" i="46"/>
  <c r="L173" i="46" s="1"/>
  <c r="L172" i="46" s="1"/>
  <c r="J158" i="46"/>
  <c r="L158" i="46" s="1"/>
  <c r="L157" i="46" s="1"/>
  <c r="J113" i="46"/>
  <c r="M113" i="46" s="1"/>
  <c r="J58" i="46"/>
  <c r="K58" i="46" s="1"/>
  <c r="J39" i="46"/>
  <c r="K39" i="46" s="1"/>
  <c r="J73" i="46"/>
  <c r="K73" i="46" s="1"/>
  <c r="J119" i="46"/>
  <c r="M119" i="46" s="1"/>
  <c r="J111" i="46"/>
  <c r="K111" i="46" s="1"/>
  <c r="J110" i="46"/>
  <c r="M110" i="46" s="1"/>
  <c r="J109" i="46"/>
  <c r="N109" i="46" s="1"/>
  <c r="J99" i="46"/>
  <c r="M99" i="46" s="1"/>
  <c r="J69" i="46"/>
  <c r="N69" i="46" s="1"/>
  <c r="J54" i="46"/>
  <c r="K54" i="46" s="1"/>
  <c r="J45" i="46"/>
  <c r="N45" i="46" s="1"/>
  <c r="J43" i="46"/>
  <c r="L43" i="46" s="1"/>
  <c r="L394" i="6"/>
  <c r="J132" i="46"/>
  <c r="K132" i="46" s="1"/>
  <c r="J125" i="46"/>
  <c r="J120" i="46"/>
  <c r="M120" i="46" s="1"/>
  <c r="J118" i="46"/>
  <c r="M118" i="46" s="1"/>
  <c r="J104" i="46"/>
  <c r="K104" i="46" s="1"/>
  <c r="J100" i="46"/>
  <c r="M100" i="46" s="1"/>
  <c r="J74" i="46"/>
  <c r="K74" i="46" s="1"/>
  <c r="J47" i="46"/>
  <c r="M47" i="46" s="1"/>
  <c r="J387" i="46"/>
  <c r="M387" i="46" s="1"/>
  <c r="M386" i="46" s="1"/>
  <c r="M385" i="46" s="1"/>
  <c r="J349" i="46"/>
  <c r="K349" i="46" s="1"/>
  <c r="K316" i="6"/>
  <c r="K308" i="6"/>
  <c r="K311" i="6"/>
  <c r="O311" i="6" s="1"/>
  <c r="K303" i="6"/>
  <c r="O303" i="6" s="1"/>
  <c r="K322" i="6"/>
  <c r="O322" i="6" s="1"/>
  <c r="J290" i="46"/>
  <c r="L319" i="6"/>
  <c r="O319" i="6" s="1"/>
  <c r="L307" i="6"/>
  <c r="O307" i="6" s="1"/>
  <c r="J310" i="46"/>
  <c r="M310" i="46" s="1"/>
  <c r="J284" i="46"/>
  <c r="M284" i="46" s="1"/>
  <c r="J275" i="46"/>
  <c r="K275" i="46" s="1"/>
  <c r="J269" i="46"/>
  <c r="K269" i="46" s="1"/>
  <c r="J261" i="46"/>
  <c r="L261" i="46" s="1"/>
  <c r="L267" i="6"/>
  <c r="O267" i="6" s="1"/>
  <c r="J280" i="46"/>
  <c r="M280" i="46" s="1"/>
  <c r="J278" i="46"/>
  <c r="M278" i="46" s="1"/>
  <c r="K358" i="6"/>
  <c r="O393" i="6"/>
  <c r="J389" i="46"/>
  <c r="K185" i="6"/>
  <c r="O177" i="6"/>
  <c r="K246" i="6"/>
  <c r="M220" i="6"/>
  <c r="K183" i="6"/>
  <c r="L218" i="6"/>
  <c r="K30" i="60"/>
  <c r="M184" i="6"/>
  <c r="K218" i="6"/>
  <c r="L230" i="6"/>
  <c r="K64" i="6"/>
  <c r="K299" i="6"/>
  <c r="K330" i="6"/>
  <c r="K141" i="6"/>
  <c r="O141" i="6" s="1"/>
  <c r="M26" i="60" s="1"/>
  <c r="K87" i="6"/>
  <c r="L326" i="6"/>
  <c r="K42" i="60"/>
  <c r="K38" i="60"/>
  <c r="M89" i="6"/>
  <c r="L330" i="6"/>
  <c r="K327" i="6"/>
  <c r="L298" i="6"/>
  <c r="K76" i="6"/>
  <c r="O76" i="6" s="1"/>
  <c r="M20" i="60" s="1"/>
  <c r="K298" i="6"/>
  <c r="K17" i="6"/>
  <c r="L328" i="6"/>
  <c r="K45" i="60"/>
  <c r="K47" i="6"/>
  <c r="L295" i="6"/>
  <c r="H43" i="60"/>
  <c r="J156" i="46"/>
  <c r="J62" i="46"/>
  <c r="L70" i="6"/>
  <c r="N329" i="6"/>
  <c r="K53" i="60"/>
  <c r="L45" i="6"/>
  <c r="J213" i="46"/>
  <c r="M388" i="6"/>
  <c r="O388" i="6" s="1"/>
  <c r="K333" i="6"/>
  <c r="O333" i="6" s="1"/>
  <c r="O275" i="6"/>
  <c r="N266" i="6"/>
  <c r="M256" i="6"/>
  <c r="O256" i="6" s="1"/>
  <c r="K237" i="6"/>
  <c r="O237" i="6" s="1"/>
  <c r="L208" i="6"/>
  <c r="L81" i="6"/>
  <c r="O81" i="6" s="1"/>
  <c r="J24" i="60"/>
  <c r="N166" i="6"/>
  <c r="N117" i="6"/>
  <c r="O117" i="6" s="1"/>
  <c r="M66" i="6"/>
  <c r="O66" i="6" s="1"/>
  <c r="M18" i="60" s="1"/>
  <c r="M243" i="6"/>
  <c r="I36" i="60"/>
  <c r="K36" i="60" s="1"/>
  <c r="K230" i="6"/>
  <c r="J329" i="46"/>
  <c r="N381" i="6"/>
  <c r="O381" i="6" s="1"/>
  <c r="M266" i="6"/>
  <c r="I40" i="60"/>
  <c r="K40" i="60" s="1"/>
  <c r="M64" i="6"/>
  <c r="I17" i="60"/>
  <c r="J377" i="46"/>
  <c r="J334" i="46"/>
  <c r="J22" i="60"/>
  <c r="J80" i="46"/>
  <c r="H68" i="60"/>
  <c r="K68" i="60" s="1"/>
  <c r="N374" i="6"/>
  <c r="L354" i="6"/>
  <c r="O354" i="6" s="1"/>
  <c r="N352" i="6"/>
  <c r="K64" i="60"/>
  <c r="M260" i="6"/>
  <c r="O260" i="6" s="1"/>
  <c r="N185" i="6"/>
  <c r="L163" i="6"/>
  <c r="O163" i="6" s="1"/>
  <c r="K148" i="6"/>
  <c r="O148" i="6" s="1"/>
  <c r="M27" i="60" s="1"/>
  <c r="G27" i="60"/>
  <c r="M99" i="6"/>
  <c r="O99" i="6" s="1"/>
  <c r="J341" i="46"/>
  <c r="J88" i="46"/>
  <c r="J316" i="46"/>
  <c r="J312" i="46"/>
  <c r="J308" i="46"/>
  <c r="J304" i="46"/>
  <c r="J300" i="46"/>
  <c r="J296" i="46"/>
  <c r="J292" i="46"/>
  <c r="J288" i="46"/>
  <c r="J277" i="46"/>
  <c r="J276" i="46"/>
  <c r="M276" i="46" s="1"/>
  <c r="J128" i="46"/>
  <c r="L130" i="6"/>
  <c r="O130" i="6" s="1"/>
  <c r="J197" i="46"/>
  <c r="J379" i="46"/>
  <c r="J360" i="46"/>
  <c r="J358" i="46"/>
  <c r="J357" i="46"/>
  <c r="J336" i="46"/>
  <c r="J332" i="46"/>
  <c r="J328" i="46"/>
  <c r="J323" i="46"/>
  <c r="J272" i="46"/>
  <c r="K272" i="46" s="1"/>
  <c r="J200" i="46"/>
  <c r="J177" i="46"/>
  <c r="J136" i="46"/>
  <c r="J98" i="46"/>
  <c r="L105" i="6"/>
  <c r="O105" i="6" s="1"/>
  <c r="J378" i="46"/>
  <c r="J371" i="46"/>
  <c r="J366" i="46"/>
  <c r="J365" i="46"/>
  <c r="J352" i="46"/>
  <c r="J342" i="46"/>
  <c r="J317" i="46"/>
  <c r="J313" i="46"/>
  <c r="J309" i="46"/>
  <c r="J305" i="46"/>
  <c r="J301" i="46"/>
  <c r="J297" i="46"/>
  <c r="J293" i="46"/>
  <c r="J289" i="46"/>
  <c r="J264" i="46"/>
  <c r="K264" i="46" s="1"/>
  <c r="J249" i="46"/>
  <c r="J245" i="46"/>
  <c r="J241" i="46"/>
  <c r="J237" i="46"/>
  <c r="J233" i="46"/>
  <c r="J224" i="46"/>
  <c r="J220" i="46"/>
  <c r="J216" i="46"/>
  <c r="J212" i="46"/>
  <c r="J188" i="46"/>
  <c r="J186" i="46"/>
  <c r="G28" i="60"/>
  <c r="K124" i="6"/>
  <c r="J137" i="46"/>
  <c r="J126" i="46"/>
  <c r="J86" i="46"/>
  <c r="M94" i="6"/>
  <c r="O94" i="6" s="1"/>
  <c r="L51" i="6"/>
  <c r="J380" i="46"/>
  <c r="J369" i="46"/>
  <c r="J362" i="46"/>
  <c r="J353" i="46"/>
  <c r="J350" i="46"/>
  <c r="J270" i="46"/>
  <c r="N270" i="46" s="1"/>
  <c r="J268" i="46"/>
  <c r="M268" i="46" s="1"/>
  <c r="J260" i="46"/>
  <c r="N260" i="46" s="1"/>
  <c r="J198" i="46"/>
  <c r="J190" i="46"/>
  <c r="J170" i="46"/>
  <c r="J166" i="46"/>
  <c r="J162" i="46"/>
  <c r="J142" i="46"/>
  <c r="J105" i="46"/>
  <c r="J72" i="46"/>
  <c r="J181" i="46"/>
  <c r="J179" i="46"/>
  <c r="J178" i="46"/>
  <c r="J152" i="46"/>
  <c r="J151" i="46"/>
  <c r="J139" i="46"/>
  <c r="J121" i="46"/>
  <c r="J114" i="46"/>
  <c r="J41" i="46"/>
  <c r="J266" i="46"/>
  <c r="J183" i="46"/>
  <c r="J164" i="46"/>
  <c r="J147" i="46"/>
  <c r="J144" i="46"/>
  <c r="J123" i="46"/>
  <c r="J102" i="46"/>
  <c r="J97" i="46"/>
  <c r="J93" i="46"/>
  <c r="J89" i="46"/>
  <c r="J85" i="46"/>
  <c r="J81" i="46"/>
  <c r="J68" i="46"/>
  <c r="J40" i="46"/>
  <c r="J70" i="46"/>
  <c r="J60" i="46"/>
  <c r="J53" i="46"/>
  <c r="J46" i="46"/>
  <c r="F70" i="60"/>
  <c r="F69" i="60"/>
  <c r="K49" i="60"/>
  <c r="I12" i="60"/>
  <c r="M16" i="6"/>
  <c r="M230" i="6"/>
  <c r="G18" i="60"/>
  <c r="K67" i="60"/>
  <c r="N353" i="6"/>
  <c r="M352" i="6"/>
  <c r="K46" i="60"/>
  <c r="K66" i="60"/>
  <c r="K44" i="60"/>
  <c r="M297" i="6"/>
  <c r="N295" i="6"/>
  <c r="J43" i="60"/>
  <c r="G61" i="60"/>
  <c r="K61" i="60" s="1"/>
  <c r="L266" i="6"/>
  <c r="L240" i="6"/>
  <c r="H57" i="60"/>
  <c r="H35" i="60"/>
  <c r="K35" i="60" s="1"/>
  <c r="L219" i="6"/>
  <c r="K55" i="60"/>
  <c r="K54" i="60"/>
  <c r="N152" i="6"/>
  <c r="J29" i="60"/>
  <c r="K52" i="60"/>
  <c r="I15" i="60"/>
  <c r="M46" i="6"/>
  <c r="J13" i="60"/>
  <c r="N17" i="6"/>
  <c r="I39" i="60"/>
  <c r="M265" i="6"/>
  <c r="J65" i="60"/>
  <c r="K65" i="60" s="1"/>
  <c r="I70" i="60"/>
  <c r="I69" i="60"/>
  <c r="O370" i="6"/>
  <c r="K295" i="6"/>
  <c r="G43" i="60"/>
  <c r="L294" i="6"/>
  <c r="H41" i="60"/>
  <c r="K41" i="60" s="1"/>
  <c r="L142" i="6"/>
  <c r="K37" i="60"/>
  <c r="K58" i="60"/>
  <c r="I50" i="60"/>
  <c r="K50" i="60" s="1"/>
  <c r="O382" i="6"/>
  <c r="M377" i="6"/>
  <c r="G70" i="60"/>
  <c r="G69" i="60"/>
  <c r="N367" i="6"/>
  <c r="M353" i="6"/>
  <c r="K47" i="60"/>
  <c r="I63" i="60"/>
  <c r="K63" i="60" s="1"/>
  <c r="M299" i="6"/>
  <c r="L297" i="6"/>
  <c r="L243" i="6"/>
  <c r="J34" i="60"/>
  <c r="K34" i="60" s="1"/>
  <c r="N64" i="6"/>
  <c r="J17" i="60"/>
  <c r="K56" i="60"/>
  <c r="H69" i="60"/>
  <c r="M152" i="6"/>
  <c r="M123" i="6"/>
  <c r="L122" i="6"/>
  <c r="L90" i="6"/>
  <c r="O59" i="6"/>
  <c r="H18" i="60"/>
  <c r="G39" i="60"/>
  <c r="J18" i="60"/>
  <c r="M247" i="6"/>
  <c r="I59" i="60"/>
  <c r="K59" i="60" s="1"/>
  <c r="K33" i="60"/>
  <c r="O179" i="6"/>
  <c r="M138" i="6"/>
  <c r="M122" i="6"/>
  <c r="H27" i="60"/>
  <c r="S33" i="60"/>
  <c r="T33" i="60"/>
  <c r="W33" i="60"/>
  <c r="M218" i="6"/>
  <c r="K376" i="6"/>
  <c r="L391" i="6"/>
  <c r="AF372" i="6"/>
  <c r="L110" i="61" s="1"/>
  <c r="O248" i="6"/>
  <c r="M375" i="6"/>
  <c r="L352" i="6"/>
  <c r="L25" i="31"/>
  <c r="L100" i="61"/>
  <c r="L221" i="6"/>
  <c r="O221" i="6" s="1"/>
  <c r="M374" i="6"/>
  <c r="M327" i="6"/>
  <c r="N265" i="6"/>
  <c r="L193" i="6"/>
  <c r="N193" i="6" s="1"/>
  <c r="K184" i="6"/>
  <c r="K46" i="6"/>
  <c r="I14" i="60"/>
  <c r="M45" i="6"/>
  <c r="K16" i="6"/>
  <c r="O355" i="6"/>
  <c r="M328" i="6"/>
  <c r="K294" i="6"/>
  <c r="O385" i="6"/>
  <c r="L296" i="6"/>
  <c r="O289" i="6"/>
  <c r="O262" i="6"/>
  <c r="O168" i="6"/>
  <c r="O118" i="6"/>
  <c r="L26" i="6"/>
  <c r="O24" i="6"/>
  <c r="J24" i="6"/>
  <c r="P10" i="6"/>
  <c r="AF8" i="6"/>
  <c r="T5" i="31"/>
  <c r="K182" i="6"/>
  <c r="K123" i="6"/>
  <c r="L89" i="6"/>
  <c r="O202" i="6"/>
  <c r="L125" i="6"/>
  <c r="O125" i="6" s="1"/>
  <c r="AF73" i="6"/>
  <c r="L9" i="31" s="1"/>
  <c r="L61" i="6"/>
  <c r="O61" i="6" s="1"/>
  <c r="O40" i="6"/>
  <c r="L34" i="6"/>
  <c r="O34" i="6" s="1"/>
  <c r="J34" i="6"/>
  <c r="L374" i="6"/>
  <c r="O371" i="6"/>
  <c r="O336" i="6"/>
  <c r="N330" i="6"/>
  <c r="N294" i="6"/>
  <c r="O291" i="6"/>
  <c r="O212" i="6"/>
  <c r="AF173" i="6"/>
  <c r="L65" i="61" s="1"/>
  <c r="O84" i="6"/>
  <c r="O78" i="6"/>
  <c r="L77" i="6"/>
  <c r="O77" i="6" s="1"/>
  <c r="O49" i="6"/>
  <c r="Z10" i="6"/>
  <c r="AN8" i="6"/>
  <c r="L5" i="61"/>
  <c r="J16" i="60"/>
  <c r="O287" i="6"/>
  <c r="AF234" i="6"/>
  <c r="L79" i="61" s="1"/>
  <c r="O169" i="6"/>
  <c r="O109" i="6"/>
  <c r="O36" i="6"/>
  <c r="O12" i="6"/>
  <c r="K240" i="6"/>
  <c r="O309" i="6"/>
  <c r="O301" i="6"/>
  <c r="O323" i="6"/>
  <c r="O305" i="6"/>
  <c r="M190" i="6"/>
  <c r="O190" i="6" s="1"/>
  <c r="L46" i="61"/>
  <c r="L14" i="31"/>
  <c r="J39" i="6"/>
  <c r="N39" i="6"/>
  <c r="O39" i="6" s="1"/>
  <c r="K391" i="6"/>
  <c r="O290" i="6"/>
  <c r="K285" i="6"/>
  <c r="O285" i="6" s="1"/>
  <c r="M246" i="6"/>
  <c r="M156" i="6"/>
  <c r="O156" i="6" s="1"/>
  <c r="AH11" i="6"/>
  <c r="X11" i="6"/>
  <c r="AL11" i="6"/>
  <c r="AB11" i="6"/>
  <c r="Z11" i="6"/>
  <c r="K377" i="6"/>
  <c r="L358" i="6"/>
  <c r="L283" i="6"/>
  <c r="O283" i="6" s="1"/>
  <c r="K273" i="6"/>
  <c r="O273" i="6" s="1"/>
  <c r="O229" i="6"/>
  <c r="O228" i="6"/>
  <c r="M259" i="6"/>
  <c r="O131" i="6"/>
  <c r="AH13" i="6"/>
  <c r="X13" i="6"/>
  <c r="AL13" i="6"/>
  <c r="AB13" i="6"/>
  <c r="Z13" i="6"/>
  <c r="N383" i="6"/>
  <c r="O383" i="6" s="1"/>
  <c r="N380" i="6"/>
  <c r="O380" i="6" s="1"/>
  <c r="N326" i="6"/>
  <c r="O318" i="6"/>
  <c r="O310" i="6"/>
  <c r="N298" i="6"/>
  <c r="L286" i="6"/>
  <c r="O286" i="6" s="1"/>
  <c r="O284" i="6"/>
  <c r="L22" i="31"/>
  <c r="L84" i="61"/>
  <c r="M249" i="6"/>
  <c r="O249" i="6" s="1"/>
  <c r="O232" i="6"/>
  <c r="O231" i="6"/>
  <c r="O222" i="6"/>
  <c r="N219" i="6"/>
  <c r="L20" i="31"/>
  <c r="L74" i="61"/>
  <c r="M185" i="6"/>
  <c r="M183" i="6"/>
  <c r="M182" i="6"/>
  <c r="L70" i="61"/>
  <c r="AF180" i="6"/>
  <c r="L129" i="6"/>
  <c r="O129" i="6" s="1"/>
  <c r="O116" i="6"/>
  <c r="L53" i="6"/>
  <c r="O53" i="6" s="1"/>
  <c r="L375" i="6"/>
  <c r="M367" i="6"/>
  <c r="L341" i="6"/>
  <c r="O341" i="6" s="1"/>
  <c r="N327" i="6"/>
  <c r="L320" i="6"/>
  <c r="O320" i="6" s="1"/>
  <c r="O304" i="6"/>
  <c r="O300" i="6"/>
  <c r="N299" i="6"/>
  <c r="M295" i="6"/>
  <c r="M257" i="6"/>
  <c r="N247" i="6"/>
  <c r="L245" i="6"/>
  <c r="K220" i="6"/>
  <c r="O172" i="6"/>
  <c r="L113" i="6"/>
  <c r="O113" i="6" s="1"/>
  <c r="L377" i="6"/>
  <c r="K375" i="6"/>
  <c r="L363" i="6"/>
  <c r="O363" i="6" s="1"/>
  <c r="L26" i="31"/>
  <c r="L105" i="61"/>
  <c r="L308" i="6"/>
  <c r="O281" i="6"/>
  <c r="K280" i="6"/>
  <c r="O280" i="6" s="1"/>
  <c r="M253" i="6"/>
  <c r="O253" i="6" s="1"/>
  <c r="M241" i="6"/>
  <c r="M214" i="6"/>
  <c r="O214" i="6" s="1"/>
  <c r="J23" i="60"/>
  <c r="N122" i="6"/>
  <c r="L101" i="6"/>
  <c r="O101" i="6" s="1"/>
  <c r="N93" i="6"/>
  <c r="O93" i="6" s="1"/>
  <c r="K90" i="6"/>
  <c r="V5" i="61"/>
  <c r="L353" i="6"/>
  <c r="L329" i="6"/>
  <c r="K326" i="6"/>
  <c r="M316" i="6"/>
  <c r="M296" i="6"/>
  <c r="L23" i="31"/>
  <c r="L89" i="61"/>
  <c r="O387" i="6"/>
  <c r="O384" i="6"/>
  <c r="O379" i="6"/>
  <c r="N376" i="6"/>
  <c r="O366" i="6"/>
  <c r="O337" i="6"/>
  <c r="O317" i="6"/>
  <c r="O313" i="6"/>
  <c r="O279" i="6"/>
  <c r="N243" i="6"/>
  <c r="L194" i="6"/>
  <c r="O194" i="6" s="1"/>
  <c r="O171" i="6"/>
  <c r="M153" i="6"/>
  <c r="O153" i="6" s="1"/>
  <c r="O98" i="6"/>
  <c r="O80" i="6"/>
  <c r="O52" i="6"/>
  <c r="M51" i="6"/>
  <c r="J19" i="6"/>
  <c r="L19" i="6"/>
  <c r="O19" i="6" s="1"/>
  <c r="AH12" i="6"/>
  <c r="AB12" i="6"/>
  <c r="AJ12" i="6"/>
  <c r="Z12" i="6"/>
  <c r="J5" i="61"/>
  <c r="AD8" i="6"/>
  <c r="J5" i="31"/>
  <c r="M269" i="6"/>
  <c r="O362" i="6"/>
  <c r="K268" i="6"/>
  <c r="N142" i="6"/>
  <c r="L247" i="6"/>
  <c r="I22" i="60"/>
  <c r="M88" i="6"/>
  <c r="M38" i="6"/>
  <c r="O38" i="6" s="1"/>
  <c r="J38" i="6"/>
  <c r="J31" i="6"/>
  <c r="AL12" i="6"/>
  <c r="O201" i="6"/>
  <c r="O145" i="6"/>
  <c r="O108" i="6"/>
  <c r="N89" i="6"/>
  <c r="O79" i="6"/>
  <c r="O67" i="6"/>
  <c r="J35" i="6"/>
  <c r="J28" i="6"/>
  <c r="J22" i="6"/>
  <c r="L18" i="6"/>
  <c r="AH10" i="6"/>
  <c r="AB10" i="6"/>
  <c r="O161" i="6"/>
  <c r="O22" i="6"/>
  <c r="O35" i="6"/>
  <c r="O25" i="6"/>
  <c r="K11" i="60"/>
  <c r="K9" i="60"/>
  <c r="K72" i="60"/>
  <c r="K10" i="60"/>
  <c r="M376" i="6"/>
  <c r="L334" i="6"/>
  <c r="O334" i="6" s="1"/>
  <c r="L327" i="6"/>
  <c r="L299" i="6"/>
  <c r="N375" i="6"/>
  <c r="O359" i="6"/>
  <c r="K353" i="6"/>
  <c r="O346" i="6"/>
  <c r="L338" i="6"/>
  <c r="O338" i="6" s="1"/>
  <c r="M326" i="6"/>
  <c r="J70" i="60"/>
  <c r="N377" i="6"/>
  <c r="K374" i="6"/>
  <c r="O368" i="6"/>
  <c r="O364" i="6"/>
  <c r="K352" i="6"/>
  <c r="L347" i="6"/>
  <c r="O347" i="6" s="1"/>
  <c r="L331" i="6"/>
  <c r="O331" i="6" s="1"/>
  <c r="O315" i="6"/>
  <c r="N296" i="6"/>
  <c r="O369" i="6"/>
  <c r="K367" i="6"/>
  <c r="O365" i="6"/>
  <c r="O357" i="6"/>
  <c r="O343" i="6"/>
  <c r="O340" i="6"/>
  <c r="O339" i="6"/>
  <c r="M330" i="6"/>
  <c r="K328" i="6"/>
  <c r="N312" i="6"/>
  <c r="O306" i="6"/>
  <c r="M298" i="6"/>
  <c r="N297" i="6"/>
  <c r="K296" i="6"/>
  <c r="O288" i="6"/>
  <c r="O274" i="6"/>
  <c r="K266" i="6"/>
  <c r="M255" i="6"/>
  <c r="M239" i="6"/>
  <c r="O239" i="6" s="1"/>
  <c r="L224" i="6"/>
  <c r="O224" i="6" s="1"/>
  <c r="M200" i="6"/>
  <c r="M192" i="6"/>
  <c r="O192" i="6" s="1"/>
  <c r="N184" i="6"/>
  <c r="O175" i="6"/>
  <c r="K122" i="6"/>
  <c r="G23" i="60"/>
  <c r="O115" i="6"/>
  <c r="O112" i="6"/>
  <c r="L68" i="6"/>
  <c r="O68" i="6" s="1"/>
  <c r="K245" i="6"/>
  <c r="O242" i="6"/>
  <c r="O238" i="6"/>
  <c r="L220" i="6"/>
  <c r="M70" i="6"/>
  <c r="H16" i="60"/>
  <c r="O276" i="6"/>
  <c r="J270" i="6"/>
  <c r="M268" i="6"/>
  <c r="L265" i="6"/>
  <c r="M142" i="6"/>
  <c r="M251" i="6"/>
  <c r="O251" i="6" s="1"/>
  <c r="O250" i="6"/>
  <c r="M223" i="6"/>
  <c r="M215" i="6"/>
  <c r="M210" i="6"/>
  <c r="O210" i="6" s="1"/>
  <c r="M208" i="6"/>
  <c r="M207" i="6"/>
  <c r="O207" i="6" s="1"/>
  <c r="M205" i="6"/>
  <c r="O205" i="6" s="1"/>
  <c r="M204" i="6"/>
  <c r="O203" i="6"/>
  <c r="M196" i="6"/>
  <c r="O196" i="6" s="1"/>
  <c r="M188" i="6"/>
  <c r="O188" i="6" s="1"/>
  <c r="M187" i="6"/>
  <c r="O187" i="6" s="1"/>
  <c r="M186" i="6"/>
  <c r="O186" i="6" s="1"/>
  <c r="N182" i="6"/>
  <c r="K259" i="6"/>
  <c r="K160" i="6"/>
  <c r="O157" i="6"/>
  <c r="O154" i="6"/>
  <c r="I24" i="60"/>
  <c r="M166" i="6"/>
  <c r="H25" i="60"/>
  <c r="I21" i="60"/>
  <c r="M87" i="6"/>
  <c r="J14" i="60"/>
  <c r="O302" i="6"/>
  <c r="M294" i="6"/>
  <c r="O278" i="6"/>
  <c r="K277" i="6"/>
  <c r="O271" i="6"/>
  <c r="M270" i="6"/>
  <c r="O270" i="6" s="1"/>
  <c r="N254" i="6"/>
  <c r="O254" i="6" s="1"/>
  <c r="O252" i="6"/>
  <c r="N246" i="6"/>
  <c r="N230" i="6"/>
  <c r="M219" i="6"/>
  <c r="N218" i="6"/>
  <c r="O209" i="6"/>
  <c r="V209" i="6" s="1"/>
  <c r="O206" i="6"/>
  <c r="O197" i="6"/>
  <c r="N191" i="6"/>
  <c r="O191" i="6" s="1"/>
  <c r="N183" i="6"/>
  <c r="O149" i="6"/>
  <c r="H26" i="60"/>
  <c r="K26" i="60" s="1"/>
  <c r="O137" i="6"/>
  <c r="O65" i="6"/>
  <c r="N92" i="6"/>
  <c r="O92" i="6" s="1"/>
  <c r="H21" i="60"/>
  <c r="L69" i="6"/>
  <c r="N45" i="6"/>
  <c r="N28" i="6"/>
  <c r="O28" i="6" s="1"/>
  <c r="I13" i="60"/>
  <c r="M17" i="6"/>
  <c r="O282" i="6"/>
  <c r="O167" i="6"/>
  <c r="L259" i="6"/>
  <c r="G24" i="60"/>
  <c r="K166" i="6"/>
  <c r="N123" i="6"/>
  <c r="J25" i="60"/>
  <c r="O119" i="6"/>
  <c r="O60" i="6"/>
  <c r="O114" i="6"/>
  <c r="O110" i="6"/>
  <c r="O106" i="6"/>
  <c r="H19" i="60"/>
  <c r="M58" i="6"/>
  <c r="O58" i="6" s="1"/>
  <c r="L42" i="6"/>
  <c r="L269" i="6"/>
  <c r="K142" i="6"/>
  <c r="K247" i="6"/>
  <c r="L246" i="6"/>
  <c r="M245" i="6"/>
  <c r="K243" i="6"/>
  <c r="N240" i="6"/>
  <c r="K219" i="6"/>
  <c r="L185" i="6"/>
  <c r="L184" i="6"/>
  <c r="L183" i="6"/>
  <c r="L160" i="6"/>
  <c r="K152" i="6"/>
  <c r="L152" i="6"/>
  <c r="O57" i="6"/>
  <c r="O111" i="6"/>
  <c r="O107" i="6"/>
  <c r="O97" i="6"/>
  <c r="O95" i="6"/>
  <c r="K89" i="6"/>
  <c r="L64" i="6"/>
  <c r="O48" i="6"/>
  <c r="N46" i="6"/>
  <c r="J15" i="60"/>
  <c r="H20" i="60"/>
  <c r="K20" i="60" s="1"/>
  <c r="I16" i="60"/>
  <c r="M47" i="6"/>
  <c r="K45" i="6"/>
  <c r="G14" i="60"/>
  <c r="N90" i="6"/>
  <c r="K88" i="6"/>
  <c r="H22" i="60"/>
  <c r="L88" i="6"/>
  <c r="O31" i="6"/>
  <c r="J25" i="6"/>
  <c r="J17" i="6"/>
  <c r="H13" i="60"/>
  <c r="J12" i="60"/>
  <c r="N16" i="6"/>
  <c r="J281" i="46"/>
  <c r="J274" i="46"/>
  <c r="J265" i="46"/>
  <c r="J262" i="46"/>
  <c r="J60" i="60"/>
  <c r="K60" i="60" s="1"/>
  <c r="J259" i="46"/>
  <c r="H15" i="60"/>
  <c r="J40" i="6"/>
  <c r="J36" i="6"/>
  <c r="H12" i="60"/>
  <c r="J16" i="6"/>
  <c r="K71" i="60"/>
  <c r="K73" i="60"/>
  <c r="J267" i="46"/>
  <c r="J285" i="46"/>
  <c r="J283" i="46"/>
  <c r="J282" i="46"/>
  <c r="J273" i="46"/>
  <c r="J279" i="46"/>
  <c r="J271" i="46"/>
  <c r="J263" i="46"/>
  <c r="M15" i="46" l="1"/>
  <c r="K242" i="46"/>
  <c r="N215" i="46"/>
  <c r="M251" i="46"/>
  <c r="L17" i="46"/>
  <c r="O204" i="6"/>
  <c r="O193" i="6"/>
  <c r="O255" i="6"/>
  <c r="L28" i="31"/>
  <c r="AL209" i="6"/>
  <c r="AJ209" i="6"/>
  <c r="AH209" i="6"/>
  <c r="AN209" i="6"/>
  <c r="M131" i="46"/>
  <c r="K49" i="46"/>
  <c r="K48" i="46" s="1"/>
  <c r="N29" i="46"/>
  <c r="L149" i="46"/>
  <c r="M149" i="46"/>
  <c r="N149" i="46"/>
  <c r="L35" i="46"/>
  <c r="N36" i="46"/>
  <c r="K101" i="46"/>
  <c r="K251" i="46"/>
  <c r="K171" i="46"/>
  <c r="N148" i="46"/>
  <c r="L148" i="46"/>
  <c r="M148" i="46"/>
  <c r="N251" i="46"/>
  <c r="K15" i="46"/>
  <c r="L13" i="46"/>
  <c r="K18" i="46"/>
  <c r="K83" i="46"/>
  <c r="K374" i="46"/>
  <c r="N27" i="46"/>
  <c r="M36" i="46"/>
  <c r="M95" i="46"/>
  <c r="K339" i="46"/>
  <c r="L307" i="46"/>
  <c r="K122" i="46"/>
  <c r="M24" i="46"/>
  <c r="M87" i="46"/>
  <c r="K234" i="46"/>
  <c r="N256" i="46"/>
  <c r="N255" i="46" s="1"/>
  <c r="K109" i="46"/>
  <c r="L180" i="46"/>
  <c r="L192" i="46"/>
  <c r="O220" i="6"/>
  <c r="M34" i="60" s="1"/>
  <c r="N194" i="46"/>
  <c r="AJ9" i="6"/>
  <c r="P5" i="61" s="1"/>
  <c r="L12" i="31"/>
  <c r="O244" i="6"/>
  <c r="P244" i="6" s="1"/>
  <c r="V244" i="6" s="1"/>
  <c r="O344" i="6"/>
  <c r="P344" i="6" s="1"/>
  <c r="V344" i="6" s="1"/>
  <c r="O277" i="6"/>
  <c r="P277" i="6" s="1"/>
  <c r="V277" i="6" s="1"/>
  <c r="M10" i="60"/>
  <c r="M11" i="60"/>
  <c r="P11" i="6"/>
  <c r="L9" i="60" s="1"/>
  <c r="M9" i="60"/>
  <c r="N49" i="46"/>
  <c r="N48" i="46" s="1"/>
  <c r="L214" i="46"/>
  <c r="N171" i="46"/>
  <c r="M49" i="46"/>
  <c r="M48" i="46" s="1"/>
  <c r="N347" i="46"/>
  <c r="N155" i="46"/>
  <c r="L238" i="46"/>
  <c r="L171" i="46"/>
  <c r="M325" i="46"/>
  <c r="L184" i="46"/>
  <c r="N214" i="46"/>
  <c r="M240" i="46"/>
  <c r="L103" i="46"/>
  <c r="L122" i="46"/>
  <c r="M311" i="46"/>
  <c r="M347" i="46"/>
  <c r="M25" i="46"/>
  <c r="K91" i="46"/>
  <c r="K215" i="46"/>
  <c r="K45" i="46"/>
  <c r="K185" i="46"/>
  <c r="N113" i="46"/>
  <c r="L298" i="46"/>
  <c r="K163" i="46"/>
  <c r="L374" i="46"/>
  <c r="N12" i="46"/>
  <c r="K87" i="46"/>
  <c r="L91" i="46"/>
  <c r="M45" i="46"/>
  <c r="L100" i="46"/>
  <c r="N131" i="46"/>
  <c r="K187" i="46"/>
  <c r="M103" i="46"/>
  <c r="N298" i="46"/>
  <c r="L163" i="46"/>
  <c r="M109" i="46"/>
  <c r="N122" i="46"/>
  <c r="M374" i="46"/>
  <c r="M349" i="46"/>
  <c r="L347" i="46"/>
  <c r="K27" i="46"/>
  <c r="N25" i="46"/>
  <c r="L87" i="46"/>
  <c r="M91" i="46"/>
  <c r="K131" i="46"/>
  <c r="K103" i="46"/>
  <c r="K298" i="46"/>
  <c r="K330" i="46"/>
  <c r="L109" i="46"/>
  <c r="L349" i="46"/>
  <c r="K14" i="46"/>
  <c r="L27" i="46"/>
  <c r="L33" i="46"/>
  <c r="K36" i="46"/>
  <c r="K25" i="46"/>
  <c r="M18" i="46"/>
  <c r="M248" i="46"/>
  <c r="L244" i="46"/>
  <c r="M244" i="46"/>
  <c r="K244" i="46"/>
  <c r="M239" i="46"/>
  <c r="L234" i="46"/>
  <c r="L240" i="46"/>
  <c r="N234" i="46"/>
  <c r="N240" i="46"/>
  <c r="L230" i="46"/>
  <c r="O245" i="6"/>
  <c r="M58" i="60" s="1"/>
  <c r="V13" i="6"/>
  <c r="Z126" i="6"/>
  <c r="V11" i="6"/>
  <c r="N9" i="60" s="1"/>
  <c r="J21" i="6"/>
  <c r="AB21" i="6" s="1"/>
  <c r="M182" i="46"/>
  <c r="L143" i="46"/>
  <c r="N39" i="46"/>
  <c r="N202" i="46"/>
  <c r="N101" i="46"/>
  <c r="M104" i="46"/>
  <c r="N132" i="46"/>
  <c r="L54" i="46"/>
  <c r="L199" i="46"/>
  <c r="N324" i="46"/>
  <c r="M324" i="46"/>
  <c r="L324" i="46"/>
  <c r="N223" i="46"/>
  <c r="L107" i="46"/>
  <c r="L196" i="46"/>
  <c r="N90" i="46"/>
  <c r="L231" i="46"/>
  <c r="K302" i="46"/>
  <c r="K383" i="46"/>
  <c r="N243" i="46"/>
  <c r="X9" i="6"/>
  <c r="D5" i="31" s="1"/>
  <c r="N387" i="46"/>
  <c r="N386" i="46" s="1"/>
  <c r="N385" i="46" s="1"/>
  <c r="M337" i="46"/>
  <c r="O42" i="6"/>
  <c r="AD72" i="6"/>
  <c r="AD71" i="6" s="1"/>
  <c r="J37" i="6"/>
  <c r="AB37" i="6" s="1"/>
  <c r="L387" i="46"/>
  <c r="L386" i="46" s="1"/>
  <c r="L385" i="46" s="1"/>
  <c r="K110" i="46"/>
  <c r="N54" i="46"/>
  <c r="N196" i="46"/>
  <c r="N315" i="46"/>
  <c r="M383" i="46"/>
  <c r="K90" i="46"/>
  <c r="M243" i="46"/>
  <c r="K51" i="46"/>
  <c r="K387" i="46"/>
  <c r="K386" i="46" s="1"/>
  <c r="K385" i="46" s="1"/>
  <c r="K363" i="46"/>
  <c r="M54" i="46"/>
  <c r="M315" i="46"/>
  <c r="N359" i="46"/>
  <c r="M195" i="46"/>
  <c r="N195" i="46"/>
  <c r="M90" i="46"/>
  <c r="N284" i="46"/>
  <c r="N110" i="46"/>
  <c r="N104" i="46"/>
  <c r="L110" i="46"/>
  <c r="L104" i="46"/>
  <c r="K112" i="46"/>
  <c r="K195" i="46"/>
  <c r="L359" i="46"/>
  <c r="L243" i="46"/>
  <c r="N247" i="46"/>
  <c r="M247" i="46"/>
  <c r="L375" i="46"/>
  <c r="N375" i="46"/>
  <c r="L217" i="46"/>
  <c r="K217" i="46"/>
  <c r="L23" i="46"/>
  <c r="K23" i="46"/>
  <c r="N250" i="46"/>
  <c r="M250" i="46"/>
  <c r="N21" i="46"/>
  <c r="L21" i="46"/>
  <c r="M31" i="46"/>
  <c r="L31" i="46"/>
  <c r="M64" i="46"/>
  <c r="M63" i="46" s="1"/>
  <c r="N64" i="46"/>
  <c r="N63" i="46" s="1"/>
  <c r="K64" i="46"/>
  <c r="K63" i="46" s="1"/>
  <c r="M384" i="46"/>
  <c r="M382" i="46" s="1"/>
  <c r="M290" i="46"/>
  <c r="L290" i="46"/>
  <c r="N176" i="46"/>
  <c r="M176" i="46"/>
  <c r="L176" i="46"/>
  <c r="M205" i="46"/>
  <c r="L205" i="46"/>
  <c r="N205" i="46"/>
  <c r="K205" i="46"/>
  <c r="K176" i="46"/>
  <c r="K84" i="46"/>
  <c r="N217" i="46"/>
  <c r="N225" i="46"/>
  <c r="K225" i="46"/>
  <c r="M76" i="46"/>
  <c r="M75" i="46" s="1"/>
  <c r="N76" i="46"/>
  <c r="N75" i="46" s="1"/>
  <c r="K76" i="46"/>
  <c r="K75" i="46" s="1"/>
  <c r="K222" i="46"/>
  <c r="L222" i="46"/>
  <c r="M291" i="46"/>
  <c r="L291" i="46"/>
  <c r="K291" i="46"/>
  <c r="M314" i="46"/>
  <c r="N314" i="46"/>
  <c r="L314" i="46"/>
  <c r="K52" i="46"/>
  <c r="N52" i="46"/>
  <c r="L52" i="46"/>
  <c r="M189" i="46"/>
  <c r="N189" i="46"/>
  <c r="K189" i="46"/>
  <c r="K246" i="46"/>
  <c r="M246" i="46"/>
  <c r="N246" i="46"/>
  <c r="M101" i="46"/>
  <c r="L83" i="46"/>
  <c r="K223" i="46"/>
  <c r="L232" i="46"/>
  <c r="M242" i="46"/>
  <c r="M124" i="46"/>
  <c r="L206" i="46"/>
  <c r="L302" i="46"/>
  <c r="L306" i="46"/>
  <c r="K335" i="46"/>
  <c r="M112" i="46"/>
  <c r="K196" i="46"/>
  <c r="K315" i="46"/>
  <c r="L337" i="46"/>
  <c r="K359" i="46"/>
  <c r="M253" i="46"/>
  <c r="K192" i="46"/>
  <c r="K29" i="46"/>
  <c r="N32" i="46"/>
  <c r="M13" i="46"/>
  <c r="J42" i="6"/>
  <c r="Z42" i="6" s="1"/>
  <c r="M83" i="46"/>
  <c r="L45" i="46"/>
  <c r="K106" i="46"/>
  <c r="M232" i="46"/>
  <c r="N302" i="46"/>
  <c r="N306" i="46"/>
  <c r="M335" i="46"/>
  <c r="N112" i="46"/>
  <c r="M192" i="46"/>
  <c r="N337" i="46"/>
  <c r="L383" i="46"/>
  <c r="N376" i="46"/>
  <c r="M43" i="46"/>
  <c r="N349" i="46"/>
  <c r="M58" i="46"/>
  <c r="K254" i="46"/>
  <c r="L24" i="46"/>
  <c r="L29" i="46"/>
  <c r="N35" i="46"/>
  <c r="M32" i="46"/>
  <c r="N24" i="46"/>
  <c r="N227" i="46"/>
  <c r="M161" i="46"/>
  <c r="N84" i="46"/>
  <c r="K221" i="46"/>
  <c r="L236" i="46"/>
  <c r="L59" i="46"/>
  <c r="L99" i="46"/>
  <c r="L250" i="46"/>
  <c r="N295" i="46"/>
  <c r="K44" i="46"/>
  <c r="K373" i="46"/>
  <c r="K247" i="46"/>
  <c r="L384" i="46"/>
  <c r="L382" i="46" s="1"/>
  <c r="K21" i="46"/>
  <c r="L64" i="46"/>
  <c r="L63" i="46" s="1"/>
  <c r="K28" i="46"/>
  <c r="N23" i="46"/>
  <c r="M61" i="46"/>
  <c r="M236" i="46"/>
  <c r="K250" i="46"/>
  <c r="M295" i="46"/>
  <c r="N173" i="46"/>
  <c r="N172" i="46" s="1"/>
  <c r="M303" i="46"/>
  <c r="L247" i="46"/>
  <c r="K235" i="46"/>
  <c r="K384" i="46"/>
  <c r="K382" i="46" s="1"/>
  <c r="N31" i="46"/>
  <c r="K19" i="46"/>
  <c r="M21" i="46"/>
  <c r="N28" i="46"/>
  <c r="M23" i="46"/>
  <c r="L19" i="46"/>
  <c r="N133" i="46"/>
  <c r="M84" i="46"/>
  <c r="K193" i="46"/>
  <c r="J29" i="6"/>
  <c r="AD29" i="6" s="1"/>
  <c r="J41" i="6"/>
  <c r="X41" i="6" s="1"/>
  <c r="N310" i="46"/>
  <c r="M173" i="46"/>
  <c r="M172" i="46" s="1"/>
  <c r="M354" i="46"/>
  <c r="K31" i="46"/>
  <c r="M19" i="46"/>
  <c r="K17" i="46"/>
  <c r="M28" i="46"/>
  <c r="Z131" i="6"/>
  <c r="AD131" i="6"/>
  <c r="AB131" i="6"/>
  <c r="X131" i="6"/>
  <c r="K47" i="46"/>
  <c r="K354" i="46"/>
  <c r="K61" i="46"/>
  <c r="K133" i="46"/>
  <c r="L161" i="46"/>
  <c r="N221" i="46"/>
  <c r="N252" i="46"/>
  <c r="N59" i="46"/>
  <c r="K113" i="46"/>
  <c r="N143" i="46"/>
  <c r="L294" i="46"/>
  <c r="K208" i="46"/>
  <c r="N307" i="46"/>
  <c r="K256" i="46"/>
  <c r="K255" i="46" s="1"/>
  <c r="N364" i="46"/>
  <c r="M254" i="46"/>
  <c r="K303" i="46"/>
  <c r="K191" i="46"/>
  <c r="L361" i="46"/>
  <c r="K16" i="46"/>
  <c r="K20" i="46"/>
  <c r="N33" i="46"/>
  <c r="M16" i="46"/>
  <c r="N15" i="46"/>
  <c r="K32" i="46"/>
  <c r="Z136" i="6"/>
  <c r="L47" i="46"/>
  <c r="M133" i="46"/>
  <c r="L354" i="46"/>
  <c r="N118" i="46"/>
  <c r="K161" i="46"/>
  <c r="L185" i="46"/>
  <c r="M59" i="46"/>
  <c r="L113" i="46"/>
  <c r="M143" i="46"/>
  <c r="K107" i="46"/>
  <c r="K307" i="46"/>
  <c r="L254" i="46"/>
  <c r="L303" i="46"/>
  <c r="N325" i="46"/>
  <c r="L235" i="46"/>
  <c r="L16" i="46"/>
  <c r="K33" i="46"/>
  <c r="N18" i="46"/>
  <c r="N47" i="46"/>
  <c r="K227" i="46"/>
  <c r="L61" i="46"/>
  <c r="K148" i="46"/>
  <c r="N185" i="46"/>
  <c r="M299" i="46"/>
  <c r="M204" i="46"/>
  <c r="K364" i="46"/>
  <c r="L82" i="46"/>
  <c r="K231" i="46"/>
  <c r="K361" i="46"/>
  <c r="M320" i="46"/>
  <c r="M321" i="46"/>
  <c r="L320" i="46"/>
  <c r="N320" i="46"/>
  <c r="AB17" i="6"/>
  <c r="AD17" i="6"/>
  <c r="Z112" i="6"/>
  <c r="AD112" i="6"/>
  <c r="AB112" i="6"/>
  <c r="X112" i="6"/>
  <c r="Z66" i="6"/>
  <c r="AD66" i="6"/>
  <c r="AB66" i="6"/>
  <c r="X66" i="6"/>
  <c r="Z141" i="6"/>
  <c r="AD141" i="6"/>
  <c r="X141" i="6"/>
  <c r="AB141" i="6"/>
  <c r="AD247" i="6"/>
  <c r="Z247" i="6"/>
  <c r="AB247" i="6"/>
  <c r="X247" i="6"/>
  <c r="AD336" i="6"/>
  <c r="Z336" i="6"/>
  <c r="X336" i="6"/>
  <c r="AB336" i="6"/>
  <c r="Z40" i="6"/>
  <c r="AD40" i="6"/>
  <c r="AB40" i="6"/>
  <c r="X40" i="6"/>
  <c r="AB25" i="6"/>
  <c r="X25" i="6"/>
  <c r="Z25" i="6"/>
  <c r="AD25" i="6"/>
  <c r="Z78" i="6"/>
  <c r="AD78" i="6"/>
  <c r="AB78" i="6"/>
  <c r="X78" i="6"/>
  <c r="Z67" i="6"/>
  <c r="AD67" i="6"/>
  <c r="AB67" i="6"/>
  <c r="X67" i="6"/>
  <c r="Z108" i="6"/>
  <c r="AD108" i="6"/>
  <c r="AB108" i="6"/>
  <c r="X108" i="6"/>
  <c r="Z115" i="6"/>
  <c r="AD115" i="6"/>
  <c r="AB115" i="6"/>
  <c r="X115" i="6"/>
  <c r="Z64" i="6"/>
  <c r="AD64" i="6"/>
  <c r="AB64" i="6"/>
  <c r="X64" i="6"/>
  <c r="Z89" i="6"/>
  <c r="AD89" i="6"/>
  <c r="AB89" i="6"/>
  <c r="X89" i="6"/>
  <c r="AD226" i="6"/>
  <c r="Z226" i="6"/>
  <c r="AB226" i="6"/>
  <c r="X226" i="6"/>
  <c r="AD301" i="6"/>
  <c r="Z301" i="6"/>
  <c r="X301" i="6"/>
  <c r="AB301" i="6"/>
  <c r="AD238" i="6"/>
  <c r="Z238" i="6"/>
  <c r="AB238" i="6"/>
  <c r="X238" i="6"/>
  <c r="AD243" i="6"/>
  <c r="Z243" i="6"/>
  <c r="AB243" i="6"/>
  <c r="X243" i="6"/>
  <c r="AD326" i="6"/>
  <c r="Z326" i="6"/>
  <c r="X326" i="6"/>
  <c r="AB326" i="6"/>
  <c r="Z377" i="6"/>
  <c r="AD377" i="6"/>
  <c r="AB377" i="6"/>
  <c r="X377" i="6"/>
  <c r="AD284" i="6"/>
  <c r="Z284" i="6"/>
  <c r="X284" i="6"/>
  <c r="AB284" i="6"/>
  <c r="AD231" i="6"/>
  <c r="Z231" i="6"/>
  <c r="AB231" i="6"/>
  <c r="X231" i="6"/>
  <c r="AD282" i="6"/>
  <c r="Z282" i="6"/>
  <c r="X282" i="6"/>
  <c r="AB282" i="6"/>
  <c r="AD310" i="6"/>
  <c r="Z310" i="6"/>
  <c r="X310" i="6"/>
  <c r="AB310" i="6"/>
  <c r="AD318" i="6"/>
  <c r="Z318" i="6"/>
  <c r="X318" i="6"/>
  <c r="AB318" i="6"/>
  <c r="AD340" i="6"/>
  <c r="Z340" i="6"/>
  <c r="X340" i="6"/>
  <c r="AB340" i="6"/>
  <c r="Z365" i="6"/>
  <c r="AD365" i="6"/>
  <c r="AB365" i="6"/>
  <c r="X365" i="6"/>
  <c r="Z355" i="6"/>
  <c r="AD355" i="6"/>
  <c r="AB355" i="6"/>
  <c r="X355" i="6"/>
  <c r="Z385" i="6"/>
  <c r="AD385" i="6"/>
  <c r="AB385" i="6"/>
  <c r="X385" i="6"/>
  <c r="Z362" i="6"/>
  <c r="AD362" i="6"/>
  <c r="AB362" i="6"/>
  <c r="X362" i="6"/>
  <c r="Z379" i="6"/>
  <c r="AD379" i="6"/>
  <c r="AB379" i="6"/>
  <c r="X379" i="6"/>
  <c r="AD327" i="6"/>
  <c r="Z327" i="6"/>
  <c r="X327" i="6"/>
  <c r="AB327" i="6"/>
  <c r="Z28" i="6"/>
  <c r="AD28" i="6"/>
  <c r="AB28" i="6"/>
  <c r="X28" i="6"/>
  <c r="Z97" i="6"/>
  <c r="AD97" i="6"/>
  <c r="AB97" i="6"/>
  <c r="X97" i="6"/>
  <c r="Z175" i="6"/>
  <c r="Z174" i="6" s="1"/>
  <c r="AD175" i="6"/>
  <c r="AD174" i="6" s="1"/>
  <c r="X175" i="6"/>
  <c r="X174" i="6" s="1"/>
  <c r="AB175" i="6"/>
  <c r="AB174" i="6" s="1"/>
  <c r="AD248" i="6"/>
  <c r="Z248" i="6"/>
  <c r="AB248" i="6"/>
  <c r="X248" i="6"/>
  <c r="Z31" i="6"/>
  <c r="AD31" i="6"/>
  <c r="AB31" i="6"/>
  <c r="X31" i="6"/>
  <c r="AD203" i="6"/>
  <c r="X203" i="6"/>
  <c r="Z203" i="6"/>
  <c r="AB203" i="6"/>
  <c r="Z98" i="6"/>
  <c r="AD98" i="6"/>
  <c r="AB98" i="6"/>
  <c r="X98" i="6"/>
  <c r="Z149" i="6"/>
  <c r="AD149" i="6"/>
  <c r="X149" i="6"/>
  <c r="AB149" i="6"/>
  <c r="Z188" i="6"/>
  <c r="AD188" i="6"/>
  <c r="X188" i="6"/>
  <c r="AB188" i="6"/>
  <c r="AD209" i="6"/>
  <c r="X209" i="6"/>
  <c r="Z209" i="6"/>
  <c r="AB209" i="6"/>
  <c r="Z364" i="6"/>
  <c r="AD364" i="6"/>
  <c r="AB364" i="6"/>
  <c r="X364" i="6"/>
  <c r="Z93" i="6"/>
  <c r="AD93" i="6"/>
  <c r="AB93" i="6"/>
  <c r="X93" i="6"/>
  <c r="AD245" i="6"/>
  <c r="Z245" i="6"/>
  <c r="AB245" i="6"/>
  <c r="X245" i="6"/>
  <c r="Z53" i="6"/>
  <c r="AD53" i="6"/>
  <c r="AB53" i="6"/>
  <c r="X53" i="6"/>
  <c r="Z185" i="6"/>
  <c r="AD185" i="6"/>
  <c r="X185" i="6"/>
  <c r="AB185" i="6"/>
  <c r="AD232" i="6"/>
  <c r="Z232" i="6"/>
  <c r="AB232" i="6"/>
  <c r="X232" i="6"/>
  <c r="Z374" i="6"/>
  <c r="AD374" i="6"/>
  <c r="AB374" i="6"/>
  <c r="X374" i="6"/>
  <c r="Z154" i="6"/>
  <c r="AD154" i="6"/>
  <c r="X154" i="6"/>
  <c r="AB154" i="6"/>
  <c r="AD258" i="6"/>
  <c r="Z258" i="6"/>
  <c r="AB258" i="6"/>
  <c r="X258" i="6"/>
  <c r="P283" i="6"/>
  <c r="V283" i="6" s="1"/>
  <c r="AD278" i="6"/>
  <c r="Z278" i="6"/>
  <c r="X278" i="6"/>
  <c r="AB278" i="6"/>
  <c r="AD304" i="6"/>
  <c r="Z304" i="6"/>
  <c r="X304" i="6"/>
  <c r="AB304" i="6"/>
  <c r="Z49" i="6"/>
  <c r="AD49" i="6"/>
  <c r="AB49" i="6"/>
  <c r="X49" i="6"/>
  <c r="Z187" i="6"/>
  <c r="AD187" i="6"/>
  <c r="X187" i="6"/>
  <c r="AB187" i="6"/>
  <c r="AD280" i="6"/>
  <c r="Z280" i="6"/>
  <c r="X280" i="6"/>
  <c r="AB280" i="6"/>
  <c r="Z34" i="6"/>
  <c r="AD34" i="6"/>
  <c r="AB34" i="6"/>
  <c r="X34" i="6"/>
  <c r="P118" i="6"/>
  <c r="V118" i="6" s="1"/>
  <c r="AD251" i="6"/>
  <c r="Z251" i="6"/>
  <c r="AB251" i="6"/>
  <c r="X251" i="6"/>
  <c r="AD320" i="6"/>
  <c r="Z320" i="6"/>
  <c r="X320" i="6"/>
  <c r="AB320" i="6"/>
  <c r="Z61" i="6"/>
  <c r="AD61" i="6"/>
  <c r="AB61" i="6"/>
  <c r="X61" i="6"/>
  <c r="P179" i="6"/>
  <c r="V179" i="6" s="1"/>
  <c r="Z186" i="6"/>
  <c r="AD186" i="6"/>
  <c r="X186" i="6"/>
  <c r="AB186" i="6"/>
  <c r="P59" i="6"/>
  <c r="V59" i="6" s="1"/>
  <c r="P388" i="6"/>
  <c r="V388" i="6" s="1"/>
  <c r="Z46" i="6"/>
  <c r="AD46" i="6"/>
  <c r="AB46" i="6"/>
  <c r="X46" i="6"/>
  <c r="Z79" i="6"/>
  <c r="AD79" i="6"/>
  <c r="AB79" i="6"/>
  <c r="X79" i="6"/>
  <c r="Z110" i="6"/>
  <c r="AD110" i="6"/>
  <c r="AB110" i="6"/>
  <c r="X110" i="6"/>
  <c r="Z60" i="6"/>
  <c r="AD60" i="6"/>
  <c r="AB60" i="6"/>
  <c r="X60" i="6"/>
  <c r="AD230" i="6"/>
  <c r="Z230" i="6"/>
  <c r="AB230" i="6"/>
  <c r="X230" i="6"/>
  <c r="AD275" i="6"/>
  <c r="Z275" i="6"/>
  <c r="X275" i="6"/>
  <c r="AB275" i="6"/>
  <c r="AD305" i="6"/>
  <c r="Z305" i="6"/>
  <c r="X305" i="6"/>
  <c r="AB305" i="6"/>
  <c r="AD242" i="6"/>
  <c r="Z242" i="6"/>
  <c r="AB242" i="6"/>
  <c r="X242" i="6"/>
  <c r="AD219" i="6"/>
  <c r="X219" i="6"/>
  <c r="Z219" i="6"/>
  <c r="AB219" i="6"/>
  <c r="AD265" i="6"/>
  <c r="Z265" i="6"/>
  <c r="AB265" i="6"/>
  <c r="X265" i="6"/>
  <c r="AD330" i="6"/>
  <c r="Z330" i="6"/>
  <c r="X330" i="6"/>
  <c r="AB330" i="6"/>
  <c r="Z45" i="6"/>
  <c r="AD45" i="6"/>
  <c r="AB45" i="6"/>
  <c r="X45" i="6"/>
  <c r="Z123" i="6"/>
  <c r="AD123" i="6"/>
  <c r="AB123" i="6"/>
  <c r="X123" i="6"/>
  <c r="Z152" i="6"/>
  <c r="AD152" i="6"/>
  <c r="X152" i="6"/>
  <c r="AB152" i="6"/>
  <c r="AD270" i="6"/>
  <c r="Z270" i="6"/>
  <c r="AB270" i="6"/>
  <c r="X270" i="6"/>
  <c r="AD302" i="6"/>
  <c r="Z302" i="6"/>
  <c r="X302" i="6"/>
  <c r="AB302" i="6"/>
  <c r="AD220" i="6"/>
  <c r="X220" i="6"/>
  <c r="Z220" i="6"/>
  <c r="AB220" i="6"/>
  <c r="Z127" i="6"/>
  <c r="AD127" i="6"/>
  <c r="X127" i="6"/>
  <c r="AB127" i="6"/>
  <c r="Z183" i="6"/>
  <c r="AD183" i="6"/>
  <c r="X183" i="6"/>
  <c r="AB183" i="6"/>
  <c r="AD224" i="6"/>
  <c r="X224" i="6"/>
  <c r="Z224" i="6"/>
  <c r="AB224" i="6"/>
  <c r="AD315" i="6"/>
  <c r="Z315" i="6"/>
  <c r="X315" i="6"/>
  <c r="AB315" i="6"/>
  <c r="Z387" i="6"/>
  <c r="AD387" i="6"/>
  <c r="AB387" i="6"/>
  <c r="X387" i="6"/>
  <c r="Z366" i="6"/>
  <c r="AD366" i="6"/>
  <c r="AB366" i="6"/>
  <c r="X366" i="6"/>
  <c r="Z382" i="6"/>
  <c r="AD382" i="6"/>
  <c r="AB382" i="6"/>
  <c r="X382" i="6"/>
  <c r="P25" i="6"/>
  <c r="V25" i="6" s="1"/>
  <c r="Z35" i="6"/>
  <c r="AD35" i="6"/>
  <c r="AB35" i="6"/>
  <c r="X35" i="6"/>
  <c r="Z192" i="6"/>
  <c r="AD192" i="6"/>
  <c r="X192" i="6"/>
  <c r="AB192" i="6"/>
  <c r="AD204" i="6"/>
  <c r="X204" i="6"/>
  <c r="Z204" i="6"/>
  <c r="AB204" i="6"/>
  <c r="AD250" i="6"/>
  <c r="Z250" i="6"/>
  <c r="AB250" i="6"/>
  <c r="X250" i="6"/>
  <c r="Z38" i="6"/>
  <c r="AD38" i="6"/>
  <c r="AB38" i="6"/>
  <c r="X38" i="6"/>
  <c r="AD207" i="6"/>
  <c r="X207" i="6"/>
  <c r="Z207" i="6"/>
  <c r="AB207" i="6"/>
  <c r="P52" i="6"/>
  <c r="V52" i="6" s="1"/>
  <c r="Z194" i="6"/>
  <c r="AD194" i="6"/>
  <c r="X194" i="6"/>
  <c r="AB194" i="6"/>
  <c r="AD239" i="6"/>
  <c r="Z239" i="6"/>
  <c r="AB239" i="6"/>
  <c r="X239" i="6"/>
  <c r="P313" i="6"/>
  <c r="V313" i="6" s="1"/>
  <c r="AD337" i="6"/>
  <c r="Z337" i="6"/>
  <c r="X337" i="6"/>
  <c r="AB337" i="6"/>
  <c r="AD214" i="6"/>
  <c r="X214" i="6"/>
  <c r="Z214" i="6"/>
  <c r="AB214" i="6"/>
  <c r="AD253" i="6"/>
  <c r="Z253" i="6"/>
  <c r="AB253" i="6"/>
  <c r="X253" i="6"/>
  <c r="AD290" i="6"/>
  <c r="Z290" i="6"/>
  <c r="X290" i="6"/>
  <c r="AB290" i="6"/>
  <c r="Z363" i="6"/>
  <c r="AD363" i="6"/>
  <c r="AB363" i="6"/>
  <c r="X363" i="6"/>
  <c r="Z179" i="6"/>
  <c r="Z178" i="6" s="1"/>
  <c r="AD179" i="6"/>
  <c r="AD178" i="6" s="1"/>
  <c r="X179" i="6"/>
  <c r="X178" i="6" s="1"/>
  <c r="AB179" i="6"/>
  <c r="AB178" i="6" s="1"/>
  <c r="P300" i="6"/>
  <c r="V300" i="6" s="1"/>
  <c r="AD339" i="6"/>
  <c r="Z339" i="6"/>
  <c r="X339" i="6"/>
  <c r="AB339" i="6"/>
  <c r="AD262" i="6"/>
  <c r="AD261" i="6" s="1"/>
  <c r="Z262" i="6"/>
  <c r="Z261" i="6" s="1"/>
  <c r="AB262" i="6"/>
  <c r="AB261" i="6" s="1"/>
  <c r="X262" i="6"/>
  <c r="X261" i="6" s="1"/>
  <c r="AD286" i="6"/>
  <c r="Z286" i="6"/>
  <c r="X286" i="6"/>
  <c r="AB286" i="6"/>
  <c r="Z156" i="6"/>
  <c r="AD156" i="6"/>
  <c r="X156" i="6"/>
  <c r="AB156" i="6"/>
  <c r="AD281" i="6"/>
  <c r="Z281" i="6"/>
  <c r="X281" i="6"/>
  <c r="AB281" i="6"/>
  <c r="AD202" i="6"/>
  <c r="X202" i="6"/>
  <c r="Z202" i="6"/>
  <c r="AB202" i="6"/>
  <c r="AD273" i="6"/>
  <c r="Z273" i="6"/>
  <c r="AB273" i="6"/>
  <c r="X273" i="6"/>
  <c r="Z77" i="6"/>
  <c r="AD77" i="6"/>
  <c r="AB77" i="6"/>
  <c r="X77" i="6"/>
  <c r="P84" i="6"/>
  <c r="V84" i="6" s="1"/>
  <c r="AD205" i="6"/>
  <c r="X205" i="6"/>
  <c r="Z205" i="6"/>
  <c r="AB205" i="6"/>
  <c r="Z59" i="6"/>
  <c r="AD59" i="6"/>
  <c r="AB59" i="6"/>
  <c r="X59" i="6"/>
  <c r="AB24" i="6"/>
  <c r="X24" i="6"/>
  <c r="Z24" i="6"/>
  <c r="AD24" i="6"/>
  <c r="Z168" i="6"/>
  <c r="AD168" i="6"/>
  <c r="X168" i="6"/>
  <c r="AB168" i="6"/>
  <c r="AD221" i="6"/>
  <c r="X221" i="6"/>
  <c r="Z221" i="6"/>
  <c r="AB221" i="6"/>
  <c r="P272" i="6"/>
  <c r="V272" i="6" s="1"/>
  <c r="Z196" i="6"/>
  <c r="AD196" i="6"/>
  <c r="X196" i="6"/>
  <c r="AB196" i="6"/>
  <c r="Z193" i="6"/>
  <c r="AD193" i="6"/>
  <c r="X193" i="6"/>
  <c r="AB193" i="6"/>
  <c r="P311" i="6"/>
  <c r="V311" i="6" s="1"/>
  <c r="Z393" i="6"/>
  <c r="AD393" i="6"/>
  <c r="AB393" i="6"/>
  <c r="X393" i="6"/>
  <c r="Z177" i="6"/>
  <c r="Z176" i="6" s="1"/>
  <c r="AD177" i="6"/>
  <c r="AD176" i="6" s="1"/>
  <c r="X177" i="6"/>
  <c r="X176" i="6" s="1"/>
  <c r="AB177" i="6"/>
  <c r="AB176" i="6" s="1"/>
  <c r="Z76" i="6"/>
  <c r="AD76" i="6"/>
  <c r="AB76" i="6"/>
  <c r="X76" i="6"/>
  <c r="Z119" i="6"/>
  <c r="AD119" i="6"/>
  <c r="AB119" i="6"/>
  <c r="X119" i="6"/>
  <c r="AD287" i="6"/>
  <c r="Z287" i="6"/>
  <c r="X287" i="6"/>
  <c r="AB287" i="6"/>
  <c r="AD309" i="6"/>
  <c r="Z309" i="6"/>
  <c r="X309" i="6"/>
  <c r="AB309" i="6"/>
  <c r="AD218" i="6"/>
  <c r="X218" i="6"/>
  <c r="Z218" i="6"/>
  <c r="AB218" i="6"/>
  <c r="AD279" i="6"/>
  <c r="Z279" i="6"/>
  <c r="X279" i="6"/>
  <c r="AB279" i="6"/>
  <c r="AD306" i="6"/>
  <c r="Z306" i="6"/>
  <c r="X306" i="6"/>
  <c r="AB306" i="6"/>
  <c r="Z169" i="6"/>
  <c r="AD169" i="6"/>
  <c r="X169" i="6"/>
  <c r="AB169" i="6"/>
  <c r="Z47" i="6"/>
  <c r="AD47" i="6"/>
  <c r="AB47" i="6"/>
  <c r="X47" i="6"/>
  <c r="AD142" i="6"/>
  <c r="Z142" i="6"/>
  <c r="AB142" i="6"/>
  <c r="X142" i="6"/>
  <c r="Z167" i="6"/>
  <c r="AD167" i="6"/>
  <c r="X167" i="6"/>
  <c r="AB167" i="6"/>
  <c r="AD272" i="6"/>
  <c r="Z272" i="6"/>
  <c r="AB272" i="6"/>
  <c r="X272" i="6"/>
  <c r="AD289" i="6"/>
  <c r="Z289" i="6"/>
  <c r="X289" i="6"/>
  <c r="AB289" i="6"/>
  <c r="Z347" i="6"/>
  <c r="AD347" i="6"/>
  <c r="AB347" i="6"/>
  <c r="X347" i="6"/>
  <c r="AD296" i="6"/>
  <c r="Z296" i="6"/>
  <c r="X296" i="6"/>
  <c r="AB296" i="6"/>
  <c r="AD338" i="6"/>
  <c r="Z338" i="6"/>
  <c r="X338" i="6"/>
  <c r="AB338" i="6"/>
  <c r="Z359" i="6"/>
  <c r="AD359" i="6"/>
  <c r="AB359" i="6"/>
  <c r="X359" i="6"/>
  <c r="Z370" i="6"/>
  <c r="AD370" i="6"/>
  <c r="AB370" i="6"/>
  <c r="X370" i="6"/>
  <c r="AD299" i="6"/>
  <c r="Z299" i="6"/>
  <c r="X299" i="6"/>
  <c r="AB299" i="6"/>
  <c r="AD334" i="6"/>
  <c r="Z334" i="6"/>
  <c r="X334" i="6"/>
  <c r="AB334" i="6"/>
  <c r="Z122" i="6"/>
  <c r="AD122" i="6"/>
  <c r="AB122" i="6"/>
  <c r="X122" i="6"/>
  <c r="Z145" i="6"/>
  <c r="Z143" i="6" s="1"/>
  <c r="AD145" i="6"/>
  <c r="AD143" i="6" s="1"/>
  <c r="X145" i="6"/>
  <c r="X143" i="6" s="1"/>
  <c r="AB145" i="6"/>
  <c r="AB143" i="6" s="1"/>
  <c r="Z197" i="6"/>
  <c r="AD197" i="6"/>
  <c r="X197" i="6"/>
  <c r="AB197" i="6"/>
  <c r="AD210" i="6"/>
  <c r="X210" i="6"/>
  <c r="Z210" i="6"/>
  <c r="AB210" i="6"/>
  <c r="Z109" i="6"/>
  <c r="AD109" i="6"/>
  <c r="AB109" i="6"/>
  <c r="X109" i="6"/>
  <c r="Z157" i="6"/>
  <c r="AD157" i="6"/>
  <c r="X157" i="6"/>
  <c r="AB157" i="6"/>
  <c r="AD276" i="6"/>
  <c r="Z276" i="6"/>
  <c r="X276" i="6"/>
  <c r="AB276" i="6"/>
  <c r="Z80" i="6"/>
  <c r="AD80" i="6"/>
  <c r="AB80" i="6"/>
  <c r="X80" i="6"/>
  <c r="Z107" i="6"/>
  <c r="AD107" i="6"/>
  <c r="AB107" i="6"/>
  <c r="X107" i="6"/>
  <c r="Z153" i="6"/>
  <c r="AD153" i="6"/>
  <c r="X153" i="6"/>
  <c r="AB153" i="6"/>
  <c r="AD314" i="6"/>
  <c r="Z314" i="6"/>
  <c r="X314" i="6"/>
  <c r="AB314" i="6"/>
  <c r="Z384" i="6"/>
  <c r="AD384" i="6"/>
  <c r="AB384" i="6"/>
  <c r="X384" i="6"/>
  <c r="Z101" i="6"/>
  <c r="Z100" i="6" s="1"/>
  <c r="AD101" i="6"/>
  <c r="AD100" i="6" s="1"/>
  <c r="AB101" i="6"/>
  <c r="AB100" i="6" s="1"/>
  <c r="X101" i="6"/>
  <c r="X100" i="6" s="1"/>
  <c r="AD295" i="6"/>
  <c r="Z295" i="6"/>
  <c r="X295" i="6"/>
  <c r="AB295" i="6"/>
  <c r="P304" i="6"/>
  <c r="V304" i="6" s="1"/>
  <c r="Z129" i="6"/>
  <c r="AD129" i="6"/>
  <c r="X129" i="6"/>
  <c r="AB129" i="6"/>
  <c r="P231" i="6"/>
  <c r="V231" i="6" s="1"/>
  <c r="AD249" i="6"/>
  <c r="Z249" i="6"/>
  <c r="AB249" i="6"/>
  <c r="X249" i="6"/>
  <c r="AD269" i="6"/>
  <c r="Z269" i="6"/>
  <c r="AB269" i="6"/>
  <c r="X269" i="6"/>
  <c r="Z353" i="6"/>
  <c r="AD353" i="6"/>
  <c r="AB353" i="6"/>
  <c r="X353" i="6"/>
  <c r="AD229" i="6"/>
  <c r="Z229" i="6"/>
  <c r="AB229" i="6"/>
  <c r="X229" i="6"/>
  <c r="AD225" i="6"/>
  <c r="X225" i="6"/>
  <c r="Z225" i="6"/>
  <c r="AB225" i="6"/>
  <c r="P285" i="6"/>
  <c r="V285" i="6" s="1"/>
  <c r="Z172" i="6"/>
  <c r="AD172" i="6"/>
  <c r="X172" i="6"/>
  <c r="AB172" i="6"/>
  <c r="AD212" i="6"/>
  <c r="X212" i="6"/>
  <c r="Z212" i="6"/>
  <c r="AB212" i="6"/>
  <c r="Z191" i="6"/>
  <c r="AD191" i="6"/>
  <c r="X191" i="6"/>
  <c r="AB191" i="6"/>
  <c r="Z84" i="6"/>
  <c r="Z82" i="6" s="1"/>
  <c r="AD84" i="6"/>
  <c r="AD82" i="6" s="1"/>
  <c r="AB84" i="6"/>
  <c r="AB82" i="6" s="1"/>
  <c r="X84" i="6"/>
  <c r="X82" i="6" s="1"/>
  <c r="Z113" i="6"/>
  <c r="AD113" i="6"/>
  <c r="AB113" i="6"/>
  <c r="X113" i="6"/>
  <c r="Z352" i="6"/>
  <c r="AD352" i="6"/>
  <c r="AB352" i="6"/>
  <c r="X352" i="6"/>
  <c r="AD274" i="6"/>
  <c r="Z274" i="6"/>
  <c r="X274" i="6"/>
  <c r="AB274" i="6"/>
  <c r="AD328" i="6"/>
  <c r="Z328" i="6"/>
  <c r="X328" i="6"/>
  <c r="AB328" i="6"/>
  <c r="Z341" i="6"/>
  <c r="AD341" i="6"/>
  <c r="AB341" i="6"/>
  <c r="X341" i="6"/>
  <c r="Z201" i="6"/>
  <c r="AD201" i="6"/>
  <c r="X201" i="6"/>
  <c r="AB201" i="6"/>
  <c r="Z116" i="6"/>
  <c r="AD116" i="6"/>
  <c r="AB116" i="6"/>
  <c r="X116" i="6"/>
  <c r="Z36" i="6"/>
  <c r="AD36" i="6"/>
  <c r="AB36" i="6"/>
  <c r="X36" i="6"/>
  <c r="Z52" i="6"/>
  <c r="AD52" i="6"/>
  <c r="AB52" i="6"/>
  <c r="X52" i="6"/>
  <c r="Z106" i="6"/>
  <c r="AD106" i="6"/>
  <c r="AB106" i="6"/>
  <c r="X106" i="6"/>
  <c r="Z114" i="6"/>
  <c r="AD114" i="6"/>
  <c r="AB114" i="6"/>
  <c r="X114" i="6"/>
  <c r="AD291" i="6"/>
  <c r="Z291" i="6"/>
  <c r="X291" i="6"/>
  <c r="AB291" i="6"/>
  <c r="AD313" i="6"/>
  <c r="Z313" i="6"/>
  <c r="X313" i="6"/>
  <c r="AB313" i="6"/>
  <c r="Z58" i="6"/>
  <c r="AD58" i="6"/>
  <c r="AB58" i="6"/>
  <c r="X58" i="6"/>
  <c r="Z161" i="6"/>
  <c r="AD161" i="6"/>
  <c r="X161" i="6"/>
  <c r="AB161" i="6"/>
  <c r="AD222" i="6"/>
  <c r="X222" i="6"/>
  <c r="Z222" i="6"/>
  <c r="AB222" i="6"/>
  <c r="Z92" i="6"/>
  <c r="AD92" i="6"/>
  <c r="AB92" i="6"/>
  <c r="X92" i="6"/>
  <c r="AD271" i="6"/>
  <c r="Z271" i="6"/>
  <c r="AB271" i="6"/>
  <c r="X271" i="6"/>
  <c r="AD288" i="6"/>
  <c r="Z288" i="6"/>
  <c r="X288" i="6"/>
  <c r="AB288" i="6"/>
  <c r="AD323" i="6"/>
  <c r="Z323" i="6"/>
  <c r="X323" i="6"/>
  <c r="AB323" i="6"/>
  <c r="Z375" i="6"/>
  <c r="AD375" i="6"/>
  <c r="AB375" i="6"/>
  <c r="X375" i="6"/>
  <c r="AD277" i="6"/>
  <c r="Z277" i="6"/>
  <c r="X277" i="6"/>
  <c r="AB277" i="6"/>
  <c r="Z68" i="6"/>
  <c r="AD68" i="6"/>
  <c r="AB68" i="6"/>
  <c r="X68" i="6"/>
  <c r="Z171" i="6"/>
  <c r="AD171" i="6"/>
  <c r="X171" i="6"/>
  <c r="AB171" i="6"/>
  <c r="AD228" i="6"/>
  <c r="Z228" i="6"/>
  <c r="AB228" i="6"/>
  <c r="X228" i="6"/>
  <c r="AD246" i="6"/>
  <c r="Z246" i="6"/>
  <c r="AB246" i="6"/>
  <c r="X246" i="6"/>
  <c r="AD294" i="6"/>
  <c r="Z294" i="6"/>
  <c r="X294" i="6"/>
  <c r="AB294" i="6"/>
  <c r="Z369" i="6"/>
  <c r="AD369" i="6"/>
  <c r="AB369" i="6"/>
  <c r="X369" i="6"/>
  <c r="AD331" i="6"/>
  <c r="Z331" i="6"/>
  <c r="X331" i="6"/>
  <c r="AB331" i="6"/>
  <c r="Z371" i="6"/>
  <c r="AD371" i="6"/>
  <c r="AB371" i="6"/>
  <c r="X371" i="6"/>
  <c r="AD298" i="6"/>
  <c r="Z298" i="6"/>
  <c r="X298" i="6"/>
  <c r="AB298" i="6"/>
  <c r="Z346" i="6"/>
  <c r="AD346" i="6"/>
  <c r="AB346" i="6"/>
  <c r="X346" i="6"/>
  <c r="AB22" i="6"/>
  <c r="X22" i="6"/>
  <c r="Z22" i="6"/>
  <c r="AD22" i="6"/>
  <c r="Z95" i="6"/>
  <c r="AD95" i="6"/>
  <c r="AB95" i="6"/>
  <c r="X95" i="6"/>
  <c r="Z65" i="6"/>
  <c r="AD65" i="6"/>
  <c r="X65" i="6"/>
  <c r="AB65" i="6"/>
  <c r="Z137" i="6"/>
  <c r="AD137" i="6"/>
  <c r="X137" i="6"/>
  <c r="AB137" i="6"/>
  <c r="Z148" i="6"/>
  <c r="AD148" i="6"/>
  <c r="X148" i="6"/>
  <c r="AB148" i="6"/>
  <c r="Z199" i="6"/>
  <c r="AD199" i="6"/>
  <c r="X199" i="6"/>
  <c r="AB199" i="6"/>
  <c r="AD233" i="6"/>
  <c r="Z233" i="6"/>
  <c r="AB233" i="6"/>
  <c r="X233" i="6"/>
  <c r="Z57" i="6"/>
  <c r="AD57" i="6"/>
  <c r="AB57" i="6"/>
  <c r="X57" i="6"/>
  <c r="Z189" i="6"/>
  <c r="AD189" i="6"/>
  <c r="X189" i="6"/>
  <c r="AB189" i="6"/>
  <c r="AD255" i="6"/>
  <c r="Z255" i="6"/>
  <c r="AB255" i="6"/>
  <c r="X255" i="6"/>
  <c r="Z357" i="6"/>
  <c r="AD357" i="6"/>
  <c r="AB357" i="6"/>
  <c r="X357" i="6"/>
  <c r="AB19" i="6"/>
  <c r="X19" i="6"/>
  <c r="Z19" i="6"/>
  <c r="AD19" i="6"/>
  <c r="Z118" i="6"/>
  <c r="AD118" i="6"/>
  <c r="AB118" i="6"/>
  <c r="X118" i="6"/>
  <c r="AD206" i="6"/>
  <c r="X206" i="6"/>
  <c r="Z206" i="6"/>
  <c r="AB206" i="6"/>
  <c r="AD252" i="6"/>
  <c r="Z252" i="6"/>
  <c r="AB252" i="6"/>
  <c r="X252" i="6"/>
  <c r="AD317" i="6"/>
  <c r="Z317" i="6"/>
  <c r="X317" i="6"/>
  <c r="AB317" i="6"/>
  <c r="AD266" i="6"/>
  <c r="Z266" i="6"/>
  <c r="AB266" i="6"/>
  <c r="X266" i="6"/>
  <c r="Z160" i="6"/>
  <c r="AD160" i="6"/>
  <c r="X160" i="6"/>
  <c r="AB160" i="6"/>
  <c r="Z368" i="6"/>
  <c r="AD368" i="6"/>
  <c r="AB368" i="6"/>
  <c r="X368" i="6"/>
  <c r="Z383" i="6"/>
  <c r="AD383" i="6"/>
  <c r="AB383" i="6"/>
  <c r="X383" i="6"/>
  <c r="Z343" i="6"/>
  <c r="AD343" i="6"/>
  <c r="AB343" i="6"/>
  <c r="X343" i="6"/>
  <c r="AD285" i="6"/>
  <c r="Z285" i="6"/>
  <c r="X285" i="6"/>
  <c r="AB285" i="6"/>
  <c r="Z39" i="6"/>
  <c r="AD39" i="6"/>
  <c r="AB39" i="6"/>
  <c r="X39" i="6"/>
  <c r="Z190" i="6"/>
  <c r="AD190" i="6"/>
  <c r="X190" i="6"/>
  <c r="AB190" i="6"/>
  <c r="AD300" i="6"/>
  <c r="Z300" i="6"/>
  <c r="X300" i="6"/>
  <c r="AB300" i="6"/>
  <c r="Z111" i="6"/>
  <c r="AD111" i="6"/>
  <c r="AB111" i="6"/>
  <c r="X111" i="6"/>
  <c r="P226" i="6"/>
  <c r="V226" i="6" s="1"/>
  <c r="AD254" i="6"/>
  <c r="Z254" i="6"/>
  <c r="AB254" i="6"/>
  <c r="X254" i="6"/>
  <c r="Z380" i="6"/>
  <c r="AD380" i="6"/>
  <c r="AB380" i="6"/>
  <c r="X380" i="6"/>
  <c r="Z48" i="6"/>
  <c r="AD48" i="6"/>
  <c r="AB48" i="6"/>
  <c r="X48" i="6"/>
  <c r="Z184" i="6"/>
  <c r="AD184" i="6"/>
  <c r="X184" i="6"/>
  <c r="AB184" i="6"/>
  <c r="AD283" i="6"/>
  <c r="Z283" i="6"/>
  <c r="X283" i="6"/>
  <c r="AB283" i="6"/>
  <c r="Z125" i="6"/>
  <c r="AD125" i="6"/>
  <c r="X125" i="6"/>
  <c r="AB125" i="6"/>
  <c r="Z96" i="6"/>
  <c r="AD96" i="6"/>
  <c r="AB96" i="6"/>
  <c r="X96" i="6"/>
  <c r="AD166" i="6"/>
  <c r="AB166" i="6"/>
  <c r="P237" i="6"/>
  <c r="V237" i="6" s="1"/>
  <c r="P322" i="6"/>
  <c r="V322" i="6" s="1"/>
  <c r="Z342" i="6"/>
  <c r="AD342" i="6"/>
  <c r="AB342" i="6"/>
  <c r="X342" i="6"/>
  <c r="L94" i="61"/>
  <c r="L11" i="31"/>
  <c r="L10" i="31"/>
  <c r="L24" i="61"/>
  <c r="L6" i="61"/>
  <c r="L7" i="31"/>
  <c r="L55" i="61"/>
  <c r="L27" i="31"/>
  <c r="J26" i="6"/>
  <c r="M327" i="46"/>
  <c r="M322" i="46"/>
  <c r="N331" i="46"/>
  <c r="N327" i="46"/>
  <c r="K331" i="46"/>
  <c r="L338" i="46"/>
  <c r="N326" i="46"/>
  <c r="N322" i="46"/>
  <c r="K325" i="46"/>
  <c r="K324" i="46"/>
  <c r="L322" i="46"/>
  <c r="K327" i="46"/>
  <c r="M331" i="46"/>
  <c r="L333" i="46"/>
  <c r="J20" i="6"/>
  <c r="M34" i="46"/>
  <c r="L30" i="46"/>
  <c r="N30" i="46"/>
  <c r="O26" i="6"/>
  <c r="L34" i="46"/>
  <c r="K34" i="46"/>
  <c r="J23" i="6"/>
  <c r="J18" i="6"/>
  <c r="O18" i="6"/>
  <c r="M14" i="46"/>
  <c r="N14" i="46"/>
  <c r="M17" i="46"/>
  <c r="M20" i="46"/>
  <c r="N20" i="46"/>
  <c r="L11" i="46"/>
  <c r="N11" i="46"/>
  <c r="K11" i="46"/>
  <c r="L132" i="46"/>
  <c r="M132" i="46"/>
  <c r="M127" i="46"/>
  <c r="N127" i="46"/>
  <c r="L127" i="46"/>
  <c r="O200" i="6"/>
  <c r="O223" i="6"/>
  <c r="L367" i="6"/>
  <c r="O367" i="6" s="1"/>
  <c r="M48" i="60" s="1"/>
  <c r="O394" i="6"/>
  <c r="M117" i="46"/>
  <c r="O138" i="6"/>
  <c r="L21" i="31"/>
  <c r="L8" i="31"/>
  <c r="L60" i="61"/>
  <c r="L17" i="31"/>
  <c r="L348" i="46"/>
  <c r="K348" i="46"/>
  <c r="M79" i="46"/>
  <c r="K120" i="46"/>
  <c r="K182" i="46"/>
  <c r="L95" i="46"/>
  <c r="K184" i="46"/>
  <c r="K230" i="46"/>
  <c r="K238" i="46"/>
  <c r="K248" i="46"/>
  <c r="L124" i="46"/>
  <c r="L310" i="46"/>
  <c r="N339" i="46"/>
  <c r="K43" i="46"/>
  <c r="N180" i="46"/>
  <c r="N321" i="46"/>
  <c r="L381" i="46"/>
  <c r="L204" i="46"/>
  <c r="M82" i="46"/>
  <c r="K199" i="46"/>
  <c r="N209" i="46"/>
  <c r="K333" i="46"/>
  <c r="M348" i="46"/>
  <c r="L370" i="46"/>
  <c r="L311" i="46"/>
  <c r="N239" i="46"/>
  <c r="N363" i="46"/>
  <c r="L194" i="46"/>
  <c r="M194" i="46"/>
  <c r="K79" i="46"/>
  <c r="L182" i="46"/>
  <c r="L363" i="46"/>
  <c r="N117" i="46"/>
  <c r="N95" i="46"/>
  <c r="N187" i="46"/>
  <c r="N230" i="46"/>
  <c r="N238" i="46"/>
  <c r="L248" i="46"/>
  <c r="N278" i="46"/>
  <c r="N124" i="46"/>
  <c r="L225" i="46"/>
  <c r="N294" i="46"/>
  <c r="M339" i="46"/>
  <c r="M180" i="46"/>
  <c r="N218" i="46"/>
  <c r="K321" i="46"/>
  <c r="K370" i="46"/>
  <c r="K99" i="46"/>
  <c r="N204" i="46"/>
  <c r="N43" i="46"/>
  <c r="N82" i="46"/>
  <c r="M199" i="46"/>
  <c r="L209" i="46"/>
  <c r="L207" i="46" s="1"/>
  <c r="M326" i="46"/>
  <c r="N333" i="46"/>
  <c r="M370" i="46"/>
  <c r="N58" i="46"/>
  <c r="N311" i="46"/>
  <c r="K239" i="46"/>
  <c r="L79" i="46"/>
  <c r="K117" i="46"/>
  <c r="N184" i="46"/>
  <c r="L187" i="46"/>
  <c r="K294" i="46"/>
  <c r="L218" i="46"/>
  <c r="L326" i="46"/>
  <c r="K209" i="46"/>
  <c r="L130" i="46"/>
  <c r="M130" i="46"/>
  <c r="K130" i="46"/>
  <c r="N130" i="46"/>
  <c r="L74" i="46"/>
  <c r="N71" i="46"/>
  <c r="M73" i="46"/>
  <c r="N67" i="46"/>
  <c r="L67" i="46"/>
  <c r="K67" i="46"/>
  <c r="L71" i="46"/>
  <c r="L73" i="46"/>
  <c r="K57" i="60"/>
  <c r="M71" i="46"/>
  <c r="N73" i="46"/>
  <c r="L69" i="46"/>
  <c r="L182" i="6"/>
  <c r="O182" i="6" s="1"/>
  <c r="M32" i="60" s="1"/>
  <c r="K19" i="60"/>
  <c r="K297" i="6"/>
  <c r="O297" i="6" s="1"/>
  <c r="M62" i="60" s="1"/>
  <c r="K28" i="60"/>
  <c r="L342" i="6"/>
  <c r="O342" i="6" s="1"/>
  <c r="O69" i="6"/>
  <c r="O316" i="6"/>
  <c r="M240" i="6"/>
  <c r="O240" i="6" s="1"/>
  <c r="M57" i="60" s="1"/>
  <c r="O257" i="6"/>
  <c r="N259" i="6"/>
  <c r="O259" i="6" s="1"/>
  <c r="M31" i="60" s="1"/>
  <c r="O124" i="6"/>
  <c r="M28" i="60" s="1"/>
  <c r="N111" i="46"/>
  <c r="L111" i="46"/>
  <c r="N120" i="46"/>
  <c r="L106" i="46"/>
  <c r="K69" i="46"/>
  <c r="K206" i="46"/>
  <c r="N290" i="46"/>
  <c r="M351" i="46"/>
  <c r="M39" i="46"/>
  <c r="K226" i="46"/>
  <c r="N299" i="46"/>
  <c r="M375" i="46"/>
  <c r="M44" i="46"/>
  <c r="N338" i="46"/>
  <c r="L191" i="46"/>
  <c r="M125" i="46"/>
  <c r="L125" i="46"/>
  <c r="M201" i="46"/>
  <c r="K201" i="46"/>
  <c r="M57" i="46"/>
  <c r="L57" i="46"/>
  <c r="K149" i="46"/>
  <c r="M261" i="46"/>
  <c r="O215" i="6"/>
  <c r="O241" i="6"/>
  <c r="J21" i="60"/>
  <c r="K21" i="60" s="1"/>
  <c r="K219" i="46"/>
  <c r="N100" i="46"/>
  <c r="N106" i="46"/>
  <c r="N125" i="46"/>
  <c r="L203" i="46"/>
  <c r="K232" i="46"/>
  <c r="K236" i="46"/>
  <c r="N242" i="46"/>
  <c r="M69" i="46"/>
  <c r="N206" i="46"/>
  <c r="N335" i="46"/>
  <c r="L351" i="46"/>
  <c r="L39" i="46"/>
  <c r="M107" i="46"/>
  <c r="M163" i="46"/>
  <c r="L226" i="46"/>
  <c r="L299" i="46"/>
  <c r="M330" i="46"/>
  <c r="N99" i="46"/>
  <c r="L202" i="46"/>
  <c r="K375" i="46"/>
  <c r="M202" i="46"/>
  <c r="L295" i="46"/>
  <c r="L364" i="46"/>
  <c r="L376" i="46"/>
  <c r="L44" i="46"/>
  <c r="K173" i="46"/>
  <c r="K172" i="46" s="1"/>
  <c r="N201" i="46"/>
  <c r="L253" i="46"/>
  <c r="K338" i="46"/>
  <c r="L373" i="46"/>
  <c r="L58" i="46"/>
  <c r="N119" i="46"/>
  <c r="N372" i="46"/>
  <c r="N191" i="46"/>
  <c r="M231" i="46"/>
  <c r="M235" i="46"/>
  <c r="M361" i="46"/>
  <c r="L118" i="46"/>
  <c r="K118" i="46"/>
  <c r="N193" i="46"/>
  <c r="M193" i="46"/>
  <c r="K155" i="46"/>
  <c r="L155" i="46"/>
  <c r="M252" i="46"/>
  <c r="L252" i="46"/>
  <c r="M74" i="46"/>
  <c r="N74" i="46"/>
  <c r="K42" i="46"/>
  <c r="L42" i="46"/>
  <c r="M208" i="46"/>
  <c r="M207" i="46" s="1"/>
  <c r="N208" i="46"/>
  <c r="L270" i="46"/>
  <c r="M111" i="46"/>
  <c r="N269" i="46"/>
  <c r="O312" i="6"/>
  <c r="L321" i="6"/>
  <c r="O321" i="6" s="1"/>
  <c r="M90" i="6"/>
  <c r="O90" i="6" s="1"/>
  <c r="M51" i="60" s="1"/>
  <c r="M42" i="46"/>
  <c r="K57" i="46"/>
  <c r="L120" i="46"/>
  <c r="N219" i="46"/>
  <c r="K100" i="46"/>
  <c r="K125" i="46"/>
  <c r="M203" i="46"/>
  <c r="K290" i="46"/>
  <c r="K306" i="46"/>
  <c r="K310" i="46"/>
  <c r="K351" i="46"/>
  <c r="N330" i="46"/>
  <c r="M376" i="46"/>
  <c r="K253" i="46"/>
  <c r="N373" i="46"/>
  <c r="M381" i="46"/>
  <c r="K381" i="46"/>
  <c r="M51" i="46"/>
  <c r="N51" i="46"/>
  <c r="O308" i="6"/>
  <c r="M270" i="46"/>
  <c r="L280" i="46"/>
  <c r="M275" i="46"/>
  <c r="L272" i="46"/>
  <c r="K284" i="46"/>
  <c r="N280" i="46"/>
  <c r="K268" i="46"/>
  <c r="L284" i="46"/>
  <c r="L275" i="46"/>
  <c r="K280" i="46"/>
  <c r="L268" i="46"/>
  <c r="K270" i="46"/>
  <c r="O358" i="6"/>
  <c r="N261" i="46"/>
  <c r="L278" i="46"/>
  <c r="N275" i="46"/>
  <c r="K261" i="46"/>
  <c r="N276" i="46"/>
  <c r="L264" i="46"/>
  <c r="N268" i="46"/>
  <c r="M264" i="46"/>
  <c r="K278" i="46"/>
  <c r="L269" i="46"/>
  <c r="M269" i="46"/>
  <c r="P393" i="6"/>
  <c r="V393" i="6" s="1"/>
  <c r="P177" i="6"/>
  <c r="V177" i="6" s="1"/>
  <c r="O329" i="6"/>
  <c r="P75" i="6"/>
  <c r="P77" i="6"/>
  <c r="V77" i="6" s="1"/>
  <c r="O208" i="6"/>
  <c r="P24" i="6"/>
  <c r="V24" i="6" s="1"/>
  <c r="O219" i="6"/>
  <c r="M35" i="60" s="1"/>
  <c r="P289" i="6"/>
  <c r="V289" i="6" s="1"/>
  <c r="K17" i="60"/>
  <c r="P109" i="6"/>
  <c r="V109" i="6" s="1"/>
  <c r="L166" i="6"/>
  <c r="O166" i="6" s="1"/>
  <c r="M24" i="60" s="1"/>
  <c r="P256" i="6"/>
  <c r="V256" i="6" s="1"/>
  <c r="K23" i="60"/>
  <c r="K18" i="60"/>
  <c r="O47" i="6"/>
  <c r="M16" i="60" s="1"/>
  <c r="P34" i="6"/>
  <c r="V34" i="6" s="1"/>
  <c r="P94" i="6"/>
  <c r="V94" i="6" s="1"/>
  <c r="N88" i="6"/>
  <c r="O88" i="6" s="1"/>
  <c r="M22" i="60" s="1"/>
  <c r="P318" i="6"/>
  <c r="V318" i="6" s="1"/>
  <c r="K27" i="60"/>
  <c r="P291" i="6"/>
  <c r="V291" i="6" s="1"/>
  <c r="P336" i="6"/>
  <c r="V336" i="6" s="1"/>
  <c r="O46" i="6"/>
  <c r="M15" i="60" s="1"/>
  <c r="O70" i="6"/>
  <c r="O266" i="6"/>
  <c r="M40" i="60" s="1"/>
  <c r="O51" i="6"/>
  <c r="O352" i="6"/>
  <c r="M46" i="60" s="1"/>
  <c r="P275" i="6"/>
  <c r="V275" i="6" s="1"/>
  <c r="H24" i="60"/>
  <c r="K24" i="60" s="1"/>
  <c r="P366" i="6"/>
  <c r="V366" i="6" s="1"/>
  <c r="O377" i="6"/>
  <c r="M69" i="60" s="1"/>
  <c r="N68" i="46"/>
  <c r="M68" i="46"/>
  <c r="L68" i="46"/>
  <c r="K68" i="46"/>
  <c r="N144" i="46"/>
  <c r="L144" i="46"/>
  <c r="M144" i="46"/>
  <c r="K144" i="46"/>
  <c r="N121" i="46"/>
  <c r="M121" i="46"/>
  <c r="L121" i="46"/>
  <c r="K121" i="46"/>
  <c r="N198" i="46"/>
  <c r="L198" i="46"/>
  <c r="M198" i="46"/>
  <c r="K198" i="46"/>
  <c r="N126" i="46"/>
  <c r="K126" i="46"/>
  <c r="M126" i="46"/>
  <c r="L126" i="46"/>
  <c r="M249" i="46"/>
  <c r="N249" i="46"/>
  <c r="M313" i="46"/>
  <c r="L313" i="46"/>
  <c r="K313" i="46"/>
  <c r="N313" i="46"/>
  <c r="L365" i="46"/>
  <c r="M365" i="46"/>
  <c r="K365" i="46"/>
  <c r="N365" i="46"/>
  <c r="K336" i="46"/>
  <c r="N336" i="46"/>
  <c r="L336" i="46"/>
  <c r="M336" i="46"/>
  <c r="K88" i="46"/>
  <c r="L88" i="46"/>
  <c r="M88" i="46"/>
  <c r="N88" i="46"/>
  <c r="N213" i="46"/>
  <c r="L213" i="46"/>
  <c r="K213" i="46"/>
  <c r="L156" i="46"/>
  <c r="N156" i="46"/>
  <c r="M156" i="46"/>
  <c r="M154" i="46" s="1"/>
  <c r="M153" i="46" s="1"/>
  <c r="K156" i="46"/>
  <c r="O123" i="6"/>
  <c r="M25" i="60" s="1"/>
  <c r="P253" i="6"/>
  <c r="V253" i="6" s="1"/>
  <c r="M81" i="46"/>
  <c r="L81" i="46"/>
  <c r="K81" i="46"/>
  <c r="N81" i="46"/>
  <c r="N147" i="46"/>
  <c r="L147" i="46"/>
  <c r="M147" i="46"/>
  <c r="K147" i="46"/>
  <c r="N139" i="46"/>
  <c r="N138" i="46" s="1"/>
  <c r="M139" i="46"/>
  <c r="M138" i="46" s="1"/>
  <c r="L139" i="46"/>
  <c r="L138" i="46" s="1"/>
  <c r="K139" i="46"/>
  <c r="K138" i="46" s="1"/>
  <c r="M260" i="46"/>
  <c r="K260" i="46"/>
  <c r="N353" i="46"/>
  <c r="L353" i="46"/>
  <c r="K353" i="46"/>
  <c r="M353" i="46"/>
  <c r="K237" i="46"/>
  <c r="N237" i="46"/>
  <c r="M237" i="46"/>
  <c r="L237" i="46"/>
  <c r="L357" i="46"/>
  <c r="N357" i="46"/>
  <c r="M357" i="46"/>
  <c r="K357" i="46"/>
  <c r="K277" i="46"/>
  <c r="L277" i="46"/>
  <c r="M329" i="46"/>
  <c r="N329" i="46"/>
  <c r="L329" i="46"/>
  <c r="K329" i="46"/>
  <c r="M272" i="46"/>
  <c r="K276" i="46"/>
  <c r="M277" i="46"/>
  <c r="N264" i="46"/>
  <c r="O218" i="6"/>
  <c r="M55" i="60" s="1"/>
  <c r="N96" i="6"/>
  <c r="O96" i="6" s="1"/>
  <c r="P267" i="6"/>
  <c r="V267" i="6" s="1"/>
  <c r="P303" i="6"/>
  <c r="V303" i="6" s="1"/>
  <c r="P355" i="6"/>
  <c r="V355" i="6" s="1"/>
  <c r="O327" i="6"/>
  <c r="M44" i="60" s="1"/>
  <c r="P382" i="6"/>
  <c r="V382" i="6" s="1"/>
  <c r="P356" i="6"/>
  <c r="V356" i="6" s="1"/>
  <c r="K39" i="60"/>
  <c r="N70" i="46"/>
  <c r="L70" i="46"/>
  <c r="M70" i="46"/>
  <c r="K70" i="46"/>
  <c r="M85" i="46"/>
  <c r="L85" i="46"/>
  <c r="N85" i="46"/>
  <c r="K85" i="46"/>
  <c r="N102" i="46"/>
  <c r="L102" i="46"/>
  <c r="K102" i="46"/>
  <c r="M102" i="46"/>
  <c r="N164" i="46"/>
  <c r="L164" i="46"/>
  <c r="M164" i="46"/>
  <c r="K164" i="46"/>
  <c r="L151" i="46"/>
  <c r="M151" i="46"/>
  <c r="K151" i="46"/>
  <c r="N151" i="46"/>
  <c r="L178" i="46"/>
  <c r="M178" i="46"/>
  <c r="K178" i="46"/>
  <c r="N178" i="46"/>
  <c r="N105" i="46"/>
  <c r="K105" i="46"/>
  <c r="M105" i="46"/>
  <c r="L105" i="46"/>
  <c r="M170" i="46"/>
  <c r="M169" i="46" s="1"/>
  <c r="N170" i="46"/>
  <c r="L170" i="46"/>
  <c r="K170" i="46"/>
  <c r="K169" i="46" s="1"/>
  <c r="N362" i="46"/>
  <c r="L362" i="46"/>
  <c r="M362" i="46"/>
  <c r="K362" i="46"/>
  <c r="N186" i="46"/>
  <c r="L186" i="46"/>
  <c r="K186" i="46"/>
  <c r="M186" i="46"/>
  <c r="N220" i="46"/>
  <c r="L220" i="46"/>
  <c r="K220" i="46"/>
  <c r="K241" i="46"/>
  <c r="N241" i="46"/>
  <c r="M241" i="46"/>
  <c r="L241" i="46"/>
  <c r="M289" i="46"/>
  <c r="L289" i="46"/>
  <c r="K289" i="46"/>
  <c r="N289" i="46"/>
  <c r="M305" i="46"/>
  <c r="L305" i="46"/>
  <c r="K305" i="46"/>
  <c r="N305" i="46"/>
  <c r="L342" i="46"/>
  <c r="M342" i="46"/>
  <c r="K342" i="46"/>
  <c r="N342" i="46"/>
  <c r="N371" i="46"/>
  <c r="M371" i="46"/>
  <c r="L371" i="46"/>
  <c r="K371" i="46"/>
  <c r="K136" i="46"/>
  <c r="M136" i="46"/>
  <c r="L136" i="46"/>
  <c r="N136" i="46"/>
  <c r="N177" i="46"/>
  <c r="K177" i="46"/>
  <c r="L177" i="46"/>
  <c r="M177" i="46"/>
  <c r="K328" i="46"/>
  <c r="N328" i="46"/>
  <c r="L328" i="46"/>
  <c r="M328" i="46"/>
  <c r="N358" i="46"/>
  <c r="M358" i="46"/>
  <c r="L358" i="46"/>
  <c r="K358" i="46"/>
  <c r="N128" i="46"/>
  <c r="M128" i="46"/>
  <c r="K128" i="46"/>
  <c r="L128" i="46"/>
  <c r="K288" i="46"/>
  <c r="L288" i="46"/>
  <c r="M288" i="46"/>
  <c r="N288" i="46"/>
  <c r="K292" i="46"/>
  <c r="L292" i="46"/>
  <c r="M292" i="46"/>
  <c r="N292" i="46"/>
  <c r="K296" i="46"/>
  <c r="L296" i="46"/>
  <c r="M296" i="46"/>
  <c r="N296" i="46"/>
  <c r="K300" i="46"/>
  <c r="L300" i="46"/>
  <c r="M300" i="46"/>
  <c r="N300" i="46"/>
  <c r="K304" i="46"/>
  <c r="L304" i="46"/>
  <c r="M304" i="46"/>
  <c r="N304" i="46"/>
  <c r="K308" i="46"/>
  <c r="L308" i="46"/>
  <c r="M308" i="46"/>
  <c r="N308" i="46"/>
  <c r="K312" i="46"/>
  <c r="L312" i="46"/>
  <c r="M312" i="46"/>
  <c r="N312" i="46"/>
  <c r="K316" i="46"/>
  <c r="L316" i="46"/>
  <c r="M316" i="46"/>
  <c r="N316" i="46"/>
  <c r="K80" i="46"/>
  <c r="L80" i="46"/>
  <c r="M80" i="46"/>
  <c r="N80" i="46"/>
  <c r="L377" i="46"/>
  <c r="K377" i="46"/>
  <c r="N377" i="46"/>
  <c r="M377" i="46"/>
  <c r="L62" i="46"/>
  <c r="M62" i="46"/>
  <c r="K62" i="46"/>
  <c r="N62" i="46"/>
  <c r="N53" i="46"/>
  <c r="L53" i="46"/>
  <c r="M53" i="46"/>
  <c r="K53" i="46"/>
  <c r="M93" i="46"/>
  <c r="M92" i="46" s="1"/>
  <c r="L93" i="46"/>
  <c r="L92" i="46" s="1"/>
  <c r="N93" i="46"/>
  <c r="N92" i="46" s="1"/>
  <c r="K93" i="46"/>
  <c r="K92" i="46" s="1"/>
  <c r="L266" i="46"/>
  <c r="M266" i="46"/>
  <c r="N266" i="46"/>
  <c r="K266" i="46"/>
  <c r="N181" i="46"/>
  <c r="M181" i="46"/>
  <c r="K181" i="46"/>
  <c r="L181" i="46"/>
  <c r="N162" i="46"/>
  <c r="M162" i="46"/>
  <c r="L162" i="46"/>
  <c r="K162" i="46"/>
  <c r="N350" i="46"/>
  <c r="L350" i="46"/>
  <c r="K350" i="46"/>
  <c r="M350" i="46"/>
  <c r="N380" i="46"/>
  <c r="K380" i="46"/>
  <c r="L380" i="46"/>
  <c r="M380" i="46"/>
  <c r="N212" i="46"/>
  <c r="L212" i="46"/>
  <c r="K212" i="46"/>
  <c r="K233" i="46"/>
  <c r="N233" i="46"/>
  <c r="M233" i="46"/>
  <c r="L233" i="46"/>
  <c r="M297" i="46"/>
  <c r="L297" i="46"/>
  <c r="K297" i="46"/>
  <c r="N297" i="46"/>
  <c r="L379" i="46"/>
  <c r="K379" i="46"/>
  <c r="N379" i="46"/>
  <c r="M379" i="46"/>
  <c r="L197" i="46"/>
  <c r="M197" i="46"/>
  <c r="K197" i="46"/>
  <c r="N197" i="46"/>
  <c r="N272" i="46"/>
  <c r="L276" i="46"/>
  <c r="O185" i="6"/>
  <c r="M54" i="60" s="1"/>
  <c r="O230" i="6"/>
  <c r="M56" i="60" s="1"/>
  <c r="N60" i="46"/>
  <c r="L60" i="46"/>
  <c r="K60" i="46"/>
  <c r="M60" i="46"/>
  <c r="M97" i="46"/>
  <c r="L97" i="46"/>
  <c r="K97" i="46"/>
  <c r="N97" i="46"/>
  <c r="L41" i="46"/>
  <c r="N41" i="46"/>
  <c r="M41" i="46"/>
  <c r="K41" i="46"/>
  <c r="N72" i="46"/>
  <c r="K72" i="46"/>
  <c r="M72" i="46"/>
  <c r="L72" i="46"/>
  <c r="M137" i="46"/>
  <c r="N137" i="46"/>
  <c r="K137" i="46"/>
  <c r="L137" i="46"/>
  <c r="N224" i="46"/>
  <c r="L224" i="46"/>
  <c r="K224" i="46"/>
  <c r="M301" i="46"/>
  <c r="L301" i="46"/>
  <c r="K301" i="46"/>
  <c r="N301" i="46"/>
  <c r="M317" i="46"/>
  <c r="L317" i="46"/>
  <c r="K317" i="46"/>
  <c r="N317" i="46"/>
  <c r="N366" i="46"/>
  <c r="L366" i="46"/>
  <c r="K366" i="46"/>
  <c r="M366" i="46"/>
  <c r="K323" i="46"/>
  <c r="N323" i="46"/>
  <c r="L323" i="46"/>
  <c r="M323" i="46"/>
  <c r="K334" i="46"/>
  <c r="M334" i="46"/>
  <c r="N334" i="46"/>
  <c r="L334" i="46"/>
  <c r="L260" i="46"/>
  <c r="N277" i="46"/>
  <c r="P310" i="6"/>
  <c r="V310" i="6" s="1"/>
  <c r="P384" i="6"/>
  <c r="V384" i="6" s="1"/>
  <c r="P370" i="6"/>
  <c r="V370" i="6" s="1"/>
  <c r="O295" i="6"/>
  <c r="M43" i="60" s="1"/>
  <c r="K43" i="60"/>
  <c r="L376" i="6"/>
  <c r="O376" i="6" s="1"/>
  <c r="M68" i="60" s="1"/>
  <c r="N46" i="46"/>
  <c r="L46" i="46"/>
  <c r="M46" i="46"/>
  <c r="K46" i="46"/>
  <c r="N40" i="46"/>
  <c r="K40" i="46"/>
  <c r="M40" i="46"/>
  <c r="L40" i="46"/>
  <c r="M89" i="46"/>
  <c r="L89" i="46"/>
  <c r="K89" i="46"/>
  <c r="N89" i="46"/>
  <c r="N123" i="46"/>
  <c r="L123" i="46"/>
  <c r="M123" i="46"/>
  <c r="K123" i="46"/>
  <c r="N183" i="46"/>
  <c r="L183" i="46"/>
  <c r="M183" i="46"/>
  <c r="K183" i="46"/>
  <c r="L114" i="46"/>
  <c r="M114" i="46"/>
  <c r="K114" i="46"/>
  <c r="N114" i="46"/>
  <c r="N152" i="46"/>
  <c r="L152" i="46"/>
  <c r="K152" i="46"/>
  <c r="M152" i="46"/>
  <c r="N179" i="46"/>
  <c r="L179" i="46"/>
  <c r="K179" i="46"/>
  <c r="M179" i="46"/>
  <c r="N142" i="46"/>
  <c r="M142" i="46"/>
  <c r="L142" i="46"/>
  <c r="K142" i="46"/>
  <c r="N190" i="46"/>
  <c r="L190" i="46"/>
  <c r="M190" i="46"/>
  <c r="K190" i="46"/>
  <c r="N369" i="46"/>
  <c r="M369" i="46"/>
  <c r="L369" i="46"/>
  <c r="K369" i="46"/>
  <c r="K86" i="46"/>
  <c r="N86" i="46"/>
  <c r="L86" i="46"/>
  <c r="M86" i="46"/>
  <c r="N188" i="46"/>
  <c r="M188" i="46"/>
  <c r="L188" i="46"/>
  <c r="K188" i="46"/>
  <c r="N216" i="46"/>
  <c r="L216" i="46"/>
  <c r="K216" i="46"/>
  <c r="K245" i="46"/>
  <c r="N245" i="46"/>
  <c r="M245" i="46"/>
  <c r="L245" i="46"/>
  <c r="M293" i="46"/>
  <c r="L293" i="46"/>
  <c r="K293" i="46"/>
  <c r="N293" i="46"/>
  <c r="M309" i="46"/>
  <c r="L309" i="46"/>
  <c r="K309" i="46"/>
  <c r="N309" i="46"/>
  <c r="M352" i="46"/>
  <c r="N352" i="46"/>
  <c r="N378" i="46"/>
  <c r="K378" i="46"/>
  <c r="L378" i="46"/>
  <c r="M378" i="46"/>
  <c r="N98" i="46"/>
  <c r="M98" i="46"/>
  <c r="K98" i="46"/>
  <c r="L98" i="46"/>
  <c r="N200" i="46"/>
  <c r="K200" i="46"/>
  <c r="M200" i="46"/>
  <c r="L200" i="46"/>
  <c r="K332" i="46"/>
  <c r="N332" i="46"/>
  <c r="L332" i="46"/>
  <c r="M332" i="46"/>
  <c r="N360" i="46"/>
  <c r="M360" i="46"/>
  <c r="L360" i="46"/>
  <c r="K360" i="46"/>
  <c r="N341" i="46"/>
  <c r="K341" i="46"/>
  <c r="L341" i="46"/>
  <c r="M341" i="46"/>
  <c r="O247" i="6"/>
  <c r="M59" i="60" s="1"/>
  <c r="O269" i="6"/>
  <c r="M61" i="60" s="1"/>
  <c r="O294" i="6"/>
  <c r="M41" i="60" s="1"/>
  <c r="P80" i="6"/>
  <c r="V80" i="6" s="1"/>
  <c r="P168" i="6"/>
  <c r="V168" i="6" s="1"/>
  <c r="P371" i="6"/>
  <c r="V371" i="6" s="1"/>
  <c r="P362" i="6"/>
  <c r="V362" i="6" s="1"/>
  <c r="O64" i="6"/>
  <c r="M17" i="60" s="1"/>
  <c r="P76" i="6"/>
  <c r="P98" i="6"/>
  <c r="V98" i="6" s="1"/>
  <c r="O183" i="6"/>
  <c r="M33" i="60" s="1"/>
  <c r="O17" i="6"/>
  <c r="M13" i="60" s="1"/>
  <c r="P193" i="6"/>
  <c r="V193" i="6" s="1"/>
  <c r="O122" i="6"/>
  <c r="M23" i="60" s="1"/>
  <c r="K70" i="60"/>
  <c r="O353" i="6"/>
  <c r="M47" i="60" s="1"/>
  <c r="O375" i="6"/>
  <c r="M67" i="60" s="1"/>
  <c r="P29" i="6"/>
  <c r="V29" i="6" s="1"/>
  <c r="K69" i="60"/>
  <c r="O299" i="6"/>
  <c r="M63" i="60" s="1"/>
  <c r="P55" i="6"/>
  <c r="V55" i="6" s="1"/>
  <c r="P286" i="6"/>
  <c r="V286" i="6" s="1"/>
  <c r="P307" i="6"/>
  <c r="V307" i="6" s="1"/>
  <c r="P249" i="6"/>
  <c r="V249" i="6" s="1"/>
  <c r="O391" i="6"/>
  <c r="M50" i="60" s="1"/>
  <c r="P125" i="6"/>
  <c r="V125" i="6" s="1"/>
  <c r="P72" i="6"/>
  <c r="V72" i="6" s="1"/>
  <c r="P53" i="6"/>
  <c r="V53" i="6" s="1"/>
  <c r="P212" i="6"/>
  <c r="V212" i="6" s="1"/>
  <c r="P385" i="6"/>
  <c r="V385" i="6" s="1"/>
  <c r="P387" i="6"/>
  <c r="V387" i="6" s="1"/>
  <c r="P61" i="6"/>
  <c r="V61" i="6" s="1"/>
  <c r="P281" i="6"/>
  <c r="V281" i="6" s="1"/>
  <c r="P284" i="6"/>
  <c r="V284" i="6" s="1"/>
  <c r="O16" i="6"/>
  <c r="M12" i="60" s="1"/>
  <c r="P78" i="6"/>
  <c r="V78" i="6" s="1"/>
  <c r="P49" i="6"/>
  <c r="V49" i="6" s="1"/>
  <c r="O265" i="6"/>
  <c r="M39" i="60" s="1"/>
  <c r="P22" i="6"/>
  <c r="V22" i="6" s="1"/>
  <c r="P301" i="6"/>
  <c r="V301" i="6" s="1"/>
  <c r="P378" i="6"/>
  <c r="V378" i="6" s="1"/>
  <c r="P169" i="6"/>
  <c r="V169" i="6" s="1"/>
  <c r="P222" i="6"/>
  <c r="V222" i="6" s="1"/>
  <c r="P381" i="6"/>
  <c r="V381" i="6" s="1"/>
  <c r="P171" i="6"/>
  <c r="V171" i="6" s="1"/>
  <c r="P317" i="6"/>
  <c r="V317" i="6" s="1"/>
  <c r="P38" i="6"/>
  <c r="V38" i="6" s="1"/>
  <c r="P128" i="6"/>
  <c r="V128" i="6" s="1"/>
  <c r="P113" i="6"/>
  <c r="V113" i="6" s="1"/>
  <c r="P36" i="6"/>
  <c r="V36" i="6" s="1"/>
  <c r="P335" i="6"/>
  <c r="V335" i="6" s="1"/>
  <c r="P248" i="6"/>
  <c r="V248" i="6" s="1"/>
  <c r="O45" i="6"/>
  <c r="M14" i="60" s="1"/>
  <c r="O89" i="6"/>
  <c r="M52" i="60" s="1"/>
  <c r="P287" i="6"/>
  <c r="V287" i="6" s="1"/>
  <c r="P81" i="6"/>
  <c r="V81" i="6" s="1"/>
  <c r="P40" i="6"/>
  <c r="V40" i="6" s="1"/>
  <c r="P232" i="6"/>
  <c r="V232" i="6" s="1"/>
  <c r="P262" i="6"/>
  <c r="V262" i="6" s="1"/>
  <c r="O328" i="6"/>
  <c r="M65" i="60" s="1"/>
  <c r="P332" i="6"/>
  <c r="V332" i="6" s="1"/>
  <c r="P202" i="6"/>
  <c r="V202" i="6" s="1"/>
  <c r="O374" i="6"/>
  <c r="M49" i="60" s="1"/>
  <c r="L18" i="31"/>
  <c r="P305" i="6"/>
  <c r="V305" i="6" s="1"/>
  <c r="V12" i="6"/>
  <c r="P12" i="6"/>
  <c r="O330" i="6"/>
  <c r="AL9" i="6"/>
  <c r="R5" i="31" s="1"/>
  <c r="O326" i="6"/>
  <c r="M45" i="60" s="1"/>
  <c r="Z9" i="6"/>
  <c r="F5" i="31" s="1"/>
  <c r="P194" i="6"/>
  <c r="V194" i="6" s="1"/>
  <c r="P363" i="6"/>
  <c r="V363" i="6" s="1"/>
  <c r="P214" i="6"/>
  <c r="V214" i="6" s="1"/>
  <c r="P35" i="6"/>
  <c r="V35" i="6" s="1"/>
  <c r="P131" i="6"/>
  <c r="V131" i="6" s="1"/>
  <c r="P116" i="6"/>
  <c r="V116" i="6" s="1"/>
  <c r="O243" i="6"/>
  <c r="M36" i="60" s="1"/>
  <c r="O246" i="6"/>
  <c r="M38" i="60" s="1"/>
  <c r="P41" i="6"/>
  <c r="V41" i="6" s="1"/>
  <c r="P108" i="6"/>
  <c r="V108" i="6" s="1"/>
  <c r="P279" i="6"/>
  <c r="V279" i="6" s="1"/>
  <c r="P341" i="6"/>
  <c r="V341" i="6" s="1"/>
  <c r="P136" i="6"/>
  <c r="V136" i="6" s="1"/>
  <c r="P105" i="6"/>
  <c r="V105" i="6" s="1"/>
  <c r="AH9" i="6"/>
  <c r="P290" i="6"/>
  <c r="V290" i="6" s="1"/>
  <c r="P145" i="6"/>
  <c r="V145" i="6" s="1"/>
  <c r="P67" i="6"/>
  <c r="V67" i="6" s="1"/>
  <c r="P309" i="6"/>
  <c r="V309" i="6" s="1"/>
  <c r="P236" i="6"/>
  <c r="V236" i="6" s="1"/>
  <c r="P198" i="6"/>
  <c r="V198" i="6" s="1"/>
  <c r="P273" i="6"/>
  <c r="V273" i="6" s="1"/>
  <c r="P228" i="6"/>
  <c r="V228" i="6" s="1"/>
  <c r="P190" i="6"/>
  <c r="V190" i="6" s="1"/>
  <c r="P379" i="6"/>
  <c r="V379" i="6" s="1"/>
  <c r="P19" i="6"/>
  <c r="V19" i="6" s="1"/>
  <c r="P79" i="6"/>
  <c r="V79" i="6" s="1"/>
  <c r="L19" i="31"/>
  <c r="L69" i="61"/>
  <c r="P229" i="6"/>
  <c r="V229" i="6" s="1"/>
  <c r="O152" i="6"/>
  <c r="M29" i="60" s="1"/>
  <c r="O184" i="6"/>
  <c r="M53" i="60" s="1"/>
  <c r="O87" i="6"/>
  <c r="M21" i="60" s="1"/>
  <c r="P126" i="6"/>
  <c r="V126" i="6" s="1"/>
  <c r="P201" i="6"/>
  <c r="V201" i="6" s="1"/>
  <c r="P163" i="6"/>
  <c r="V163" i="6" s="1"/>
  <c r="P161" i="6"/>
  <c r="V161" i="6" s="1"/>
  <c r="O296" i="6"/>
  <c r="M42" i="60" s="1"/>
  <c r="O298" i="6"/>
  <c r="M64" i="60" s="1"/>
  <c r="P323" i="6"/>
  <c r="V323" i="6" s="1"/>
  <c r="P337" i="6"/>
  <c r="V337" i="6" s="1"/>
  <c r="P280" i="6"/>
  <c r="V280" i="6" s="1"/>
  <c r="AB9" i="6"/>
  <c r="P225" i="6"/>
  <c r="V225" i="6" s="1"/>
  <c r="P172" i="6"/>
  <c r="V172" i="6" s="1"/>
  <c r="K13" i="60"/>
  <c r="K22" i="60"/>
  <c r="K16" i="60"/>
  <c r="K25" i="60"/>
  <c r="K15" i="60"/>
  <c r="K14" i="60"/>
  <c r="P188" i="6"/>
  <c r="V188" i="6" s="1"/>
  <c r="P196" i="6"/>
  <c r="V196" i="6" s="1"/>
  <c r="P204" i="6"/>
  <c r="V204" i="6" s="1"/>
  <c r="P255" i="6"/>
  <c r="V255" i="6" s="1"/>
  <c r="P187" i="6"/>
  <c r="V187" i="6" s="1"/>
  <c r="P334" i="6"/>
  <c r="V334" i="6" s="1"/>
  <c r="P199" i="6"/>
  <c r="V199" i="6" s="1"/>
  <c r="P254" i="6"/>
  <c r="V254" i="6" s="1"/>
  <c r="P224" i="6"/>
  <c r="V224" i="6" s="1"/>
  <c r="L262" i="46"/>
  <c r="M262" i="46"/>
  <c r="K262" i="46"/>
  <c r="N262" i="46"/>
  <c r="P48" i="6"/>
  <c r="V48" i="6" s="1"/>
  <c r="P95" i="6"/>
  <c r="V95" i="6" s="1"/>
  <c r="P127" i="6"/>
  <c r="V127" i="6" s="1"/>
  <c r="P192" i="6"/>
  <c r="V192" i="6" s="1"/>
  <c r="P205" i="6"/>
  <c r="V205" i="6" s="1"/>
  <c r="P130" i="6"/>
  <c r="V130" i="6" s="1"/>
  <c r="P65" i="6"/>
  <c r="V65" i="6" s="1"/>
  <c r="P149" i="6"/>
  <c r="V149" i="6" s="1"/>
  <c r="P209" i="6"/>
  <c r="P278" i="6"/>
  <c r="V278" i="6" s="1"/>
  <c r="P302" i="6"/>
  <c r="V302" i="6" s="1"/>
  <c r="O160" i="6"/>
  <c r="M30" i="60" s="1"/>
  <c r="P203" i="6"/>
  <c r="V203" i="6" s="1"/>
  <c r="P115" i="6"/>
  <c r="V115" i="6" s="1"/>
  <c r="P148" i="6"/>
  <c r="P175" i="6"/>
  <c r="V175" i="6" s="1"/>
  <c r="P191" i="6"/>
  <c r="V191" i="6" s="1"/>
  <c r="P357" i="6"/>
  <c r="V357" i="6" s="1"/>
  <c r="P365" i="6"/>
  <c r="V365" i="6" s="1"/>
  <c r="P315" i="6"/>
  <c r="V315" i="6" s="1"/>
  <c r="P346" i="6"/>
  <c r="V346" i="6" s="1"/>
  <c r="P338" i="6"/>
  <c r="V338" i="6" s="1"/>
  <c r="N263" i="46"/>
  <c r="L263" i="46"/>
  <c r="M263" i="46"/>
  <c r="K263" i="46"/>
  <c r="L282" i="46"/>
  <c r="M282" i="46"/>
  <c r="K282" i="46"/>
  <c r="N282" i="46"/>
  <c r="N265" i="46"/>
  <c r="K265" i="46"/>
  <c r="L265" i="46"/>
  <c r="M265" i="46"/>
  <c r="P21" i="6"/>
  <c r="V21" i="6" s="1"/>
  <c r="P31" i="6"/>
  <c r="V31" i="6" s="1"/>
  <c r="P37" i="6"/>
  <c r="V37" i="6" s="1"/>
  <c r="P97" i="6"/>
  <c r="V97" i="6" s="1"/>
  <c r="P186" i="6"/>
  <c r="V186" i="6" s="1"/>
  <c r="P207" i="6"/>
  <c r="V207" i="6" s="1"/>
  <c r="P239" i="6"/>
  <c r="V239" i="6" s="1"/>
  <c r="P28" i="6"/>
  <c r="V28" i="6" s="1"/>
  <c r="P106" i="6"/>
  <c r="V106" i="6" s="1"/>
  <c r="P110" i="6"/>
  <c r="V110" i="6" s="1"/>
  <c r="P114" i="6"/>
  <c r="V114" i="6" s="1"/>
  <c r="P60" i="6"/>
  <c r="V60" i="6" s="1"/>
  <c r="P119" i="6"/>
  <c r="V119" i="6" s="1"/>
  <c r="P167" i="6"/>
  <c r="V167" i="6" s="1"/>
  <c r="P282" i="6"/>
  <c r="V282" i="6" s="1"/>
  <c r="P197" i="6"/>
  <c r="V197" i="6" s="1"/>
  <c r="P206" i="6"/>
  <c r="V206" i="6" s="1"/>
  <c r="P252" i="6"/>
  <c r="V252" i="6" s="1"/>
  <c r="P271" i="6"/>
  <c r="V271" i="6" s="1"/>
  <c r="P103" i="6"/>
  <c r="V103" i="6" s="1"/>
  <c r="P154" i="6"/>
  <c r="V154" i="6" s="1"/>
  <c r="P276" i="6"/>
  <c r="V276" i="6" s="1"/>
  <c r="P68" i="6"/>
  <c r="V68" i="6" s="1"/>
  <c r="P117" i="6"/>
  <c r="V117" i="6" s="1"/>
  <c r="P129" i="6"/>
  <c r="V129" i="6" s="1"/>
  <c r="P233" i="6"/>
  <c r="V233" i="6" s="1"/>
  <c r="P274" i="6"/>
  <c r="V274" i="6" s="1"/>
  <c r="P306" i="6"/>
  <c r="V306" i="6" s="1"/>
  <c r="P319" i="6"/>
  <c r="V319" i="6" s="1"/>
  <c r="P331" i="6"/>
  <c r="V331" i="6" s="1"/>
  <c r="P339" i="6"/>
  <c r="V339" i="6" s="1"/>
  <c r="N279" i="46"/>
  <c r="L279" i="46"/>
  <c r="K279" i="46"/>
  <c r="M279" i="46"/>
  <c r="N285" i="46"/>
  <c r="M285" i="46"/>
  <c r="L285" i="46"/>
  <c r="K285" i="46"/>
  <c r="N267" i="46"/>
  <c r="L267" i="46"/>
  <c r="K267" i="46"/>
  <c r="M267" i="46"/>
  <c r="K12" i="60"/>
  <c r="N259" i="46"/>
  <c r="K259" i="46"/>
  <c r="L259" i="46"/>
  <c r="M259" i="46"/>
  <c r="N268" i="6"/>
  <c r="O268" i="6" s="1"/>
  <c r="M60" i="60" s="1"/>
  <c r="P39" i="6"/>
  <c r="V39" i="6" s="1"/>
  <c r="P101" i="6"/>
  <c r="V101" i="6" s="1"/>
  <c r="P66" i="6"/>
  <c r="P93" i="6"/>
  <c r="V93" i="6" s="1"/>
  <c r="P107" i="6"/>
  <c r="V107" i="6" s="1"/>
  <c r="P156" i="6"/>
  <c r="V156" i="6" s="1"/>
  <c r="P210" i="6"/>
  <c r="V210" i="6" s="1"/>
  <c r="P58" i="6"/>
  <c r="V58" i="6" s="1"/>
  <c r="P92" i="6"/>
  <c r="V92" i="6" s="1"/>
  <c r="P270" i="6"/>
  <c r="V270" i="6" s="1"/>
  <c r="P260" i="6"/>
  <c r="V260" i="6" s="1"/>
  <c r="P50" i="6"/>
  <c r="V50" i="6" s="1"/>
  <c r="P157" i="6"/>
  <c r="V157" i="6" s="1"/>
  <c r="P195" i="6"/>
  <c r="V195" i="6" s="1"/>
  <c r="P221" i="6"/>
  <c r="V221" i="6" s="1"/>
  <c r="P258" i="6"/>
  <c r="V258" i="6" s="1"/>
  <c r="P112" i="6"/>
  <c r="V112" i="6" s="1"/>
  <c r="P141" i="6"/>
  <c r="P288" i="6"/>
  <c r="V288" i="6" s="1"/>
  <c r="P333" i="6"/>
  <c r="V333" i="6" s="1"/>
  <c r="P343" i="6"/>
  <c r="V343" i="6" s="1"/>
  <c r="N273" i="46"/>
  <c r="K273" i="46"/>
  <c r="M273" i="46"/>
  <c r="L273" i="46"/>
  <c r="P20" i="6"/>
  <c r="V20" i="6" s="1"/>
  <c r="P111" i="6"/>
  <c r="V111" i="6" s="1"/>
  <c r="P251" i="6"/>
  <c r="V251" i="6" s="1"/>
  <c r="P320" i="6"/>
  <c r="V320" i="6" s="1"/>
  <c r="P359" i="6"/>
  <c r="V359" i="6" s="1"/>
  <c r="N271" i="46"/>
  <c r="L271" i="46"/>
  <c r="K271" i="46"/>
  <c r="M271" i="46"/>
  <c r="N283" i="46"/>
  <c r="L283" i="46"/>
  <c r="M283" i="46"/>
  <c r="K283" i="46"/>
  <c r="X16" i="6"/>
  <c r="AD16" i="6"/>
  <c r="AB16" i="6"/>
  <c r="Z16" i="6"/>
  <c r="L274" i="46"/>
  <c r="N274" i="46"/>
  <c r="K274" i="46"/>
  <c r="M274" i="46"/>
  <c r="N281" i="46"/>
  <c r="K281" i="46"/>
  <c r="L281" i="46"/>
  <c r="M281" i="46"/>
  <c r="P23" i="6"/>
  <c r="V23" i="6" s="1"/>
  <c r="P91" i="6"/>
  <c r="V91" i="6" s="1"/>
  <c r="P99" i="6"/>
  <c r="V99" i="6" s="1"/>
  <c r="P57" i="6"/>
  <c r="V57" i="6" s="1"/>
  <c r="P153" i="6"/>
  <c r="V153" i="6" s="1"/>
  <c r="O142" i="6"/>
  <c r="M37" i="60" s="1"/>
  <c r="P137" i="6"/>
  <c r="V137" i="6" s="1"/>
  <c r="P189" i="6"/>
  <c r="V189" i="6" s="1"/>
  <c r="P211" i="6"/>
  <c r="V211" i="6" s="1"/>
  <c r="P250" i="6"/>
  <c r="V250" i="6" s="1"/>
  <c r="P238" i="6"/>
  <c r="V238" i="6" s="1"/>
  <c r="P242" i="6"/>
  <c r="V242" i="6" s="1"/>
  <c r="P227" i="6"/>
  <c r="V227" i="6" s="1"/>
  <c r="P314" i="6"/>
  <c r="V314" i="6" s="1"/>
  <c r="P340" i="6"/>
  <c r="V340" i="6" s="1"/>
  <c r="P369" i="6"/>
  <c r="V369" i="6" s="1"/>
  <c r="P380" i="6"/>
  <c r="V380" i="6" s="1"/>
  <c r="P383" i="6"/>
  <c r="V383" i="6" s="1"/>
  <c r="P347" i="6"/>
  <c r="V347" i="6" s="1"/>
  <c r="P354" i="6"/>
  <c r="V354" i="6" s="1"/>
  <c r="P364" i="6"/>
  <c r="V364" i="6" s="1"/>
  <c r="P368" i="6"/>
  <c r="V368" i="6" s="1"/>
  <c r="M66" i="60" l="1"/>
  <c r="P330" i="6"/>
  <c r="N169" i="46"/>
  <c r="N168" i="46" s="1"/>
  <c r="M22" i="46"/>
  <c r="N154" i="46"/>
  <c r="N153" i="46" s="1"/>
  <c r="N207" i="46"/>
  <c r="P5" i="31"/>
  <c r="AJ8" i="6"/>
  <c r="L169" i="46"/>
  <c r="L168" i="46" s="1"/>
  <c r="X8" i="6"/>
  <c r="D5" i="61"/>
  <c r="L5" i="32"/>
  <c r="N10" i="60"/>
  <c r="N11" i="60"/>
  <c r="K22" i="46"/>
  <c r="AD21" i="6"/>
  <c r="Z37" i="6"/>
  <c r="AL354" i="6"/>
  <c r="AP354" i="6"/>
  <c r="AH354" i="6"/>
  <c r="AN354" i="6"/>
  <c r="AJ354" i="6"/>
  <c r="AJ359" i="6"/>
  <c r="AH359" i="6"/>
  <c r="AN359" i="6"/>
  <c r="AP359" i="6"/>
  <c r="AL359" i="6"/>
  <c r="AL20" i="6"/>
  <c r="AP20" i="6"/>
  <c r="AH20" i="6"/>
  <c r="AJ20" i="6"/>
  <c r="AN20" i="6"/>
  <c r="AP260" i="6"/>
  <c r="AH260" i="6"/>
  <c r="AJ260" i="6"/>
  <c r="AL260" i="6"/>
  <c r="AN260" i="6"/>
  <c r="AL129" i="6"/>
  <c r="AH129" i="6"/>
  <c r="AN129" i="6"/>
  <c r="AJ129" i="6"/>
  <c r="AP129" i="6"/>
  <c r="AJ119" i="6"/>
  <c r="AH119" i="6"/>
  <c r="AN119" i="6"/>
  <c r="AL119" i="6"/>
  <c r="AP119" i="6"/>
  <c r="AL186" i="6"/>
  <c r="AH186" i="6"/>
  <c r="AP186" i="6"/>
  <c r="AN186" i="6"/>
  <c r="AJ186" i="6"/>
  <c r="AJ31" i="6"/>
  <c r="AP31" i="6"/>
  <c r="AN31" i="6"/>
  <c r="AL31" i="6"/>
  <c r="AH31" i="6"/>
  <c r="AJ191" i="6"/>
  <c r="AL191" i="6"/>
  <c r="AH191" i="6"/>
  <c r="AP191" i="6"/>
  <c r="AN191" i="6"/>
  <c r="AL205" i="6"/>
  <c r="AP205" i="6"/>
  <c r="AH205" i="6"/>
  <c r="AN205" i="6"/>
  <c r="AJ205" i="6"/>
  <c r="AL334" i="6"/>
  <c r="AP334" i="6"/>
  <c r="AJ334" i="6"/>
  <c r="AH334" i="6"/>
  <c r="AN334" i="6"/>
  <c r="AP163" i="6"/>
  <c r="AP162" i="6" s="1"/>
  <c r="V59" i="61" s="1"/>
  <c r="AH163" i="6"/>
  <c r="AH162" i="6" s="1"/>
  <c r="N59" i="61" s="1"/>
  <c r="AJ163" i="6"/>
  <c r="AJ162" i="6" s="1"/>
  <c r="P59" i="61" s="1"/>
  <c r="AN163" i="6"/>
  <c r="AN162" i="6" s="1"/>
  <c r="T59" i="61" s="1"/>
  <c r="AL163" i="6"/>
  <c r="AL162" i="6" s="1"/>
  <c r="R59" i="61" s="1"/>
  <c r="AJ229" i="6"/>
  <c r="AP229" i="6"/>
  <c r="AN229" i="6"/>
  <c r="AL229" i="6"/>
  <c r="AH229" i="6"/>
  <c r="AL273" i="6"/>
  <c r="AP273" i="6"/>
  <c r="AJ273" i="6"/>
  <c r="AH273" i="6"/>
  <c r="AN273" i="6"/>
  <c r="AP136" i="6"/>
  <c r="AH136" i="6"/>
  <c r="AJ136" i="6"/>
  <c r="AN136" i="6"/>
  <c r="AL136" i="6"/>
  <c r="AN35" i="6"/>
  <c r="AH35" i="6"/>
  <c r="AP35" i="6"/>
  <c r="AL35" i="6"/>
  <c r="AJ35" i="6"/>
  <c r="AP287" i="6"/>
  <c r="AH287" i="6"/>
  <c r="AN287" i="6"/>
  <c r="AL287" i="6"/>
  <c r="AJ287" i="6"/>
  <c r="AL378" i="6"/>
  <c r="AH378" i="6"/>
  <c r="AP378" i="6"/>
  <c r="AN378" i="6"/>
  <c r="AJ378" i="6"/>
  <c r="AL281" i="6"/>
  <c r="AJ281" i="6"/>
  <c r="AP281" i="6"/>
  <c r="AN281" i="6"/>
  <c r="AH281" i="6"/>
  <c r="AJ286" i="6"/>
  <c r="AN286" i="6"/>
  <c r="AH286" i="6"/>
  <c r="AP286" i="6"/>
  <c r="AL286" i="6"/>
  <c r="AL98" i="6"/>
  <c r="AP98" i="6"/>
  <c r="AJ98" i="6"/>
  <c r="AH98" i="6"/>
  <c r="AN98" i="6"/>
  <c r="AN384" i="6"/>
  <c r="AL384" i="6"/>
  <c r="AH384" i="6"/>
  <c r="AJ384" i="6"/>
  <c r="AP384" i="6"/>
  <c r="AP336" i="6"/>
  <c r="AH336" i="6"/>
  <c r="AL336" i="6"/>
  <c r="AJ336" i="6"/>
  <c r="AN336" i="6"/>
  <c r="AP77" i="6"/>
  <c r="AH77" i="6"/>
  <c r="AN77" i="6"/>
  <c r="AL77" i="6"/>
  <c r="AJ77" i="6"/>
  <c r="AJ322" i="6"/>
  <c r="AH322" i="6"/>
  <c r="AP322" i="6"/>
  <c r="AN322" i="6"/>
  <c r="AL322" i="6"/>
  <c r="AL84" i="6"/>
  <c r="AH84" i="6"/>
  <c r="AP84" i="6"/>
  <c r="AN84" i="6"/>
  <c r="AJ84" i="6"/>
  <c r="AL118" i="6"/>
  <c r="AH118" i="6"/>
  <c r="AJ118" i="6"/>
  <c r="AP118" i="6"/>
  <c r="AN118" i="6"/>
  <c r="AP340" i="6"/>
  <c r="AH340" i="6"/>
  <c r="AJ340" i="6"/>
  <c r="AN340" i="6"/>
  <c r="AL340" i="6"/>
  <c r="AJ91" i="6"/>
  <c r="AL91" i="6"/>
  <c r="AH91" i="6"/>
  <c r="AP91" i="6"/>
  <c r="AN91" i="6"/>
  <c r="AJ343" i="6"/>
  <c r="AL343" i="6"/>
  <c r="AH343" i="6"/>
  <c r="AP343" i="6"/>
  <c r="AN343" i="6"/>
  <c r="AN112" i="6"/>
  <c r="AL112" i="6"/>
  <c r="AP112" i="6"/>
  <c r="AJ112" i="6"/>
  <c r="AH112" i="6"/>
  <c r="AJ270" i="6"/>
  <c r="AN270" i="6"/>
  <c r="AL270" i="6"/>
  <c r="AP270" i="6"/>
  <c r="AH270" i="6"/>
  <c r="AN306" i="6"/>
  <c r="AJ306" i="6"/>
  <c r="AP306" i="6"/>
  <c r="AL306" i="6"/>
  <c r="AH306" i="6"/>
  <c r="AN103" i="6"/>
  <c r="AH103" i="6"/>
  <c r="AJ103" i="6"/>
  <c r="AP103" i="6"/>
  <c r="AL103" i="6"/>
  <c r="AN197" i="6"/>
  <c r="AP197" i="6"/>
  <c r="AH197" i="6"/>
  <c r="AL197" i="6"/>
  <c r="AJ197" i="6"/>
  <c r="AN28" i="6"/>
  <c r="AP28" i="6"/>
  <c r="AL28" i="6"/>
  <c r="AJ28" i="6"/>
  <c r="AH28" i="6"/>
  <c r="AJ365" i="6"/>
  <c r="AL365" i="6"/>
  <c r="AP365" i="6"/>
  <c r="AH365" i="6"/>
  <c r="AN365" i="6"/>
  <c r="AP149" i="6"/>
  <c r="AH149" i="6"/>
  <c r="AN149" i="6"/>
  <c r="AJ149" i="6"/>
  <c r="AL149" i="6"/>
  <c r="AL224" i="6"/>
  <c r="AN224" i="6"/>
  <c r="AH224" i="6"/>
  <c r="AP224" i="6"/>
  <c r="AJ224" i="6"/>
  <c r="AP188" i="6"/>
  <c r="AH188" i="6"/>
  <c r="AJ188" i="6"/>
  <c r="AL188" i="6"/>
  <c r="AN188" i="6"/>
  <c r="AN201" i="6"/>
  <c r="AH201" i="6"/>
  <c r="AJ201" i="6"/>
  <c r="AP201" i="6"/>
  <c r="AL201" i="6"/>
  <c r="AJ379" i="6"/>
  <c r="AH379" i="6"/>
  <c r="AL379" i="6"/>
  <c r="AN379" i="6"/>
  <c r="AP379" i="6"/>
  <c r="AJ290" i="6"/>
  <c r="AP290" i="6"/>
  <c r="AL290" i="6"/>
  <c r="AH290" i="6"/>
  <c r="AN290" i="6"/>
  <c r="AL214" i="6"/>
  <c r="AH214" i="6"/>
  <c r="AP214" i="6"/>
  <c r="AN214" i="6"/>
  <c r="AJ214" i="6"/>
  <c r="AL232" i="6"/>
  <c r="AH232" i="6"/>
  <c r="AN232" i="6"/>
  <c r="AJ232" i="6"/>
  <c r="AP232" i="6"/>
  <c r="AN128" i="6"/>
  <c r="AH128" i="6"/>
  <c r="AJ128" i="6"/>
  <c r="AP128" i="6"/>
  <c r="AL128" i="6"/>
  <c r="AN381" i="6"/>
  <c r="AJ381" i="6"/>
  <c r="AL381" i="6"/>
  <c r="AP381" i="6"/>
  <c r="AH381" i="6"/>
  <c r="AL61" i="6"/>
  <c r="AH61" i="6"/>
  <c r="AP61" i="6"/>
  <c r="AN61" i="6"/>
  <c r="AJ61" i="6"/>
  <c r="AJ168" i="6"/>
  <c r="AL168" i="6"/>
  <c r="AN168" i="6"/>
  <c r="AH168" i="6"/>
  <c r="AP168" i="6"/>
  <c r="AN310" i="6"/>
  <c r="AL310" i="6"/>
  <c r="AP310" i="6"/>
  <c r="AJ310" i="6"/>
  <c r="AH310" i="6"/>
  <c r="AN253" i="6"/>
  <c r="AP253" i="6"/>
  <c r="AJ253" i="6"/>
  <c r="AH253" i="6"/>
  <c r="AL253" i="6"/>
  <c r="AL94" i="6"/>
  <c r="AN94" i="6"/>
  <c r="AH94" i="6"/>
  <c r="AP94" i="6"/>
  <c r="AJ94" i="6"/>
  <c r="AP177" i="6"/>
  <c r="AP176" i="6" s="1"/>
  <c r="V67" i="61" s="1"/>
  <c r="AH177" i="6"/>
  <c r="AH176" i="6" s="1"/>
  <c r="N67" i="61" s="1"/>
  <c r="AN177" i="6"/>
  <c r="AN176" i="6" s="1"/>
  <c r="T67" i="61" s="1"/>
  <c r="AL177" i="6"/>
  <c r="AL176" i="6" s="1"/>
  <c r="R67" i="61" s="1"/>
  <c r="AJ177" i="6"/>
  <c r="AJ176" i="6" s="1"/>
  <c r="P67" i="61" s="1"/>
  <c r="X126" i="6"/>
  <c r="AJ304" i="6"/>
  <c r="AH304" i="6"/>
  <c r="AP304" i="6"/>
  <c r="AN304" i="6"/>
  <c r="AL304" i="6"/>
  <c r="AP388" i="6"/>
  <c r="AH388" i="6"/>
  <c r="AN388" i="6"/>
  <c r="AL388" i="6"/>
  <c r="AJ388" i="6"/>
  <c r="AL368" i="6"/>
  <c r="AN368" i="6"/>
  <c r="AP368" i="6"/>
  <c r="AH368" i="6"/>
  <c r="AJ368" i="6"/>
  <c r="AP383" i="6"/>
  <c r="AH383" i="6"/>
  <c r="AL383" i="6"/>
  <c r="AN383" i="6"/>
  <c r="AJ383" i="6"/>
  <c r="AN314" i="6"/>
  <c r="AP314" i="6"/>
  <c r="AH314" i="6"/>
  <c r="AL314" i="6"/>
  <c r="AJ314" i="6"/>
  <c r="AL242" i="6"/>
  <c r="AN242" i="6"/>
  <c r="AH242" i="6"/>
  <c r="AP242" i="6"/>
  <c r="AJ242" i="6"/>
  <c r="AN189" i="6"/>
  <c r="AJ189" i="6"/>
  <c r="AP189" i="6"/>
  <c r="AL189" i="6"/>
  <c r="AH189" i="6"/>
  <c r="AJ251" i="6"/>
  <c r="AH251" i="6"/>
  <c r="AN251" i="6"/>
  <c r="AL251" i="6"/>
  <c r="AP251" i="6"/>
  <c r="AN333" i="6"/>
  <c r="AP333" i="6"/>
  <c r="AH333" i="6"/>
  <c r="AL333" i="6"/>
  <c r="AJ333" i="6"/>
  <c r="AL258" i="6"/>
  <c r="AH258" i="6"/>
  <c r="AP258" i="6"/>
  <c r="AN258" i="6"/>
  <c r="AJ258" i="6"/>
  <c r="AL50" i="6"/>
  <c r="AP50" i="6"/>
  <c r="AN50" i="6"/>
  <c r="AJ50" i="6"/>
  <c r="AH50" i="6"/>
  <c r="AP92" i="6"/>
  <c r="AH92" i="6"/>
  <c r="AL92" i="6"/>
  <c r="AN92" i="6"/>
  <c r="AJ92" i="6"/>
  <c r="AP107" i="6"/>
  <c r="AH107" i="6"/>
  <c r="AJ107" i="6"/>
  <c r="AN107" i="6"/>
  <c r="AL107" i="6"/>
  <c r="AN39" i="6"/>
  <c r="AJ39" i="6"/>
  <c r="AH39" i="6"/>
  <c r="AP39" i="6"/>
  <c r="AL39" i="6"/>
  <c r="AJ339" i="6"/>
  <c r="AH339" i="6"/>
  <c r="AP339" i="6"/>
  <c r="AL339" i="6"/>
  <c r="AN339" i="6"/>
  <c r="AJ274" i="6"/>
  <c r="AP274" i="6"/>
  <c r="AN274" i="6"/>
  <c r="AL274" i="6"/>
  <c r="AH274" i="6"/>
  <c r="AL68" i="6"/>
  <c r="AJ68" i="6"/>
  <c r="AH68" i="6"/>
  <c r="AP68" i="6"/>
  <c r="AN68" i="6"/>
  <c r="AP271" i="6"/>
  <c r="AH271" i="6"/>
  <c r="AN271" i="6"/>
  <c r="AL271" i="6"/>
  <c r="AJ271" i="6"/>
  <c r="AJ282" i="6"/>
  <c r="AL282" i="6"/>
  <c r="AP282" i="6"/>
  <c r="AN282" i="6"/>
  <c r="AH282" i="6"/>
  <c r="AJ114" i="6"/>
  <c r="AN114" i="6"/>
  <c r="AH114" i="6"/>
  <c r="AP114" i="6"/>
  <c r="AL114" i="6"/>
  <c r="AJ239" i="6"/>
  <c r="AL239" i="6"/>
  <c r="AP239" i="6"/>
  <c r="AN239" i="6"/>
  <c r="AH239" i="6"/>
  <c r="AN97" i="6"/>
  <c r="AP97" i="6"/>
  <c r="AH97" i="6"/>
  <c r="AL97" i="6"/>
  <c r="AJ97" i="6"/>
  <c r="AL338" i="6"/>
  <c r="AH338" i="6"/>
  <c r="AN338" i="6"/>
  <c r="AP338" i="6"/>
  <c r="AJ338" i="6"/>
  <c r="AN357" i="6"/>
  <c r="AH357" i="6"/>
  <c r="AP357" i="6"/>
  <c r="AL357" i="6"/>
  <c r="AJ357" i="6"/>
  <c r="AN302" i="6"/>
  <c r="AH302" i="6"/>
  <c r="AL302" i="6"/>
  <c r="AP302" i="6"/>
  <c r="AJ302" i="6"/>
  <c r="AN65" i="6"/>
  <c r="AP65" i="6"/>
  <c r="AH65" i="6"/>
  <c r="AL65" i="6"/>
  <c r="AJ65" i="6"/>
  <c r="AP127" i="6"/>
  <c r="AH127" i="6"/>
  <c r="AN127" i="6"/>
  <c r="AL127" i="6"/>
  <c r="AJ127" i="6"/>
  <c r="AL254" i="6"/>
  <c r="AP254" i="6"/>
  <c r="AN254" i="6"/>
  <c r="AJ254" i="6"/>
  <c r="AH254" i="6"/>
  <c r="AJ255" i="6"/>
  <c r="AP255" i="6"/>
  <c r="AH255" i="6"/>
  <c r="AN255" i="6"/>
  <c r="AL255" i="6"/>
  <c r="AL172" i="6"/>
  <c r="AN172" i="6"/>
  <c r="AJ172" i="6"/>
  <c r="AH172" i="6"/>
  <c r="AP172" i="6"/>
  <c r="AN337" i="6"/>
  <c r="AH337" i="6"/>
  <c r="AJ337" i="6"/>
  <c r="AL337" i="6"/>
  <c r="AP337" i="6"/>
  <c r="AJ161" i="6"/>
  <c r="AH161" i="6"/>
  <c r="AL161" i="6"/>
  <c r="AP161" i="6"/>
  <c r="AN161" i="6"/>
  <c r="AJ126" i="6"/>
  <c r="AP126" i="6"/>
  <c r="AN126" i="6"/>
  <c r="AL126" i="6"/>
  <c r="AH126" i="6"/>
  <c r="AL190" i="6"/>
  <c r="AJ190" i="6"/>
  <c r="AP190" i="6"/>
  <c r="AN190" i="6"/>
  <c r="AH190" i="6"/>
  <c r="AP236" i="6"/>
  <c r="AH236" i="6"/>
  <c r="AJ236" i="6"/>
  <c r="AL236" i="6"/>
  <c r="AN236" i="6"/>
  <c r="AN145" i="6"/>
  <c r="AL145" i="6"/>
  <c r="AJ145" i="6"/>
  <c r="AH145" i="6"/>
  <c r="AP145" i="6"/>
  <c r="AP279" i="6"/>
  <c r="AH279" i="6"/>
  <c r="AJ279" i="6"/>
  <c r="AN279" i="6"/>
  <c r="AL279" i="6"/>
  <c r="AN363" i="6"/>
  <c r="AJ363" i="6"/>
  <c r="AH363" i="6"/>
  <c r="AP363" i="6"/>
  <c r="AL363" i="6"/>
  <c r="AP305" i="6"/>
  <c r="AH305" i="6"/>
  <c r="AJ305" i="6"/>
  <c r="AL305" i="6"/>
  <c r="AN305" i="6"/>
  <c r="AP332" i="6"/>
  <c r="AH332" i="6"/>
  <c r="AN332" i="6"/>
  <c r="AJ332" i="6"/>
  <c r="AL332" i="6"/>
  <c r="AL40" i="6"/>
  <c r="AJ40" i="6"/>
  <c r="AH40" i="6"/>
  <c r="AP40" i="6"/>
  <c r="AN40" i="6"/>
  <c r="AP38" i="6"/>
  <c r="AH38" i="6"/>
  <c r="AJ38" i="6"/>
  <c r="AN38" i="6"/>
  <c r="AL38" i="6"/>
  <c r="AP222" i="6"/>
  <c r="AH222" i="6"/>
  <c r="AL222" i="6"/>
  <c r="AN222" i="6"/>
  <c r="AJ222" i="6"/>
  <c r="AH22" i="6"/>
  <c r="AP22" i="6"/>
  <c r="AJ22" i="6"/>
  <c r="AL22" i="6"/>
  <c r="AN22" i="6"/>
  <c r="AJ387" i="6"/>
  <c r="AN387" i="6"/>
  <c r="AP387" i="6"/>
  <c r="AH387" i="6"/>
  <c r="AL387" i="6"/>
  <c r="AN72" i="6"/>
  <c r="AN71" i="6" s="1"/>
  <c r="T23" i="61" s="1"/>
  <c r="AL72" i="6"/>
  <c r="AL71" i="6" s="1"/>
  <c r="R23" i="61" s="1"/>
  <c r="AH72" i="6"/>
  <c r="AH71" i="6" s="1"/>
  <c r="N23" i="61" s="1"/>
  <c r="AP72" i="6"/>
  <c r="AP71" i="6" s="1"/>
  <c r="V23" i="61" s="1"/>
  <c r="AJ72" i="6"/>
  <c r="AJ71" i="6" s="1"/>
  <c r="P23" i="61" s="1"/>
  <c r="AN249" i="6"/>
  <c r="AH249" i="6"/>
  <c r="AL249" i="6"/>
  <c r="AJ249" i="6"/>
  <c r="AP249" i="6"/>
  <c r="AJ80" i="6"/>
  <c r="AP80" i="6"/>
  <c r="AN80" i="6"/>
  <c r="AL80" i="6"/>
  <c r="AH80" i="6"/>
  <c r="AJ382" i="6"/>
  <c r="AL382" i="6"/>
  <c r="AN382" i="6"/>
  <c r="AH382" i="6"/>
  <c r="AP382" i="6"/>
  <c r="AJ355" i="6"/>
  <c r="AP355" i="6"/>
  <c r="AL355" i="6"/>
  <c r="AN355" i="6"/>
  <c r="AH355" i="6"/>
  <c r="AP366" i="6"/>
  <c r="AH366" i="6"/>
  <c r="AL366" i="6"/>
  <c r="AJ366" i="6"/>
  <c r="AN366" i="6"/>
  <c r="AP275" i="6"/>
  <c r="AH275" i="6"/>
  <c r="AN275" i="6"/>
  <c r="AL275" i="6"/>
  <c r="AJ275" i="6"/>
  <c r="AJ318" i="6"/>
  <c r="AP318" i="6"/>
  <c r="AH318" i="6"/>
  <c r="AN318" i="6"/>
  <c r="AL318" i="6"/>
  <c r="AP34" i="6"/>
  <c r="AH34" i="6"/>
  <c r="AN34" i="6"/>
  <c r="AL34" i="6"/>
  <c r="AJ34" i="6"/>
  <c r="AL24" i="6"/>
  <c r="AH24" i="6"/>
  <c r="AJ24" i="6"/>
  <c r="AN24" i="6"/>
  <c r="AP24" i="6"/>
  <c r="AL393" i="6"/>
  <c r="AP393" i="6"/>
  <c r="AN393" i="6"/>
  <c r="AH393" i="6"/>
  <c r="AJ393" i="6"/>
  <c r="AD126" i="6"/>
  <c r="AL311" i="6"/>
  <c r="AN311" i="6"/>
  <c r="AH311" i="6"/>
  <c r="AJ311" i="6"/>
  <c r="AP311" i="6"/>
  <c r="AP313" i="6"/>
  <c r="AH313" i="6"/>
  <c r="AN313" i="6"/>
  <c r="AJ313" i="6"/>
  <c r="AL313" i="6"/>
  <c r="AN59" i="6"/>
  <c r="AH59" i="6"/>
  <c r="AP59" i="6"/>
  <c r="AL59" i="6"/>
  <c r="AJ59" i="6"/>
  <c r="AJ369" i="6"/>
  <c r="AN369" i="6"/>
  <c r="AP369" i="6"/>
  <c r="AL369" i="6"/>
  <c r="AH369" i="6"/>
  <c r="AL250" i="6"/>
  <c r="AH250" i="6"/>
  <c r="AJ250" i="6"/>
  <c r="AP250" i="6"/>
  <c r="AN250" i="6"/>
  <c r="AJ99" i="6"/>
  <c r="AP99" i="6"/>
  <c r="AN99" i="6"/>
  <c r="AL99" i="6"/>
  <c r="AH99" i="6"/>
  <c r="AJ195" i="6"/>
  <c r="AN195" i="6"/>
  <c r="AL195" i="6"/>
  <c r="AH195" i="6"/>
  <c r="AP195" i="6"/>
  <c r="AJ210" i="6"/>
  <c r="AP210" i="6"/>
  <c r="AL210" i="6"/>
  <c r="AH210" i="6"/>
  <c r="AN210" i="6"/>
  <c r="AP319" i="6"/>
  <c r="AH319" i="6"/>
  <c r="AJ319" i="6"/>
  <c r="AL319" i="6"/>
  <c r="AN319" i="6"/>
  <c r="AJ154" i="6"/>
  <c r="AP154" i="6"/>
  <c r="AH154" i="6"/>
  <c r="AN154" i="6"/>
  <c r="AL154" i="6"/>
  <c r="AJ206" i="6"/>
  <c r="AP206" i="6"/>
  <c r="AL206" i="6"/>
  <c r="AN206" i="6"/>
  <c r="AH206" i="6"/>
  <c r="AJ106" i="6"/>
  <c r="AH106" i="6"/>
  <c r="AP106" i="6"/>
  <c r="AN106" i="6"/>
  <c r="AL106" i="6"/>
  <c r="AP315" i="6"/>
  <c r="AH315" i="6"/>
  <c r="AN315" i="6"/>
  <c r="AL315" i="6"/>
  <c r="AJ315" i="6"/>
  <c r="AP203" i="6"/>
  <c r="AH203" i="6"/>
  <c r="AN203" i="6"/>
  <c r="AL203" i="6"/>
  <c r="AJ203" i="6"/>
  <c r="AP48" i="6"/>
  <c r="AH48" i="6"/>
  <c r="AN48" i="6"/>
  <c r="AL48" i="6"/>
  <c r="AJ48" i="6"/>
  <c r="AP196" i="6"/>
  <c r="AH196" i="6"/>
  <c r="AN196" i="6"/>
  <c r="AL196" i="6"/>
  <c r="AJ196" i="6"/>
  <c r="AN19" i="6"/>
  <c r="AP19" i="6"/>
  <c r="AH19" i="6"/>
  <c r="AJ19" i="6"/>
  <c r="AL19" i="6"/>
  <c r="AN67" i="6"/>
  <c r="AJ67" i="6"/>
  <c r="AP67" i="6"/>
  <c r="AL67" i="6"/>
  <c r="AH67" i="6"/>
  <c r="AJ41" i="6"/>
  <c r="AL41" i="6"/>
  <c r="AH41" i="6"/>
  <c r="AP41" i="6"/>
  <c r="AN41" i="6"/>
  <c r="AN262" i="6"/>
  <c r="AN261" i="6" s="1"/>
  <c r="AO261" i="6" s="1"/>
  <c r="AJ262" i="6"/>
  <c r="AJ261" i="6" s="1"/>
  <c r="AK261" i="6" s="1"/>
  <c r="AP262" i="6"/>
  <c r="AP261" i="6" s="1"/>
  <c r="AQ261" i="6" s="1"/>
  <c r="AH262" i="6"/>
  <c r="AH261" i="6" s="1"/>
  <c r="AI261" i="6" s="1"/>
  <c r="AL262" i="6"/>
  <c r="AL261" i="6" s="1"/>
  <c r="AM261" i="6" s="1"/>
  <c r="AJ335" i="6"/>
  <c r="AP335" i="6"/>
  <c r="AN335" i="6"/>
  <c r="AL335" i="6"/>
  <c r="AH335" i="6"/>
  <c r="AN171" i="6"/>
  <c r="AL171" i="6"/>
  <c r="AH171" i="6"/>
  <c r="AP171" i="6"/>
  <c r="AJ171" i="6"/>
  <c r="AN49" i="6"/>
  <c r="AP49" i="6"/>
  <c r="AL49" i="6"/>
  <c r="AJ49" i="6"/>
  <c r="AH49" i="6"/>
  <c r="AN212" i="6"/>
  <c r="AH212" i="6"/>
  <c r="AL212" i="6"/>
  <c r="AJ212" i="6"/>
  <c r="AP212" i="6"/>
  <c r="AL29" i="6"/>
  <c r="AP29" i="6"/>
  <c r="AN29" i="6"/>
  <c r="AJ29" i="6"/>
  <c r="AH29" i="6"/>
  <c r="AN371" i="6"/>
  <c r="AP371" i="6"/>
  <c r="AL371" i="6"/>
  <c r="AJ371" i="6"/>
  <c r="AH371" i="6"/>
  <c r="AP267" i="6"/>
  <c r="AH267" i="6"/>
  <c r="AL267" i="6"/>
  <c r="AN267" i="6"/>
  <c r="AJ267" i="6"/>
  <c r="AL289" i="6"/>
  <c r="AP289" i="6"/>
  <c r="AH289" i="6"/>
  <c r="AN289" i="6"/>
  <c r="AJ289" i="6"/>
  <c r="AP226" i="6"/>
  <c r="AH226" i="6"/>
  <c r="AN226" i="6"/>
  <c r="AL226" i="6"/>
  <c r="AJ226" i="6"/>
  <c r="AN231" i="6"/>
  <c r="AH231" i="6"/>
  <c r="AJ231" i="6"/>
  <c r="AP231" i="6"/>
  <c r="AL231" i="6"/>
  <c r="AJ25" i="6"/>
  <c r="AH25" i="6"/>
  <c r="AL25" i="6"/>
  <c r="AN25" i="6"/>
  <c r="AP25" i="6"/>
  <c r="AL347" i="6"/>
  <c r="AN347" i="6"/>
  <c r="AP347" i="6"/>
  <c r="AJ347" i="6"/>
  <c r="AH347" i="6"/>
  <c r="AP211" i="6"/>
  <c r="AH211" i="6"/>
  <c r="AJ211" i="6"/>
  <c r="AN211" i="6"/>
  <c r="AL211" i="6"/>
  <c r="AL153" i="6"/>
  <c r="AP153" i="6"/>
  <c r="AN153" i="6"/>
  <c r="AJ153" i="6"/>
  <c r="AH153" i="6"/>
  <c r="AN320" i="6"/>
  <c r="AH320" i="6"/>
  <c r="AL320" i="6"/>
  <c r="AJ320" i="6"/>
  <c r="AP320" i="6"/>
  <c r="AN157" i="6"/>
  <c r="AH157" i="6"/>
  <c r="AP157" i="6"/>
  <c r="AL157" i="6"/>
  <c r="AJ157" i="6"/>
  <c r="AP156" i="6"/>
  <c r="AH156" i="6"/>
  <c r="AL156" i="6"/>
  <c r="AJ156" i="6"/>
  <c r="AJ155" i="6" s="1"/>
  <c r="AN156" i="6"/>
  <c r="AP101" i="6"/>
  <c r="AP100" i="6" s="1"/>
  <c r="AQ100" i="6" s="1"/>
  <c r="AH101" i="6"/>
  <c r="AH100" i="6" s="1"/>
  <c r="AI100" i="6" s="1"/>
  <c r="AN101" i="6"/>
  <c r="AN100" i="6" s="1"/>
  <c r="AO100" i="6" s="1"/>
  <c r="AL101" i="6"/>
  <c r="AL100" i="6" s="1"/>
  <c r="AM100" i="6" s="1"/>
  <c r="AJ101" i="6"/>
  <c r="AJ100" i="6" s="1"/>
  <c r="AK100" i="6" s="1"/>
  <c r="AN117" i="6"/>
  <c r="AH117" i="6"/>
  <c r="AP117" i="6"/>
  <c r="AL117" i="6"/>
  <c r="AJ117" i="6"/>
  <c r="AJ60" i="6"/>
  <c r="AP60" i="6"/>
  <c r="AL60" i="6"/>
  <c r="AH60" i="6"/>
  <c r="AN60" i="6"/>
  <c r="AJ21" i="6"/>
  <c r="AP21" i="6"/>
  <c r="AH21" i="6"/>
  <c r="AL21" i="6"/>
  <c r="AN21" i="6"/>
  <c r="AJ175" i="6"/>
  <c r="AJ174" i="6" s="1"/>
  <c r="P66" i="61" s="1"/>
  <c r="AN175" i="6"/>
  <c r="AN174" i="6" s="1"/>
  <c r="AO174" i="6" s="1"/>
  <c r="U66" i="61" s="1"/>
  <c r="AP175" i="6"/>
  <c r="AP174" i="6" s="1"/>
  <c r="AQ174" i="6" s="1"/>
  <c r="W66" i="61" s="1"/>
  <c r="AL175" i="6"/>
  <c r="AL174" i="6" s="1"/>
  <c r="AM174" i="6" s="1"/>
  <c r="S66" i="61" s="1"/>
  <c r="AH175" i="6"/>
  <c r="AH174" i="6" s="1"/>
  <c r="AI174" i="6" s="1"/>
  <c r="O66" i="61" s="1"/>
  <c r="AP192" i="6"/>
  <c r="AH192" i="6"/>
  <c r="AL192" i="6"/>
  <c r="AN192" i="6"/>
  <c r="AJ192" i="6"/>
  <c r="AJ187" i="6"/>
  <c r="AH187" i="6"/>
  <c r="AP187" i="6"/>
  <c r="AN187" i="6"/>
  <c r="AL187" i="6"/>
  <c r="AN280" i="6"/>
  <c r="AJ280" i="6"/>
  <c r="AL280" i="6"/>
  <c r="AH280" i="6"/>
  <c r="AP280" i="6"/>
  <c r="AL79" i="6"/>
  <c r="AP79" i="6"/>
  <c r="AN79" i="6"/>
  <c r="AJ79" i="6"/>
  <c r="AH79" i="6"/>
  <c r="AL198" i="6"/>
  <c r="AP198" i="6"/>
  <c r="AJ198" i="6"/>
  <c r="AH198" i="6"/>
  <c r="AN198" i="6"/>
  <c r="AN341" i="6"/>
  <c r="AJ341" i="6"/>
  <c r="AL341" i="6"/>
  <c r="AH341" i="6"/>
  <c r="AP341" i="6"/>
  <c r="AJ202" i="6"/>
  <c r="AN202" i="6"/>
  <c r="AH202" i="6"/>
  <c r="AP202" i="6"/>
  <c r="AL202" i="6"/>
  <c r="AL36" i="6"/>
  <c r="AH36" i="6"/>
  <c r="AP36" i="6"/>
  <c r="AN36" i="6"/>
  <c r="AJ36" i="6"/>
  <c r="AP301" i="6"/>
  <c r="AH301" i="6"/>
  <c r="AJ301" i="6"/>
  <c r="AN301" i="6"/>
  <c r="AL301" i="6"/>
  <c r="AN78" i="6"/>
  <c r="AP78" i="6"/>
  <c r="AJ78" i="6"/>
  <c r="AH78" i="6"/>
  <c r="AL78" i="6"/>
  <c r="AN53" i="6"/>
  <c r="AH53" i="6"/>
  <c r="AP53" i="6"/>
  <c r="AL53" i="6"/>
  <c r="AJ53" i="6"/>
  <c r="AL55" i="6"/>
  <c r="AL54" i="6" s="1"/>
  <c r="R17" i="61" s="1"/>
  <c r="AH55" i="6"/>
  <c r="AH54" i="6" s="1"/>
  <c r="N17" i="61" s="1"/>
  <c r="AP55" i="6"/>
  <c r="AP54" i="6" s="1"/>
  <c r="V17" i="61" s="1"/>
  <c r="AN55" i="6"/>
  <c r="AN54" i="6" s="1"/>
  <c r="T17" i="61" s="1"/>
  <c r="AJ55" i="6"/>
  <c r="AJ54" i="6" s="1"/>
  <c r="P17" i="61" s="1"/>
  <c r="AN193" i="6"/>
  <c r="AL193" i="6"/>
  <c r="AP193" i="6"/>
  <c r="AJ193" i="6"/>
  <c r="AH193" i="6"/>
  <c r="AP356" i="6"/>
  <c r="AH356" i="6"/>
  <c r="AN356" i="6"/>
  <c r="AL356" i="6"/>
  <c r="AJ356" i="6"/>
  <c r="AL109" i="6"/>
  <c r="AJ109" i="6"/>
  <c r="AP109" i="6"/>
  <c r="AN109" i="6"/>
  <c r="AH109" i="6"/>
  <c r="AN237" i="6"/>
  <c r="AJ237" i="6"/>
  <c r="AL237" i="6"/>
  <c r="AP237" i="6"/>
  <c r="AH237" i="6"/>
  <c r="AJ300" i="6"/>
  <c r="AP300" i="6"/>
  <c r="AH300" i="6"/>
  <c r="AN300" i="6"/>
  <c r="AL300" i="6"/>
  <c r="AL364" i="6"/>
  <c r="AJ364" i="6"/>
  <c r="AN364" i="6"/>
  <c r="AH364" i="6"/>
  <c r="AP364" i="6"/>
  <c r="AP380" i="6"/>
  <c r="AH380" i="6"/>
  <c r="AJ380" i="6"/>
  <c r="AN380" i="6"/>
  <c r="AL380" i="6"/>
  <c r="AN227" i="6"/>
  <c r="AP227" i="6"/>
  <c r="AH227" i="6"/>
  <c r="AL227" i="6"/>
  <c r="AJ227" i="6"/>
  <c r="AL238" i="6"/>
  <c r="AJ238" i="6"/>
  <c r="AP238" i="6"/>
  <c r="AH238" i="6"/>
  <c r="AN238" i="6"/>
  <c r="AN137" i="6"/>
  <c r="AJ137" i="6"/>
  <c r="AH137" i="6"/>
  <c r="AP137" i="6"/>
  <c r="AL137" i="6"/>
  <c r="AP57" i="6"/>
  <c r="AH57" i="6"/>
  <c r="AN57" i="6"/>
  <c r="AL57" i="6"/>
  <c r="AJ57" i="6"/>
  <c r="AN23" i="6"/>
  <c r="AH23" i="6"/>
  <c r="AJ23" i="6"/>
  <c r="AL23" i="6"/>
  <c r="AP23" i="6"/>
  <c r="AP111" i="6"/>
  <c r="AH111" i="6"/>
  <c r="AL111" i="6"/>
  <c r="AJ111" i="6"/>
  <c r="AN111" i="6"/>
  <c r="AN288" i="6"/>
  <c r="AP288" i="6"/>
  <c r="AL288" i="6"/>
  <c r="AJ288" i="6"/>
  <c r="AH288" i="6"/>
  <c r="AJ221" i="6"/>
  <c r="AL221" i="6"/>
  <c r="AH221" i="6"/>
  <c r="AP221" i="6"/>
  <c r="AN221" i="6"/>
  <c r="AL277" i="6"/>
  <c r="AH277" i="6"/>
  <c r="AN277" i="6"/>
  <c r="AJ277" i="6"/>
  <c r="AP277" i="6"/>
  <c r="AP58" i="6"/>
  <c r="AH58" i="6"/>
  <c r="AL58" i="6"/>
  <c r="AJ58" i="6"/>
  <c r="AN58" i="6"/>
  <c r="AN93" i="6"/>
  <c r="AL93" i="6"/>
  <c r="AP93" i="6"/>
  <c r="AJ93" i="6"/>
  <c r="AH93" i="6"/>
  <c r="AL331" i="6"/>
  <c r="AN331" i="6"/>
  <c r="AH331" i="6"/>
  <c r="AP331" i="6"/>
  <c r="AJ331" i="6"/>
  <c r="AJ233" i="6"/>
  <c r="AH233" i="6"/>
  <c r="AP233" i="6"/>
  <c r="AN233" i="6"/>
  <c r="AL233" i="6"/>
  <c r="AN276" i="6"/>
  <c r="AH276" i="6"/>
  <c r="AJ276" i="6"/>
  <c r="AP276" i="6"/>
  <c r="AL276" i="6"/>
  <c r="AP252" i="6"/>
  <c r="AH252" i="6"/>
  <c r="AJ252" i="6"/>
  <c r="AN252" i="6"/>
  <c r="AL252" i="6"/>
  <c r="AL167" i="6"/>
  <c r="AJ167" i="6"/>
  <c r="AH167" i="6"/>
  <c r="AP167" i="6"/>
  <c r="AN167" i="6"/>
  <c r="AJ110" i="6"/>
  <c r="AL110" i="6"/>
  <c r="AP110" i="6"/>
  <c r="AN110" i="6"/>
  <c r="AH110" i="6"/>
  <c r="AP207" i="6"/>
  <c r="AH207" i="6"/>
  <c r="AN207" i="6"/>
  <c r="AL207" i="6"/>
  <c r="AJ207" i="6"/>
  <c r="AJ37" i="6"/>
  <c r="AH37" i="6"/>
  <c r="AP37" i="6"/>
  <c r="AN37" i="6"/>
  <c r="AL37" i="6"/>
  <c r="AN346" i="6"/>
  <c r="AL346" i="6"/>
  <c r="AP346" i="6"/>
  <c r="AH346" i="6"/>
  <c r="AJ346" i="6"/>
  <c r="AP344" i="6"/>
  <c r="AH344" i="6"/>
  <c r="AL344" i="6"/>
  <c r="AJ344" i="6"/>
  <c r="AN344" i="6"/>
  <c r="AN115" i="6"/>
  <c r="AP115" i="6"/>
  <c r="AL115" i="6"/>
  <c r="AJ115" i="6"/>
  <c r="AH115" i="6"/>
  <c r="AJ278" i="6"/>
  <c r="AH278" i="6"/>
  <c r="AP278" i="6"/>
  <c r="AN278" i="6"/>
  <c r="AL278" i="6"/>
  <c r="AJ130" i="6"/>
  <c r="AH130" i="6"/>
  <c r="AP130" i="6"/>
  <c r="AN130" i="6"/>
  <c r="AL130" i="6"/>
  <c r="AJ95" i="6"/>
  <c r="AN95" i="6"/>
  <c r="AL95" i="6"/>
  <c r="AH95" i="6"/>
  <c r="AP95" i="6"/>
  <c r="AJ199" i="6"/>
  <c r="AP199" i="6"/>
  <c r="AN199" i="6"/>
  <c r="AL199" i="6"/>
  <c r="AH199" i="6"/>
  <c r="AN204" i="6"/>
  <c r="AP204" i="6"/>
  <c r="AL204" i="6"/>
  <c r="AJ204" i="6"/>
  <c r="AH204" i="6"/>
  <c r="AJ225" i="6"/>
  <c r="AN225" i="6"/>
  <c r="AL225" i="6"/>
  <c r="AP225" i="6"/>
  <c r="AH225" i="6"/>
  <c r="AP323" i="6"/>
  <c r="AH323" i="6"/>
  <c r="AJ323" i="6"/>
  <c r="AL323" i="6"/>
  <c r="AN323" i="6"/>
  <c r="F5" i="61"/>
  <c r="AL228" i="6"/>
  <c r="AP228" i="6"/>
  <c r="AJ228" i="6"/>
  <c r="AN228" i="6"/>
  <c r="AH228" i="6"/>
  <c r="AP309" i="6"/>
  <c r="AH309" i="6"/>
  <c r="AL309" i="6"/>
  <c r="AN309" i="6"/>
  <c r="AJ309" i="6"/>
  <c r="AL105" i="6"/>
  <c r="AH105" i="6"/>
  <c r="AN105" i="6"/>
  <c r="AJ105" i="6"/>
  <c r="AP105" i="6"/>
  <c r="AN108" i="6"/>
  <c r="AJ108" i="6"/>
  <c r="AL108" i="6"/>
  <c r="AH108" i="6"/>
  <c r="AP108" i="6"/>
  <c r="AL116" i="6"/>
  <c r="AP116" i="6"/>
  <c r="AH116" i="6"/>
  <c r="AN116" i="6"/>
  <c r="AJ116" i="6"/>
  <c r="AP131" i="6"/>
  <c r="AH131" i="6"/>
  <c r="AJ131" i="6"/>
  <c r="AN131" i="6"/>
  <c r="AL131" i="6"/>
  <c r="AL194" i="6"/>
  <c r="AN194" i="6"/>
  <c r="AH194" i="6"/>
  <c r="AP194" i="6"/>
  <c r="AJ194" i="6"/>
  <c r="AP81" i="6"/>
  <c r="AH81" i="6"/>
  <c r="AJ81" i="6"/>
  <c r="AN81" i="6"/>
  <c r="AL81" i="6"/>
  <c r="AP248" i="6"/>
  <c r="AH248" i="6"/>
  <c r="AN248" i="6"/>
  <c r="AL248" i="6"/>
  <c r="AJ248" i="6"/>
  <c r="AL113" i="6"/>
  <c r="AN113" i="6"/>
  <c r="AP113" i="6"/>
  <c r="AJ113" i="6"/>
  <c r="AH113" i="6"/>
  <c r="AL317" i="6"/>
  <c r="AP317" i="6"/>
  <c r="AN317" i="6"/>
  <c r="AJ317" i="6"/>
  <c r="AH317" i="6"/>
  <c r="AP169" i="6"/>
  <c r="AH169" i="6"/>
  <c r="AL169" i="6"/>
  <c r="AN169" i="6"/>
  <c r="AJ169" i="6"/>
  <c r="AN284" i="6"/>
  <c r="AL284" i="6"/>
  <c r="AP284" i="6"/>
  <c r="AJ284" i="6"/>
  <c r="AH284" i="6"/>
  <c r="AL385" i="6"/>
  <c r="AN385" i="6"/>
  <c r="AJ385" i="6"/>
  <c r="AP385" i="6"/>
  <c r="AH385" i="6"/>
  <c r="AL125" i="6"/>
  <c r="AP125" i="6"/>
  <c r="AJ125" i="6"/>
  <c r="AH125" i="6"/>
  <c r="AN125" i="6"/>
  <c r="AL307" i="6"/>
  <c r="AJ307" i="6"/>
  <c r="AN307" i="6"/>
  <c r="AH307" i="6"/>
  <c r="AP307" i="6"/>
  <c r="AP362" i="6"/>
  <c r="AH362" i="6"/>
  <c r="AJ362" i="6"/>
  <c r="AL362" i="6"/>
  <c r="AN362" i="6"/>
  <c r="AP370" i="6"/>
  <c r="AH370" i="6"/>
  <c r="AN370" i="6"/>
  <c r="AJ370" i="6"/>
  <c r="AL370" i="6"/>
  <c r="AL303" i="6"/>
  <c r="AH303" i="6"/>
  <c r="AP303" i="6"/>
  <c r="AN303" i="6"/>
  <c r="AJ303" i="6"/>
  <c r="AP244" i="6"/>
  <c r="AH244" i="6"/>
  <c r="AN244" i="6"/>
  <c r="AL244" i="6"/>
  <c r="AJ244" i="6"/>
  <c r="AP291" i="6"/>
  <c r="AH291" i="6"/>
  <c r="AN291" i="6"/>
  <c r="AL291" i="6"/>
  <c r="AJ291" i="6"/>
  <c r="AP256" i="6"/>
  <c r="AH256" i="6"/>
  <c r="AJ256" i="6"/>
  <c r="AN256" i="6"/>
  <c r="AL256" i="6"/>
  <c r="AL285" i="6"/>
  <c r="AN285" i="6"/>
  <c r="AP285" i="6"/>
  <c r="AJ285" i="6"/>
  <c r="AH285" i="6"/>
  <c r="AN272" i="6"/>
  <c r="AP272" i="6"/>
  <c r="AH272" i="6"/>
  <c r="AJ272" i="6"/>
  <c r="AL272" i="6"/>
  <c r="AP52" i="6"/>
  <c r="AH52" i="6"/>
  <c r="AN52" i="6"/>
  <c r="AL52" i="6"/>
  <c r="AJ52" i="6"/>
  <c r="AN179" i="6"/>
  <c r="AN178" i="6" s="1"/>
  <c r="T68" i="61" s="1"/>
  <c r="AP179" i="6"/>
  <c r="AP178" i="6" s="1"/>
  <c r="V68" i="61" s="1"/>
  <c r="AJ179" i="6"/>
  <c r="AJ178" i="6" s="1"/>
  <c r="P68" i="61" s="1"/>
  <c r="AH179" i="6"/>
  <c r="AH178" i="6" s="1"/>
  <c r="N68" i="61" s="1"/>
  <c r="AL179" i="6"/>
  <c r="AL178" i="6" s="1"/>
  <c r="R68" i="61" s="1"/>
  <c r="AP283" i="6"/>
  <c r="AH283" i="6"/>
  <c r="AL283" i="6"/>
  <c r="AJ283" i="6"/>
  <c r="AN283" i="6"/>
  <c r="AB126" i="6"/>
  <c r="AD159" i="6"/>
  <c r="AB72" i="6"/>
  <c r="AB71" i="6" s="1"/>
  <c r="X21" i="6"/>
  <c r="Z21" i="6"/>
  <c r="K50" i="46"/>
  <c r="L146" i="46"/>
  <c r="L319" i="46"/>
  <c r="L19" i="60"/>
  <c r="V75" i="6"/>
  <c r="N19" i="60" s="1"/>
  <c r="L20" i="60"/>
  <c r="V76" i="6"/>
  <c r="N20" i="60" s="1"/>
  <c r="L27" i="60"/>
  <c r="V148" i="6"/>
  <c r="N27" i="60" s="1"/>
  <c r="M56" i="46"/>
  <c r="M55" i="46" s="1"/>
  <c r="M50" i="46"/>
  <c r="M319" i="46"/>
  <c r="L26" i="60"/>
  <c r="V141" i="6"/>
  <c r="N26" i="60" s="1"/>
  <c r="L18" i="60"/>
  <c r="V66" i="6"/>
  <c r="N18" i="60" s="1"/>
  <c r="N319" i="46"/>
  <c r="AB42" i="6"/>
  <c r="X72" i="6"/>
  <c r="X71" i="6" s="1"/>
  <c r="X136" i="6"/>
  <c r="AD42" i="6"/>
  <c r="P42" i="6"/>
  <c r="V42" i="6" s="1"/>
  <c r="Z72" i="6"/>
  <c r="Z71" i="6" s="1"/>
  <c r="X42" i="6"/>
  <c r="AD37" i="6"/>
  <c r="X37" i="6"/>
  <c r="AD41" i="6"/>
  <c r="X29" i="6"/>
  <c r="X27" i="6" s="1"/>
  <c r="D10" i="61" s="1"/>
  <c r="N146" i="46"/>
  <c r="AB29" i="6"/>
  <c r="AB27" i="6" s="1"/>
  <c r="H10" i="61" s="1"/>
  <c r="K26" i="46"/>
  <c r="L50" i="46"/>
  <c r="L129" i="46"/>
  <c r="N129" i="46"/>
  <c r="N22" i="46"/>
  <c r="L22" i="46"/>
  <c r="K207" i="46"/>
  <c r="M129" i="46"/>
  <c r="M26" i="46"/>
  <c r="AB41" i="6"/>
  <c r="Z29" i="6"/>
  <c r="Z27" i="6" s="1"/>
  <c r="F10" i="61" s="1"/>
  <c r="N26" i="46"/>
  <c r="Z41" i="6"/>
  <c r="N38" i="46"/>
  <c r="M168" i="46"/>
  <c r="L10" i="46"/>
  <c r="AB136" i="6"/>
  <c r="K160" i="46"/>
  <c r="K159" i="46" s="1"/>
  <c r="M146" i="46"/>
  <c r="K10" i="46"/>
  <c r="L26" i="46"/>
  <c r="AD136" i="6"/>
  <c r="K346" i="46"/>
  <c r="K345" i="46" s="1"/>
  <c r="K154" i="46"/>
  <c r="K153" i="46" s="1"/>
  <c r="K168" i="46"/>
  <c r="M10" i="46"/>
  <c r="M9" i="46" s="1"/>
  <c r="M160" i="46"/>
  <c r="M159" i="46" s="1"/>
  <c r="L56" i="46"/>
  <c r="L55" i="46" s="1"/>
  <c r="X151" i="6"/>
  <c r="X170" i="6"/>
  <c r="X140" i="6"/>
  <c r="X139" i="6" s="1"/>
  <c r="AD155" i="6"/>
  <c r="P299" i="6"/>
  <c r="P17" i="6"/>
  <c r="Z376" i="6"/>
  <c r="AD376" i="6"/>
  <c r="AB376" i="6"/>
  <c r="X376" i="6"/>
  <c r="Z99" i="6"/>
  <c r="AD99" i="6"/>
  <c r="AB99" i="6"/>
  <c r="X99" i="6"/>
  <c r="P266" i="6"/>
  <c r="Z94" i="6"/>
  <c r="AD94" i="6"/>
  <c r="AB94" i="6"/>
  <c r="X94" i="6"/>
  <c r="Z358" i="6"/>
  <c r="AD358" i="6"/>
  <c r="AB358" i="6"/>
  <c r="X358" i="6"/>
  <c r="AD308" i="6"/>
  <c r="Z308" i="6"/>
  <c r="X308" i="6"/>
  <c r="AB308" i="6"/>
  <c r="AD215" i="6"/>
  <c r="AD213" i="6" s="1"/>
  <c r="X215" i="6"/>
  <c r="X213" i="6" s="1"/>
  <c r="Z215" i="6"/>
  <c r="Z213" i="6" s="1"/>
  <c r="AB215" i="6"/>
  <c r="AB213" i="6" s="1"/>
  <c r="Z91" i="6"/>
  <c r="AD91" i="6"/>
  <c r="AB91" i="6"/>
  <c r="X91" i="6"/>
  <c r="AD335" i="6"/>
  <c r="Z335" i="6"/>
  <c r="X335" i="6"/>
  <c r="AB335" i="6"/>
  <c r="Z124" i="6"/>
  <c r="Z147" i="6" s="1"/>
  <c r="AD124" i="6"/>
  <c r="AD147" i="6" s="1"/>
  <c r="AD146" i="6" s="1"/>
  <c r="X124" i="6"/>
  <c r="X147" i="6" s="1"/>
  <c r="X146" i="6" s="1"/>
  <c r="AB124" i="6"/>
  <c r="AB147" i="6" s="1"/>
  <c r="AB146" i="6" s="1"/>
  <c r="AD244" i="6"/>
  <c r="Z244" i="6"/>
  <c r="AB244" i="6"/>
  <c r="X244" i="6"/>
  <c r="AD311" i="6"/>
  <c r="Z311" i="6"/>
  <c r="X311" i="6"/>
  <c r="AB311" i="6"/>
  <c r="Z195" i="6"/>
  <c r="AD195" i="6"/>
  <c r="X195" i="6"/>
  <c r="AB195" i="6"/>
  <c r="Z200" i="6"/>
  <c r="AD200" i="6"/>
  <c r="X200" i="6"/>
  <c r="AB200" i="6"/>
  <c r="AB18" i="6"/>
  <c r="X18" i="6"/>
  <c r="Z18" i="6"/>
  <c r="AD18" i="6"/>
  <c r="AB26" i="6"/>
  <c r="X26" i="6"/>
  <c r="Z26" i="6"/>
  <c r="AD26" i="6"/>
  <c r="AD268" i="6"/>
  <c r="Z268" i="6"/>
  <c r="AB268" i="6"/>
  <c r="X268" i="6"/>
  <c r="P298" i="6"/>
  <c r="P374" i="6"/>
  <c r="P269" i="6"/>
  <c r="AD333" i="6"/>
  <c r="Z333" i="6"/>
  <c r="X333" i="6"/>
  <c r="AB333" i="6"/>
  <c r="P96" i="6"/>
  <c r="V96" i="6" s="1"/>
  <c r="P377" i="6"/>
  <c r="AD208" i="6"/>
  <c r="X208" i="6"/>
  <c r="Z208" i="6"/>
  <c r="AB208" i="6"/>
  <c r="Z163" i="6"/>
  <c r="Z162" i="6" s="1"/>
  <c r="AD163" i="6"/>
  <c r="AD162" i="6" s="1"/>
  <c r="X163" i="6"/>
  <c r="X162" i="6" s="1"/>
  <c r="AB163" i="6"/>
  <c r="AB162" i="6" s="1"/>
  <c r="Z130" i="6"/>
  <c r="AD130" i="6"/>
  <c r="X130" i="6"/>
  <c r="AB130" i="6"/>
  <c r="Z354" i="6"/>
  <c r="AD354" i="6"/>
  <c r="AB354" i="6"/>
  <c r="X354" i="6"/>
  <c r="Z391" i="6"/>
  <c r="Z390" i="6" s="1"/>
  <c r="AD391" i="6"/>
  <c r="AD390" i="6" s="1"/>
  <c r="AB391" i="6"/>
  <c r="AB390" i="6" s="1"/>
  <c r="X391" i="6"/>
  <c r="X390" i="6" s="1"/>
  <c r="P166" i="6"/>
  <c r="Z388" i="6"/>
  <c r="Z386" i="6" s="1"/>
  <c r="AD388" i="6"/>
  <c r="AD386" i="6" s="1"/>
  <c r="AB388" i="6"/>
  <c r="AB386" i="6" s="1"/>
  <c r="X388" i="6"/>
  <c r="X386" i="6" s="1"/>
  <c r="AD267" i="6"/>
  <c r="Z267" i="6"/>
  <c r="AB267" i="6"/>
  <c r="X267" i="6"/>
  <c r="AD322" i="6"/>
  <c r="Z322" i="6"/>
  <c r="X322" i="6"/>
  <c r="AB322" i="6"/>
  <c r="Z378" i="6"/>
  <c r="AD378" i="6"/>
  <c r="AB378" i="6"/>
  <c r="X378" i="6"/>
  <c r="Z182" i="6"/>
  <c r="AD182" i="6"/>
  <c r="AD181" i="6" s="1"/>
  <c r="X182" i="6"/>
  <c r="AB182" i="6"/>
  <c r="AD316" i="6"/>
  <c r="Z316" i="6"/>
  <c r="X316" i="6"/>
  <c r="AB316" i="6"/>
  <c r="Z103" i="6"/>
  <c r="AD103" i="6"/>
  <c r="AB103" i="6"/>
  <c r="X103" i="6"/>
  <c r="Z259" i="6"/>
  <c r="Z165" i="6" s="1"/>
  <c r="AD259" i="6"/>
  <c r="AD165" i="6" s="1"/>
  <c r="X259" i="6"/>
  <c r="X165" i="6" s="1"/>
  <c r="AB259" i="6"/>
  <c r="AB165" i="6" s="1"/>
  <c r="AD240" i="6"/>
  <c r="Z240" i="6"/>
  <c r="AB240" i="6"/>
  <c r="X240" i="6"/>
  <c r="AD297" i="6"/>
  <c r="Z297" i="6"/>
  <c r="X297" i="6"/>
  <c r="AB297" i="6"/>
  <c r="Z50" i="6"/>
  <c r="AD50" i="6"/>
  <c r="AB50" i="6"/>
  <c r="X50" i="6"/>
  <c r="Z69" i="6"/>
  <c r="AD69" i="6"/>
  <c r="AB69" i="6"/>
  <c r="X69" i="6"/>
  <c r="Z55" i="6"/>
  <c r="Z54" i="6" s="1"/>
  <c r="AD55" i="6"/>
  <c r="AD54" i="6" s="1"/>
  <c r="AB55" i="6"/>
  <c r="AB54" i="6" s="1"/>
  <c r="X55" i="6"/>
  <c r="X54" i="6" s="1"/>
  <c r="AD211" i="6"/>
  <c r="X211" i="6"/>
  <c r="Z211" i="6"/>
  <c r="AB211" i="6"/>
  <c r="AD236" i="6"/>
  <c r="Z236" i="6"/>
  <c r="AB236" i="6"/>
  <c r="X236" i="6"/>
  <c r="P26" i="6"/>
  <c r="V26" i="6" s="1"/>
  <c r="AB20" i="6"/>
  <c r="X20" i="6"/>
  <c r="Z20" i="6"/>
  <c r="AD20" i="6"/>
  <c r="P184" i="6"/>
  <c r="P326" i="6"/>
  <c r="AD237" i="6"/>
  <c r="Z237" i="6"/>
  <c r="AB237" i="6"/>
  <c r="X237" i="6"/>
  <c r="Z81" i="6"/>
  <c r="AD81" i="6"/>
  <c r="AB81" i="6"/>
  <c r="X81" i="6"/>
  <c r="Z51" i="6"/>
  <c r="AD51" i="6"/>
  <c r="AB51" i="6"/>
  <c r="X51" i="6"/>
  <c r="Z70" i="6"/>
  <c r="AD70" i="6"/>
  <c r="AB70" i="6"/>
  <c r="X70" i="6"/>
  <c r="AD329" i="6"/>
  <c r="Z329" i="6"/>
  <c r="X329" i="6"/>
  <c r="AB329" i="6"/>
  <c r="AD260" i="6"/>
  <c r="Z260" i="6"/>
  <c r="AB260" i="6"/>
  <c r="X260" i="6"/>
  <c r="Z117" i="6"/>
  <c r="AD117" i="6"/>
  <c r="AB117" i="6"/>
  <c r="X117" i="6"/>
  <c r="Z105" i="6"/>
  <c r="AD105" i="6"/>
  <c r="AD104" i="6" s="1"/>
  <c r="AB105" i="6"/>
  <c r="AB104" i="6" s="1"/>
  <c r="X105" i="6"/>
  <c r="AD307" i="6"/>
  <c r="Z307" i="6"/>
  <c r="X307" i="6"/>
  <c r="AB307" i="6"/>
  <c r="AD241" i="6"/>
  <c r="Z241" i="6"/>
  <c r="AB241" i="6"/>
  <c r="X241" i="6"/>
  <c r="Z344" i="6"/>
  <c r="AD344" i="6"/>
  <c r="AB344" i="6"/>
  <c r="X344" i="6"/>
  <c r="Z75" i="6"/>
  <c r="AD75" i="6"/>
  <c r="AB75" i="6"/>
  <c r="X75" i="6"/>
  <c r="X74" i="6" s="1"/>
  <c r="Z356" i="6"/>
  <c r="AD356" i="6"/>
  <c r="AB356" i="6"/>
  <c r="X356" i="6"/>
  <c r="Z198" i="6"/>
  <c r="AD198" i="6"/>
  <c r="X198" i="6"/>
  <c r="AB198" i="6"/>
  <c r="AD223" i="6"/>
  <c r="X223" i="6"/>
  <c r="Z223" i="6"/>
  <c r="AB223" i="6"/>
  <c r="Z367" i="6"/>
  <c r="Z361" i="6" s="1"/>
  <c r="Z360" i="6" s="1"/>
  <c r="AD367" i="6"/>
  <c r="AD361" i="6" s="1"/>
  <c r="AD360" i="6" s="1"/>
  <c r="AB367" i="6"/>
  <c r="AB361" i="6" s="1"/>
  <c r="X367" i="6"/>
  <c r="X361" i="6" s="1"/>
  <c r="AB23" i="6"/>
  <c r="X23" i="6"/>
  <c r="Z23" i="6"/>
  <c r="AD23" i="6"/>
  <c r="Z381" i="6"/>
  <c r="AD381" i="6"/>
  <c r="AB381" i="6"/>
  <c r="X381" i="6"/>
  <c r="Z88" i="6"/>
  <c r="AD88" i="6"/>
  <c r="AB88" i="6"/>
  <c r="X88" i="6"/>
  <c r="AD256" i="6"/>
  <c r="Z256" i="6"/>
  <c r="AB256" i="6"/>
  <c r="X256" i="6"/>
  <c r="AD303" i="6"/>
  <c r="Z303" i="6"/>
  <c r="X303" i="6"/>
  <c r="AB303" i="6"/>
  <c r="AD319" i="6"/>
  <c r="Z319" i="6"/>
  <c r="X319" i="6"/>
  <c r="AB319" i="6"/>
  <c r="Z128" i="6"/>
  <c r="AD128" i="6"/>
  <c r="X128" i="6"/>
  <c r="AB128" i="6"/>
  <c r="AD312" i="6"/>
  <c r="Z312" i="6"/>
  <c r="X312" i="6"/>
  <c r="AB312" i="6"/>
  <c r="Z87" i="6"/>
  <c r="AD87" i="6"/>
  <c r="AB87" i="6"/>
  <c r="X87" i="6"/>
  <c r="AD321" i="6"/>
  <c r="Z321" i="6"/>
  <c r="X321" i="6"/>
  <c r="AB321" i="6"/>
  <c r="Z90" i="6"/>
  <c r="AD90" i="6"/>
  <c r="AB90" i="6"/>
  <c r="X90" i="6"/>
  <c r="Z394" i="6"/>
  <c r="Z392" i="6" s="1"/>
  <c r="AD394" i="6"/>
  <c r="AD392" i="6" s="1"/>
  <c r="AB394" i="6"/>
  <c r="AB392" i="6" s="1"/>
  <c r="X394" i="6"/>
  <c r="X392" i="6" s="1"/>
  <c r="AD227" i="6"/>
  <c r="Z227" i="6"/>
  <c r="AB227" i="6"/>
  <c r="X227" i="6"/>
  <c r="P342" i="6"/>
  <c r="V342" i="6" s="1"/>
  <c r="AD332" i="6"/>
  <c r="Z332" i="6"/>
  <c r="X332" i="6"/>
  <c r="AB332" i="6"/>
  <c r="AD257" i="6"/>
  <c r="Z257" i="6"/>
  <c r="AB257" i="6"/>
  <c r="X257" i="6"/>
  <c r="Z138" i="6"/>
  <c r="Z134" i="6" s="1"/>
  <c r="AD138" i="6"/>
  <c r="X138" i="6"/>
  <c r="AB138" i="6"/>
  <c r="P200" i="6"/>
  <c r="V200" i="6" s="1"/>
  <c r="L29" i="31"/>
  <c r="Z8" i="6"/>
  <c r="AO9" i="6"/>
  <c r="P18" i="6"/>
  <c r="V18" i="6" s="1"/>
  <c r="N10" i="46"/>
  <c r="P394" i="6"/>
  <c r="V394" i="6" s="1"/>
  <c r="P223" i="6"/>
  <c r="V223" i="6" s="1"/>
  <c r="P138" i="6"/>
  <c r="V138" i="6" s="1"/>
  <c r="R5" i="61"/>
  <c r="AL8" i="6"/>
  <c r="N340" i="46"/>
  <c r="K175" i="46"/>
  <c r="M38" i="46"/>
  <c r="N56" i="46"/>
  <c r="N55" i="46" s="1"/>
  <c r="L160" i="46"/>
  <c r="L159" i="46" s="1"/>
  <c r="M78" i="46"/>
  <c r="L175" i="46"/>
  <c r="L174" i="46" s="1"/>
  <c r="L150" i="46"/>
  <c r="L145" i="46" s="1"/>
  <c r="N356" i="46"/>
  <c r="N355" i="46" s="1"/>
  <c r="L78" i="46"/>
  <c r="N150" i="46"/>
  <c r="N145" i="46" s="1"/>
  <c r="M229" i="46"/>
  <c r="M228" i="46" s="1"/>
  <c r="K129" i="46"/>
  <c r="P241" i="6"/>
  <c r="V241" i="6" s="1"/>
  <c r="P308" i="6"/>
  <c r="V308" i="6" s="1"/>
  <c r="K66" i="46"/>
  <c r="K65" i="46" s="1"/>
  <c r="N66" i="46"/>
  <c r="N65" i="46" s="1"/>
  <c r="P257" i="6"/>
  <c r="V257" i="6" s="1"/>
  <c r="P316" i="6"/>
  <c r="V316" i="6" s="1"/>
  <c r="P321" i="6"/>
  <c r="V321" i="6" s="1"/>
  <c r="P69" i="6"/>
  <c r="V69" i="6" s="1"/>
  <c r="P215" i="6"/>
  <c r="V215" i="6" s="1"/>
  <c r="P312" i="6"/>
  <c r="V312" i="6" s="1"/>
  <c r="K340" i="46"/>
  <c r="K116" i="46"/>
  <c r="L38" i="46"/>
  <c r="K38" i="46"/>
  <c r="M96" i="46"/>
  <c r="M94" i="46" s="1"/>
  <c r="L229" i="46"/>
  <c r="L228" i="46" s="1"/>
  <c r="K211" i="46"/>
  <c r="K210" i="46" s="1"/>
  <c r="K135" i="46"/>
  <c r="K134" i="46" s="1"/>
  <c r="K229" i="46"/>
  <c r="K228" i="46" s="1"/>
  <c r="L154" i="46"/>
  <c r="L153" i="46" s="1"/>
  <c r="M116" i="46"/>
  <c r="N368" i="46"/>
  <c r="N367" i="46" s="1"/>
  <c r="N141" i="46"/>
  <c r="N140" i="46" s="1"/>
  <c r="K56" i="46"/>
  <c r="K55" i="46" s="1"/>
  <c r="N229" i="46"/>
  <c r="N228" i="46" s="1"/>
  <c r="K141" i="46"/>
  <c r="K140" i="46" s="1"/>
  <c r="N116" i="46"/>
  <c r="N115" i="46" s="1"/>
  <c r="N346" i="46"/>
  <c r="N345" i="46" s="1"/>
  <c r="N160" i="46"/>
  <c r="N159" i="46" s="1"/>
  <c r="N50" i="46"/>
  <c r="K78" i="46"/>
  <c r="K146" i="46"/>
  <c r="L116" i="46"/>
  <c r="L66" i="46"/>
  <c r="L65" i="46" s="1"/>
  <c r="P358" i="6"/>
  <c r="V358" i="6" s="1"/>
  <c r="M346" i="46"/>
  <c r="M345" i="46" s="1"/>
  <c r="L346" i="46"/>
  <c r="L345" i="46" s="1"/>
  <c r="X159" i="6"/>
  <c r="P329" i="6"/>
  <c r="V329" i="6" s="1"/>
  <c r="P219" i="6"/>
  <c r="AB155" i="6"/>
  <c r="P352" i="6"/>
  <c r="P208" i="6"/>
  <c r="V208" i="6" s="1"/>
  <c r="P51" i="6"/>
  <c r="V51" i="6" s="1"/>
  <c r="Z140" i="6"/>
  <c r="Z139" i="6" s="1"/>
  <c r="P297" i="6"/>
  <c r="P183" i="6"/>
  <c r="Y143" i="6"/>
  <c r="P70" i="6"/>
  <c r="V70" i="6" s="1"/>
  <c r="AD173" i="6"/>
  <c r="J18" i="31" s="1"/>
  <c r="P240" i="6"/>
  <c r="P265" i="6"/>
  <c r="AB159" i="6"/>
  <c r="P230" i="6"/>
  <c r="AE82" i="6"/>
  <c r="P47" i="6"/>
  <c r="Z56" i="6"/>
  <c r="Z151" i="6"/>
  <c r="P218" i="6"/>
  <c r="P88" i="6"/>
  <c r="P185" i="6"/>
  <c r="P46" i="6"/>
  <c r="P124" i="6"/>
  <c r="P123" i="6"/>
  <c r="Z170" i="6"/>
  <c r="P90" i="6"/>
  <c r="AE174" i="6"/>
  <c r="Z155" i="6"/>
  <c r="X155" i="6"/>
  <c r="Y82" i="6"/>
  <c r="P64" i="6"/>
  <c r="AG82" i="6"/>
  <c r="AA82" i="6"/>
  <c r="P327" i="6"/>
  <c r="AE178" i="6"/>
  <c r="AE100" i="6"/>
  <c r="Z159" i="6"/>
  <c r="Y178" i="6"/>
  <c r="Y174" i="6"/>
  <c r="K258" i="46"/>
  <c r="K257" i="46" s="1"/>
  <c r="N78" i="46"/>
  <c r="K287" i="46"/>
  <c r="K286" i="46" s="1"/>
  <c r="AB56" i="6"/>
  <c r="K368" i="46"/>
  <c r="K367" i="46" s="1"/>
  <c r="N287" i="46"/>
  <c r="N286" i="46" s="1"/>
  <c r="L356" i="46"/>
  <c r="L355" i="46" s="1"/>
  <c r="M66" i="46"/>
  <c r="M65" i="46" s="1"/>
  <c r="AG176" i="6"/>
  <c r="AC178" i="6"/>
  <c r="Y100" i="6"/>
  <c r="P295" i="6"/>
  <c r="M340" i="46"/>
  <c r="L368" i="46"/>
  <c r="L367" i="46" s="1"/>
  <c r="L141" i="46"/>
  <c r="L140" i="46" s="1"/>
  <c r="K96" i="46"/>
  <c r="K94" i="46" s="1"/>
  <c r="N211" i="46"/>
  <c r="N210" i="46" s="1"/>
  <c r="M287" i="46"/>
  <c r="M286" i="46" s="1"/>
  <c r="L135" i="46"/>
  <c r="L134" i="46" s="1"/>
  <c r="K150" i="46"/>
  <c r="K145" i="46" s="1"/>
  <c r="K356" i="46"/>
  <c r="K355" i="46" s="1"/>
  <c r="M175" i="46"/>
  <c r="M174" i="46" s="1"/>
  <c r="K319" i="46"/>
  <c r="N96" i="46"/>
  <c r="N94" i="46" s="1"/>
  <c r="L211" i="46"/>
  <c r="L210" i="46" s="1"/>
  <c r="N135" i="46"/>
  <c r="N134" i="46" s="1"/>
  <c r="AG178" i="6"/>
  <c r="P122" i="6"/>
  <c r="AA178" i="6"/>
  <c r="P246" i="6"/>
  <c r="AC82" i="6"/>
  <c r="L340" i="46"/>
  <c r="M368" i="46"/>
  <c r="M367" i="46" s="1"/>
  <c r="M141" i="46"/>
  <c r="M140" i="46" s="1"/>
  <c r="L96" i="46"/>
  <c r="L94" i="46" s="1"/>
  <c r="L287" i="46"/>
  <c r="L286" i="46" s="1"/>
  <c r="N175" i="46"/>
  <c r="M135" i="46"/>
  <c r="M134" i="46" s="1"/>
  <c r="M150" i="46"/>
  <c r="M356" i="46"/>
  <c r="M355" i="46" s="1"/>
  <c r="AB173" i="6"/>
  <c r="H18" i="31" s="1"/>
  <c r="P353" i="6"/>
  <c r="X56" i="6"/>
  <c r="L70" i="60"/>
  <c r="AB170" i="6"/>
  <c r="P328" i="6"/>
  <c r="Y261" i="6"/>
  <c r="P296" i="6"/>
  <c r="P87" i="6"/>
  <c r="P375" i="6"/>
  <c r="P247" i="6"/>
  <c r="P182" i="6"/>
  <c r="X345" i="6"/>
  <c r="AC176" i="6"/>
  <c r="P89" i="6"/>
  <c r="P294" i="6"/>
  <c r="P376" i="6"/>
  <c r="AG9" i="6"/>
  <c r="L11" i="60"/>
  <c r="L10" i="60"/>
  <c r="F5" i="32"/>
  <c r="J5" i="32"/>
  <c r="D5" i="32"/>
  <c r="Z345" i="6"/>
  <c r="AB151" i="6"/>
  <c r="AD140" i="6"/>
  <c r="AA100" i="6"/>
  <c r="AC100" i="6"/>
  <c r="AD27" i="6"/>
  <c r="AE9" i="6"/>
  <c r="AG174" i="6"/>
  <c r="AE143" i="6"/>
  <c r="AA176" i="6"/>
  <c r="AA143" i="6"/>
  <c r="AM9" i="6"/>
  <c r="H5" i="32"/>
  <c r="AD56" i="6"/>
  <c r="AB140" i="6"/>
  <c r="AB139" i="6" s="1"/>
  <c r="P45" i="6"/>
  <c r="P16" i="6"/>
  <c r="AE176" i="6"/>
  <c r="AA174" i="6"/>
  <c r="AA261" i="6"/>
  <c r="P391" i="6"/>
  <c r="N5" i="61"/>
  <c r="AI9" i="6"/>
  <c r="N5" i="31"/>
  <c r="AH8" i="6"/>
  <c r="Z173" i="6"/>
  <c r="F65" i="61" s="1"/>
  <c r="AE261" i="6"/>
  <c r="Y176" i="6"/>
  <c r="P243" i="6"/>
  <c r="AC143" i="6"/>
  <c r="AC174" i="6"/>
  <c r="P152" i="6"/>
  <c r="AG100" i="6"/>
  <c r="P220" i="6"/>
  <c r="AK9" i="6"/>
  <c r="X173" i="6"/>
  <c r="AG143" i="6"/>
  <c r="AB345" i="6"/>
  <c r="AD170" i="6"/>
  <c r="AC261" i="6"/>
  <c r="AD151" i="6"/>
  <c r="AG261" i="6"/>
  <c r="H5" i="31"/>
  <c r="C5" i="31" s="1"/>
  <c r="AB8" i="6"/>
  <c r="AC9" i="6"/>
  <c r="H5" i="61"/>
  <c r="AA9" i="6"/>
  <c r="AQ9" i="6"/>
  <c r="Y9" i="6"/>
  <c r="P259" i="6"/>
  <c r="P268" i="6"/>
  <c r="L258" i="46"/>
  <c r="L257" i="46" s="1"/>
  <c r="P142" i="6"/>
  <c r="P245" i="6"/>
  <c r="P367" i="6"/>
  <c r="N258" i="46"/>
  <c r="N257" i="46" s="1"/>
  <c r="AD345" i="6"/>
  <c r="M258" i="46"/>
  <c r="M257" i="46" s="1"/>
  <c r="D18" i="32"/>
  <c r="H18" i="32"/>
  <c r="L18" i="32"/>
  <c r="F18" i="32"/>
  <c r="J18" i="32"/>
  <c r="P160" i="6"/>
  <c r="Z181" i="6" l="1"/>
  <c r="AB181" i="6"/>
  <c r="AJ143" i="6"/>
  <c r="P45" i="61" s="1"/>
  <c r="AL143" i="6"/>
  <c r="AM143" i="6" s="1"/>
  <c r="S45" i="61" s="1"/>
  <c r="AP143" i="6"/>
  <c r="V45" i="61" s="1"/>
  <c r="AN143" i="6"/>
  <c r="AO143" i="6" s="1"/>
  <c r="U45" i="61" s="1"/>
  <c r="AH143" i="6"/>
  <c r="N45" i="61" s="1"/>
  <c r="AL345" i="6"/>
  <c r="AM345" i="6" s="1"/>
  <c r="AJ345" i="6"/>
  <c r="AK345" i="6" s="1"/>
  <c r="AL170" i="6"/>
  <c r="R64" i="61" s="1"/>
  <c r="AH82" i="6"/>
  <c r="N28" i="61" s="1"/>
  <c r="AJ386" i="6"/>
  <c r="AK386" i="6" s="1"/>
  <c r="AP82" i="6"/>
  <c r="V28" i="61" s="1"/>
  <c r="AJ82" i="6"/>
  <c r="P28" i="61" s="1"/>
  <c r="AL82" i="6"/>
  <c r="R28" i="61" s="1"/>
  <c r="AN82" i="6"/>
  <c r="AO82" i="6" s="1"/>
  <c r="U28" i="61" s="1"/>
  <c r="N174" i="46"/>
  <c r="AL155" i="6"/>
  <c r="R54" i="61" s="1"/>
  <c r="AP386" i="6"/>
  <c r="AQ386" i="6" s="1"/>
  <c r="AH386" i="6"/>
  <c r="AI386" i="6" s="1"/>
  <c r="AO176" i="6"/>
  <c r="U67" i="61" s="1"/>
  <c r="AQ178" i="6"/>
  <c r="W68" i="61" s="1"/>
  <c r="L115" i="46"/>
  <c r="AN345" i="6"/>
  <c r="AO345" i="6" s="1"/>
  <c r="AN386" i="6"/>
  <c r="AO386" i="6" s="1"/>
  <c r="AQ143" i="6"/>
  <c r="W45" i="61" s="1"/>
  <c r="Z30" i="6"/>
  <c r="F11" i="61" s="1"/>
  <c r="AJ170" i="6"/>
  <c r="P64" i="61" s="1"/>
  <c r="AL386" i="6"/>
  <c r="AM386" i="6" s="1"/>
  <c r="K37" i="46"/>
  <c r="M37" i="46"/>
  <c r="K9" i="46"/>
  <c r="AH155" i="6"/>
  <c r="N54" i="61" s="1"/>
  <c r="AK178" i="6"/>
  <c r="Q68" i="61" s="1"/>
  <c r="AH56" i="6"/>
  <c r="N18" i="61" s="1"/>
  <c r="R66" i="61"/>
  <c r="AM176" i="6"/>
  <c r="S67" i="61" s="1"/>
  <c r="AN155" i="6"/>
  <c r="T54" i="61" s="1"/>
  <c r="AH345" i="6"/>
  <c r="AI345" i="6" s="1"/>
  <c r="AH170" i="6"/>
  <c r="N64" i="61" s="1"/>
  <c r="AN170" i="6"/>
  <c r="T64" i="61" s="1"/>
  <c r="C68" i="61"/>
  <c r="AJ104" i="6"/>
  <c r="P35" i="61" s="1"/>
  <c r="AN104" i="6"/>
  <c r="T35" i="61" s="1"/>
  <c r="AL56" i="6"/>
  <c r="R18" i="61" s="1"/>
  <c r="C23" i="61"/>
  <c r="AN56" i="6"/>
  <c r="AO56" i="6" s="1"/>
  <c r="U18" i="61" s="1"/>
  <c r="C67" i="61"/>
  <c r="C59" i="61"/>
  <c r="AN173" i="6"/>
  <c r="T18" i="31" s="1"/>
  <c r="T66" i="61"/>
  <c r="AJ173" i="6"/>
  <c r="P18" i="31" s="1"/>
  <c r="AI178" i="6"/>
  <c r="O68" i="61" s="1"/>
  <c r="AH173" i="6"/>
  <c r="N18" i="31" s="1"/>
  <c r="AK174" i="6"/>
  <c r="Q66" i="61" s="1"/>
  <c r="AL104" i="6"/>
  <c r="AL102" i="6" s="1"/>
  <c r="R34" i="61" s="1"/>
  <c r="AH104" i="6"/>
  <c r="AH102" i="6" s="1"/>
  <c r="N34" i="61" s="1"/>
  <c r="AJ56" i="6"/>
  <c r="P18" i="61" s="1"/>
  <c r="N66" i="61"/>
  <c r="AJ215" i="6"/>
  <c r="AJ213" i="6" s="1"/>
  <c r="AK213" i="6" s="1"/>
  <c r="AH215" i="6"/>
  <c r="AH213" i="6" s="1"/>
  <c r="AI213" i="6" s="1"/>
  <c r="AL215" i="6"/>
  <c r="AL213" i="6" s="1"/>
  <c r="AM213" i="6" s="1"/>
  <c r="AP215" i="6"/>
  <c r="AP213" i="6" s="1"/>
  <c r="AQ213" i="6" s="1"/>
  <c r="AN215" i="6"/>
  <c r="AN213" i="6" s="1"/>
  <c r="AO213" i="6" s="1"/>
  <c r="AN257" i="6"/>
  <c r="AH257" i="6"/>
  <c r="AL257" i="6"/>
  <c r="AP257" i="6"/>
  <c r="AJ257" i="6"/>
  <c r="AN241" i="6"/>
  <c r="AL241" i="6"/>
  <c r="AP241" i="6"/>
  <c r="AJ241" i="6"/>
  <c r="AH241" i="6"/>
  <c r="AP42" i="6"/>
  <c r="AP30" i="6" s="1"/>
  <c r="V11" i="61" s="1"/>
  <c r="AH42" i="6"/>
  <c r="AH30" i="6" s="1"/>
  <c r="N11" i="61" s="1"/>
  <c r="AL42" i="6"/>
  <c r="AL30" i="6" s="1"/>
  <c r="R11" i="61" s="1"/>
  <c r="AJ42" i="6"/>
  <c r="AJ30" i="6" s="1"/>
  <c r="P11" i="61" s="1"/>
  <c r="AN42" i="6"/>
  <c r="AN30" i="6" s="1"/>
  <c r="T11" i="61" s="1"/>
  <c r="AJ76" i="6"/>
  <c r="AN76" i="6"/>
  <c r="AP76" i="6"/>
  <c r="AL76" i="6"/>
  <c r="AH76" i="6"/>
  <c r="AP104" i="6"/>
  <c r="V35" i="61" s="1"/>
  <c r="AN208" i="6"/>
  <c r="AH208" i="6"/>
  <c r="AL208" i="6"/>
  <c r="AJ208" i="6"/>
  <c r="AP208" i="6"/>
  <c r="AP329" i="6"/>
  <c r="AH329" i="6"/>
  <c r="AL329" i="6"/>
  <c r="AN329" i="6"/>
  <c r="AJ329" i="6"/>
  <c r="AL321" i="6"/>
  <c r="AH321" i="6"/>
  <c r="AP321" i="6"/>
  <c r="AJ321" i="6"/>
  <c r="AN321" i="6"/>
  <c r="AP200" i="6"/>
  <c r="AH200" i="6"/>
  <c r="AN200" i="6"/>
  <c r="AL200" i="6"/>
  <c r="AJ200" i="6"/>
  <c r="AH26" i="6"/>
  <c r="AP26" i="6"/>
  <c r="AJ26" i="6"/>
  <c r="AL26" i="6"/>
  <c r="AN26" i="6"/>
  <c r="AL148" i="6"/>
  <c r="AN148" i="6"/>
  <c r="AP148" i="6"/>
  <c r="AJ148" i="6"/>
  <c r="AH148" i="6"/>
  <c r="AL75" i="6"/>
  <c r="AN75" i="6"/>
  <c r="AJ75" i="6"/>
  <c r="AH75" i="6"/>
  <c r="AP75" i="6"/>
  <c r="AJ51" i="6"/>
  <c r="AP51" i="6"/>
  <c r="AN51" i="6"/>
  <c r="AL51" i="6"/>
  <c r="AH51" i="6"/>
  <c r="AJ69" i="6"/>
  <c r="AL69" i="6"/>
  <c r="AN69" i="6"/>
  <c r="AH69" i="6"/>
  <c r="AP69" i="6"/>
  <c r="AL138" i="6"/>
  <c r="AL134" i="6" s="1"/>
  <c r="R40" i="61" s="1"/>
  <c r="AJ138" i="6"/>
  <c r="AJ134" i="6" s="1"/>
  <c r="P40" i="61" s="1"/>
  <c r="AN138" i="6"/>
  <c r="AN134" i="6" s="1"/>
  <c r="T40" i="61" s="1"/>
  <c r="AH138" i="6"/>
  <c r="AH134" i="6" s="1"/>
  <c r="N40" i="61" s="1"/>
  <c r="AP138" i="6"/>
  <c r="AP134" i="6" s="1"/>
  <c r="V40" i="61" s="1"/>
  <c r="AH18" i="6"/>
  <c r="AP18" i="6"/>
  <c r="AN18" i="6"/>
  <c r="AJ18" i="6"/>
  <c r="AL18" i="6"/>
  <c r="AP96" i="6"/>
  <c r="AH96" i="6"/>
  <c r="AN96" i="6"/>
  <c r="AL96" i="6"/>
  <c r="AJ96" i="6"/>
  <c r="AJ141" i="6"/>
  <c r="AL141" i="6"/>
  <c r="AP141" i="6"/>
  <c r="AN141" i="6"/>
  <c r="AH141" i="6"/>
  <c r="AL173" i="6"/>
  <c r="R18" i="31" s="1"/>
  <c r="AC8" i="6"/>
  <c r="AK176" i="6"/>
  <c r="Q67" i="61" s="1"/>
  <c r="AQ176" i="6"/>
  <c r="W67" i="61" s="1"/>
  <c r="AI176" i="6"/>
  <c r="O67" i="61" s="1"/>
  <c r="AL358" i="6"/>
  <c r="AH358" i="6"/>
  <c r="AJ358" i="6"/>
  <c r="AN358" i="6"/>
  <c r="AP358" i="6"/>
  <c r="AN223" i="6"/>
  <c r="AL223" i="6"/>
  <c r="AH223" i="6"/>
  <c r="AP223" i="6"/>
  <c r="AJ223" i="6"/>
  <c r="AO178" i="6"/>
  <c r="U68" i="61" s="1"/>
  <c r="AM178" i="6"/>
  <c r="S68" i="61" s="1"/>
  <c r="AP70" i="6"/>
  <c r="AH70" i="6"/>
  <c r="AL70" i="6"/>
  <c r="AN70" i="6"/>
  <c r="AJ70" i="6"/>
  <c r="AJ312" i="6"/>
  <c r="AN312" i="6"/>
  <c r="AL312" i="6"/>
  <c r="AP312" i="6"/>
  <c r="AH312" i="6"/>
  <c r="AN316" i="6"/>
  <c r="AP316" i="6"/>
  <c r="AJ316" i="6"/>
  <c r="AL316" i="6"/>
  <c r="AH316" i="6"/>
  <c r="AJ308" i="6"/>
  <c r="AL308" i="6"/>
  <c r="AH308" i="6"/>
  <c r="AP308" i="6"/>
  <c r="AN308" i="6"/>
  <c r="AJ394" i="6"/>
  <c r="AJ392" i="6" s="1"/>
  <c r="AK392" i="6" s="1"/>
  <c r="AP394" i="6"/>
  <c r="AP392" i="6" s="1"/>
  <c r="AQ392" i="6" s="1"/>
  <c r="AH394" i="6"/>
  <c r="AH392" i="6" s="1"/>
  <c r="AI392" i="6" s="1"/>
  <c r="AN394" i="6"/>
  <c r="AN392" i="6" s="1"/>
  <c r="AO392" i="6" s="1"/>
  <c r="AL394" i="6"/>
  <c r="AL392" i="6" s="1"/>
  <c r="AM392" i="6" s="1"/>
  <c r="AL342" i="6"/>
  <c r="AJ342" i="6"/>
  <c r="AP342" i="6"/>
  <c r="AN342" i="6"/>
  <c r="AH342" i="6"/>
  <c r="AP66" i="6"/>
  <c r="AH66" i="6"/>
  <c r="AJ66" i="6"/>
  <c r="AN66" i="6"/>
  <c r="AL66" i="6"/>
  <c r="AP27" i="6"/>
  <c r="V10" i="61" s="1"/>
  <c r="AH27" i="6"/>
  <c r="N10" i="61" s="1"/>
  <c r="AN27" i="6"/>
  <c r="T10" i="61" s="1"/>
  <c r="AL27" i="6"/>
  <c r="R10" i="61" s="1"/>
  <c r="AJ27" i="6"/>
  <c r="AK27" i="6" s="1"/>
  <c r="Q10" i="61" s="1"/>
  <c r="AP345" i="6"/>
  <c r="AQ345" i="6" s="1"/>
  <c r="V66" i="61"/>
  <c r="AP173" i="6"/>
  <c r="AP155" i="6"/>
  <c r="V54" i="61" s="1"/>
  <c r="AP170" i="6"/>
  <c r="V64" i="61" s="1"/>
  <c r="AP56" i="6"/>
  <c r="V18" i="61" s="1"/>
  <c r="AD158" i="6"/>
  <c r="J55" i="61" s="1"/>
  <c r="AM71" i="6"/>
  <c r="S23" i="61" s="1"/>
  <c r="AD121" i="6"/>
  <c r="AD134" i="6"/>
  <c r="AA71" i="6"/>
  <c r="L37" i="46"/>
  <c r="L58" i="60"/>
  <c r="V245" i="6"/>
  <c r="N58" i="60" s="1"/>
  <c r="L60" i="60"/>
  <c r="V268" i="6"/>
  <c r="N60" i="60" s="1"/>
  <c r="L34" i="60"/>
  <c r="V220" i="6"/>
  <c r="N34" i="60" s="1"/>
  <c r="L12" i="60"/>
  <c r="V16" i="6"/>
  <c r="N12" i="60" s="1"/>
  <c r="L40" i="60"/>
  <c r="V266" i="6"/>
  <c r="N40" i="60" s="1"/>
  <c r="L36" i="60"/>
  <c r="V243" i="6"/>
  <c r="N36" i="60" s="1"/>
  <c r="L38" i="60"/>
  <c r="V246" i="6"/>
  <c r="N38" i="60" s="1"/>
  <c r="L35" i="60"/>
  <c r="V219" i="6"/>
  <c r="N35" i="60" s="1"/>
  <c r="L69" i="60"/>
  <c r="V377" i="6"/>
  <c r="N69" i="60" s="1"/>
  <c r="L49" i="60"/>
  <c r="V374" i="6"/>
  <c r="N49" i="60" s="1"/>
  <c r="L47" i="60"/>
  <c r="V353" i="6"/>
  <c r="N47" i="60" s="1"/>
  <c r="L50" i="60"/>
  <c r="V391" i="6"/>
  <c r="N50" i="60" s="1"/>
  <c r="K318" i="46"/>
  <c r="L51" i="60"/>
  <c r="V90" i="6"/>
  <c r="N51" i="60" s="1"/>
  <c r="L25" i="60"/>
  <c r="V123" i="6"/>
  <c r="N25" i="60" s="1"/>
  <c r="L54" i="60"/>
  <c r="V185" i="6"/>
  <c r="N54" i="60" s="1"/>
  <c r="L16" i="60"/>
  <c r="V47" i="6"/>
  <c r="N16" i="60" s="1"/>
  <c r="L39" i="60"/>
  <c r="V265" i="6"/>
  <c r="N39" i="60" s="1"/>
  <c r="L33" i="60"/>
  <c r="V183" i="6"/>
  <c r="N33" i="60" s="1"/>
  <c r="L29" i="60"/>
  <c r="V152" i="6"/>
  <c r="N29" i="60" s="1"/>
  <c r="L45" i="60"/>
  <c r="N45" i="60"/>
  <c r="L64" i="60"/>
  <c r="V298" i="6"/>
  <c r="N64" i="60" s="1"/>
  <c r="AB30" i="6"/>
  <c r="H11" i="61" s="1"/>
  <c r="L65" i="60"/>
  <c r="V328" i="6"/>
  <c r="N65" i="60" s="1"/>
  <c r="L15" i="60"/>
  <c r="V46" i="6"/>
  <c r="N15" i="60" s="1"/>
  <c r="L61" i="60"/>
  <c r="V269" i="6"/>
  <c r="N61" i="60" s="1"/>
  <c r="L63" i="60"/>
  <c r="V299" i="6"/>
  <c r="N63" i="60" s="1"/>
  <c r="L30" i="60"/>
  <c r="V160" i="6"/>
  <c r="L37" i="60"/>
  <c r="V142" i="6"/>
  <c r="N37" i="60" s="1"/>
  <c r="L41" i="60"/>
  <c r="V294" i="6"/>
  <c r="N41" i="60" s="1"/>
  <c r="L67" i="60"/>
  <c r="N67" i="60"/>
  <c r="L23" i="60"/>
  <c r="N23" i="60"/>
  <c r="L48" i="60"/>
  <c r="V367" i="6"/>
  <c r="L68" i="60"/>
  <c r="V376" i="6"/>
  <c r="N68" i="60" s="1"/>
  <c r="L52" i="60"/>
  <c r="V89" i="6"/>
  <c r="N52" i="60" s="1"/>
  <c r="L32" i="60"/>
  <c r="N32" i="60"/>
  <c r="L59" i="60"/>
  <c r="V247" i="6"/>
  <c r="N59" i="60" s="1"/>
  <c r="L21" i="60"/>
  <c r="V87" i="6"/>
  <c r="N21" i="60" s="1"/>
  <c r="L66" i="60"/>
  <c r="N66" i="60"/>
  <c r="L28" i="60"/>
  <c r="V124" i="6"/>
  <c r="D14" i="32" s="1"/>
  <c r="L55" i="60"/>
  <c r="V218" i="6"/>
  <c r="N55" i="60" s="1"/>
  <c r="L56" i="60"/>
  <c r="V230" i="6"/>
  <c r="N56" i="60" s="1"/>
  <c r="L31" i="60"/>
  <c r="V259" i="6"/>
  <c r="N31" i="60" s="1"/>
  <c r="L14" i="60"/>
  <c r="V45" i="6"/>
  <c r="N14" i="60" s="1"/>
  <c r="L42" i="60"/>
  <c r="V296" i="6"/>
  <c r="N42" i="60" s="1"/>
  <c r="L43" i="60"/>
  <c r="V295" i="6"/>
  <c r="N43" i="60" s="1"/>
  <c r="L44" i="60"/>
  <c r="V327" i="6"/>
  <c r="N44" i="60" s="1"/>
  <c r="L17" i="60"/>
  <c r="V64" i="6"/>
  <c r="F8" i="32" s="1"/>
  <c r="L22" i="60"/>
  <c r="V88" i="6"/>
  <c r="N22" i="60" s="1"/>
  <c r="L57" i="60"/>
  <c r="V240" i="6"/>
  <c r="N57" i="60" s="1"/>
  <c r="L62" i="60"/>
  <c r="V297" i="6"/>
  <c r="N62" i="60" s="1"/>
  <c r="L46" i="60"/>
  <c r="V352" i="6"/>
  <c r="L53" i="60"/>
  <c r="V184" i="6"/>
  <c r="N53" i="60" s="1"/>
  <c r="L24" i="60"/>
  <c r="V166" i="6"/>
  <c r="N24" i="60" s="1"/>
  <c r="L13" i="60"/>
  <c r="V17" i="6"/>
  <c r="AC71" i="6"/>
  <c r="AG71" i="6"/>
  <c r="AK71" i="6"/>
  <c r="Q23" i="61" s="1"/>
  <c r="Y71" i="6"/>
  <c r="AO71" i="6"/>
  <c r="U23" i="61" s="1"/>
  <c r="AE71" i="6"/>
  <c r="AI71" i="6"/>
  <c r="O23" i="61" s="1"/>
  <c r="AQ71" i="6"/>
  <c r="W23" i="61" s="1"/>
  <c r="X134" i="6"/>
  <c r="AD30" i="6"/>
  <c r="J11" i="61" s="1"/>
  <c r="X30" i="6"/>
  <c r="M115" i="46"/>
  <c r="M77" i="46"/>
  <c r="K174" i="46"/>
  <c r="M145" i="46"/>
  <c r="N9" i="46"/>
  <c r="N37" i="46"/>
  <c r="AB134" i="6"/>
  <c r="L9" i="46"/>
  <c r="L77" i="46"/>
  <c r="N318" i="46"/>
  <c r="X164" i="6"/>
  <c r="D60" i="61" s="1"/>
  <c r="AB44" i="6"/>
  <c r="AB43" i="6" s="1"/>
  <c r="X63" i="6"/>
  <c r="X62" i="6" s="1"/>
  <c r="AD217" i="6"/>
  <c r="AD216" i="6" s="1"/>
  <c r="AB217" i="6"/>
  <c r="AB216" i="6" s="1"/>
  <c r="Z63" i="6"/>
  <c r="Z62" i="6" s="1"/>
  <c r="F19" i="61" s="1"/>
  <c r="Z351" i="6"/>
  <c r="Z350" i="6" s="1"/>
  <c r="Z15" i="6"/>
  <c r="F7" i="61" s="1"/>
  <c r="X373" i="6"/>
  <c r="X372" i="6" s="1"/>
  <c r="X217" i="6"/>
  <c r="X216" i="6" s="1"/>
  <c r="D20" i="31" s="1"/>
  <c r="AB264" i="6"/>
  <c r="AB263" i="6" s="1"/>
  <c r="AB15" i="6"/>
  <c r="AD44" i="6"/>
  <c r="AD43" i="6" s="1"/>
  <c r="J12" i="61" s="1"/>
  <c r="AB389" i="6"/>
  <c r="H115" i="61" s="1"/>
  <c r="AB158" i="6"/>
  <c r="H16" i="31" s="1"/>
  <c r="X15" i="6"/>
  <c r="D7" i="61" s="1"/>
  <c r="AM8" i="6"/>
  <c r="AD15" i="6"/>
  <c r="L318" i="46"/>
  <c r="AQ54" i="6"/>
  <c r="W17" i="61" s="1"/>
  <c r="AI54" i="6"/>
  <c r="O17" i="61" s="1"/>
  <c r="K115" i="46"/>
  <c r="AC54" i="6"/>
  <c r="Z217" i="6"/>
  <c r="Y54" i="6"/>
  <c r="AA54" i="6"/>
  <c r="AO54" i="6"/>
  <c r="U17" i="61" s="1"/>
  <c r="AG54" i="6"/>
  <c r="AE54" i="6"/>
  <c r="AM54" i="6"/>
  <c r="S17" i="61" s="1"/>
  <c r="AK54" i="6"/>
  <c r="Q17" i="61" s="1"/>
  <c r="AB63" i="6"/>
  <c r="AB62" i="6" s="1"/>
  <c r="H19" i="61" s="1"/>
  <c r="AD74" i="6"/>
  <c r="AD73" i="6" s="1"/>
  <c r="AB74" i="6"/>
  <c r="Z74" i="6"/>
  <c r="K77" i="46"/>
  <c r="M318" i="46"/>
  <c r="AD63" i="6"/>
  <c r="AD325" i="6"/>
  <c r="AD324" i="6" s="1"/>
  <c r="AD389" i="6"/>
  <c r="J28" i="31" s="1"/>
  <c r="Z44" i="6"/>
  <c r="Z43" i="6" s="1"/>
  <c r="X44" i="6"/>
  <c r="X43" i="6" s="1"/>
  <c r="F70" i="61"/>
  <c r="X158" i="6"/>
  <c r="D16" i="31" s="1"/>
  <c r="X389" i="6"/>
  <c r="D115" i="61" s="1"/>
  <c r="X235" i="6"/>
  <c r="X234" i="6" s="1"/>
  <c r="AB121" i="6"/>
  <c r="X351" i="6"/>
  <c r="X350" i="6" s="1"/>
  <c r="X181" i="6"/>
  <c r="D70" i="61" s="1"/>
  <c r="AD102" i="6"/>
  <c r="AD264" i="6"/>
  <c r="AD263" i="6" s="1"/>
  <c r="Z373" i="6"/>
  <c r="Z372" i="6" s="1"/>
  <c r="F110" i="61" s="1"/>
  <c r="AB351" i="6"/>
  <c r="AB350" i="6" s="1"/>
  <c r="H70" i="61"/>
  <c r="AD293" i="6"/>
  <c r="AD292" i="6" s="1"/>
  <c r="Z293" i="6"/>
  <c r="X293" i="6"/>
  <c r="X292" i="6" s="1"/>
  <c r="AB373" i="6"/>
  <c r="AB372" i="6" s="1"/>
  <c r="J70" i="61"/>
  <c r="X264" i="6"/>
  <c r="X263" i="6" s="1"/>
  <c r="AB293" i="6"/>
  <c r="AB292" i="6" s="1"/>
  <c r="Z325" i="6"/>
  <c r="Z324" i="6" s="1"/>
  <c r="X121" i="6"/>
  <c r="Z264" i="6"/>
  <c r="AD351" i="6"/>
  <c r="AD350" i="6" s="1"/>
  <c r="Z104" i="6"/>
  <c r="Z102" i="6" s="1"/>
  <c r="J65" i="61"/>
  <c r="AE159" i="6"/>
  <c r="AB235" i="6"/>
  <c r="AB234" i="6" s="1"/>
  <c r="H21" i="31" s="1"/>
  <c r="AG392" i="6"/>
  <c r="AE392" i="6"/>
  <c r="AC392" i="6"/>
  <c r="Y392" i="6"/>
  <c r="AA392" i="6"/>
  <c r="X325" i="6"/>
  <c r="X324" i="6" s="1"/>
  <c r="C5" i="32"/>
  <c r="I5" i="32" s="1"/>
  <c r="Z121" i="6"/>
  <c r="AC386" i="6"/>
  <c r="Y390" i="6"/>
  <c r="X104" i="6"/>
  <c r="X102" i="6" s="1"/>
  <c r="AE390" i="6"/>
  <c r="AG390" i="6"/>
  <c r="AC390" i="6"/>
  <c r="Y386" i="6"/>
  <c r="AG213" i="6"/>
  <c r="Z86" i="6"/>
  <c r="Z235" i="6"/>
  <c r="Z234" i="6" s="1"/>
  <c r="F79" i="61" s="1"/>
  <c r="AA213" i="6"/>
  <c r="Y213" i="6"/>
  <c r="Z164" i="6"/>
  <c r="F60" i="61" s="1"/>
  <c r="AC162" i="6"/>
  <c r="AB325" i="6"/>
  <c r="AB324" i="6" s="1"/>
  <c r="AD86" i="6"/>
  <c r="AA390" i="6"/>
  <c r="AC213" i="6"/>
  <c r="Z389" i="6"/>
  <c r="AE213" i="6"/>
  <c r="AG386" i="6"/>
  <c r="C17" i="61"/>
  <c r="X86" i="6"/>
  <c r="AA386" i="6"/>
  <c r="AE386" i="6"/>
  <c r="AD235" i="6"/>
  <c r="AD234" i="6" s="1"/>
  <c r="J21" i="31" s="1"/>
  <c r="AB86" i="6"/>
  <c r="AD373" i="6"/>
  <c r="AC170" i="6"/>
  <c r="Y162" i="6"/>
  <c r="AC173" i="6"/>
  <c r="I65" i="61" s="1"/>
  <c r="AA162" i="6"/>
  <c r="AQ162" i="6"/>
  <c r="W59" i="61" s="1"/>
  <c r="Y159" i="6"/>
  <c r="AE162" i="6"/>
  <c r="AO162" i="6"/>
  <c r="U59" i="61" s="1"/>
  <c r="AE27" i="6"/>
  <c r="K10" i="61" s="1"/>
  <c r="AA159" i="6"/>
  <c r="AM162" i="6"/>
  <c r="S59" i="61" s="1"/>
  <c r="AI162" i="6"/>
  <c r="O59" i="61" s="1"/>
  <c r="AK162" i="6"/>
  <c r="Q59" i="61" s="1"/>
  <c r="Y56" i="6"/>
  <c r="AG162" i="6"/>
  <c r="Y27" i="6"/>
  <c r="E10" i="61" s="1"/>
  <c r="H65" i="61"/>
  <c r="AG159" i="6"/>
  <c r="AC159" i="6"/>
  <c r="Y170" i="6"/>
  <c r="Z158" i="6"/>
  <c r="AE56" i="6"/>
  <c r="AE170" i="6"/>
  <c r="AA170" i="6"/>
  <c r="AA56" i="6"/>
  <c r="AG27" i="6"/>
  <c r="M10" i="61" s="1"/>
  <c r="AA173" i="6"/>
  <c r="G65" i="61" s="1"/>
  <c r="Y151" i="6"/>
  <c r="AG173" i="6"/>
  <c r="M65" i="61" s="1"/>
  <c r="AB164" i="6"/>
  <c r="H17" i="31" s="1"/>
  <c r="AC56" i="6"/>
  <c r="N77" i="46"/>
  <c r="AA27" i="6"/>
  <c r="G10" i="61" s="1"/>
  <c r="J10" i="61"/>
  <c r="AA140" i="6"/>
  <c r="AE140" i="6"/>
  <c r="AG147" i="6"/>
  <c r="AG140" i="6"/>
  <c r="Y173" i="6"/>
  <c r="E18" i="31" s="1"/>
  <c r="AD139" i="6"/>
  <c r="Y139" i="6" s="1"/>
  <c r="AE345" i="6"/>
  <c r="AG56" i="6"/>
  <c r="AA8" i="6"/>
  <c r="AI8" i="6"/>
  <c r="AC151" i="6"/>
  <c r="AE151" i="6"/>
  <c r="D18" i="31"/>
  <c r="D65" i="61"/>
  <c r="AG151" i="6"/>
  <c r="AA151" i="6"/>
  <c r="F18" i="31"/>
  <c r="AK8" i="6"/>
  <c r="AE173" i="6"/>
  <c r="K18" i="31" s="1"/>
  <c r="AG8" i="6"/>
  <c r="AC140" i="6"/>
  <c r="AG170" i="6"/>
  <c r="AC27" i="6"/>
  <c r="I10" i="61" s="1"/>
  <c r="Y140" i="6"/>
  <c r="AQ8" i="6"/>
  <c r="AC147" i="6"/>
  <c r="AM170" i="6"/>
  <c r="S64" i="61" s="1"/>
  <c r="AA147" i="6"/>
  <c r="Y147" i="6"/>
  <c r="AO8" i="6"/>
  <c r="Z146" i="6"/>
  <c r="AA146" i="6" s="1"/>
  <c r="AA361" i="6"/>
  <c r="AE147" i="6"/>
  <c r="AG165" i="6"/>
  <c r="AE8" i="6"/>
  <c r="Y8" i="6"/>
  <c r="C5" i="61"/>
  <c r="X73" i="6"/>
  <c r="J14" i="31"/>
  <c r="J46" i="61"/>
  <c r="H12" i="31"/>
  <c r="H41" i="61"/>
  <c r="AB360" i="6"/>
  <c r="AC361" i="6"/>
  <c r="C18" i="32"/>
  <c r="M18" i="32" s="1"/>
  <c r="J26" i="31"/>
  <c r="J105" i="61"/>
  <c r="AE165" i="6"/>
  <c r="AD164" i="6"/>
  <c r="Y345" i="6"/>
  <c r="X360" i="6"/>
  <c r="Y361" i="6"/>
  <c r="AG361" i="6"/>
  <c r="AA345" i="6"/>
  <c r="F41" i="61"/>
  <c r="F12" i="31"/>
  <c r="H46" i="61"/>
  <c r="H14" i="31"/>
  <c r="AC345" i="6"/>
  <c r="AA165" i="6"/>
  <c r="F105" i="61"/>
  <c r="F26" i="31"/>
  <c r="Y165" i="6"/>
  <c r="AC165" i="6"/>
  <c r="D46" i="61"/>
  <c r="D14" i="31"/>
  <c r="AE361" i="6"/>
  <c r="D12" i="31"/>
  <c r="D41" i="61"/>
  <c r="AB102" i="6"/>
  <c r="AG345" i="6"/>
  <c r="P54" i="61"/>
  <c r="AK143" i="6" l="1"/>
  <c r="Q45" i="61" s="1"/>
  <c r="AI143" i="6"/>
  <c r="O45" i="61" s="1"/>
  <c r="T45" i="61"/>
  <c r="R45" i="61"/>
  <c r="AI82" i="6"/>
  <c r="O28" i="61" s="1"/>
  <c r="AM82" i="6"/>
  <c r="S28" i="61" s="1"/>
  <c r="AK82" i="6"/>
  <c r="Q28" i="61" s="1"/>
  <c r="D12" i="32"/>
  <c r="J12" i="32"/>
  <c r="L12" i="32"/>
  <c r="H12" i="32"/>
  <c r="F12" i="32"/>
  <c r="T28" i="61"/>
  <c r="C28" i="61" s="1"/>
  <c r="AQ82" i="6"/>
  <c r="W28" i="61" s="1"/>
  <c r="N13" i="60"/>
  <c r="AJ17" i="6"/>
  <c r="AH17" i="6"/>
  <c r="AK170" i="6"/>
  <c r="Q64" i="61" s="1"/>
  <c r="AQ170" i="6"/>
  <c r="W64" i="61" s="1"/>
  <c r="AI27" i="6"/>
  <c r="O10" i="61" s="1"/>
  <c r="J25" i="32"/>
  <c r="N46" i="60"/>
  <c r="H8" i="32"/>
  <c r="N17" i="60"/>
  <c r="L14" i="32"/>
  <c r="N28" i="60"/>
  <c r="H16" i="32"/>
  <c r="N30" i="60"/>
  <c r="D26" i="32"/>
  <c r="N48" i="60"/>
  <c r="J16" i="31"/>
  <c r="J16" i="32"/>
  <c r="H14" i="32"/>
  <c r="L16" i="32"/>
  <c r="AI56" i="6"/>
  <c r="O18" i="61" s="1"/>
  <c r="D16" i="32"/>
  <c r="F16" i="32"/>
  <c r="H25" i="32"/>
  <c r="F14" i="32"/>
  <c r="N65" i="61"/>
  <c r="D8" i="32"/>
  <c r="AO173" i="6"/>
  <c r="U18" i="31" s="1"/>
  <c r="AJ102" i="6"/>
  <c r="P34" i="61" s="1"/>
  <c r="T65" i="61"/>
  <c r="AO170" i="6"/>
  <c r="U64" i="61" s="1"/>
  <c r="P65" i="61"/>
  <c r="N35" i="61"/>
  <c r="AB14" i="6"/>
  <c r="H6" i="31" s="1"/>
  <c r="AD120" i="6"/>
  <c r="J36" i="61" s="1"/>
  <c r="AP102" i="6"/>
  <c r="V34" i="61" s="1"/>
  <c r="AN74" i="6"/>
  <c r="AN73" i="6" s="1"/>
  <c r="T9" i="31" s="1"/>
  <c r="C64" i="61"/>
  <c r="AK173" i="6"/>
  <c r="Q65" i="61" s="1"/>
  <c r="AI173" i="6"/>
  <c r="O65" i="61" s="1"/>
  <c r="AI170" i="6"/>
  <c r="O64" i="61" s="1"/>
  <c r="AM27" i="6"/>
  <c r="S10" i="61" s="1"/>
  <c r="AM56" i="6"/>
  <c r="S18" i="61" s="1"/>
  <c r="AK56" i="6"/>
  <c r="Q18" i="61" s="1"/>
  <c r="AN102" i="6"/>
  <c r="T34" i="61" s="1"/>
  <c r="AO27" i="6"/>
  <c r="U10" i="61" s="1"/>
  <c r="F25" i="32"/>
  <c r="T18" i="61"/>
  <c r="C18" i="61" s="1"/>
  <c r="D25" i="32"/>
  <c r="J8" i="32"/>
  <c r="L8" i="32"/>
  <c r="AJ74" i="6"/>
  <c r="AK74" i="6" s="1"/>
  <c r="Q25" i="61" s="1"/>
  <c r="C66" i="61"/>
  <c r="AQ56" i="6"/>
  <c r="W18" i="61" s="1"/>
  <c r="F11" i="32"/>
  <c r="AP74" i="6"/>
  <c r="AP73" i="6" s="1"/>
  <c r="L25" i="32"/>
  <c r="R65" i="61"/>
  <c r="R35" i="61"/>
  <c r="AN17" i="6"/>
  <c r="AP17" i="6"/>
  <c r="AL17" i="6"/>
  <c r="AP184" i="6"/>
  <c r="AN184" i="6"/>
  <c r="AL184" i="6"/>
  <c r="AP297" i="6"/>
  <c r="AH297" i="6"/>
  <c r="AJ297" i="6"/>
  <c r="AN297" i="6"/>
  <c r="AL297" i="6"/>
  <c r="F10" i="32"/>
  <c r="AP88" i="6"/>
  <c r="AH88" i="6"/>
  <c r="AJ88" i="6"/>
  <c r="AL88" i="6"/>
  <c r="AN88" i="6"/>
  <c r="D9" i="32"/>
  <c r="AL327" i="6"/>
  <c r="AJ327" i="6"/>
  <c r="AH327" i="6"/>
  <c r="AN327" i="6"/>
  <c r="AP327" i="6"/>
  <c r="H24" i="32"/>
  <c r="AJ296" i="6"/>
  <c r="AH296" i="6"/>
  <c r="AN296" i="6"/>
  <c r="AL296" i="6"/>
  <c r="AP296" i="6"/>
  <c r="H17" i="32"/>
  <c r="AN259" i="6"/>
  <c r="AJ259" i="6"/>
  <c r="AJ165" i="6" s="1"/>
  <c r="AP259" i="6"/>
  <c r="AL259" i="6"/>
  <c r="AH259" i="6"/>
  <c r="AH165" i="6" s="1"/>
  <c r="AN330" i="6"/>
  <c r="AL330" i="6"/>
  <c r="AP330" i="6"/>
  <c r="AH330" i="6"/>
  <c r="AJ330" i="6"/>
  <c r="AN89" i="6"/>
  <c r="AJ89" i="6"/>
  <c r="AP89" i="6"/>
  <c r="AL89" i="6"/>
  <c r="AH89" i="6"/>
  <c r="AJ375" i="6"/>
  <c r="AP375" i="6"/>
  <c r="AH375" i="6"/>
  <c r="AN375" i="6"/>
  <c r="AL375" i="6"/>
  <c r="AJ142" i="6"/>
  <c r="AJ140" i="6" s="1"/>
  <c r="AH142" i="6"/>
  <c r="AH140" i="6" s="1"/>
  <c r="AP142" i="6"/>
  <c r="AP140" i="6" s="1"/>
  <c r="AN142" i="6"/>
  <c r="AN140" i="6" s="1"/>
  <c r="AL142" i="6"/>
  <c r="AL140" i="6" s="1"/>
  <c r="AL46" i="6"/>
  <c r="AN46" i="6"/>
  <c r="AJ46" i="6"/>
  <c r="AH46" i="6"/>
  <c r="AP46" i="6"/>
  <c r="J28" i="32"/>
  <c r="AN391" i="6"/>
  <c r="AN390" i="6" s="1"/>
  <c r="AP391" i="6"/>
  <c r="AP390" i="6" s="1"/>
  <c r="AJ391" i="6"/>
  <c r="AJ390" i="6" s="1"/>
  <c r="AH391" i="6"/>
  <c r="AH390" i="6" s="1"/>
  <c r="AL391" i="6"/>
  <c r="AL390" i="6" s="1"/>
  <c r="F27" i="32"/>
  <c r="AL374" i="6"/>
  <c r="AP374" i="6"/>
  <c r="AH374" i="6"/>
  <c r="AN374" i="6"/>
  <c r="AJ374" i="6"/>
  <c r="AJ243" i="6"/>
  <c r="AN243" i="6"/>
  <c r="AH243" i="6"/>
  <c r="AP243" i="6"/>
  <c r="AL243" i="6"/>
  <c r="H22" i="32"/>
  <c r="AN268" i="6"/>
  <c r="AL268" i="6"/>
  <c r="AP268" i="6"/>
  <c r="AJ268" i="6"/>
  <c r="AH268" i="6"/>
  <c r="AN298" i="6"/>
  <c r="AP298" i="6"/>
  <c r="AJ298" i="6"/>
  <c r="AH298" i="6"/>
  <c r="AL298" i="6"/>
  <c r="J15" i="32"/>
  <c r="AN152" i="6"/>
  <c r="AN151" i="6" s="1"/>
  <c r="AP152" i="6"/>
  <c r="AP151" i="6" s="1"/>
  <c r="AL152" i="6"/>
  <c r="AL151" i="6" s="1"/>
  <c r="AJ152" i="6"/>
  <c r="AJ151" i="6" s="1"/>
  <c r="AH152" i="6"/>
  <c r="AH151" i="6" s="1"/>
  <c r="AL265" i="6"/>
  <c r="AJ265" i="6"/>
  <c r="AN265" i="6"/>
  <c r="AP265" i="6"/>
  <c r="AH265" i="6"/>
  <c r="AN185" i="6"/>
  <c r="AH185" i="6"/>
  <c r="AL185" i="6"/>
  <c r="AJ185" i="6"/>
  <c r="AP185" i="6"/>
  <c r="AL90" i="6"/>
  <c r="AJ90" i="6"/>
  <c r="AP90" i="6"/>
  <c r="AN90" i="6"/>
  <c r="AH90" i="6"/>
  <c r="V18" i="31"/>
  <c r="V65" i="61"/>
  <c r="AL74" i="6"/>
  <c r="AM74" i="6" s="1"/>
  <c r="S25" i="61" s="1"/>
  <c r="AM173" i="6"/>
  <c r="S65" i="61" s="1"/>
  <c r="L13" i="32"/>
  <c r="L21" i="32"/>
  <c r="AQ173" i="6"/>
  <c r="W65" i="61" s="1"/>
  <c r="D27" i="32"/>
  <c r="AD85" i="6"/>
  <c r="J29" i="61" s="1"/>
  <c r="F15" i="32"/>
  <c r="AP166" i="6"/>
  <c r="AN166" i="6"/>
  <c r="AL166" i="6"/>
  <c r="AP352" i="6"/>
  <c r="AH352" i="6"/>
  <c r="AN352" i="6"/>
  <c r="AL352" i="6"/>
  <c r="AJ352" i="6"/>
  <c r="AP240" i="6"/>
  <c r="AH240" i="6"/>
  <c r="AL240" i="6"/>
  <c r="AJ240" i="6"/>
  <c r="AN240" i="6"/>
  <c r="AJ64" i="6"/>
  <c r="AJ63" i="6" s="1"/>
  <c r="AJ62" i="6" s="1"/>
  <c r="P19" i="61" s="1"/>
  <c r="AH64" i="6"/>
  <c r="AH63" i="6" s="1"/>
  <c r="AL64" i="6"/>
  <c r="AL63" i="6" s="1"/>
  <c r="R20" i="61" s="1"/>
  <c r="R22" i="61" s="1"/>
  <c r="AP64" i="6"/>
  <c r="AP63" i="6" s="1"/>
  <c r="AQ63" i="6" s="1"/>
  <c r="W20" i="61" s="1"/>
  <c r="AN64" i="6"/>
  <c r="AN63" i="6" s="1"/>
  <c r="T20" i="61" s="1"/>
  <c r="T22" i="61" s="1"/>
  <c r="AL295" i="6"/>
  <c r="AH295" i="6"/>
  <c r="AJ295" i="6"/>
  <c r="AP295" i="6"/>
  <c r="AN295" i="6"/>
  <c r="AN45" i="6"/>
  <c r="AL45" i="6"/>
  <c r="AJ45" i="6"/>
  <c r="AH45" i="6"/>
  <c r="AP45" i="6"/>
  <c r="AP230" i="6"/>
  <c r="AH230" i="6"/>
  <c r="AL230" i="6"/>
  <c r="AJ230" i="6"/>
  <c r="AN230" i="6"/>
  <c r="J14" i="32"/>
  <c r="AJ124" i="6"/>
  <c r="AJ147" i="6" s="1"/>
  <c r="AN124" i="6"/>
  <c r="AN147" i="6" s="1"/>
  <c r="AP124" i="6"/>
  <c r="AP147" i="6" s="1"/>
  <c r="AL124" i="6"/>
  <c r="AL147" i="6" s="1"/>
  <c r="AH124" i="6"/>
  <c r="AJ87" i="6"/>
  <c r="AH87" i="6"/>
  <c r="AP87" i="6"/>
  <c r="AN87" i="6"/>
  <c r="AL87" i="6"/>
  <c r="AL182" i="6"/>
  <c r="AP182" i="6"/>
  <c r="AN182" i="6"/>
  <c r="AJ182" i="6"/>
  <c r="AH182" i="6"/>
  <c r="AP376" i="6"/>
  <c r="AH376" i="6"/>
  <c r="AL376" i="6"/>
  <c r="AN376" i="6"/>
  <c r="AJ376" i="6"/>
  <c r="AP122" i="6"/>
  <c r="AH122" i="6"/>
  <c r="AJ122" i="6"/>
  <c r="AN122" i="6"/>
  <c r="AL122" i="6"/>
  <c r="AN294" i="6"/>
  <c r="AH294" i="6"/>
  <c r="AP294" i="6"/>
  <c r="AL294" i="6"/>
  <c r="AJ294" i="6"/>
  <c r="AL160" i="6"/>
  <c r="AL159" i="6" s="1"/>
  <c r="AH160" i="6"/>
  <c r="AH159" i="6" s="1"/>
  <c r="AP160" i="6"/>
  <c r="AP159" i="6" s="1"/>
  <c r="AN160" i="6"/>
  <c r="AN159" i="6" s="1"/>
  <c r="AJ160" i="6"/>
  <c r="AJ159" i="6" s="1"/>
  <c r="AL269" i="6"/>
  <c r="AN269" i="6"/>
  <c r="AH269" i="6"/>
  <c r="AJ269" i="6"/>
  <c r="AP269" i="6"/>
  <c r="AJ328" i="6"/>
  <c r="AL328" i="6"/>
  <c r="AH328" i="6"/>
  <c r="AP328" i="6"/>
  <c r="AN328" i="6"/>
  <c r="AN353" i="6"/>
  <c r="AP353" i="6"/>
  <c r="AH353" i="6"/>
  <c r="AJ353" i="6"/>
  <c r="AL353" i="6"/>
  <c r="AN377" i="6"/>
  <c r="AH377" i="6"/>
  <c r="AP377" i="6"/>
  <c r="AL377" i="6"/>
  <c r="AJ377" i="6"/>
  <c r="AL246" i="6"/>
  <c r="AP246" i="6"/>
  <c r="AH246" i="6"/>
  <c r="AN246" i="6"/>
  <c r="AJ246" i="6"/>
  <c r="AJ266" i="6"/>
  <c r="AL266" i="6"/>
  <c r="AH266" i="6"/>
  <c r="AN266" i="6"/>
  <c r="AP266" i="6"/>
  <c r="AL220" i="6"/>
  <c r="AJ220" i="6"/>
  <c r="AP220" i="6"/>
  <c r="AN220" i="6"/>
  <c r="AH220" i="6"/>
  <c r="AN245" i="6"/>
  <c r="AP245" i="6"/>
  <c r="AL245" i="6"/>
  <c r="AJ245" i="6"/>
  <c r="AH245" i="6"/>
  <c r="AH74" i="6"/>
  <c r="AH147" i="6"/>
  <c r="H20" i="32"/>
  <c r="AP218" i="6"/>
  <c r="AH218" i="6"/>
  <c r="AJ218" i="6"/>
  <c r="AL218" i="6"/>
  <c r="AN218" i="6"/>
  <c r="AJ247" i="6"/>
  <c r="AP247" i="6"/>
  <c r="AL247" i="6"/>
  <c r="AN247" i="6"/>
  <c r="AH247" i="6"/>
  <c r="H26" i="32"/>
  <c r="AN367" i="6"/>
  <c r="AN361" i="6" s="1"/>
  <c r="AL367" i="6"/>
  <c r="AL361" i="6" s="1"/>
  <c r="AJ367" i="6"/>
  <c r="AJ361" i="6" s="1"/>
  <c r="AP367" i="6"/>
  <c r="AP361" i="6" s="1"/>
  <c r="AH367" i="6"/>
  <c r="AH361" i="6" s="1"/>
  <c r="AL299" i="6"/>
  <c r="AP299" i="6"/>
  <c r="AN299" i="6"/>
  <c r="AJ299" i="6"/>
  <c r="AH299" i="6"/>
  <c r="AN219" i="6"/>
  <c r="AJ219" i="6"/>
  <c r="AP219" i="6"/>
  <c r="AH219" i="6"/>
  <c r="AL219" i="6"/>
  <c r="AJ16" i="6"/>
  <c r="AN16" i="6"/>
  <c r="AL16" i="6"/>
  <c r="AH16" i="6"/>
  <c r="AP16" i="6"/>
  <c r="L20" i="32"/>
  <c r="L26" i="32"/>
  <c r="L17" i="32"/>
  <c r="P10" i="61"/>
  <c r="C10" i="61" s="1"/>
  <c r="AQ27" i="6"/>
  <c r="W10" i="61" s="1"/>
  <c r="D15" i="32"/>
  <c r="L15" i="32"/>
  <c r="F24" i="32"/>
  <c r="AN326" i="6"/>
  <c r="AJ326" i="6"/>
  <c r="AP326" i="6"/>
  <c r="AL326" i="6"/>
  <c r="AH326" i="6"/>
  <c r="F13" i="32"/>
  <c r="AJ183" i="6"/>
  <c r="AP183" i="6"/>
  <c r="AN183" i="6"/>
  <c r="AL183" i="6"/>
  <c r="AH183" i="6"/>
  <c r="F399" i="6"/>
  <c r="AJ47" i="6"/>
  <c r="AN47" i="6"/>
  <c r="AL47" i="6"/>
  <c r="AH47" i="6"/>
  <c r="AP47" i="6"/>
  <c r="D11" i="32"/>
  <c r="AN123" i="6"/>
  <c r="AJ123" i="6"/>
  <c r="AH123" i="6"/>
  <c r="AP123" i="6"/>
  <c r="AL123" i="6"/>
  <c r="D24" i="32"/>
  <c r="H11" i="32"/>
  <c r="J19" i="32"/>
  <c r="J23" i="32"/>
  <c r="L7" i="32"/>
  <c r="J21" i="32"/>
  <c r="D6" i="32"/>
  <c r="D28" i="32"/>
  <c r="L10" i="32"/>
  <c r="J26" i="32"/>
  <c r="L28" i="32"/>
  <c r="D7" i="32"/>
  <c r="J11" i="32"/>
  <c r="L11" i="32"/>
  <c r="H19" i="32"/>
  <c r="J24" i="32"/>
  <c r="J27" i="32"/>
  <c r="H27" i="32"/>
  <c r="L27" i="32"/>
  <c r="J6" i="32"/>
  <c r="J10" i="32"/>
  <c r="D22" i="32"/>
  <c r="AE121" i="6"/>
  <c r="J22" i="32"/>
  <c r="F400" i="6"/>
  <c r="F401" i="6"/>
  <c r="D17" i="32"/>
  <c r="F17" i="32"/>
  <c r="D23" i="32"/>
  <c r="L22" i="32"/>
  <c r="F22" i="32"/>
  <c r="H7" i="32"/>
  <c r="F7" i="32"/>
  <c r="L19" i="32"/>
  <c r="F6" i="32"/>
  <c r="L24" i="32"/>
  <c r="F20" i="32"/>
  <c r="H9" i="32"/>
  <c r="D13" i="32"/>
  <c r="J17" i="32"/>
  <c r="F402" i="6"/>
  <c r="J13" i="32"/>
  <c r="F21" i="32"/>
  <c r="F9" i="32"/>
  <c r="D10" i="32"/>
  <c r="H15" i="32"/>
  <c r="H10" i="32"/>
  <c r="F28" i="32"/>
  <c r="D21" i="32"/>
  <c r="L23" i="32"/>
  <c r="J7" i="32"/>
  <c r="F19" i="32"/>
  <c r="D19" i="32"/>
  <c r="L6" i="32"/>
  <c r="F26" i="32"/>
  <c r="J9" i="32"/>
  <c r="H23" i="32"/>
  <c r="H21" i="32"/>
  <c r="H28" i="32"/>
  <c r="L9" i="32"/>
  <c r="F398" i="6"/>
  <c r="H13" i="32"/>
  <c r="F23" i="32"/>
  <c r="H6" i="32"/>
  <c r="D20" i="32"/>
  <c r="J20" i="32"/>
  <c r="G78" i="60"/>
  <c r="G81" i="60"/>
  <c r="G79" i="60"/>
  <c r="AA30" i="6"/>
  <c r="G11" i="61" s="1"/>
  <c r="G77" i="60"/>
  <c r="G80" i="60"/>
  <c r="J100" i="61"/>
  <c r="D11" i="61"/>
  <c r="E5" i="32"/>
  <c r="H100" i="61"/>
  <c r="AC348" i="6"/>
  <c r="AG30" i="6"/>
  <c r="M11" i="61" s="1"/>
  <c r="AM30" i="6"/>
  <c r="S11" i="61" s="1"/>
  <c r="AO30" i="6"/>
  <c r="U11" i="61" s="1"/>
  <c r="AE30" i="6"/>
  <c r="K11" i="61" s="1"/>
  <c r="X120" i="6"/>
  <c r="D11" i="31" s="1"/>
  <c r="Y134" i="6"/>
  <c r="Y30" i="6"/>
  <c r="E11" i="61" s="1"/>
  <c r="AI30" i="6"/>
  <c r="O11" i="61" s="1"/>
  <c r="AK30" i="6"/>
  <c r="Q11" i="61" s="1"/>
  <c r="AQ30" i="6"/>
  <c r="W11" i="61" s="1"/>
  <c r="AC30" i="6"/>
  <c r="I11" i="61" s="1"/>
  <c r="AO134" i="6"/>
  <c r="U40" i="61" s="1"/>
  <c r="AQ134" i="6"/>
  <c r="W40" i="61" s="1"/>
  <c r="AC134" i="6"/>
  <c r="AI134" i="6"/>
  <c r="O40" i="61" s="1"/>
  <c r="AA134" i="6"/>
  <c r="AB120" i="6"/>
  <c r="H11" i="31" s="1"/>
  <c r="AM134" i="6"/>
  <c r="S40" i="61" s="1"/>
  <c r="AE134" i="6"/>
  <c r="AK134" i="6"/>
  <c r="Q40" i="61" s="1"/>
  <c r="AG134" i="6"/>
  <c r="D17" i="31"/>
  <c r="H7" i="61"/>
  <c r="X14" i="6"/>
  <c r="D6" i="31" s="1"/>
  <c r="F8" i="31"/>
  <c r="H28" i="31"/>
  <c r="Z14" i="6"/>
  <c r="F6" i="61" s="1"/>
  <c r="AA217" i="6"/>
  <c r="H55" i="61"/>
  <c r="D74" i="61"/>
  <c r="AC15" i="6"/>
  <c r="I7" i="61" s="1"/>
  <c r="AG15" i="6"/>
  <c r="M7" i="61" s="1"/>
  <c r="X85" i="6"/>
  <c r="D10" i="31" s="1"/>
  <c r="J7" i="61"/>
  <c r="AE15" i="6"/>
  <c r="K7" i="61" s="1"/>
  <c r="K5" i="32"/>
  <c r="AD14" i="6"/>
  <c r="Y15" i="6"/>
  <c r="E7" i="61" s="1"/>
  <c r="AA15" i="6"/>
  <c r="G7" i="61" s="1"/>
  <c r="Y217" i="6"/>
  <c r="Z216" i="6"/>
  <c r="AA216" i="6" s="1"/>
  <c r="H8" i="31"/>
  <c r="AG217" i="6"/>
  <c r="AC217" i="6"/>
  <c r="AE217" i="6"/>
  <c r="AE63" i="6"/>
  <c r="AA74" i="6"/>
  <c r="AB73" i="6"/>
  <c r="H24" i="61" s="1"/>
  <c r="AE74" i="6"/>
  <c r="Y74" i="6"/>
  <c r="AG74" i="6"/>
  <c r="AC74" i="6"/>
  <c r="Z73" i="6"/>
  <c r="Y63" i="6"/>
  <c r="AA63" i="6"/>
  <c r="AG63" i="6"/>
  <c r="AC63" i="6"/>
  <c r="AD62" i="6"/>
  <c r="H25" i="31"/>
  <c r="J115" i="61"/>
  <c r="D55" i="61"/>
  <c r="AG389" i="6"/>
  <c r="M28" i="31" s="1"/>
  <c r="D28" i="31"/>
  <c r="AE158" i="6"/>
  <c r="K55" i="61" s="1"/>
  <c r="AE44" i="6"/>
  <c r="AC44" i="6"/>
  <c r="Y44" i="6"/>
  <c r="AG44" i="6"/>
  <c r="AA44" i="6"/>
  <c r="AC181" i="6"/>
  <c r="I70" i="61" s="1"/>
  <c r="Z180" i="6"/>
  <c r="F69" i="61" s="1"/>
  <c r="AD180" i="6"/>
  <c r="J19" i="31" s="1"/>
  <c r="AA264" i="6"/>
  <c r="AE264" i="6"/>
  <c r="F27" i="31"/>
  <c r="AA181" i="6"/>
  <c r="G70" i="61" s="1"/>
  <c r="AG293" i="6"/>
  <c r="AE181" i="6"/>
  <c r="K70" i="61" s="1"/>
  <c r="AB180" i="6"/>
  <c r="H69" i="61" s="1"/>
  <c r="AG181" i="6"/>
  <c r="M70" i="61" s="1"/>
  <c r="Y181" i="6"/>
  <c r="E70" i="61" s="1"/>
  <c r="X180" i="6"/>
  <c r="D19" i="31" s="1"/>
  <c r="AE293" i="6"/>
  <c r="AE373" i="6"/>
  <c r="AA293" i="6"/>
  <c r="Z292" i="6"/>
  <c r="Y293" i="6"/>
  <c r="AC293" i="6"/>
  <c r="Y264" i="6"/>
  <c r="Z263" i="6"/>
  <c r="AE263" i="6" s="1"/>
  <c r="AG264" i="6"/>
  <c r="AC264" i="6"/>
  <c r="AC325" i="6"/>
  <c r="AC351" i="6"/>
  <c r="J25" i="31"/>
  <c r="Y351" i="6"/>
  <c r="AG351" i="6"/>
  <c r="AA351" i="6"/>
  <c r="AE351" i="6"/>
  <c r="H79" i="61"/>
  <c r="AA158" i="6"/>
  <c r="G55" i="61" s="1"/>
  <c r="Z85" i="6"/>
  <c r="F29" i="61" s="1"/>
  <c r="AE325" i="6"/>
  <c r="AE389" i="6"/>
  <c r="K28" i="31" s="1"/>
  <c r="I18" i="31"/>
  <c r="Y325" i="6"/>
  <c r="Y389" i="6"/>
  <c r="E28" i="31" s="1"/>
  <c r="J79" i="61"/>
  <c r="G18" i="31"/>
  <c r="Z120" i="6"/>
  <c r="F11" i="31" s="1"/>
  <c r="AA121" i="6"/>
  <c r="Y324" i="6"/>
  <c r="AA325" i="6"/>
  <c r="AC102" i="6"/>
  <c r="AO104" i="6"/>
  <c r="U35" i="61" s="1"/>
  <c r="AC104" i="6"/>
  <c r="AG121" i="6"/>
  <c r="AC121" i="6"/>
  <c r="Y121" i="6"/>
  <c r="AG325" i="6"/>
  <c r="F115" i="61"/>
  <c r="AC389" i="6"/>
  <c r="I28" i="31" s="1"/>
  <c r="AA389" i="6"/>
  <c r="G115" i="61" s="1"/>
  <c r="F28" i="31"/>
  <c r="M5" i="32"/>
  <c r="G5" i="32"/>
  <c r="AM104" i="6"/>
  <c r="S35" i="61" s="1"/>
  <c r="AA104" i="6"/>
  <c r="AG104" i="6"/>
  <c r="AI104" i="6"/>
  <c r="O35" i="61" s="1"/>
  <c r="Y104" i="6"/>
  <c r="AQ104" i="6"/>
  <c r="W35" i="61" s="1"/>
  <c r="F21" i="31"/>
  <c r="Y235" i="6"/>
  <c r="Y86" i="6"/>
  <c r="AA235" i="6"/>
  <c r="AK104" i="6"/>
  <c r="Q35" i="61" s="1"/>
  <c r="AE104" i="6"/>
  <c r="F17" i="31"/>
  <c r="AA86" i="6"/>
  <c r="AE235" i="6"/>
  <c r="AD372" i="6"/>
  <c r="Y372" i="6" s="1"/>
  <c r="AC235" i="6"/>
  <c r="Y158" i="6"/>
  <c r="E55" i="61" s="1"/>
  <c r="AG235" i="6"/>
  <c r="AC86" i="6"/>
  <c r="Y373" i="6"/>
  <c r="AA373" i="6"/>
  <c r="AG373" i="6"/>
  <c r="AC373" i="6"/>
  <c r="AG86" i="6"/>
  <c r="AE86" i="6"/>
  <c r="M18" i="31"/>
  <c r="J7" i="31"/>
  <c r="AC146" i="6"/>
  <c r="I14" i="31" s="1"/>
  <c r="AA139" i="6"/>
  <c r="G12" i="31" s="1"/>
  <c r="H60" i="61"/>
  <c r="J12" i="31"/>
  <c r="C12" i="31" s="1"/>
  <c r="AG139" i="6"/>
  <c r="M12" i="31" s="1"/>
  <c r="J41" i="61"/>
  <c r="Y164" i="6"/>
  <c r="E60" i="61" s="1"/>
  <c r="AE139" i="6"/>
  <c r="K12" i="31" s="1"/>
  <c r="AC139" i="6"/>
  <c r="I41" i="61" s="1"/>
  <c r="AC158" i="6"/>
  <c r="I55" i="61" s="1"/>
  <c r="F16" i="31"/>
  <c r="F55" i="61"/>
  <c r="AG158" i="6"/>
  <c r="M16" i="31" s="1"/>
  <c r="C40" i="61"/>
  <c r="K65" i="61"/>
  <c r="E65" i="61"/>
  <c r="C18" i="31"/>
  <c r="AA360" i="6"/>
  <c r="G105" i="61" s="1"/>
  <c r="Y146" i="6"/>
  <c r="E14" i="31" s="1"/>
  <c r="F14" i="31"/>
  <c r="C14" i="31" s="1"/>
  <c r="AG146" i="6"/>
  <c r="M46" i="61" s="1"/>
  <c r="F46" i="61"/>
  <c r="AE146" i="6"/>
  <c r="K46" i="61" s="1"/>
  <c r="C11" i="61"/>
  <c r="C54" i="61"/>
  <c r="AC350" i="6"/>
  <c r="J94" i="61"/>
  <c r="J24" i="31"/>
  <c r="AA102" i="6"/>
  <c r="AM102" i="6"/>
  <c r="D79" i="61"/>
  <c r="D21" i="31"/>
  <c r="Y234" i="6"/>
  <c r="AG234" i="6"/>
  <c r="D110" i="61"/>
  <c r="D27" i="31"/>
  <c r="AE102" i="6"/>
  <c r="J24" i="61"/>
  <c r="J9" i="31"/>
  <c r="D12" i="61"/>
  <c r="D7" i="31"/>
  <c r="AG43" i="6"/>
  <c r="Y43" i="6"/>
  <c r="D84" i="61"/>
  <c r="D22" i="31"/>
  <c r="E18" i="32"/>
  <c r="H84" i="61"/>
  <c r="H22" i="31"/>
  <c r="D8" i="31"/>
  <c r="D19" i="61"/>
  <c r="AE350" i="6"/>
  <c r="J20" i="31"/>
  <c r="J74" i="61"/>
  <c r="G18" i="32"/>
  <c r="F100" i="61"/>
  <c r="F25" i="31"/>
  <c r="AA350" i="6"/>
  <c r="AE43" i="6"/>
  <c r="AG102" i="6"/>
  <c r="D94" i="61"/>
  <c r="D24" i="31"/>
  <c r="K18" i="32"/>
  <c r="H110" i="61"/>
  <c r="H27" i="31"/>
  <c r="H26" i="31"/>
  <c r="H105" i="61"/>
  <c r="AC360" i="6"/>
  <c r="D23" i="31"/>
  <c r="D89" i="61"/>
  <c r="D9" i="31"/>
  <c r="D24" i="61"/>
  <c r="J22" i="31"/>
  <c r="J84" i="61"/>
  <c r="E41" i="61"/>
  <c r="E12" i="31"/>
  <c r="G46" i="61"/>
  <c r="G14" i="31"/>
  <c r="D100" i="61"/>
  <c r="D25" i="31"/>
  <c r="AG350" i="6"/>
  <c r="Y350" i="6"/>
  <c r="AI102" i="6"/>
  <c r="J60" i="61"/>
  <c r="AE164" i="6"/>
  <c r="J17" i="31"/>
  <c r="AG164" i="6"/>
  <c r="AA234" i="6"/>
  <c r="H7" i="31"/>
  <c r="H12" i="61"/>
  <c r="AC43" i="6"/>
  <c r="J89" i="61"/>
  <c r="J23" i="31"/>
  <c r="I18" i="32"/>
  <c r="F94" i="61"/>
  <c r="F24" i="31"/>
  <c r="H23" i="31"/>
  <c r="H89" i="61"/>
  <c r="D105" i="61"/>
  <c r="D26" i="31"/>
  <c r="Y360" i="6"/>
  <c r="AG360" i="6"/>
  <c r="H74" i="61"/>
  <c r="H20" i="31"/>
  <c r="AE234" i="6"/>
  <c r="AE360" i="6"/>
  <c r="AC164" i="6"/>
  <c r="Y102" i="6"/>
  <c r="AA43" i="6"/>
  <c r="F12" i="61"/>
  <c r="F7" i="31"/>
  <c r="AA164" i="6"/>
  <c r="AB85" i="6"/>
  <c r="AC234" i="6"/>
  <c r="AP181" i="6" l="1"/>
  <c r="AH181" i="6"/>
  <c r="AL181" i="6"/>
  <c r="AJ181" i="6"/>
  <c r="AN181" i="6"/>
  <c r="AO181" i="6" s="1"/>
  <c r="U70" i="61" s="1"/>
  <c r="C45" i="61"/>
  <c r="AJ15" i="6"/>
  <c r="P7" i="61" s="1"/>
  <c r="P9" i="61" s="1"/>
  <c r="C12" i="32"/>
  <c r="E12" i="32" s="1"/>
  <c r="AJ139" i="6"/>
  <c r="P42" i="61"/>
  <c r="P44" i="61" s="1"/>
  <c r="AK140" i="6"/>
  <c r="Q42" i="61" s="1"/>
  <c r="T42" i="61"/>
  <c r="T44" i="61" s="1"/>
  <c r="AN139" i="6"/>
  <c r="T12" i="31" s="1"/>
  <c r="AO140" i="6"/>
  <c r="U42" i="61" s="1"/>
  <c r="R42" i="61"/>
  <c r="R44" i="61" s="1"/>
  <c r="AL139" i="6"/>
  <c r="R41" i="61" s="1"/>
  <c r="AM140" i="6"/>
  <c r="S42" i="61" s="1"/>
  <c r="V42" i="61"/>
  <c r="V44" i="61" s="1"/>
  <c r="AQ140" i="6"/>
  <c r="W42" i="61" s="1"/>
  <c r="AP139" i="6"/>
  <c r="AQ139" i="6" s="1"/>
  <c r="W12" i="31" s="1"/>
  <c r="N42" i="61"/>
  <c r="N44" i="61" s="1"/>
  <c r="AI140" i="6"/>
  <c r="O42" i="61" s="1"/>
  <c r="AH139" i="6"/>
  <c r="N12" i="31" s="1"/>
  <c r="AN165" i="6"/>
  <c r="AN164" i="6" s="1"/>
  <c r="AL165" i="6"/>
  <c r="R61" i="61" s="1"/>
  <c r="R63" i="61" s="1"/>
  <c r="AP165" i="6"/>
  <c r="V61" i="61" s="1"/>
  <c r="V63" i="61" s="1"/>
  <c r="AH15" i="6"/>
  <c r="AI15" i="6" s="1"/>
  <c r="O7" i="61" s="1"/>
  <c r="C16" i="31"/>
  <c r="C14" i="32"/>
  <c r="M14" i="32" s="1"/>
  <c r="C16" i="32"/>
  <c r="G16" i="32" s="1"/>
  <c r="AQ74" i="6"/>
  <c r="W25" i="61" s="1"/>
  <c r="U65" i="61"/>
  <c r="AO102" i="6"/>
  <c r="AK102" i="6"/>
  <c r="AQ102" i="6"/>
  <c r="AO74" i="6"/>
  <c r="U25" i="61" s="1"/>
  <c r="Q18" i="31"/>
  <c r="H6" i="61"/>
  <c r="S18" i="31"/>
  <c r="P8" i="31"/>
  <c r="T25" i="61"/>
  <c r="T27" i="61" s="1"/>
  <c r="T24" i="61"/>
  <c r="C35" i="61"/>
  <c r="J11" i="31"/>
  <c r="C11" i="31" s="1"/>
  <c r="T41" i="61"/>
  <c r="AA73" i="6"/>
  <c r="G9" i="31" s="1"/>
  <c r="C8" i="32"/>
  <c r="G8" i="32" s="1"/>
  <c r="O18" i="31"/>
  <c r="AP15" i="6"/>
  <c r="AQ15" i="6" s="1"/>
  <c r="W7" i="61" s="1"/>
  <c r="V25" i="61"/>
  <c r="V27" i="61" s="1"/>
  <c r="AL62" i="6"/>
  <c r="AM62" i="6" s="1"/>
  <c r="S8" i="31" s="1"/>
  <c r="AM63" i="6"/>
  <c r="S20" i="61" s="1"/>
  <c r="AP325" i="6"/>
  <c r="AP324" i="6" s="1"/>
  <c r="C25" i="32"/>
  <c r="K25" i="32" s="1"/>
  <c r="J10" i="31"/>
  <c r="W18" i="31"/>
  <c r="AN62" i="6"/>
  <c r="AO62" i="6" s="1"/>
  <c r="U8" i="31" s="1"/>
  <c r="C24" i="32"/>
  <c r="G24" i="32" s="1"/>
  <c r="AL293" i="6"/>
  <c r="AL292" i="6" s="1"/>
  <c r="AM292" i="6" s="1"/>
  <c r="S89" i="61" s="1"/>
  <c r="AP121" i="6"/>
  <c r="AP120" i="6" s="1"/>
  <c r="P25" i="61"/>
  <c r="P27" i="61" s="1"/>
  <c r="AJ73" i="6"/>
  <c r="AK73" i="6" s="1"/>
  <c r="Q24" i="61" s="1"/>
  <c r="AN15" i="6"/>
  <c r="AN14" i="6" s="1"/>
  <c r="AO14" i="6" s="1"/>
  <c r="U6" i="61" s="1"/>
  <c r="D6" i="61"/>
  <c r="C65" i="61"/>
  <c r="AN86" i="6"/>
  <c r="AN85" i="6" s="1"/>
  <c r="T10" i="31" s="1"/>
  <c r="AH44" i="6"/>
  <c r="AH43" i="6" s="1"/>
  <c r="AH217" i="6"/>
  <c r="AI217" i="6" s="1"/>
  <c r="O75" i="61" s="1"/>
  <c r="AP86" i="6"/>
  <c r="AQ86" i="6" s="1"/>
  <c r="W30" i="61" s="1"/>
  <c r="AN351" i="6"/>
  <c r="AO351" i="6" s="1"/>
  <c r="U101" i="61" s="1"/>
  <c r="AL351" i="6"/>
  <c r="C15" i="32"/>
  <c r="M15" i="32" s="1"/>
  <c r="C27" i="32"/>
  <c r="I27" i="32" s="1"/>
  <c r="AL15" i="6"/>
  <c r="AP217" i="6"/>
  <c r="AP216" i="6" s="1"/>
  <c r="AQ216" i="6" s="1"/>
  <c r="W20" i="31" s="1"/>
  <c r="AP146" i="6"/>
  <c r="V47" i="61"/>
  <c r="V49" i="61" s="1"/>
  <c r="AQ147" i="6"/>
  <c r="W47" i="61" s="1"/>
  <c r="H400" i="6"/>
  <c r="AN146" i="6"/>
  <c r="T47" i="61"/>
  <c r="T49" i="61" s="1"/>
  <c r="AO147" i="6"/>
  <c r="U47" i="61" s="1"/>
  <c r="AH146" i="6"/>
  <c r="AI147" i="6"/>
  <c r="O47" i="61" s="1"/>
  <c r="N47" i="61"/>
  <c r="V56" i="61"/>
  <c r="V58" i="61" s="1"/>
  <c r="AP158" i="6"/>
  <c r="AQ159" i="6"/>
  <c r="W56" i="61" s="1"/>
  <c r="AL121" i="6"/>
  <c r="P47" i="61"/>
  <c r="P49" i="61" s="1"/>
  <c r="AJ146" i="6"/>
  <c r="AK147" i="6"/>
  <c r="Q47" i="61" s="1"/>
  <c r="N20" i="61"/>
  <c r="N22" i="61" s="1"/>
  <c r="AH62" i="6"/>
  <c r="N8" i="31" s="1"/>
  <c r="AI63" i="6"/>
  <c r="O20" i="61" s="1"/>
  <c r="P106" i="61"/>
  <c r="P109" i="61" s="1"/>
  <c r="AK361" i="6"/>
  <c r="Q106" i="61" s="1"/>
  <c r="AJ360" i="6"/>
  <c r="AL146" i="6"/>
  <c r="AM147" i="6"/>
  <c r="S47" i="61" s="1"/>
  <c r="R47" i="61"/>
  <c r="R49" i="61" s="1"/>
  <c r="AP293" i="6"/>
  <c r="AJ44" i="6"/>
  <c r="AJ264" i="6"/>
  <c r="N116" i="61"/>
  <c r="AI390" i="6"/>
  <c r="O116" i="61" s="1"/>
  <c r="AH389" i="6"/>
  <c r="AO63" i="6"/>
  <c r="U20" i="61" s="1"/>
  <c r="AH325" i="6"/>
  <c r="AN325" i="6"/>
  <c r="N106" i="61"/>
  <c r="AI361" i="6"/>
  <c r="O106" i="61" s="1"/>
  <c r="AH360" i="6"/>
  <c r="AN360" i="6"/>
  <c r="AO361" i="6"/>
  <c r="U106" i="61" s="1"/>
  <c r="T106" i="61"/>
  <c r="T109" i="61" s="1"/>
  <c r="AL217" i="6"/>
  <c r="AK159" i="6"/>
  <c r="Q56" i="61" s="1"/>
  <c r="P56" i="61"/>
  <c r="P58" i="61" s="1"/>
  <c r="AJ158" i="6"/>
  <c r="R56" i="61"/>
  <c r="R58" i="61" s="1"/>
  <c r="AL158" i="6"/>
  <c r="AM159" i="6"/>
  <c r="S56" i="61" s="1"/>
  <c r="AH293" i="6"/>
  <c r="AJ121" i="6"/>
  <c r="AH86" i="6"/>
  <c r="AL44" i="6"/>
  <c r="V20" i="61"/>
  <c r="V22" i="61" s="1"/>
  <c r="AP62" i="6"/>
  <c r="AQ62" i="6" s="1"/>
  <c r="W8" i="31" s="1"/>
  <c r="AN235" i="6"/>
  <c r="AP235" i="6"/>
  <c r="AH351" i="6"/>
  <c r="AH264" i="6"/>
  <c r="AL264" i="6"/>
  <c r="V51" i="61"/>
  <c r="V53" i="61" s="1"/>
  <c r="AP150" i="6"/>
  <c r="AQ151" i="6"/>
  <c r="W51" i="61" s="1"/>
  <c r="AJ373" i="6"/>
  <c r="AL373" i="6"/>
  <c r="P116" i="61"/>
  <c r="P118" i="61" s="1"/>
  <c r="AK390" i="6"/>
  <c r="Q116" i="61" s="1"/>
  <c r="AJ389" i="6"/>
  <c r="AK165" i="6"/>
  <c r="Q61" i="61" s="1"/>
  <c r="P61" i="61"/>
  <c r="P63" i="61" s="1"/>
  <c r="AJ164" i="6"/>
  <c r="AL235" i="6"/>
  <c r="V24" i="61"/>
  <c r="V9" i="31"/>
  <c r="AN264" i="6"/>
  <c r="P51" i="61"/>
  <c r="P53" i="61" s="1"/>
  <c r="AK151" i="6"/>
  <c r="Q51" i="61" s="1"/>
  <c r="AJ150" i="6"/>
  <c r="AH373" i="6"/>
  <c r="AM390" i="6"/>
  <c r="S116" i="61" s="1"/>
  <c r="R116" i="61"/>
  <c r="R118" i="61" s="1"/>
  <c r="AL389" i="6"/>
  <c r="AO390" i="6"/>
  <c r="U116" i="61" s="1"/>
  <c r="T116" i="61"/>
  <c r="T118" i="61" s="1"/>
  <c r="AN389" i="6"/>
  <c r="C11" i="32"/>
  <c r="K11" i="32" s="1"/>
  <c r="AJ325" i="6"/>
  <c r="AL360" i="6"/>
  <c r="AM361" i="6"/>
  <c r="S106" i="61" s="1"/>
  <c r="R106" i="61"/>
  <c r="R109" i="61" s="1"/>
  <c r="AN217" i="6"/>
  <c r="AH73" i="6"/>
  <c r="N25" i="61"/>
  <c r="AI159" i="6"/>
  <c r="O56" i="61" s="1"/>
  <c r="N56" i="61"/>
  <c r="AH158" i="6"/>
  <c r="AN121" i="6"/>
  <c r="AH235" i="6"/>
  <c r="AM151" i="6"/>
  <c r="S51" i="61" s="1"/>
  <c r="AL150" i="6"/>
  <c r="R51" i="61"/>
  <c r="R53" i="61" s="1"/>
  <c r="AP373" i="6"/>
  <c r="AK63" i="6"/>
  <c r="Q20" i="61" s="1"/>
  <c r="P20" i="61"/>
  <c r="P22" i="61" s="1"/>
  <c r="AI74" i="6"/>
  <c r="O25" i="61" s="1"/>
  <c r="AL325" i="6"/>
  <c r="V106" i="61"/>
  <c r="V109" i="61" s="1"/>
  <c r="AP360" i="6"/>
  <c r="AQ361" i="6"/>
  <c r="W106" i="61" s="1"/>
  <c r="AJ217" i="6"/>
  <c r="AO159" i="6"/>
  <c r="U56" i="61" s="1"/>
  <c r="AN158" i="6"/>
  <c r="T56" i="61"/>
  <c r="T58" i="61" s="1"/>
  <c r="AJ293" i="6"/>
  <c r="AN293" i="6"/>
  <c r="AH121" i="6"/>
  <c r="AL86" i="6"/>
  <c r="AJ86" i="6"/>
  <c r="AP44" i="6"/>
  <c r="AN44" i="6"/>
  <c r="AJ235" i="6"/>
  <c r="AJ351" i="6"/>
  <c r="AP351" i="6"/>
  <c r="R25" i="61"/>
  <c r="R27" i="61" s="1"/>
  <c r="AL73" i="6"/>
  <c r="AP264" i="6"/>
  <c r="N51" i="61"/>
  <c r="AI151" i="6"/>
  <c r="O51" i="61" s="1"/>
  <c r="AH150" i="6"/>
  <c r="T51" i="61"/>
  <c r="T53" i="61" s="1"/>
  <c r="AO151" i="6"/>
  <c r="U51" i="61" s="1"/>
  <c r="AN150" i="6"/>
  <c r="AN373" i="6"/>
  <c r="AP389" i="6"/>
  <c r="V116" i="61"/>
  <c r="V118" i="61" s="1"/>
  <c r="AQ390" i="6"/>
  <c r="W116" i="61" s="1"/>
  <c r="N61" i="61"/>
  <c r="AI165" i="6"/>
  <c r="O61" i="61" s="1"/>
  <c r="AH164" i="6"/>
  <c r="C20" i="32"/>
  <c r="G20" i="32" s="1"/>
  <c r="C23" i="32"/>
  <c r="I23" i="32" s="1"/>
  <c r="C28" i="32"/>
  <c r="E28" i="32" s="1"/>
  <c r="C26" i="32"/>
  <c r="I26" i="32" s="1"/>
  <c r="J29" i="32"/>
  <c r="C10" i="32"/>
  <c r="G10" i="32" s="1"/>
  <c r="C21" i="32"/>
  <c r="M21" i="32" s="1"/>
  <c r="C13" i="32"/>
  <c r="E13" i="32" s="1"/>
  <c r="C22" i="32"/>
  <c r="M22" i="32" s="1"/>
  <c r="C17" i="32"/>
  <c r="M17" i="32" s="1"/>
  <c r="F404" i="6"/>
  <c r="C19" i="32"/>
  <c r="M19" i="32" s="1"/>
  <c r="D29" i="32"/>
  <c r="H399" i="6"/>
  <c r="H401" i="6"/>
  <c r="H398" i="6"/>
  <c r="H29" i="32"/>
  <c r="F29" i="32"/>
  <c r="H402" i="6"/>
  <c r="C7" i="32"/>
  <c r="I7" i="32" s="1"/>
  <c r="C6" i="32"/>
  <c r="I6" i="32" s="1"/>
  <c r="I78" i="60"/>
  <c r="C9" i="32"/>
  <c r="E9" i="32" s="1"/>
  <c r="I79" i="60"/>
  <c r="F19" i="31"/>
  <c r="I81" i="60"/>
  <c r="G83" i="60"/>
  <c r="I80" i="60"/>
  <c r="I77" i="60"/>
  <c r="AK348" i="6"/>
  <c r="AQ348" i="6"/>
  <c r="D36" i="61"/>
  <c r="AG348" i="6"/>
  <c r="AE348" i="6"/>
  <c r="AI348" i="6"/>
  <c r="AA348" i="6"/>
  <c r="AM348" i="6"/>
  <c r="AO348" i="6"/>
  <c r="Y348" i="6"/>
  <c r="H36" i="61"/>
  <c r="D29" i="61"/>
  <c r="F6" i="31"/>
  <c r="Y14" i="6"/>
  <c r="E6" i="31" s="1"/>
  <c r="AE14" i="6"/>
  <c r="K6" i="61" s="1"/>
  <c r="J6" i="61"/>
  <c r="AA14" i="6"/>
  <c r="G6" i="31" s="1"/>
  <c r="AG14" i="6"/>
  <c r="M6" i="61" s="1"/>
  <c r="AC14" i="6"/>
  <c r="I6" i="31" s="1"/>
  <c r="J6" i="31"/>
  <c r="Y216" i="6"/>
  <c r="E74" i="61" s="1"/>
  <c r="F74" i="61"/>
  <c r="AG216" i="6"/>
  <c r="M74" i="61" s="1"/>
  <c r="AC216" i="6"/>
  <c r="I20" i="31" s="1"/>
  <c r="AE216" i="6"/>
  <c r="K20" i="31" s="1"/>
  <c r="F20" i="31"/>
  <c r="C20" i="31" s="1"/>
  <c r="AC62" i="6"/>
  <c r="I8" i="31" s="1"/>
  <c r="H9" i="31"/>
  <c r="AG62" i="6"/>
  <c r="M19" i="61" s="1"/>
  <c r="AE62" i="6"/>
  <c r="K19" i="61" s="1"/>
  <c r="AK62" i="6"/>
  <c r="Q19" i="61" s="1"/>
  <c r="AA62" i="6"/>
  <c r="G19" i="61" s="1"/>
  <c r="J8" i="31"/>
  <c r="C8" i="31" s="1"/>
  <c r="F24" i="61"/>
  <c r="AQ73" i="6"/>
  <c r="W24" i="61" s="1"/>
  <c r="AE73" i="6"/>
  <c r="K24" i="61" s="1"/>
  <c r="K16" i="31"/>
  <c r="Y73" i="6"/>
  <c r="E24" i="61" s="1"/>
  <c r="AG73" i="6"/>
  <c r="M9" i="31" s="1"/>
  <c r="F9" i="31"/>
  <c r="AO73" i="6"/>
  <c r="U9" i="31" s="1"/>
  <c r="AC73" i="6"/>
  <c r="I9" i="31" s="1"/>
  <c r="C28" i="31"/>
  <c r="Y62" i="6"/>
  <c r="E8" i="31" s="1"/>
  <c r="J19" i="61"/>
  <c r="M115" i="61"/>
  <c r="J69" i="61"/>
  <c r="F84" i="61"/>
  <c r="AC180" i="6"/>
  <c r="I69" i="61" s="1"/>
  <c r="F23" i="31"/>
  <c r="C23" i="31" s="1"/>
  <c r="AC292" i="6"/>
  <c r="I23" i="31" s="1"/>
  <c r="AE292" i="6"/>
  <c r="K89" i="61" s="1"/>
  <c r="AG292" i="6"/>
  <c r="M89" i="61" s="1"/>
  <c r="AA292" i="6"/>
  <c r="G89" i="61" s="1"/>
  <c r="Y292" i="6"/>
  <c r="E23" i="31" s="1"/>
  <c r="F89" i="61"/>
  <c r="AG180" i="6"/>
  <c r="M69" i="61" s="1"/>
  <c r="H19" i="31"/>
  <c r="Y180" i="6"/>
  <c r="E69" i="61" s="1"/>
  <c r="AA180" i="6"/>
  <c r="G19" i="31" s="1"/>
  <c r="AG263" i="6"/>
  <c r="M84" i="61" s="1"/>
  <c r="AC263" i="6"/>
  <c r="I84" i="61" s="1"/>
  <c r="AE180" i="6"/>
  <c r="K19" i="31" s="1"/>
  <c r="D69" i="61"/>
  <c r="AA263" i="6"/>
  <c r="G22" i="31" s="1"/>
  <c r="Y263" i="6"/>
  <c r="E84" i="61" s="1"/>
  <c r="F22" i="31"/>
  <c r="C22" i="31" s="1"/>
  <c r="G16" i="31"/>
  <c r="F10" i="31"/>
  <c r="I115" i="61"/>
  <c r="AA324" i="6"/>
  <c r="G24" i="31" s="1"/>
  <c r="K115" i="61"/>
  <c r="G41" i="61"/>
  <c r="H24" i="31"/>
  <c r="C24" i="31" s="1"/>
  <c r="AE324" i="6"/>
  <c r="K94" i="61" s="1"/>
  <c r="AE120" i="6"/>
  <c r="K11" i="31" s="1"/>
  <c r="Y120" i="6"/>
  <c r="E36" i="61" s="1"/>
  <c r="G28" i="31"/>
  <c r="E115" i="61"/>
  <c r="AC324" i="6"/>
  <c r="I24" i="31" s="1"/>
  <c r="AG324" i="6"/>
  <c r="M24" i="31" s="1"/>
  <c r="AG120" i="6"/>
  <c r="M11" i="31" s="1"/>
  <c r="AC120" i="6"/>
  <c r="I36" i="61" s="1"/>
  <c r="AA120" i="6"/>
  <c r="G36" i="61" s="1"/>
  <c r="F36" i="61"/>
  <c r="H94" i="61"/>
  <c r="E16" i="31"/>
  <c r="I16" i="31"/>
  <c r="K41" i="61"/>
  <c r="M41" i="61"/>
  <c r="C21" i="31"/>
  <c r="C17" i="31"/>
  <c r="J27" i="31"/>
  <c r="C27" i="31" s="1"/>
  <c r="AE372" i="6"/>
  <c r="K110" i="61" s="1"/>
  <c r="I12" i="31"/>
  <c r="M55" i="61"/>
  <c r="AA372" i="6"/>
  <c r="G110" i="61" s="1"/>
  <c r="J110" i="61"/>
  <c r="AC372" i="6"/>
  <c r="I27" i="31" s="1"/>
  <c r="AG372" i="6"/>
  <c r="M110" i="61" s="1"/>
  <c r="I46" i="61"/>
  <c r="E17" i="31"/>
  <c r="M14" i="31"/>
  <c r="C26" i="31"/>
  <c r="G26" i="31"/>
  <c r="K14" i="31"/>
  <c r="E46" i="61"/>
  <c r="D29" i="31"/>
  <c r="C25" i="31"/>
  <c r="I60" i="61"/>
  <c r="I17" i="31"/>
  <c r="M60" i="61"/>
  <c r="M17" i="31"/>
  <c r="I105" i="61"/>
  <c r="I26" i="31"/>
  <c r="K12" i="61"/>
  <c r="K7" i="31"/>
  <c r="H29" i="61"/>
  <c r="H10" i="31"/>
  <c r="AC85" i="6"/>
  <c r="E25" i="31"/>
  <c r="E100" i="61"/>
  <c r="E94" i="61"/>
  <c r="E24" i="31"/>
  <c r="G100" i="61"/>
  <c r="G25" i="31"/>
  <c r="AA85" i="6"/>
  <c r="I21" i="31"/>
  <c r="I79" i="61"/>
  <c r="AG85" i="6"/>
  <c r="M100" i="61"/>
  <c r="M25" i="31"/>
  <c r="AE85" i="6"/>
  <c r="K84" i="61"/>
  <c r="K22" i="31"/>
  <c r="K100" i="61"/>
  <c r="K25" i="31"/>
  <c r="M12" i="61"/>
  <c r="M7" i="31"/>
  <c r="C34" i="61"/>
  <c r="I100" i="61"/>
  <c r="I25" i="31"/>
  <c r="E105" i="61"/>
  <c r="E26" i="31"/>
  <c r="E12" i="61"/>
  <c r="E7" i="31"/>
  <c r="E27" i="31"/>
  <c r="E110" i="61"/>
  <c r="M79" i="61"/>
  <c r="M21" i="31"/>
  <c r="G20" i="31"/>
  <c r="G74" i="61"/>
  <c r="G60" i="61"/>
  <c r="G17" i="31"/>
  <c r="G12" i="61"/>
  <c r="G7" i="31"/>
  <c r="K105" i="61"/>
  <c r="K26" i="31"/>
  <c r="E21" i="31"/>
  <c r="E79" i="61"/>
  <c r="K79" i="61"/>
  <c r="K21" i="31"/>
  <c r="M26" i="31"/>
  <c r="M105" i="61"/>
  <c r="Y85" i="6"/>
  <c r="I12" i="61"/>
  <c r="I7" i="31"/>
  <c r="G79" i="61"/>
  <c r="G21" i="31"/>
  <c r="K60" i="61"/>
  <c r="K17" i="31"/>
  <c r="C7" i="31"/>
  <c r="AM139" i="6" l="1"/>
  <c r="S41" i="61" s="1"/>
  <c r="AO165" i="6"/>
  <c r="U61" i="61" s="1"/>
  <c r="I12" i="32"/>
  <c r="G12" i="32"/>
  <c r="M12" i="32"/>
  <c r="AK15" i="6"/>
  <c r="Q7" i="61" s="1"/>
  <c r="AJ14" i="6"/>
  <c r="P6" i="61" s="1"/>
  <c r="AM165" i="6"/>
  <c r="S61" i="61" s="1"/>
  <c r="AL164" i="6"/>
  <c r="R60" i="61" s="1"/>
  <c r="AQ165" i="6"/>
  <c r="W61" i="61" s="1"/>
  <c r="AP164" i="6"/>
  <c r="V60" i="61" s="1"/>
  <c r="AO139" i="6"/>
  <c r="U12" i="31" s="1"/>
  <c r="K12" i="32"/>
  <c r="R12" i="31"/>
  <c r="N41" i="61"/>
  <c r="AI139" i="6"/>
  <c r="O12" i="31" s="1"/>
  <c r="W41" i="61"/>
  <c r="T61" i="61"/>
  <c r="T63" i="61" s="1"/>
  <c r="V12" i="31"/>
  <c r="V41" i="61"/>
  <c r="C41" i="61" s="1"/>
  <c r="C42" i="61"/>
  <c r="C44" i="61" s="1"/>
  <c r="P12" i="31"/>
  <c r="P41" i="61"/>
  <c r="AK139" i="6"/>
  <c r="AH14" i="6"/>
  <c r="N6" i="61" s="1"/>
  <c r="N7" i="61"/>
  <c r="N9" i="61" s="1"/>
  <c r="E14" i="32"/>
  <c r="K14" i="32"/>
  <c r="G14" i="32"/>
  <c r="I14" i="32"/>
  <c r="M16" i="32"/>
  <c r="I16" i="32"/>
  <c r="E16" i="32"/>
  <c r="K16" i="32"/>
  <c r="M13" i="32"/>
  <c r="G25" i="32"/>
  <c r="AQ325" i="6"/>
  <c r="W95" i="61" s="1"/>
  <c r="K26" i="32"/>
  <c r="E24" i="32"/>
  <c r="V95" i="61"/>
  <c r="V98" i="61" s="1"/>
  <c r="K24" i="32"/>
  <c r="I24" i="32"/>
  <c r="K8" i="32"/>
  <c r="T19" i="61"/>
  <c r="T8" i="31"/>
  <c r="AP85" i="6"/>
  <c r="AQ85" i="6" s="1"/>
  <c r="W29" i="61" s="1"/>
  <c r="M25" i="32"/>
  <c r="I25" i="32"/>
  <c r="I8" i="32"/>
  <c r="M8" i="32"/>
  <c r="E8" i="32"/>
  <c r="E11" i="32"/>
  <c r="E25" i="32"/>
  <c r="G11" i="32"/>
  <c r="G24" i="61"/>
  <c r="G26" i="32"/>
  <c r="E7" i="32"/>
  <c r="E20" i="32"/>
  <c r="I20" i="32"/>
  <c r="AP14" i="6"/>
  <c r="V6" i="61" s="1"/>
  <c r="V37" i="61"/>
  <c r="G13" i="32"/>
  <c r="K19" i="32"/>
  <c r="I15" i="32"/>
  <c r="E15" i="32"/>
  <c r="G15" i="32"/>
  <c r="K20" i="32"/>
  <c r="C19" i="31"/>
  <c r="V7" i="61"/>
  <c r="V9" i="61" s="1"/>
  <c r="AH216" i="6"/>
  <c r="AI216" i="6" s="1"/>
  <c r="O74" i="61" s="1"/>
  <c r="K13" i="32"/>
  <c r="I13" i="32"/>
  <c r="R19" i="61"/>
  <c r="E26" i="32"/>
  <c r="M11" i="32"/>
  <c r="I11" i="32"/>
  <c r="K7" i="32"/>
  <c r="I19" i="32"/>
  <c r="M7" i="32"/>
  <c r="N13" i="61"/>
  <c r="N16" i="61" s="1"/>
  <c r="G22" i="32"/>
  <c r="M20" i="32"/>
  <c r="R8" i="31"/>
  <c r="AQ121" i="6"/>
  <c r="W37" i="61" s="1"/>
  <c r="R90" i="61"/>
  <c r="R93" i="61" s="1"/>
  <c r="AO15" i="6"/>
  <c r="U7" i="61" s="1"/>
  <c r="AI44" i="6"/>
  <c r="O13" i="61" s="1"/>
  <c r="AN180" i="6"/>
  <c r="T69" i="61" s="1"/>
  <c r="I22" i="32"/>
  <c r="S12" i="31"/>
  <c r="P24" i="61"/>
  <c r="P9" i="31"/>
  <c r="M26" i="32"/>
  <c r="G19" i="32"/>
  <c r="E19" i="32"/>
  <c r="M24" i="32"/>
  <c r="G7" i="32"/>
  <c r="N19" i="61"/>
  <c r="V30" i="61"/>
  <c r="V33" i="61" s="1"/>
  <c r="AM293" i="6"/>
  <c r="S90" i="61" s="1"/>
  <c r="AI62" i="6"/>
  <c r="O8" i="31" s="1"/>
  <c r="T7" i="61"/>
  <c r="T9" i="61" s="1"/>
  <c r="K15" i="32"/>
  <c r="T6" i="61"/>
  <c r="T6" i="31"/>
  <c r="K27" i="32"/>
  <c r="T29" i="61"/>
  <c r="T101" i="61"/>
  <c r="T104" i="61" s="1"/>
  <c r="AN350" i="6"/>
  <c r="T100" i="61" s="1"/>
  <c r="AO86" i="6"/>
  <c r="U30" i="61" s="1"/>
  <c r="AO85" i="6"/>
  <c r="U29" i="61" s="1"/>
  <c r="E27" i="32"/>
  <c r="G27" i="32"/>
  <c r="K23" i="32"/>
  <c r="M27" i="32"/>
  <c r="M10" i="32"/>
  <c r="T30" i="61"/>
  <c r="T33" i="61" s="1"/>
  <c r="AL350" i="6"/>
  <c r="R101" i="61"/>
  <c r="R104" i="61" s="1"/>
  <c r="AM351" i="6"/>
  <c r="S101" i="61" s="1"/>
  <c r="V75" i="61"/>
  <c r="V78" i="61" s="1"/>
  <c r="T70" i="61"/>
  <c r="T73" i="61" s="1"/>
  <c r="R7" i="61"/>
  <c r="R9" i="61" s="1"/>
  <c r="AL14" i="6"/>
  <c r="AM15" i="6"/>
  <c r="S7" i="61" s="1"/>
  <c r="AQ217" i="6"/>
  <c r="W75" i="61" s="1"/>
  <c r="N75" i="61"/>
  <c r="N78" i="61" s="1"/>
  <c r="P6" i="31"/>
  <c r="M28" i="32"/>
  <c r="K22" i="32"/>
  <c r="E22" i="32"/>
  <c r="C61" i="61"/>
  <c r="C63" i="61" s="1"/>
  <c r="W63" i="61" s="1"/>
  <c r="N63" i="61"/>
  <c r="AK235" i="6"/>
  <c r="Q80" i="61" s="1"/>
  <c r="AJ234" i="6"/>
  <c r="P80" i="61"/>
  <c r="P83" i="61" s="1"/>
  <c r="AJ292" i="6"/>
  <c r="P90" i="61"/>
  <c r="P93" i="61" s="1"/>
  <c r="AK293" i="6"/>
  <c r="Q90" i="61" s="1"/>
  <c r="N24" i="61"/>
  <c r="N9" i="31"/>
  <c r="R105" i="61"/>
  <c r="AM360" i="6"/>
  <c r="R26" i="31"/>
  <c r="P15" i="31"/>
  <c r="P50" i="61"/>
  <c r="AH180" i="6"/>
  <c r="N70" i="61"/>
  <c r="AI181" i="6"/>
  <c r="O70" i="61" s="1"/>
  <c r="R16" i="31"/>
  <c r="R55" i="61"/>
  <c r="AM158" i="6"/>
  <c r="T105" i="61"/>
  <c r="T26" i="31"/>
  <c r="AO360" i="6"/>
  <c r="AJ263" i="6"/>
  <c r="AK264" i="6"/>
  <c r="Q85" i="61" s="1"/>
  <c r="P85" i="61"/>
  <c r="P88" i="61" s="1"/>
  <c r="V24" i="31"/>
  <c r="V94" i="61"/>
  <c r="P14" i="31"/>
  <c r="P46" i="61"/>
  <c r="AK146" i="6"/>
  <c r="V11" i="31"/>
  <c r="V36" i="61"/>
  <c r="S23" i="31"/>
  <c r="G28" i="32"/>
  <c r="AI73" i="6"/>
  <c r="O24" i="61" s="1"/>
  <c r="AJ180" i="6"/>
  <c r="P70" i="61"/>
  <c r="P73" i="61" s="1"/>
  <c r="AK181" i="6"/>
  <c r="Q70" i="61" s="1"/>
  <c r="N80" i="61"/>
  <c r="AH234" i="6"/>
  <c r="AI235" i="6"/>
  <c r="O80" i="61" s="1"/>
  <c r="T75" i="61"/>
  <c r="T78" i="61" s="1"/>
  <c r="AN216" i="6"/>
  <c r="AO217" i="6"/>
  <c r="U75" i="61" s="1"/>
  <c r="AH372" i="6"/>
  <c r="N111" i="61"/>
  <c r="AI373" i="6"/>
  <c r="O111" i="61" s="1"/>
  <c r="AL372" i="6"/>
  <c r="AM373" i="6"/>
  <c r="S111" i="61" s="1"/>
  <c r="R111" i="61"/>
  <c r="R114" i="61" s="1"/>
  <c r="P37" i="61"/>
  <c r="P39" i="61" s="1"/>
  <c r="AJ120" i="6"/>
  <c r="AK121" i="6"/>
  <c r="Q37" i="61" s="1"/>
  <c r="R75" i="61"/>
  <c r="R78" i="61" s="1"/>
  <c r="AL216" i="6"/>
  <c r="AM217" i="6"/>
  <c r="S75" i="61" s="1"/>
  <c r="AI360" i="6"/>
  <c r="N26" i="31"/>
  <c r="N105" i="61"/>
  <c r="P13" i="61"/>
  <c r="P16" i="61" s="1"/>
  <c r="AK44" i="6"/>
  <c r="Q13" i="61" s="1"/>
  <c r="AJ43" i="6"/>
  <c r="R14" i="31"/>
  <c r="AM146" i="6"/>
  <c r="R46" i="61"/>
  <c r="R23" i="31"/>
  <c r="R89" i="61"/>
  <c r="N49" i="61"/>
  <c r="C47" i="61"/>
  <c r="C49" i="61" s="1"/>
  <c r="E17" i="32"/>
  <c r="K17" i="32"/>
  <c r="N17" i="31"/>
  <c r="AI164" i="6"/>
  <c r="N60" i="61"/>
  <c r="N53" i="61"/>
  <c r="C51" i="61"/>
  <c r="C53" i="61" s="1"/>
  <c r="V101" i="61"/>
  <c r="V104" i="61" s="1"/>
  <c r="AP350" i="6"/>
  <c r="AQ351" i="6"/>
  <c r="W101" i="61" s="1"/>
  <c r="V13" i="61"/>
  <c r="V16" i="61" s="1"/>
  <c r="AP43" i="6"/>
  <c r="AQ44" i="6"/>
  <c r="W13" i="61" s="1"/>
  <c r="AH120" i="6"/>
  <c r="AI121" i="6"/>
  <c r="O37" i="61" s="1"/>
  <c r="N37" i="61"/>
  <c r="AO158" i="6"/>
  <c r="T55" i="61"/>
  <c r="T16" i="31"/>
  <c r="V26" i="31"/>
  <c r="V105" i="61"/>
  <c r="AQ360" i="6"/>
  <c r="AL324" i="6"/>
  <c r="R95" i="61"/>
  <c r="R98" i="61" s="1"/>
  <c r="AM325" i="6"/>
  <c r="S95" i="61" s="1"/>
  <c r="AP180" i="6"/>
  <c r="V70" i="61"/>
  <c r="V73" i="61" s="1"/>
  <c r="AQ181" i="6"/>
  <c r="W70" i="61" s="1"/>
  <c r="AM389" i="6"/>
  <c r="R28" i="31"/>
  <c r="R115" i="61"/>
  <c r="AL234" i="6"/>
  <c r="R80" i="61"/>
  <c r="R83" i="61" s="1"/>
  <c r="AM235" i="6"/>
  <c r="S80" i="61" s="1"/>
  <c r="AK389" i="6"/>
  <c r="P28" i="31"/>
  <c r="P115" i="61"/>
  <c r="P111" i="61"/>
  <c r="P114" i="61" s="1"/>
  <c r="AK373" i="6"/>
  <c r="Q111" i="61" s="1"/>
  <c r="AJ372" i="6"/>
  <c r="R85" i="61"/>
  <c r="R88" i="61" s="1"/>
  <c r="AL263" i="6"/>
  <c r="AM264" i="6"/>
  <c r="S85" i="61" s="1"/>
  <c r="AN234" i="6"/>
  <c r="AO235" i="6"/>
  <c r="U80" i="61" s="1"/>
  <c r="T80" i="61"/>
  <c r="T83" i="61" s="1"/>
  <c r="AH85" i="6"/>
  <c r="N30" i="61"/>
  <c r="AI86" i="6"/>
  <c r="O30" i="61" s="1"/>
  <c r="AH292" i="6"/>
  <c r="AI293" i="6"/>
  <c r="O90" i="61" s="1"/>
  <c r="N90" i="61"/>
  <c r="AK158" i="6"/>
  <c r="P16" i="31"/>
  <c r="P55" i="61"/>
  <c r="V74" i="61"/>
  <c r="V20" i="31"/>
  <c r="AI43" i="6"/>
  <c r="N7" i="31"/>
  <c r="N12" i="61"/>
  <c r="R37" i="61"/>
  <c r="AL120" i="6"/>
  <c r="AM121" i="6"/>
  <c r="S37" i="61" s="1"/>
  <c r="T46" i="61"/>
  <c r="T14" i="31"/>
  <c r="AO146" i="6"/>
  <c r="T111" i="61"/>
  <c r="T114" i="61" s="1"/>
  <c r="AO373" i="6"/>
  <c r="U111" i="61" s="1"/>
  <c r="AN372" i="6"/>
  <c r="N15" i="31"/>
  <c r="N50" i="61"/>
  <c r="R9" i="31"/>
  <c r="R24" i="61"/>
  <c r="AL85" i="6"/>
  <c r="AM86" i="6"/>
  <c r="S30" i="61" s="1"/>
  <c r="R30" i="61"/>
  <c r="R33" i="61" s="1"/>
  <c r="AJ216" i="6"/>
  <c r="AK217" i="6"/>
  <c r="Q75" i="61" s="1"/>
  <c r="P75" i="61"/>
  <c r="N16" i="31"/>
  <c r="AI158" i="6"/>
  <c r="N55" i="61"/>
  <c r="V15" i="31"/>
  <c r="V50" i="61"/>
  <c r="N101" i="61"/>
  <c r="AI351" i="6"/>
  <c r="O101" i="61" s="1"/>
  <c r="AH350" i="6"/>
  <c r="AN324" i="6"/>
  <c r="AO325" i="6"/>
  <c r="U95" i="61" s="1"/>
  <c r="T95" i="61"/>
  <c r="T98" i="61" s="1"/>
  <c r="AP292" i="6"/>
  <c r="V90" i="61"/>
  <c r="V93" i="61" s="1"/>
  <c r="AQ293" i="6"/>
  <c r="W90" i="61" s="1"/>
  <c r="AQ324" i="6"/>
  <c r="W94" i="61" s="1"/>
  <c r="C20" i="61"/>
  <c r="C22" i="61" s="1"/>
  <c r="W22" i="61" s="1"/>
  <c r="T15" i="31"/>
  <c r="T50" i="61"/>
  <c r="AN43" i="6"/>
  <c r="T13" i="61"/>
  <c r="T16" i="61" s="1"/>
  <c r="AO44" i="6"/>
  <c r="U13" i="61" s="1"/>
  <c r="V111" i="61"/>
  <c r="V114" i="61" s="1"/>
  <c r="AP372" i="6"/>
  <c r="AQ373" i="6"/>
  <c r="W111" i="61" s="1"/>
  <c r="C56" i="61"/>
  <c r="C58" i="61" s="1"/>
  <c r="U58" i="61" s="1"/>
  <c r="N58" i="61"/>
  <c r="AJ324" i="6"/>
  <c r="AK325" i="6"/>
  <c r="Q95" i="61" s="1"/>
  <c r="P95" i="61"/>
  <c r="P98" i="61" s="1"/>
  <c r="AP234" i="6"/>
  <c r="V80" i="61"/>
  <c r="V83" i="61" s="1"/>
  <c r="AQ235" i="6"/>
  <c r="W80" i="61" s="1"/>
  <c r="AM44" i="6"/>
  <c r="S13" i="61" s="1"/>
  <c r="AL43" i="6"/>
  <c r="R13" i="61"/>
  <c r="R16" i="61" s="1"/>
  <c r="N95" i="61"/>
  <c r="AI325" i="6"/>
  <c r="O95" i="61" s="1"/>
  <c r="AH324" i="6"/>
  <c r="N115" i="61"/>
  <c r="N28" i="31"/>
  <c r="AI389" i="6"/>
  <c r="AK360" i="6"/>
  <c r="P105" i="61"/>
  <c r="P26" i="31"/>
  <c r="I9" i="32"/>
  <c r="E10" i="32"/>
  <c r="AQ120" i="6"/>
  <c r="W11" i="31" s="1"/>
  <c r="AM73" i="6"/>
  <c r="S24" i="61" s="1"/>
  <c r="AO164" i="6"/>
  <c r="T17" i="31"/>
  <c r="T60" i="61"/>
  <c r="V28" i="31"/>
  <c r="V115" i="61"/>
  <c r="AQ389" i="6"/>
  <c r="V85" i="61"/>
  <c r="V88" i="61" s="1"/>
  <c r="AP263" i="6"/>
  <c r="AQ264" i="6"/>
  <c r="W85" i="61" s="1"/>
  <c r="P101" i="61"/>
  <c r="P104" i="61" s="1"/>
  <c r="AJ350" i="6"/>
  <c r="AK351" i="6"/>
  <c r="Q101" i="61" s="1"/>
  <c r="P30" i="61"/>
  <c r="P33" i="61" s="1"/>
  <c r="AJ85" i="6"/>
  <c r="AK86" i="6"/>
  <c r="Q30" i="61" s="1"/>
  <c r="T90" i="61"/>
  <c r="T93" i="61" s="1"/>
  <c r="AO293" i="6"/>
  <c r="U90" i="61" s="1"/>
  <c r="AN292" i="6"/>
  <c r="R15" i="31"/>
  <c r="R50" i="61"/>
  <c r="T37" i="61"/>
  <c r="AO121" i="6"/>
  <c r="U37" i="61" s="1"/>
  <c r="AN120" i="6"/>
  <c r="N27" i="61"/>
  <c r="C25" i="61"/>
  <c r="C27" i="61" s="1"/>
  <c r="T28" i="31"/>
  <c r="AO389" i="6"/>
  <c r="T115" i="61"/>
  <c r="AN263" i="6"/>
  <c r="T85" i="61"/>
  <c r="T88" i="61" s="1"/>
  <c r="AO264" i="6"/>
  <c r="U85" i="61" s="1"/>
  <c r="AK164" i="6"/>
  <c r="P60" i="61"/>
  <c r="P17" i="31"/>
  <c r="AH263" i="6"/>
  <c r="AI264" i="6"/>
  <c r="O85" i="61" s="1"/>
  <c r="N85" i="61"/>
  <c r="V19" i="61"/>
  <c r="V8" i="31"/>
  <c r="R70" i="61"/>
  <c r="R73" i="61" s="1"/>
  <c r="AL180" i="6"/>
  <c r="AM181" i="6"/>
  <c r="S70" i="61" s="1"/>
  <c r="C106" i="61"/>
  <c r="C109" i="61" s="1"/>
  <c r="N109" i="61"/>
  <c r="N118" i="61"/>
  <c r="C116" i="61"/>
  <c r="C118" i="61" s="1"/>
  <c r="V16" i="31"/>
  <c r="V55" i="61"/>
  <c r="AQ158" i="6"/>
  <c r="N14" i="31"/>
  <c r="N46" i="61"/>
  <c r="AI146" i="6"/>
  <c r="V46" i="61"/>
  <c r="V14" i="31"/>
  <c r="AQ146" i="6"/>
  <c r="I21" i="32"/>
  <c r="I17" i="32"/>
  <c r="I28" i="32"/>
  <c r="G17" i="32"/>
  <c r="G23" i="32"/>
  <c r="M23" i="32"/>
  <c r="I10" i="32"/>
  <c r="E21" i="32"/>
  <c r="G21" i="32"/>
  <c r="K28" i="32"/>
  <c r="K21" i="32"/>
  <c r="E23" i="32"/>
  <c r="K10" i="32"/>
  <c r="G6" i="32"/>
  <c r="K6" i="32"/>
  <c r="E6" i="32"/>
  <c r="M6" i="32"/>
  <c r="G9" i="32"/>
  <c r="K9" i="32"/>
  <c r="M9" i="32"/>
  <c r="K6" i="31"/>
  <c r="G6" i="61"/>
  <c r="C6" i="31"/>
  <c r="E6" i="61"/>
  <c r="U6" i="31"/>
  <c r="M6" i="31"/>
  <c r="I6" i="61"/>
  <c r="E20" i="31"/>
  <c r="W9" i="31"/>
  <c r="W74" i="61"/>
  <c r="M20" i="31"/>
  <c r="I74" i="61"/>
  <c r="K74" i="61"/>
  <c r="I19" i="61"/>
  <c r="Q9" i="31"/>
  <c r="K8" i="31"/>
  <c r="E9" i="31"/>
  <c r="Q8" i="31"/>
  <c r="J29" i="31"/>
  <c r="K9" i="31"/>
  <c r="C9" i="31"/>
  <c r="M8" i="31"/>
  <c r="G8" i="31"/>
  <c r="S19" i="61"/>
  <c r="F29" i="31"/>
  <c r="W19" i="61"/>
  <c r="E19" i="61"/>
  <c r="I89" i="61"/>
  <c r="I24" i="61"/>
  <c r="G23" i="31"/>
  <c r="M24" i="61"/>
  <c r="U24" i="61"/>
  <c r="U19" i="61"/>
  <c r="I22" i="31"/>
  <c r="E22" i="31"/>
  <c r="I19" i="31"/>
  <c r="E89" i="61"/>
  <c r="G69" i="61"/>
  <c r="M23" i="31"/>
  <c r="K23" i="31"/>
  <c r="K69" i="61"/>
  <c r="M19" i="31"/>
  <c r="E19" i="31"/>
  <c r="M22" i="31"/>
  <c r="G84" i="61"/>
  <c r="C10" i="31"/>
  <c r="G94" i="61"/>
  <c r="E11" i="31"/>
  <c r="I94" i="61"/>
  <c r="K24" i="31"/>
  <c r="M36" i="61"/>
  <c r="K36" i="61"/>
  <c r="I11" i="31"/>
  <c r="G11" i="31"/>
  <c r="M94" i="61"/>
  <c r="I110" i="61"/>
  <c r="K27" i="31"/>
  <c r="M27" i="31"/>
  <c r="G27" i="31"/>
  <c r="H29" i="31"/>
  <c r="E10" i="31"/>
  <c r="E29" i="61"/>
  <c r="I29" i="61"/>
  <c r="I10" i="31"/>
  <c r="G29" i="61"/>
  <c r="G10" i="31"/>
  <c r="K10" i="31"/>
  <c r="K29" i="61"/>
  <c r="M29" i="61"/>
  <c r="M10" i="31"/>
  <c r="R17" i="31" l="1"/>
  <c r="AM164" i="6"/>
  <c r="S17" i="31" s="1"/>
  <c r="AK14" i="6"/>
  <c r="Q6" i="61" s="1"/>
  <c r="AI14" i="6"/>
  <c r="O6" i="61" s="1"/>
  <c r="N6" i="31"/>
  <c r="V17" i="31"/>
  <c r="AQ164" i="6"/>
  <c r="W60" i="61" s="1"/>
  <c r="U41" i="61"/>
  <c r="O41" i="61"/>
  <c r="Q41" i="61"/>
  <c r="Q12" i="31"/>
  <c r="W10" i="31"/>
  <c r="O20" i="31"/>
  <c r="N74" i="61"/>
  <c r="V10" i="31"/>
  <c r="N20" i="31"/>
  <c r="V29" i="61"/>
  <c r="V6" i="31"/>
  <c r="O58" i="61"/>
  <c r="AQ14" i="6"/>
  <c r="W6" i="61" s="1"/>
  <c r="Q22" i="61"/>
  <c r="C7" i="61"/>
  <c r="C9" i="61" s="1"/>
  <c r="U10" i="31"/>
  <c r="T19" i="31"/>
  <c r="C19" i="61"/>
  <c r="AO180" i="6"/>
  <c r="U69" i="61" s="1"/>
  <c r="O19" i="61"/>
  <c r="C24" i="61"/>
  <c r="S22" i="61"/>
  <c r="U22" i="61"/>
  <c r="O22" i="61"/>
  <c r="AO350" i="6"/>
  <c r="T25" i="31"/>
  <c r="O53" i="61"/>
  <c r="O49" i="61"/>
  <c r="C115" i="61"/>
  <c r="O118" i="61"/>
  <c r="O27" i="61"/>
  <c r="W36" i="61"/>
  <c r="R6" i="61"/>
  <c r="C6" i="61" s="1"/>
  <c r="R6" i="31"/>
  <c r="AM14" i="6"/>
  <c r="W24" i="31"/>
  <c r="O63" i="61"/>
  <c r="R100" i="61"/>
  <c r="AM350" i="6"/>
  <c r="R25" i="31"/>
  <c r="AP396" i="6"/>
  <c r="O14" i="31"/>
  <c r="O46" i="61"/>
  <c r="W109" i="61"/>
  <c r="S109" i="61"/>
  <c r="U109" i="61"/>
  <c r="Q109" i="61"/>
  <c r="N84" i="61"/>
  <c r="N22" i="31"/>
  <c r="AI263" i="6"/>
  <c r="U28" i="31"/>
  <c r="U115" i="61"/>
  <c r="S60" i="61"/>
  <c r="V23" i="31"/>
  <c r="V89" i="61"/>
  <c r="AQ292" i="6"/>
  <c r="P78" i="61"/>
  <c r="C75" i="61"/>
  <c r="C78" i="61" s="1"/>
  <c r="N89" i="61"/>
  <c r="N23" i="31"/>
  <c r="AI292" i="6"/>
  <c r="W105" i="61"/>
  <c r="W26" i="31"/>
  <c r="N11" i="31"/>
  <c r="N36" i="61"/>
  <c r="AI120" i="6"/>
  <c r="P19" i="31"/>
  <c r="P69" i="61"/>
  <c r="AK180" i="6"/>
  <c r="Q46" i="61"/>
  <c r="Q14" i="31"/>
  <c r="U26" i="31"/>
  <c r="U105" i="61"/>
  <c r="N69" i="61"/>
  <c r="N19" i="31"/>
  <c r="AI180" i="6"/>
  <c r="S105" i="61"/>
  <c r="S26" i="31"/>
  <c r="W46" i="61"/>
  <c r="W14" i="31"/>
  <c r="T23" i="31"/>
  <c r="T89" i="61"/>
  <c r="AO292" i="6"/>
  <c r="P29" i="61"/>
  <c r="AK85" i="6"/>
  <c r="P10" i="31"/>
  <c r="W28" i="31"/>
  <c r="W115" i="61"/>
  <c r="N24" i="31"/>
  <c r="N94" i="61"/>
  <c r="AI324" i="6"/>
  <c r="C55" i="61"/>
  <c r="R29" i="61"/>
  <c r="R10" i="31"/>
  <c r="AM85" i="6"/>
  <c r="S115" i="61"/>
  <c r="S28" i="31"/>
  <c r="U55" i="61"/>
  <c r="U16" i="31"/>
  <c r="V25" i="31"/>
  <c r="V100" i="61"/>
  <c r="AQ350" i="6"/>
  <c r="C60" i="61"/>
  <c r="C105" i="61"/>
  <c r="AM216" i="6"/>
  <c r="R74" i="61"/>
  <c r="R20" i="31"/>
  <c r="T74" i="61"/>
  <c r="AO216" i="6"/>
  <c r="T20" i="31"/>
  <c r="N83" i="61"/>
  <c r="C80" i="61"/>
  <c r="C83" i="61" s="1"/>
  <c r="P89" i="61"/>
  <c r="P23" i="31"/>
  <c r="AK292" i="6"/>
  <c r="S118" i="61"/>
  <c r="Q118" i="61"/>
  <c r="W118" i="61"/>
  <c r="AM180" i="6"/>
  <c r="R69" i="61"/>
  <c r="R19" i="31"/>
  <c r="N88" i="61"/>
  <c r="C85" i="61"/>
  <c r="C88" i="61" s="1"/>
  <c r="T84" i="61"/>
  <c r="T22" i="31"/>
  <c r="AO263" i="6"/>
  <c r="W27" i="61"/>
  <c r="Q27" i="61"/>
  <c r="U27" i="61"/>
  <c r="S27" i="61"/>
  <c r="U17" i="31"/>
  <c r="U60" i="61"/>
  <c r="AH396" i="6"/>
  <c r="O28" i="31"/>
  <c r="O115" i="61"/>
  <c r="N104" i="61"/>
  <c r="C101" i="61"/>
  <c r="C104" i="61" s="1"/>
  <c r="O16" i="31"/>
  <c r="O55" i="61"/>
  <c r="P20" i="31"/>
  <c r="P74" i="61"/>
  <c r="AK216" i="6"/>
  <c r="T110" i="61"/>
  <c r="AO372" i="6"/>
  <c r="T27" i="31"/>
  <c r="U46" i="61"/>
  <c r="U14" i="31"/>
  <c r="R36" i="61"/>
  <c r="R11" i="31"/>
  <c r="AM120" i="6"/>
  <c r="O7" i="31"/>
  <c r="O12" i="61"/>
  <c r="N93" i="61"/>
  <c r="C90" i="61"/>
  <c r="C93" i="61" s="1"/>
  <c r="N33" i="61"/>
  <c r="C30" i="61"/>
  <c r="C33" i="61" s="1"/>
  <c r="T21" i="31"/>
  <c r="AO234" i="6"/>
  <c r="T79" i="61"/>
  <c r="P27" i="31"/>
  <c r="AK372" i="6"/>
  <c r="P110" i="61"/>
  <c r="AM234" i="6"/>
  <c r="R21" i="31"/>
  <c r="R79" i="61"/>
  <c r="N39" i="61"/>
  <c r="C37" i="61"/>
  <c r="C39" i="61" s="1"/>
  <c r="V12" i="61"/>
  <c r="V7" i="31"/>
  <c r="AQ43" i="6"/>
  <c r="O60" i="61"/>
  <c r="O17" i="31"/>
  <c r="P7" i="31"/>
  <c r="P12" i="61"/>
  <c r="AJ396" i="6"/>
  <c r="AK43" i="6"/>
  <c r="N114" i="61"/>
  <c r="C111" i="61"/>
  <c r="C114" i="61" s="1"/>
  <c r="Q114" i="61" s="1"/>
  <c r="S63" i="61"/>
  <c r="U63" i="61"/>
  <c r="Q63" i="61"/>
  <c r="T36" i="61"/>
  <c r="AO120" i="6"/>
  <c r="T11" i="31"/>
  <c r="P100" i="61"/>
  <c r="P25" i="31"/>
  <c r="AK350" i="6"/>
  <c r="N100" i="61"/>
  <c r="N25" i="31"/>
  <c r="AI350" i="6"/>
  <c r="C50" i="61"/>
  <c r="R84" i="61"/>
  <c r="R22" i="31"/>
  <c r="AM263" i="6"/>
  <c r="V19" i="31"/>
  <c r="V69" i="61"/>
  <c r="AQ180" i="6"/>
  <c r="S46" i="61"/>
  <c r="S14" i="31"/>
  <c r="P11" i="31"/>
  <c r="P36" i="61"/>
  <c r="AK120" i="6"/>
  <c r="R27" i="31"/>
  <c r="R110" i="61"/>
  <c r="AM372" i="6"/>
  <c r="N21" i="31"/>
  <c r="N79" i="61"/>
  <c r="AI234" i="6"/>
  <c r="C46" i="61"/>
  <c r="Q105" i="61"/>
  <c r="Q26" i="31"/>
  <c r="R7" i="31"/>
  <c r="AM43" i="6"/>
  <c r="R12" i="61"/>
  <c r="AL396" i="6"/>
  <c r="V21" i="31"/>
  <c r="V79" i="61"/>
  <c r="AQ234" i="6"/>
  <c r="W58" i="61"/>
  <c r="Q58" i="61"/>
  <c r="S58" i="61"/>
  <c r="Q16" i="31"/>
  <c r="Q55" i="61"/>
  <c r="S9" i="31"/>
  <c r="O9" i="31"/>
  <c r="W16" i="31"/>
  <c r="W55" i="61"/>
  <c r="O109" i="61"/>
  <c r="Q60" i="61"/>
  <c r="Q17" i="31"/>
  <c r="V22" i="31"/>
  <c r="V84" i="61"/>
  <c r="AQ263" i="6"/>
  <c r="N98" i="61"/>
  <c r="C95" i="61"/>
  <c r="C98" i="61" s="1"/>
  <c r="P24" i="31"/>
  <c r="P94" i="61"/>
  <c r="AK324" i="6"/>
  <c r="V27" i="31"/>
  <c r="V110" i="61"/>
  <c r="AQ372" i="6"/>
  <c r="T12" i="61"/>
  <c r="T7" i="31"/>
  <c r="AO43" i="6"/>
  <c r="AN396" i="6"/>
  <c r="T24" i="31"/>
  <c r="T94" i="61"/>
  <c r="AO324" i="6"/>
  <c r="N29" i="61"/>
  <c r="N10" i="31"/>
  <c r="AI85" i="6"/>
  <c r="Q28" i="31"/>
  <c r="Q115" i="61"/>
  <c r="R94" i="61"/>
  <c r="R24" i="31"/>
  <c r="AM324" i="6"/>
  <c r="U53" i="61"/>
  <c r="Q53" i="61"/>
  <c r="S53" i="61"/>
  <c r="W53" i="61"/>
  <c r="W49" i="61"/>
  <c r="U49" i="61"/>
  <c r="Q49" i="61"/>
  <c r="S49" i="61"/>
  <c r="O105" i="61"/>
  <c r="O26" i="31"/>
  <c r="N110" i="61"/>
  <c r="N27" i="31"/>
  <c r="AI372" i="6"/>
  <c r="C13" i="61"/>
  <c r="C16" i="61" s="1"/>
  <c r="P22" i="31"/>
  <c r="P84" i="61"/>
  <c r="AK263" i="6"/>
  <c r="S16" i="31"/>
  <c r="S55" i="61"/>
  <c r="N73" i="61"/>
  <c r="C70" i="61"/>
  <c r="C73" i="61" s="1"/>
  <c r="P21" i="31"/>
  <c r="AK234" i="6"/>
  <c r="P79" i="61"/>
  <c r="U118" i="61"/>
  <c r="C29" i="31"/>
  <c r="AD150" i="6"/>
  <c r="J15" i="31" s="1"/>
  <c r="X150" i="6"/>
  <c r="D50" i="61" s="1"/>
  <c r="D119" i="61" s="1"/>
  <c r="Z150" i="6"/>
  <c r="F50" i="61" s="1"/>
  <c r="F119" i="61" s="1"/>
  <c r="W17" i="31" l="1"/>
  <c r="Q6" i="31"/>
  <c r="O6" i="31"/>
  <c r="V29" i="31"/>
  <c r="N37" i="31" s="1"/>
  <c r="W6" i="31"/>
  <c r="T29" i="31"/>
  <c r="N36" i="31" s="1"/>
  <c r="U19" i="31"/>
  <c r="W9" i="61"/>
  <c r="Q9" i="61"/>
  <c r="S9" i="61"/>
  <c r="O9" i="61"/>
  <c r="U9" i="61"/>
  <c r="N29" i="31"/>
  <c r="N33" i="31" s="1"/>
  <c r="N38" i="31" s="1"/>
  <c r="U100" i="61"/>
  <c r="U25" i="31"/>
  <c r="V119" i="61"/>
  <c r="N127" i="61" s="1"/>
  <c r="C36" i="61"/>
  <c r="S25" i="31"/>
  <c r="S100" i="61"/>
  <c r="S6" i="61"/>
  <c r="S6" i="31"/>
  <c r="O73" i="61"/>
  <c r="O33" i="61"/>
  <c r="C94" i="61"/>
  <c r="C89" i="61"/>
  <c r="C69" i="61"/>
  <c r="S94" i="61"/>
  <c r="S24" i="31"/>
  <c r="U94" i="61"/>
  <c r="U24" i="31"/>
  <c r="W22" i="31"/>
  <c r="W84" i="61"/>
  <c r="S7" i="31"/>
  <c r="S12" i="61"/>
  <c r="S27" i="31"/>
  <c r="S110" i="61"/>
  <c r="W19" i="31"/>
  <c r="W69" i="61"/>
  <c r="S79" i="61"/>
  <c r="S21" i="31"/>
  <c r="W88" i="61"/>
  <c r="U88" i="61"/>
  <c r="Q88" i="61"/>
  <c r="U74" i="61"/>
  <c r="U20" i="31"/>
  <c r="O36" i="61"/>
  <c r="O11" i="31"/>
  <c r="U78" i="61"/>
  <c r="W78" i="61"/>
  <c r="S78" i="61"/>
  <c r="O78" i="61"/>
  <c r="R29" i="31"/>
  <c r="N35" i="31" s="1"/>
  <c r="S114" i="61"/>
  <c r="W114" i="61"/>
  <c r="W12" i="61"/>
  <c r="W7" i="31"/>
  <c r="U93" i="61"/>
  <c r="W93" i="61"/>
  <c r="S93" i="61"/>
  <c r="Q20" i="31"/>
  <c r="Q74" i="61"/>
  <c r="U84" i="61"/>
  <c r="U22" i="31"/>
  <c r="Q89" i="61"/>
  <c r="Q23" i="31"/>
  <c r="W83" i="61"/>
  <c r="Q83" i="61"/>
  <c r="Q19" i="31"/>
  <c r="Q69" i="61"/>
  <c r="O89" i="61"/>
  <c r="O23" i="31"/>
  <c r="Q78" i="61"/>
  <c r="O84" i="61"/>
  <c r="O22" i="31"/>
  <c r="U114" i="61"/>
  <c r="U83" i="61"/>
  <c r="U16" i="61"/>
  <c r="W16" i="61"/>
  <c r="O16" i="61"/>
  <c r="T119" i="61"/>
  <c r="N126" i="61" s="1"/>
  <c r="Q94" i="61"/>
  <c r="Q24" i="31"/>
  <c r="O98" i="61"/>
  <c r="C79" i="61"/>
  <c r="Q100" i="61"/>
  <c r="Q25" i="31"/>
  <c r="U36" i="61"/>
  <c r="U11" i="31"/>
  <c r="O114" i="61"/>
  <c r="P29" i="31"/>
  <c r="N34" i="31" s="1"/>
  <c r="Q110" i="61"/>
  <c r="Q27" i="31"/>
  <c r="O93" i="61"/>
  <c r="O104" i="61"/>
  <c r="S104" i="61"/>
  <c r="W104" i="61"/>
  <c r="U104" i="61"/>
  <c r="Q104" i="61"/>
  <c r="O83" i="61"/>
  <c r="O19" i="31"/>
  <c r="O69" i="61"/>
  <c r="W23" i="31"/>
  <c r="W89" i="61"/>
  <c r="S83" i="61"/>
  <c r="S16" i="61"/>
  <c r="Q93" i="61"/>
  <c r="U12" i="61"/>
  <c r="U7" i="31"/>
  <c r="Q39" i="61"/>
  <c r="U39" i="61"/>
  <c r="S39" i="61"/>
  <c r="W39" i="61"/>
  <c r="S19" i="31"/>
  <c r="S69" i="61"/>
  <c r="S20" i="31"/>
  <c r="S74" i="61"/>
  <c r="Q79" i="61"/>
  <c r="Q21" i="31"/>
  <c r="C110" i="61"/>
  <c r="O10" i="31"/>
  <c r="O29" i="61"/>
  <c r="W98" i="61"/>
  <c r="S98" i="61"/>
  <c r="U98" i="61"/>
  <c r="O79" i="61"/>
  <c r="O21" i="31"/>
  <c r="C100" i="61"/>
  <c r="C12" i="61"/>
  <c r="P119" i="61"/>
  <c r="N124" i="61" s="1"/>
  <c r="O39" i="61"/>
  <c r="U21" i="31"/>
  <c r="U79" i="61"/>
  <c r="S36" i="61"/>
  <c r="S11" i="31"/>
  <c r="O88" i="61"/>
  <c r="Q10" i="31"/>
  <c r="Q29" i="61"/>
  <c r="W73" i="61"/>
  <c r="S73" i="61"/>
  <c r="Q73" i="61"/>
  <c r="U73" i="61"/>
  <c r="Q84" i="61"/>
  <c r="Q22" i="31"/>
  <c r="O110" i="61"/>
  <c r="O27" i="31"/>
  <c r="C29" i="61"/>
  <c r="N119" i="61"/>
  <c r="N123" i="61" s="1"/>
  <c r="W110" i="61"/>
  <c r="W27" i="31"/>
  <c r="W21" i="31"/>
  <c r="W79" i="61"/>
  <c r="R119" i="61"/>
  <c r="N125" i="61" s="1"/>
  <c r="Q36" i="61"/>
  <c r="Q11" i="31"/>
  <c r="S84" i="61"/>
  <c r="S22" i="31"/>
  <c r="O100" i="61"/>
  <c r="O25" i="31"/>
  <c r="Q12" i="61"/>
  <c r="Q7" i="31"/>
  <c r="Q34" i="61"/>
  <c r="W33" i="61"/>
  <c r="U33" i="61"/>
  <c r="W34" i="61"/>
  <c r="Q33" i="61"/>
  <c r="S34" i="61"/>
  <c r="S33" i="61"/>
  <c r="U34" i="61"/>
  <c r="O34" i="61"/>
  <c r="U110" i="61"/>
  <c r="U27" i="31"/>
  <c r="C74" i="61"/>
  <c r="W25" i="31"/>
  <c r="W100" i="61"/>
  <c r="S10" i="31"/>
  <c r="S29" i="61"/>
  <c r="O24" i="31"/>
  <c r="O94" i="61"/>
  <c r="U89" i="61"/>
  <c r="U23" i="31"/>
  <c r="C84" i="61"/>
  <c r="S88" i="61"/>
  <c r="Q16" i="61"/>
  <c r="Q98" i="61"/>
  <c r="X396" i="6"/>
  <c r="J50" i="61"/>
  <c r="J119" i="61" s="1"/>
  <c r="Z396" i="6"/>
  <c r="D15" i="31"/>
  <c r="AD396" i="6"/>
  <c r="F15" i="31"/>
  <c r="AB150" i="6"/>
  <c r="P37" i="31" l="1"/>
  <c r="P34" i="31"/>
  <c r="P33" i="31"/>
  <c r="C119" i="61"/>
  <c r="P35" i="31"/>
  <c r="N128" i="61"/>
  <c r="P36" i="31"/>
  <c r="H50" i="61"/>
  <c r="H119" i="61" s="1"/>
  <c r="H15" i="31"/>
  <c r="AB396" i="6"/>
  <c r="AC155" i="6"/>
  <c r="AG155" i="6"/>
  <c r="AA155" i="6"/>
  <c r="Y155" i="6"/>
  <c r="AE155" i="6"/>
  <c r="AK155" i="6"/>
  <c r="Q54" i="61" s="1"/>
  <c r="AM155" i="6"/>
  <c r="S54" i="61" s="1"/>
  <c r="AO155" i="6"/>
  <c r="U54" i="61" s="1"/>
  <c r="AQ155" i="6"/>
  <c r="W54" i="61" s="1"/>
  <c r="AI155" i="6"/>
  <c r="O54" i="61" s="1"/>
  <c r="AF150" i="6"/>
  <c r="AI150" i="6" s="1"/>
  <c r="AE150" i="6" l="1"/>
  <c r="K50" i="61" s="1"/>
  <c r="P124" i="61"/>
  <c r="P126" i="61"/>
  <c r="P125" i="61"/>
  <c r="P127" i="61"/>
  <c r="P123" i="61"/>
  <c r="AG150" i="6"/>
  <c r="M50" i="61" s="1"/>
  <c r="AO150" i="6"/>
  <c r="U50" i="61" s="1"/>
  <c r="Y150" i="6"/>
  <c r="E50" i="61" s="1"/>
  <c r="AQ150" i="6"/>
  <c r="W15" i="31" s="1"/>
  <c r="AM150" i="6"/>
  <c r="S50" i="61" s="1"/>
  <c r="AC150" i="6"/>
  <c r="I15" i="31" s="1"/>
  <c r="AF396" i="6"/>
  <c r="AK150" i="6"/>
  <c r="Q15" i="31" s="1"/>
  <c r="AA150" i="6"/>
  <c r="G50" i="61" s="1"/>
  <c r="O15" i="31"/>
  <c r="O50" i="61"/>
  <c r="L15" i="31"/>
  <c r="C15" i="31" s="1"/>
  <c r="L50" i="61"/>
  <c r="L119" i="61" s="1"/>
  <c r="U15" i="31" l="1"/>
  <c r="K15" i="31"/>
  <c r="M15" i="31"/>
  <c r="S15" i="31"/>
  <c r="E15" i="31"/>
  <c r="Q50" i="61"/>
  <c r="G15" i="31"/>
  <c r="W50" i="61"/>
  <c r="I50" i="61"/>
  <c r="K29" i="32"/>
  <c r="G29" i="32"/>
  <c r="E29" i="32"/>
  <c r="I29" i="32"/>
  <c r="C29" i="32"/>
  <c r="L29" i="32"/>
  <c r="M29" i="32"/>
</calcChain>
</file>

<file path=xl/comments1.xml><?xml version="1.0" encoding="utf-8"?>
<comments xmlns="http://schemas.openxmlformats.org/spreadsheetml/2006/main">
  <authors>
    <author>CoHoa</author>
  </authors>
  <commentList>
    <comment ref="L9" authorId="0" shapeId="0">
      <text>
        <r>
          <rPr>
            <b/>
            <sz val="9"/>
            <color indexed="81"/>
            <rFont val="Tahoma"/>
            <family val="2"/>
          </rPr>
          <t>Nghỉ hộ sản, không đủ thời gian xếp loại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>Nghỉ hộ sản, không đủ thời gian xếp loại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9" authorId="0" shapeId="0">
      <text>
        <r>
          <rPr>
            <b/>
            <sz val="9"/>
            <color indexed="81"/>
            <rFont val="Tahoma"/>
            <family val="2"/>
          </rPr>
          <t>Nghỉ không hưởng lương, không đủ thời gian xếp loại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9" authorId="0" shapeId="0">
      <text>
        <r>
          <rPr>
            <b/>
            <sz val="9"/>
            <color indexed="81"/>
            <rFont val="Tahoma"/>
            <family val="2"/>
          </rPr>
          <t>Nghỉ không hưởng lương, không đủ thời gian xếp loại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<sst xmlns="http://schemas.openxmlformats.org/spreadsheetml/2006/main" count="2570" uniqueCount="907">
  <si>
    <t>STT</t>
  </si>
  <si>
    <t>Hoàn thành xuất sắc nhiệm vụ</t>
  </si>
  <si>
    <t>Hoàn thành nhiệm vụ (hoặc hoàn thành nhiệm vụ nhưng còn hạn chế về năng lực)</t>
  </si>
  <si>
    <t>Không hoàn thành nhiệm vụ</t>
  </si>
  <si>
    <t>Phân loại mức độ hoàn thành nhiệm vụ</t>
  </si>
  <si>
    <t xml:space="preserve">Hoàn thành tốt nhiệm vụ  </t>
  </si>
  <si>
    <t>HỌ VÀ TÊN</t>
  </si>
  <si>
    <t>Hoàn thành tốt nhiệm vụ</t>
  </si>
  <si>
    <t>Không hoàn thành nhiệm vụ</t>
  </si>
  <si>
    <t>Tự đánh giá của cá nhân</t>
  </si>
  <si>
    <t xml:space="preserve">Kết quả phân loại cuối cùng </t>
  </si>
  <si>
    <t>Tỷ lệ / Tổng số người được đánh giá</t>
  </si>
  <si>
    <t xml:space="preserve">TỔNG HỢP KẾT QUẢ ĐÁNH GIÁ, PHÂN LOẠI: </t>
  </si>
  <si>
    <t>CỘNG HÒA XÃ HỘI CHỦ NGHĨA VIỆT NAM
Độc lập - Tự do - Hạnh phúc</t>
  </si>
  <si>
    <t>Ghi chú</t>
  </si>
  <si>
    <t>Mẫu 4B</t>
  </si>
  <si>
    <t>TỔNG CỘNG</t>
  </si>
  <si>
    <t>Mẫu 4A</t>
  </si>
  <si>
    <t>I</t>
  </si>
  <si>
    <t>II</t>
  </si>
  <si>
    <t>III</t>
  </si>
  <si>
    <t>ĐIỂM TỰ ĐÁNH GIÁ</t>
  </si>
  <si>
    <t>ĐIỂM ĐƠN VỊ ĐÁNH GIÁ</t>
  </si>
  <si>
    <t>Viên chức</t>
  </si>
  <si>
    <t>MÃ NHÂN VIÊN</t>
  </si>
  <si>
    <t>Hoàn thành nhiệm vụ hoặc hoàn thành nhiệm vụ nhưng còn hạn chế về năng lực</t>
  </si>
  <si>
    <t>Hợp đồng Trường</t>
  </si>
  <si>
    <t>Viên chức tập sự</t>
  </si>
  <si>
    <t>Nguyễn Văn</t>
  </si>
  <si>
    <t>Tiêu chí I+II</t>
  </si>
  <si>
    <t>Tiêu chí III</t>
  </si>
  <si>
    <t>Tổng số Điểm trừ</t>
  </si>
  <si>
    <t>Tổng số Điểm cộng</t>
  </si>
  <si>
    <t>HỘI ĐỒNG ĐÁNH GIÁ</t>
  </si>
  <si>
    <t>Kết quả xếp loại</t>
  </si>
  <si>
    <t xml:space="preserve">Tổng điểm </t>
  </si>
  <si>
    <t>(1)</t>
  </si>
  <si>
    <t>(2)</t>
  </si>
  <si>
    <t>(3)</t>
  </si>
  <si>
    <t>(4)</t>
  </si>
  <si>
    <t>(5)</t>
  </si>
  <si>
    <t>(6)</t>
  </si>
  <si>
    <t>(7)</t>
  </si>
  <si>
    <t>(9)</t>
  </si>
  <si>
    <t>(10)</t>
  </si>
  <si>
    <t>(11)</t>
  </si>
  <si>
    <t>(12)</t>
  </si>
  <si>
    <t>(8)= (4+5+6)-(7)</t>
  </si>
  <si>
    <t xml:space="preserve">Tổng điểm  </t>
  </si>
  <si>
    <t>(13)=(9+10+11)-(12)</t>
  </si>
  <si>
    <t>(14)</t>
  </si>
  <si>
    <t>Tổng điểm</t>
  </si>
  <si>
    <t>(8)</t>
  </si>
  <si>
    <t>(9)= (5+6+7)-(8)</t>
  </si>
  <si>
    <t>(13)</t>
  </si>
  <si>
    <r>
      <t>Hoàn thành xuất sắc nhiệm vụ</t>
    </r>
    <r>
      <rPr>
        <i/>
        <sz val="14"/>
        <color indexed="8"/>
        <rFont val="Times New Roman"/>
        <family val="1"/>
      </rPr>
      <t/>
    </r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</si>
  <si>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TỔ CHỨC - HÀNH CHÍNH - TỔNG HỢP</t>
    </r>
  </si>
  <si>
    <t xml:space="preserve">Lê Xuân </t>
  </si>
  <si>
    <t xml:space="preserve">Hồ Minh </t>
  </si>
  <si>
    <t xml:space="preserve">Nguyễn Ngọc </t>
  </si>
  <si>
    <t xml:space="preserve">Nguyễn Thị Kim </t>
  </si>
  <si>
    <t>Phan Đức</t>
  </si>
  <si>
    <t xml:space="preserve">Trần Văn </t>
  </si>
  <si>
    <t xml:space="preserve">Lê Thị </t>
  </si>
  <si>
    <t>Nguyễn Tất</t>
  </si>
  <si>
    <t xml:space="preserve">Nguyễn Thị </t>
  </si>
  <si>
    <t>79000H05.000552</t>
  </si>
  <si>
    <t>Nguyễn Trung</t>
  </si>
  <si>
    <t>79000H05.000195</t>
  </si>
  <si>
    <t>79000H05.000459</t>
  </si>
  <si>
    <t>79000H05.000443</t>
  </si>
  <si>
    <t>79000H05.000507</t>
  </si>
  <si>
    <t>79000H05.000317</t>
  </si>
  <si>
    <t>PHÒNG CÔNG TÁC CHÍNH TRỊ - HỌC SINH SINH VIÊN</t>
  </si>
  <si>
    <t>Nguyễn Chí</t>
  </si>
  <si>
    <t>Võ Thị Anh</t>
  </si>
  <si>
    <t>Nguyễn Thanh</t>
  </si>
  <si>
    <t>Lương Minh</t>
  </si>
  <si>
    <t>Vũ Thị Thu</t>
  </si>
  <si>
    <t>Nguyễn Yến</t>
  </si>
  <si>
    <t>79000H05.000518</t>
  </si>
  <si>
    <t>PHÒNG KHẢO THÍ VÀ ĐẢM BẢO CHẤT LƯỢNG</t>
  </si>
  <si>
    <t xml:space="preserve">Đinh Đồng </t>
  </si>
  <si>
    <t xml:space="preserve">Hoàng Văn </t>
  </si>
  <si>
    <t xml:space="preserve">Đặng Thế </t>
  </si>
  <si>
    <t xml:space="preserve">Nguyễn Vũ Xuân </t>
  </si>
  <si>
    <t xml:space="preserve">Phan Văn </t>
  </si>
  <si>
    <t xml:space="preserve">Võ Anh </t>
  </si>
  <si>
    <t xml:space="preserve">Đỗ Trọng </t>
  </si>
  <si>
    <t xml:space="preserve">Trần Đình </t>
  </si>
  <si>
    <t>KHOA CÔNG NGHỆ NHIỆT - LẠNH</t>
  </si>
  <si>
    <t>Liễu</t>
  </si>
  <si>
    <t xml:space="preserve">Phạm Thị Thu </t>
  </si>
  <si>
    <t>Nga</t>
  </si>
  <si>
    <t xml:space="preserve">Nguyễn Thị Huyền </t>
  </si>
  <si>
    <t xml:space="preserve">Lê Thái </t>
  </si>
  <si>
    <t>Hùng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</si>
  <si>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</si>
  <si>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</si>
  <si>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</si>
  <si>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</si>
  <si>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</si>
  <si>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</si>
  <si>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</si>
  <si>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</si>
  <si>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</si>
  <si>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</si>
  <si>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</si>
  <si>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</si>
  <si>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</si>
  <si>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</si>
  <si>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</si>
  <si>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</si>
  <si>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</si>
  <si>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Nguyễn Phương </t>
  </si>
  <si>
    <t>Hà</t>
  </si>
  <si>
    <t xml:space="preserve">Nguyễn Thị Thanh 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</si>
  <si>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</si>
  <si>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</si>
  <si>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</si>
  <si>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</si>
  <si>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</si>
  <si>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</si>
  <si>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</si>
  <si>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 xml:space="preserve">Nguyễn Thị Thu </t>
  </si>
  <si>
    <t>Hiền</t>
  </si>
  <si>
    <t xml:space="preserve">Võ Thị Hồng </t>
  </si>
  <si>
    <t>Lan</t>
  </si>
  <si>
    <t>Tâm</t>
  </si>
  <si>
    <t xml:space="preserve">Vương Thanh </t>
  </si>
  <si>
    <t>Thuỷ</t>
  </si>
  <si>
    <t xml:space="preserve">Lê Nguyễn Mỹ </t>
  </si>
  <si>
    <t>Trâm</t>
  </si>
  <si>
    <t xml:space="preserve">Nguyễn Thị Bảo </t>
  </si>
  <si>
    <t>Trân</t>
  </si>
  <si>
    <t xml:space="preserve">Trần Thanh </t>
  </si>
  <si>
    <t xml:space="preserve">Lê Văn </t>
  </si>
  <si>
    <t>Bình</t>
  </si>
  <si>
    <t xml:space="preserve">Ngô Thanh </t>
  </si>
  <si>
    <t>Điền</t>
  </si>
  <si>
    <t>KHOA KHOA HỌC CƠ BẢN</t>
  </si>
  <si>
    <t>Huyên</t>
  </si>
  <si>
    <t>Đinh Thị</t>
  </si>
  <si>
    <t>Quỳnh</t>
  </si>
  <si>
    <t>Nguyễn Ngọc</t>
  </si>
  <si>
    <t>Vân</t>
  </si>
  <si>
    <t>Trang</t>
  </si>
  <si>
    <t>Thơm</t>
  </si>
  <si>
    <t>Lượng</t>
  </si>
  <si>
    <t>Dũng</t>
  </si>
  <si>
    <t>Dinh</t>
  </si>
  <si>
    <t>Vinh</t>
  </si>
  <si>
    <t>Thắm</t>
  </si>
  <si>
    <t>Hường</t>
  </si>
  <si>
    <t>Minh</t>
  </si>
  <si>
    <t>Kiệt</t>
  </si>
  <si>
    <t>Ngát</t>
  </si>
  <si>
    <t>Lê Thị Hồng</t>
  </si>
  <si>
    <t>Hoàng Thị</t>
  </si>
  <si>
    <t>Thu</t>
  </si>
  <si>
    <t>Trần Thị Hồng</t>
  </si>
  <si>
    <t>Đỗ Thị</t>
  </si>
  <si>
    <t>Trần Văn</t>
  </si>
  <si>
    <t>Bùi Thành</t>
  </si>
  <si>
    <t>Nguyễn Thị</t>
  </si>
  <si>
    <t>Phạm Thị</t>
  </si>
  <si>
    <t>Cao Thị Hồng</t>
  </si>
  <si>
    <t>Lê Thị Mai</t>
  </si>
  <si>
    <t>Phan Thị Thùy</t>
  </si>
  <si>
    <t>Đặng Thị Nhật</t>
  </si>
  <si>
    <t>Nguyễn Anh</t>
  </si>
  <si>
    <t>KHOA LÝ LUẬN CHÍNH TRỊ</t>
  </si>
  <si>
    <t>Phạm Minh</t>
  </si>
  <si>
    <t>Nguyễn Thị Ngọc</t>
  </si>
  <si>
    <t>Lê Minh</t>
  </si>
  <si>
    <t>Phạm Huy</t>
  </si>
  <si>
    <t>79000H05.000557</t>
  </si>
  <si>
    <t>79000H05.000480</t>
  </si>
  <si>
    <t>Trương Thị</t>
  </si>
  <si>
    <t>Chiến</t>
  </si>
  <si>
    <t xml:space="preserve">Mai Nguyễn Hoàng </t>
  </si>
  <si>
    <t>Yến</t>
  </si>
  <si>
    <t xml:space="preserve">Lương Xuân </t>
  </si>
  <si>
    <t>Thịnh</t>
  </si>
  <si>
    <t>TRUNG TÂM QUAN HỆ DOANH NGHIỆP</t>
  </si>
  <si>
    <t>Nguyễn Hữu</t>
  </si>
  <si>
    <t>Thiện</t>
  </si>
  <si>
    <t>Trần Quốc</t>
  </si>
  <si>
    <t>Định</t>
  </si>
  <si>
    <t>79000H05.000551</t>
  </si>
  <si>
    <t>Nguyễn Thị Thanh</t>
  </si>
  <si>
    <t>Hòa</t>
  </si>
  <si>
    <t>79000H05.000611</t>
  </si>
  <si>
    <t>Phạm Huỳnh Kim</t>
  </si>
  <si>
    <t>Ngân</t>
  </si>
  <si>
    <t>79000H05.000612</t>
  </si>
  <si>
    <t>TRUNG TÂM ĐIỀU HÀNH VÀ QUẢN LÝ DỮ LIỆU</t>
  </si>
  <si>
    <t>Hồ Ngọc</t>
  </si>
  <si>
    <t>Chi</t>
  </si>
  <si>
    <t>Nguyễn Sanh</t>
  </si>
  <si>
    <t>Cường</t>
  </si>
  <si>
    <t>Danh</t>
  </si>
  <si>
    <t>Đặng Ngọc</t>
  </si>
  <si>
    <t>Đoàn</t>
  </si>
  <si>
    <t>Đôn</t>
  </si>
  <si>
    <t>Bùi Văn</t>
  </si>
  <si>
    <t>Huỳnh Quốc</t>
  </si>
  <si>
    <t>Nguyễn Vân</t>
  </si>
  <si>
    <t>Giang</t>
  </si>
  <si>
    <t>Nguyễn Thị Thu</t>
  </si>
  <si>
    <t>Hồng</t>
  </si>
  <si>
    <t>Trần Việt</t>
  </si>
  <si>
    <t>Khánh</t>
  </si>
  <si>
    <t>Nguyễn</t>
  </si>
  <si>
    <t>Khoa</t>
  </si>
  <si>
    <t>Vũ Thị Thái</t>
  </si>
  <si>
    <t>Linh</t>
  </si>
  <si>
    <t>Nguyễn Cao</t>
  </si>
  <si>
    <t>Phong</t>
  </si>
  <si>
    <t>Lê Quý Hưng</t>
  </si>
  <si>
    <t>Quốc</t>
  </si>
  <si>
    <t>Nguyễn Nguyên Hoàng Ngọc</t>
  </si>
  <si>
    <t>Quyên</t>
  </si>
  <si>
    <t>Lê Hồng</t>
  </si>
  <si>
    <t>Thái</t>
  </si>
  <si>
    <t>Nguyễn Thị Khánh</t>
  </si>
  <si>
    <t xml:space="preserve">Thư </t>
  </si>
  <si>
    <t>Lê Phi</t>
  </si>
  <si>
    <t>Trường</t>
  </si>
  <si>
    <t>Mai Chiếm</t>
  </si>
  <si>
    <t>Tuấn</t>
  </si>
  <si>
    <t>Tuyên</t>
  </si>
  <si>
    <t>Dương Ngọc</t>
  </si>
  <si>
    <t>Vọng</t>
  </si>
  <si>
    <t>Trần Vĩnh</t>
  </si>
  <si>
    <t>Xuyên</t>
  </si>
  <si>
    <t>Đỗ Thị Hải</t>
  </si>
  <si>
    <t>KHOA CÔNG NGHỆ THÔNG TIN</t>
  </si>
  <si>
    <t xml:space="preserve">Chế Vân </t>
  </si>
  <si>
    <t>Nguyễn Bạch Cẩm</t>
  </si>
  <si>
    <t>Bùi Thị Ngọc</t>
  </si>
  <si>
    <t>Lê Thị Phương</t>
  </si>
  <si>
    <t>Trần Hồng</t>
  </si>
  <si>
    <t>Lâm Thị Phương</t>
  </si>
  <si>
    <t xml:space="preserve">Phạm Thị Thanh </t>
  </si>
  <si>
    <t>Trương Việt Khánh</t>
  </si>
  <si>
    <t>KHOA CÔNG NGHỆ MAY - THỜI TRANG</t>
  </si>
  <si>
    <t>Chung Trần Thế</t>
  </si>
  <si>
    <t>Trần Đình</t>
  </si>
  <si>
    <t>Nguyễn Duy</t>
  </si>
  <si>
    <t>Bùi Anh</t>
  </si>
  <si>
    <t>Vũ Đức</t>
  </si>
  <si>
    <t>Nguyễn Tiến</t>
  </si>
  <si>
    <t>Nguyễn Tam</t>
  </si>
  <si>
    <t>Dương Minh</t>
  </si>
  <si>
    <t>Vũ Quang</t>
  </si>
  <si>
    <t>Đỗ Thị Phương</t>
  </si>
  <si>
    <t>Trương Thị Phương</t>
  </si>
  <si>
    <t>Phan Văn</t>
  </si>
  <si>
    <t xml:space="preserve">Phan Thị Xuân </t>
  </si>
  <si>
    <t>Lư Thị Yến</t>
  </si>
  <si>
    <t>Nguyễn Thành</t>
  </si>
  <si>
    <t>Trần Minh</t>
  </si>
  <si>
    <t>Trần Thị</t>
  </si>
  <si>
    <t>Nguyễn Thanh Vĩnh</t>
  </si>
  <si>
    <t>Võ Minh</t>
  </si>
  <si>
    <t>Dương Thị</t>
  </si>
  <si>
    <t>Hà Phước</t>
  </si>
  <si>
    <t>Nguyễn Hồng</t>
  </si>
  <si>
    <t>Nguyễn Trọng</t>
  </si>
  <si>
    <t>Nghĩa</t>
  </si>
  <si>
    <t>Trần Thị Ngọc</t>
  </si>
  <si>
    <t>Dung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</si>
  <si>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</si>
  <si>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</si>
  <si>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</si>
  <si>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</si>
  <si>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</si>
  <si>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</si>
  <si>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</si>
  <si>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</si>
  <si>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</si>
  <si>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</si>
  <si>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>Nguyễn Mỹ</t>
  </si>
  <si>
    <t>Tiên</t>
  </si>
  <si>
    <t xml:space="preserve">Lữ Xuân </t>
  </si>
  <si>
    <t xml:space="preserve">Đào Anh </t>
  </si>
  <si>
    <t xml:space="preserve">Bùi Ánh </t>
  </si>
  <si>
    <t>Cao Xuân</t>
  </si>
  <si>
    <t>KHOA KINH TẾ</t>
  </si>
  <si>
    <t>79000H05.000474</t>
  </si>
  <si>
    <t>PHÒNG QUẢN LÝ KHOA HỌC - HỢP TÁC QUỐC TẾ</t>
  </si>
  <si>
    <t>Huỳnh Thị Cẩm</t>
  </si>
  <si>
    <t>Lê Tiến</t>
  </si>
  <si>
    <t xml:space="preserve">Đỗ Thị </t>
  </si>
  <si>
    <t xml:space="preserve">Lương Thị </t>
  </si>
  <si>
    <t xml:space="preserve">Đỗ Công </t>
  </si>
  <si>
    <t>79000H05.000560</t>
  </si>
  <si>
    <t>TRUNG TÂM ĐÀO TẠO LÝ TỰ TRỌNG</t>
  </si>
  <si>
    <t>X</t>
  </si>
  <si>
    <t>KHOA CÔNG NGHỆ ĐIỆN - ĐIỆN TỬ</t>
  </si>
  <si>
    <t>Bảo</t>
  </si>
  <si>
    <t>Thử</t>
  </si>
  <si>
    <t>Anh</t>
  </si>
  <si>
    <t>Chiêu</t>
  </si>
  <si>
    <t>Dương</t>
  </si>
  <si>
    <t>Đạt</t>
  </si>
  <si>
    <t>Đức</t>
  </si>
  <si>
    <t>Đức (B)</t>
  </si>
  <si>
    <t>Hiếu</t>
  </si>
  <si>
    <t>Hoàn</t>
  </si>
  <si>
    <t>Huân</t>
  </si>
  <si>
    <t>Huê</t>
  </si>
  <si>
    <t>Nhàn</t>
  </si>
  <si>
    <t>Tăng</t>
  </si>
  <si>
    <t>Tiến</t>
  </si>
  <si>
    <t>Trinh</t>
  </si>
  <si>
    <t>Yên</t>
  </si>
  <si>
    <t>Nam</t>
  </si>
  <si>
    <t>Châu Văn</t>
  </si>
  <si>
    <t>Tạ Minh</t>
  </si>
  <si>
    <t>Võ</t>
  </si>
  <si>
    <t>Huỳnh Ngọc</t>
  </si>
  <si>
    <t>Quách Minh</t>
  </si>
  <si>
    <t>Ngô Hoàng</t>
  </si>
  <si>
    <t>Vũ Hạnh</t>
  </si>
  <si>
    <t>Ngô Phong</t>
  </si>
  <si>
    <t>Nguyễn Minh Đức</t>
  </si>
  <si>
    <t>Nguyễn Thùy</t>
  </si>
  <si>
    <t>Nguyễn Minh</t>
  </si>
  <si>
    <t>Trần Trung</t>
  </si>
  <si>
    <t>Mạnh Lê</t>
  </si>
  <si>
    <t>Lê Thế</t>
  </si>
  <si>
    <t>Tăng Cẩm</t>
  </si>
  <si>
    <t>Đặng Đức</t>
  </si>
  <si>
    <t>Nguyễn Thị Tố</t>
  </si>
  <si>
    <t>Nguyễn Trần Thanh</t>
  </si>
  <si>
    <t>Đỗ Huỳnh Thanh</t>
  </si>
  <si>
    <t>Trần Công</t>
  </si>
  <si>
    <t>Trần Hiếu</t>
  </si>
  <si>
    <t>Trần Nguyên Bảo</t>
  </si>
  <si>
    <t>Trần Nam</t>
  </si>
  <si>
    <t>Cao Văn</t>
  </si>
  <si>
    <t>Trần Giang</t>
  </si>
  <si>
    <t xml:space="preserve">Nguyễn Anh </t>
  </si>
  <si>
    <t xml:space="preserve">Võ Đắc </t>
  </si>
  <si>
    <t xml:space="preserve">Nguyễn Hữu </t>
  </si>
  <si>
    <t>Mạnh</t>
  </si>
  <si>
    <t>Triệu Phú</t>
  </si>
  <si>
    <t>Nguyên</t>
  </si>
  <si>
    <t xml:space="preserve">Hà Quốc </t>
  </si>
  <si>
    <t xml:space="preserve">Trần Minh </t>
  </si>
  <si>
    <t xml:space="preserve">Nguyễn Thành </t>
  </si>
  <si>
    <t xml:space="preserve">Đặng Thái </t>
  </si>
  <si>
    <t>Sơn</t>
  </si>
  <si>
    <t>Phan Anh Tuấn</t>
  </si>
  <si>
    <t xml:space="preserve">Trần Quốc </t>
  </si>
  <si>
    <t>Duy</t>
  </si>
  <si>
    <t xml:space="preserve">Nguyễn Minh </t>
  </si>
  <si>
    <t xml:space="preserve">Hoàng Phúc </t>
  </si>
  <si>
    <t xml:space="preserve">Hồ Văn </t>
  </si>
  <si>
    <t>Hóa</t>
  </si>
  <si>
    <t xml:space="preserve">Kiều Trung </t>
  </si>
  <si>
    <t>Tín</t>
  </si>
  <si>
    <t xml:space="preserve">Nguyễn Thái </t>
  </si>
  <si>
    <t>Nguyễn Lương</t>
  </si>
  <si>
    <t>Trần Thế</t>
  </si>
  <si>
    <t>KHOA CÔNG NGHỆ ĐỘNG LỰC</t>
  </si>
  <si>
    <t>SL</t>
  </si>
  <si>
    <t>Tỷ lệ</t>
  </si>
  <si>
    <t xml:space="preserve">Nguyễn </t>
  </si>
  <si>
    <t xml:space="preserve">Hồng Mộng Tuyết </t>
  </si>
  <si>
    <t xml:space="preserve">Trần Thị Minh </t>
  </si>
  <si>
    <t xml:space="preserve">Nguyễn Thị Hồng </t>
  </si>
  <si>
    <t>Trần Thị Thảo</t>
  </si>
  <si>
    <t>79000H05.000490</t>
  </si>
  <si>
    <t xml:space="preserve">Nguyễn Thị Minh </t>
  </si>
  <si>
    <t>IV</t>
  </si>
  <si>
    <t>PHÒNG KẾ HOẠCH - TÀI CHÍNH</t>
  </si>
  <si>
    <t>V</t>
  </si>
  <si>
    <t>VI</t>
  </si>
  <si>
    <t>Lê Quang</t>
  </si>
  <si>
    <t>Đỗ Văn</t>
  </si>
  <si>
    <t>Giáp Văn</t>
  </si>
  <si>
    <t>Vũ Ngọc</t>
  </si>
  <si>
    <t>Lê Hồng Anh</t>
  </si>
  <si>
    <t>Ninh Đỗ</t>
  </si>
  <si>
    <t>Bùi Đặng Hoàng</t>
  </si>
  <si>
    <t>Nguyễn Tiến Việt</t>
  </si>
  <si>
    <t>Giáp Đức</t>
  </si>
  <si>
    <t>Mai Thu</t>
  </si>
  <si>
    <t>79000H05.000200</t>
  </si>
  <si>
    <t>Thân Thị</t>
  </si>
  <si>
    <t>79000H05.000484</t>
  </si>
  <si>
    <t>Đỗ Thị Bích</t>
  </si>
  <si>
    <t>79000H05.000576</t>
  </si>
  <si>
    <t>79000H05.000233</t>
  </si>
  <si>
    <t>79000H05.000523</t>
  </si>
  <si>
    <t>Tạ Quốc</t>
  </si>
  <si>
    <t>79000H05.000193</t>
  </si>
  <si>
    <t>Nguyễn Xuân</t>
  </si>
  <si>
    <t>79000H05.000489</t>
  </si>
  <si>
    <t>Trần Thị Kim</t>
  </si>
  <si>
    <t>79000H05.000229</t>
  </si>
  <si>
    <t>Lê Thị</t>
  </si>
  <si>
    <t>79000H05.000573</t>
  </si>
  <si>
    <t>Võ Tấn</t>
  </si>
  <si>
    <t>Huỳnh Bá</t>
  </si>
  <si>
    <t>79000H05.000602</t>
  </si>
  <si>
    <t>Trần Thanh</t>
  </si>
  <si>
    <t>79000H05.000597</t>
  </si>
  <si>
    <t>PHÒNG QUẢN TRỊ - DỊCH VỤ</t>
  </si>
  <si>
    <t>VII</t>
  </si>
  <si>
    <t>Hồ Văn</t>
  </si>
  <si>
    <t>Sĩ</t>
  </si>
  <si>
    <t>Tấn</t>
  </si>
  <si>
    <t>Nhuận</t>
  </si>
  <si>
    <t>Huỳnh Thị</t>
  </si>
  <si>
    <t>Võ Thị Xuân</t>
  </si>
  <si>
    <t>Thơ</t>
  </si>
  <si>
    <t>Giáp Thị</t>
  </si>
  <si>
    <t>Vượng</t>
  </si>
  <si>
    <t xml:space="preserve">Vương Hội </t>
  </si>
  <si>
    <t>Thùy</t>
  </si>
  <si>
    <t>Võ Thị Lệ</t>
  </si>
  <si>
    <t xml:space="preserve">Phạm Quang </t>
  </si>
  <si>
    <t>Vũ</t>
  </si>
  <si>
    <t>Thái Thị My</t>
  </si>
  <si>
    <t>Sa</t>
  </si>
  <si>
    <t xml:space="preserve">Nguyễn Việt </t>
  </si>
  <si>
    <t xml:space="preserve">Tiến </t>
  </si>
  <si>
    <t>79000H05.000603</t>
  </si>
  <si>
    <t>Sỹ Thị</t>
  </si>
  <si>
    <t>Chung</t>
  </si>
  <si>
    <t>79000H05.000407</t>
  </si>
  <si>
    <t>Tất</t>
  </si>
  <si>
    <t>79000H05.000419</t>
  </si>
  <si>
    <t>PHÒNG TUYỂN SINH - ĐÀO TẠO</t>
  </si>
  <si>
    <t>VIII</t>
  </si>
  <si>
    <t>IX</t>
  </si>
  <si>
    <t xml:space="preserve">Trang Thị Xuân </t>
  </si>
  <si>
    <t>Uyên</t>
  </si>
  <si>
    <t>Bùi Thị Lan</t>
  </si>
  <si>
    <t>Huyền</t>
  </si>
  <si>
    <t>TRUNG TÂM Y TẾ</t>
  </si>
  <si>
    <t>XI</t>
  </si>
  <si>
    <t>Hợp đồng trường</t>
  </si>
  <si>
    <t>Đỗ Tuấn</t>
  </si>
  <si>
    <t>Việt</t>
  </si>
  <si>
    <t>Trần Thị Diễm</t>
  </si>
  <si>
    <t>Nguyễn Tứ</t>
  </si>
  <si>
    <t>Cảnh</t>
  </si>
  <si>
    <t>Trương Hữu</t>
  </si>
  <si>
    <t>Lộc</t>
  </si>
  <si>
    <t>Đặng Thu</t>
  </si>
  <si>
    <t>Hà Thị</t>
  </si>
  <si>
    <t>79000H05.000553</t>
  </si>
  <si>
    <t>79000H05.000555</t>
  </si>
  <si>
    <t>XII</t>
  </si>
  <si>
    <t>TRUNG TÂM THƯ VIỆN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</si>
  <si>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</si>
  <si>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</si>
  <si>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</si>
  <si>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</si>
  <si>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</si>
  <si>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</si>
  <si>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</si>
  <si>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</si>
  <si>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</si>
  <si>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</si>
  <si>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Phòng Tổ chức - hành chính - Tổng hợp</t>
  </si>
  <si>
    <t>Phòng Công tác Chính trị - Học sinh Sinh viên</t>
  </si>
  <si>
    <t>Phòng Khảo thí và Đảm bảo chất lượng</t>
  </si>
  <si>
    <t>Phòng Kế hoạch - Tài chính</t>
  </si>
  <si>
    <t>Phòng Quản trị - Dịch vụ</t>
  </si>
  <si>
    <t>Phòng Tuyển sinh - Đào tạo</t>
  </si>
  <si>
    <t>Phòng Quản lý khoa học - Hợp tác quốc tế</t>
  </si>
  <si>
    <t>Tổ Thanh tra - Pháp chế</t>
  </si>
  <si>
    <t>Trung tâm Quan hệ doanh nghiệp</t>
  </si>
  <si>
    <t>Trung tâm Y tế</t>
  </si>
  <si>
    <t>Trung tâm Thư viện</t>
  </si>
  <si>
    <t>Trung tâm Đào tạo Lý Tự Trọng</t>
  </si>
  <si>
    <t>Khoa Khoa học cơ bản</t>
  </si>
  <si>
    <t>Khoa Lý luận Chính trị</t>
  </si>
  <si>
    <t>Khoa Công nghệ thông tin</t>
  </si>
  <si>
    <t>Khoa Công nghệ Cơ khí</t>
  </si>
  <si>
    <t>Khoa Công nghệ Điện - Điện tử</t>
  </si>
  <si>
    <t>Khoa Công nghệ Động lực</t>
  </si>
  <si>
    <t>Khoa Công nghệ May - Thời trang</t>
  </si>
  <si>
    <t>Khoa Kinh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</si>
  <si>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</si>
  <si>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</si>
  <si>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</si>
  <si>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</si>
  <si>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</si>
  <si>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</si>
  <si>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</si>
  <si>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</si>
  <si>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</si>
  <si>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</si>
  <si>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</si>
  <si>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</si>
  <si>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</si>
  <si>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</si>
  <si>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</si>
  <si>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</si>
  <si>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</si>
  <si>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</si>
  <si>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</si>
  <si>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</si>
  <si>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</si>
  <si>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</si>
  <si>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Stt</t>
  </si>
  <si>
    <t>Tên đơn vị</t>
  </si>
  <si>
    <t>Tổng số người đánh giá</t>
  </si>
  <si>
    <t>Khoa Công nghệ Nhiệt - Lạnh</t>
  </si>
  <si>
    <t>Lâm Viết</t>
  </si>
  <si>
    <t>Hoa</t>
  </si>
  <si>
    <t>Phan Thị Ngọc</t>
  </si>
  <si>
    <t>Phượng</t>
  </si>
  <si>
    <t>11100082854</t>
  </si>
  <si>
    <t>Vũ Như</t>
  </si>
  <si>
    <t>11100082861</t>
  </si>
  <si>
    <t>Trần Thị Ánh</t>
  </si>
  <si>
    <t>11100115699</t>
  </si>
  <si>
    <t>Nguyễn Thị Bích</t>
  </si>
  <si>
    <t>40400000515</t>
  </si>
  <si>
    <t>Huỳnh Thị Xuân</t>
  </si>
  <si>
    <t>11100071597</t>
  </si>
  <si>
    <t>Trần Thị Phương</t>
  </si>
  <si>
    <t>Oanh</t>
  </si>
  <si>
    <t>11100071604</t>
  </si>
  <si>
    <t>Lê Hùng</t>
  </si>
  <si>
    <t>Thanh</t>
  </si>
  <si>
    <t>Lưu Hoàng Hải</t>
  </si>
  <si>
    <t>80300000835</t>
  </si>
  <si>
    <t>Huỳnh Thị Minh</t>
  </si>
  <si>
    <t>Chì</t>
  </si>
  <si>
    <t>40700000887</t>
  </si>
  <si>
    <t>Nhung</t>
  </si>
  <si>
    <t>40700000683</t>
  </si>
  <si>
    <t>Trần Văn Cu</t>
  </si>
  <si>
    <t>11100000805</t>
  </si>
  <si>
    <t>80500000584</t>
  </si>
  <si>
    <t>Huỳnh Thanh</t>
  </si>
  <si>
    <t>79000H05.000574</t>
  </si>
  <si>
    <t>Phạm Hữu Thành</t>
  </si>
  <si>
    <t>Phú</t>
  </si>
  <si>
    <t>79000H05.000575</t>
  </si>
  <si>
    <t>Phúc</t>
  </si>
  <si>
    <t>79000H05.000448</t>
  </si>
  <si>
    <t>Nguyễn Hữu Xuân</t>
  </si>
  <si>
    <t>79000H05.000420</t>
  </si>
  <si>
    <t>Phạm Hữu</t>
  </si>
  <si>
    <t>79000H05.000568</t>
  </si>
  <si>
    <t>Hưng</t>
  </si>
  <si>
    <t>79000H05.000299</t>
  </si>
  <si>
    <t>Đồng Anh</t>
  </si>
  <si>
    <t>79000H05.000527</t>
  </si>
  <si>
    <t xml:space="preserve">79000H05.326689 </t>
  </si>
  <si>
    <t>79000H05.110707</t>
  </si>
  <si>
    <t>79000H05.852722</t>
  </si>
  <si>
    <t>Trung tâm điều hành và quản lý dữ liệu</t>
  </si>
  <si>
    <t>23</t>
  </si>
  <si>
    <t>Ban Giám hiệu</t>
  </si>
  <si>
    <t>PHÒNG TỔ CHỨC - HÀNH CHÍNH - TỔNG HỢP</t>
  </si>
  <si>
    <t>BAN GIÁM HIỆU</t>
  </si>
  <si>
    <t>Đinh Hồng</t>
  </si>
  <si>
    <t>Đinh Văn</t>
  </si>
  <si>
    <t>Đệ</t>
  </si>
  <si>
    <t>41200001203</t>
  </si>
  <si>
    <t>11100000791</t>
  </si>
  <si>
    <t>50200000021</t>
  </si>
  <si>
    <t>Lợi</t>
  </si>
  <si>
    <t>Long</t>
  </si>
  <si>
    <t>Lý</t>
  </si>
  <si>
    <t>Nữ</t>
  </si>
  <si>
    <t>Nhân</t>
  </si>
  <si>
    <t>Đào</t>
  </si>
  <si>
    <t>Nhi</t>
  </si>
  <si>
    <t>Kính</t>
  </si>
  <si>
    <t>Ngọc</t>
  </si>
  <si>
    <t>Thoa</t>
  </si>
  <si>
    <t>Liêm</t>
  </si>
  <si>
    <t>Thành</t>
  </si>
  <si>
    <t>Trong</t>
  </si>
  <si>
    <t>Quang</t>
  </si>
  <si>
    <t>Nhận</t>
  </si>
  <si>
    <t>Hương</t>
  </si>
  <si>
    <t>Quyết</t>
  </si>
  <si>
    <t>Loan</t>
  </si>
  <si>
    <t>Triết</t>
  </si>
  <si>
    <t>Quí</t>
  </si>
  <si>
    <t>Hoàng</t>
  </si>
  <si>
    <t>Viết</t>
  </si>
  <si>
    <t>Thì</t>
  </si>
  <si>
    <t>Hào</t>
  </si>
  <si>
    <t>Quý</t>
  </si>
  <si>
    <t>Cầm</t>
  </si>
  <si>
    <t>Sương</t>
  </si>
  <si>
    <t>Thọ</t>
  </si>
  <si>
    <t>Khải</t>
  </si>
  <si>
    <t>Hải</t>
  </si>
  <si>
    <t>Pháp</t>
  </si>
  <si>
    <t>Cương</t>
  </si>
  <si>
    <t>Khanh</t>
  </si>
  <si>
    <t>Thông</t>
  </si>
  <si>
    <t>31100001367</t>
  </si>
  <si>
    <t>60900000967</t>
  </si>
  <si>
    <t>11100000705</t>
  </si>
  <si>
    <t>11100122860</t>
  </si>
  <si>
    <t>11100109988</t>
  </si>
  <si>
    <t>11100066939</t>
  </si>
  <si>
    <t>11100093891</t>
  </si>
  <si>
    <t>20500004671</t>
  </si>
  <si>
    <t>Nguyễn Thị Hải</t>
  </si>
  <si>
    <t>BẢNG TỔNG HỢP TỶ LỆ ĐÁNH GIÁ XẾP LOẠI CỦA HỘI ĐỒNG</t>
  </si>
  <si>
    <t>Không xếp loại</t>
  </si>
  <si>
    <t>Phòng Tổ chức - Hành chính - Tổng hợp</t>
  </si>
  <si>
    <t>Không đủ thời gian xếp loại (nghỉ BHXH, nghỉ không lương)</t>
  </si>
  <si>
    <t>Không xếp loai
(nghỉ chế độ thai sản, nghỉ không lương)</t>
  </si>
  <si>
    <t>ĐIỂM ĐỒNG NGHIỆP ĐÁNH GIÁ</t>
  </si>
  <si>
    <t>Không xếp loại (nghỉ chế độ thai sản, nghỉ không lương, nghỉ việc,...)</t>
  </si>
  <si>
    <t>THIỆN</t>
  </si>
  <si>
    <t>LỢI</t>
  </si>
  <si>
    <t>HIỆP</t>
  </si>
  <si>
    <t>THẮNG</t>
  </si>
  <si>
    <t>DŨNG</t>
  </si>
  <si>
    <t>TUYẾT</t>
  </si>
  <si>
    <t>NHÂN</t>
  </si>
  <si>
    <t>ĐÀO</t>
  </si>
  <si>
    <t>SƠN</t>
  </si>
  <si>
    <t>NHI</t>
  </si>
  <si>
    <t>LIÊM</t>
  </si>
  <si>
    <t>THÀNH</t>
  </si>
  <si>
    <t>PHÚ</t>
  </si>
  <si>
    <t>TRONG</t>
  </si>
  <si>
    <t>THỊNH</t>
  </si>
  <si>
    <t>QUANG</t>
  </si>
  <si>
    <t>TUẤN</t>
  </si>
  <si>
    <t>NHẬN</t>
  </si>
  <si>
    <t>HƯƠNG</t>
  </si>
  <si>
    <t>THU</t>
  </si>
  <si>
    <t>QUYẾT</t>
  </si>
  <si>
    <t>THỦY</t>
  </si>
  <si>
    <t>TRANG</t>
  </si>
  <si>
    <t>TẤN</t>
  </si>
  <si>
    <t>LOAN</t>
  </si>
  <si>
    <t>KIỆT</t>
  </si>
  <si>
    <t>TRIẾT</t>
  </si>
  <si>
    <t>QUÍ</t>
  </si>
  <si>
    <t xml:space="preserve">Sỹ Thị </t>
  </si>
  <si>
    <t>KHOA XÂY DỰNG</t>
  </si>
  <si>
    <t>24</t>
  </si>
  <si>
    <t>Khoa Xây dựng</t>
  </si>
  <si>
    <t xml:space="preserve">Nguyễn Thị Ngọc </t>
  </si>
  <si>
    <t xml:space="preserve">Phạm Huy </t>
  </si>
  <si>
    <t>Nguyễn Phương</t>
  </si>
  <si>
    <t xml:space="preserve"> Ngân</t>
  </si>
  <si>
    <t>Ng Ng Hoàng Ngọc</t>
  </si>
  <si>
    <t>Nguyễn Khắc</t>
  </si>
  <si>
    <t>Huy</t>
  </si>
  <si>
    <t>Tạ Minh Cường</t>
  </si>
  <si>
    <t>DUNG</t>
  </si>
  <si>
    <t>Lương Thị</t>
  </si>
  <si>
    <t>Đỗ Công</t>
  </si>
  <si>
    <t>KÍNH</t>
  </si>
  <si>
    <t>NGỌC</t>
  </si>
  <si>
    <t>THOA</t>
  </si>
  <si>
    <t>THẮM</t>
  </si>
  <si>
    <t>HƯNG</t>
  </si>
  <si>
    <t>VÂN</t>
  </si>
  <si>
    <t>Phạm Quang</t>
  </si>
  <si>
    <t>11100000743</t>
  </si>
  <si>
    <t>Hợp đồng Sở</t>
  </si>
  <si>
    <t>50800000104</t>
  </si>
  <si>
    <t>Mai Nguyễn  Hoàng</t>
  </si>
  <si>
    <t>Nguyễn Thị Huyền Nga</t>
  </si>
  <si>
    <t xml:space="preserve">Trịnh Khắc </t>
  </si>
  <si>
    <t xml:space="preserve"> Hà</t>
  </si>
  <si>
    <t xml:space="preserve">Lê Minh </t>
  </si>
  <si>
    <t>Chế Vân</t>
  </si>
  <si>
    <t>Phạm Thị Thanh</t>
  </si>
  <si>
    <t>Nguyễn Thị Kim</t>
  </si>
  <si>
    <t>Trần Thị Minh</t>
  </si>
  <si>
    <t>Phạm Lê Đông</t>
  </si>
  <si>
    <t xml:space="preserve">Trần Thị  Thảo </t>
  </si>
  <si>
    <t>Nguyễn Thị Minh</t>
  </si>
  <si>
    <t>KẾT QUẢ XẾP LOẠI
ĐỒNG NGHIỆP ĐÁNH GIÁ</t>
  </si>
  <si>
    <t>KẾT QUẢ XẾP LOẠI
CỦA HỘI ĐỒNG</t>
  </si>
  <si>
    <t>Không đánh giá</t>
  </si>
  <si>
    <t>BẢNG TỔNG HỢP TỶ LỆ ĐÁNH GIÁ XẾP LOẠI CỦA CÁC ĐƠN VỊ ĐÁNH GIÁ</t>
  </si>
  <si>
    <t>BẢNG TỔNG HỢP TỶ LỆ ĐÁNH GIÁ XẾP LOẠI CỦA HỘI ĐỒNG ĐÁNH GIÁ</t>
  </si>
  <si>
    <t>Kết quả</t>
  </si>
  <si>
    <t>Số lượng</t>
  </si>
  <si>
    <t>TỔNG VC</t>
  </si>
  <si>
    <t>TỔNG CC-VC-NLĐ</t>
  </si>
  <si>
    <t>a</t>
  </si>
  <si>
    <t>b</t>
  </si>
  <si>
    <t>c</t>
  </si>
  <si>
    <t>d</t>
  </si>
  <si>
    <t>e</t>
  </si>
  <si>
    <t>Lê Xuân</t>
  </si>
  <si>
    <t>Phạm Thị Lê</t>
  </si>
  <si>
    <t>Bùi Thị</t>
  </si>
  <si>
    <t>Hà Nhật</t>
  </si>
  <si>
    <t>Trần Thị Thu</t>
  </si>
  <si>
    <t>Lê Thị Hà</t>
  </si>
  <si>
    <t>Huỳnh Văn</t>
  </si>
  <si>
    <t>Võ Thị</t>
  </si>
  <si>
    <t>Trịnh Tuấn</t>
  </si>
  <si>
    <t>Tốt</t>
  </si>
  <si>
    <t xml:space="preserve">Nguyễn Thùy </t>
  </si>
  <si>
    <t>79000H05.000300</t>
  </si>
  <si>
    <t>Không hoàn thành</t>
  </si>
  <si>
    <t xml:space="preserve">Trương Thị </t>
  </si>
  <si>
    <t>Lý Văn</t>
  </si>
  <si>
    <t>Trung</t>
  </si>
  <si>
    <t>LY</t>
  </si>
  <si>
    <r>
      <rPr>
        <sz val="13"/>
        <color indexed="8"/>
        <rFont val="Times New Roman"/>
        <family val="1"/>
      </rPr>
      <t xml:space="preserve">UBND THÀNH PHỐ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</si>
  <si>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r>
      <t xml:space="preserve">PHIẾU </t>
    </r>
    <r>
      <rPr>
        <b/>
        <sz val="13"/>
        <color indexed="8"/>
        <rFont val="Times New Roman"/>
        <family val="1"/>
      </rPr>
      <t>ĐÁNH GIÁ, PHÂN LOẠI  HIỆU QUẢ CÔNG VIỆC CỦA VIÊN CHỨC QUẢN LÝ
Kỳ đánh giá: Quý 3/2019</t>
    </r>
  </si>
  <si>
    <t>Đơn vị</t>
  </si>
  <si>
    <t>Số lượng bầu XS</t>
  </si>
  <si>
    <t>Kết quả đánh giá, phân loại</t>
  </si>
  <si>
    <t>(9)=(5+6+7)-8</t>
  </si>
  <si>
    <t>Xuất sắc</t>
  </si>
  <si>
    <t>Trưởng phòng TC-HC_TH</t>
  </si>
  <si>
    <t>Phó Trưởng phòng TC-HC_TH</t>
  </si>
  <si>
    <t>Phó Trưởng phòng CTCT-HSSV</t>
  </si>
  <si>
    <t>Tổ trưởng thuộc phòng CTCT-HSSV</t>
  </si>
  <si>
    <t>Trưởng phòng Khảo thí &amp;ĐBCL</t>
  </si>
  <si>
    <t>Phó Trưởng phòng Khảo thí &amp;ĐBCL</t>
  </si>
  <si>
    <t>Trưởng phòng Kế hoạch - TC</t>
  </si>
  <si>
    <t>Phó Trưởng phòng Kế hoạch - TC</t>
  </si>
  <si>
    <t>Trưởng phòng Quản trị - Dịch vụ</t>
  </si>
  <si>
    <t>Phó Trưởng phòng Quản trị - Dịch vụ</t>
  </si>
  <si>
    <t>Tổ trưởng thuộc phòng Quản trị - Dịch vụ</t>
  </si>
  <si>
    <t>Phó Trưởng phòng TS-ĐT</t>
  </si>
  <si>
    <t>Trưởng phòng QLKH-HTQT</t>
  </si>
  <si>
    <t>Phó tổ trưởng tổ TT-PC</t>
  </si>
  <si>
    <t>Phó Trưởng TT QHDN</t>
  </si>
  <si>
    <t>Trưởng TT ĐH&amp;QLDL</t>
  </si>
  <si>
    <t>Trưởng TT Y tế</t>
  </si>
  <si>
    <t>Trưởng TT Thư viện</t>
  </si>
  <si>
    <t>Trưởng khoa KHCB</t>
  </si>
  <si>
    <t>Trưởng bộ môn thuộc khoa KHCB</t>
  </si>
  <si>
    <t>Phó Trưởng khoa KHCB</t>
  </si>
  <si>
    <t>Phó Trưởng khoa LLCT</t>
  </si>
  <si>
    <t>Trưởng bộ môn thuộc khoa LLCT</t>
  </si>
  <si>
    <t>Phó Trưởng khoa CNTT</t>
  </si>
  <si>
    <t>Trưởng bộ môn thuộc khoa CNTT</t>
  </si>
  <si>
    <t>Trưởng khoa Cơ khí</t>
  </si>
  <si>
    <t>Phó Trưởng khoa Cơ khí</t>
  </si>
  <si>
    <t>Trưởng bộ môn thuộc khoa Cơ khí</t>
  </si>
  <si>
    <t>Phó Trưởng khoa Điện - Điện tử</t>
  </si>
  <si>
    <t>Trưởng bộ môn thuộc khoa Điện -ĐT</t>
  </si>
  <si>
    <t>Phó Trưởng khoa Động lực</t>
  </si>
  <si>
    <t>Trưởng khoa Động lực</t>
  </si>
  <si>
    <t>Trưởng bộ môn khoa Động lực</t>
  </si>
  <si>
    <t>Phó Trưởng khoa Nhiệt - Lạnh</t>
  </si>
  <si>
    <t>Phó Trưởng khoa May - TT</t>
  </si>
  <si>
    <t>Trưởng khoa Kinh tế</t>
  </si>
  <si>
    <t>Trưởng bộ môn thuộc khoa Kinh tế</t>
  </si>
  <si>
    <t>Phó Trưởng khoa Xây dựng</t>
  </si>
  <si>
    <t>Lương Xuân</t>
  </si>
  <si>
    <t>Trưởng phòng CTCT-HSSV</t>
  </si>
  <si>
    <t>Trưởng, Phó đơn vị</t>
  </si>
  <si>
    <t>Trưởng bộ môn/Tổ trưởng tổ NV</t>
  </si>
  <si>
    <t>Số lượng CBQL là Trưởng, Phó đơn vị</t>
  </si>
  <si>
    <t>Số lượng CBQL là Trưởng bộ môn/Tổ trưởng tổ NV</t>
  </si>
  <si>
    <t>Phòng Công tác chính trị - Học sinh sinh viên</t>
  </si>
  <si>
    <t>I.</t>
  </si>
  <si>
    <t>II.</t>
  </si>
  <si>
    <t>III.</t>
  </si>
  <si>
    <t>IV.</t>
  </si>
  <si>
    <t>V.</t>
  </si>
  <si>
    <t>VI.</t>
  </si>
  <si>
    <t>VII.</t>
  </si>
  <si>
    <t>Phòng Quản lý Khoa học - Hợp tác Quốc tế</t>
  </si>
  <si>
    <t>VIII.</t>
  </si>
  <si>
    <t>IX.</t>
  </si>
  <si>
    <t>X.</t>
  </si>
  <si>
    <t>Trung tâm Điều hành Quản lý Dữ liệu</t>
  </si>
  <si>
    <t>XI.</t>
  </si>
  <si>
    <t>Khoa Khoa học Cơ bản</t>
  </si>
  <si>
    <t>Khoa Công nghệ Thông tin</t>
  </si>
  <si>
    <t>Khoa Cơ khí</t>
  </si>
  <si>
    <t xml:space="preserve">Nguyễn Thanh Vĩnh </t>
  </si>
  <si>
    <t xml:space="preserve">Chung Trần Thế </t>
  </si>
  <si>
    <t xml:space="preserve">Nguyễn Duy </t>
  </si>
  <si>
    <t xml:space="preserve">Bùi Anh </t>
  </si>
  <si>
    <t xml:space="preserve">Vũ Đức </t>
  </si>
  <si>
    <t xml:space="preserve">Nguyễn Tam </t>
  </si>
  <si>
    <t xml:space="preserve">Dương Minh </t>
  </si>
  <si>
    <t xml:space="preserve">Vũ Quang </t>
  </si>
  <si>
    <t xml:space="preserve">Đỗ Thị Phương </t>
  </si>
  <si>
    <t xml:space="preserve">Trương Thị Phương </t>
  </si>
  <si>
    <t xml:space="preserve">Lư Thị Yến </t>
  </si>
  <si>
    <t xml:space="preserve">Nguyễn Tiến </t>
  </si>
  <si>
    <t xml:space="preserve">Trần Thị </t>
  </si>
  <si>
    <t xml:space="preserve">Võ Minh </t>
  </si>
  <si>
    <t xml:space="preserve">Dương Thị </t>
  </si>
  <si>
    <t xml:space="preserve">Hà Phước </t>
  </si>
  <si>
    <t xml:space="preserve">Nguyễn Hồng </t>
  </si>
  <si>
    <t xml:space="preserve">Nguyễn Khắc </t>
  </si>
  <si>
    <t>Khoa Điện - Điện tử</t>
  </si>
  <si>
    <t xml:space="preserve">Huỳnh Ngọc </t>
  </si>
  <si>
    <t xml:space="preserve">Võ </t>
  </si>
  <si>
    <t xml:space="preserve">Quách Minh </t>
  </si>
  <si>
    <t xml:space="preserve">Ngô Hoàng </t>
  </si>
  <si>
    <t xml:space="preserve">Trần Nam </t>
  </si>
  <si>
    <t xml:space="preserve">Vũ Hạnh </t>
  </si>
  <si>
    <t xml:space="preserve">Ngô Phong </t>
  </si>
  <si>
    <t xml:space="preserve">Nguyễn Minh Đức </t>
  </si>
  <si>
    <t xml:space="preserve">Lê Tiến </t>
  </si>
  <si>
    <t xml:space="preserve">Trần Trung </t>
  </si>
  <si>
    <t xml:space="preserve">Mạnh Lê </t>
  </si>
  <si>
    <t xml:space="preserve">Lê Thế </t>
  </si>
  <si>
    <t xml:space="preserve">Tăng Cẩm </t>
  </si>
  <si>
    <t xml:space="preserve"> Linh</t>
  </si>
  <si>
    <t xml:space="preserve"> Minh</t>
  </si>
  <si>
    <t xml:space="preserve">Nguyễn Thị Tố </t>
  </si>
  <si>
    <t xml:space="preserve">Nguyễn Trần Thanh </t>
  </si>
  <si>
    <t xml:space="preserve">Đỗ Huỳnh Thanh </t>
  </si>
  <si>
    <t xml:space="preserve">Trần Công </t>
  </si>
  <si>
    <t xml:space="preserve">Trần Hiếu </t>
  </si>
  <si>
    <t xml:space="preserve">Trần Nguyên Bảo </t>
  </si>
  <si>
    <t xml:space="preserve">Cao Văn </t>
  </si>
  <si>
    <t xml:space="preserve">Trần Giang </t>
  </si>
  <si>
    <t>Khoa Động lực</t>
  </si>
  <si>
    <t>Khoa Nhiệt lạnh</t>
  </si>
  <si>
    <t>Khoa May Thời trang</t>
  </si>
  <si>
    <r>
      <t xml:space="preserve">KẾT QUẢ XẾP LOẠI
</t>
    </r>
    <r>
      <rPr>
        <i/>
        <sz val="11"/>
        <color indexed="8"/>
        <rFont val="Times New Roman"/>
        <family val="1"/>
      </rPr>
      <t xml:space="preserve">(đánh dấu </t>
    </r>
    <r>
      <rPr>
        <b/>
        <i/>
        <sz val="11"/>
        <color indexed="8"/>
        <rFont val="Times New Roman"/>
        <family val="1"/>
      </rPr>
      <t>X</t>
    </r>
    <r>
      <rPr>
        <i/>
        <sz val="11"/>
        <color indexed="8"/>
        <rFont val="Times New Roman"/>
        <family val="1"/>
      </rPr>
      <t xml:space="preserve"> tương ứng mức đánh giá từng cá nhân)</t>
    </r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</si>
  <si>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 1/2020</t>
    </r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</si>
  <si>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 1/2020</t>
    </r>
  </si>
  <si>
    <t>40800000380</t>
  </si>
  <si>
    <t>Nhân viên</t>
  </si>
  <si>
    <t>Trưởng, Phó khoa</t>
  </si>
  <si>
    <t>Giảng viên</t>
  </si>
  <si>
    <t>Khoa Nhiệt - Lạnh</t>
  </si>
  <si>
    <t>Khoa May - Thời trang</t>
  </si>
  <si>
    <t>Tổ trưởng nghiệp vụ (CBQL)</t>
  </si>
  <si>
    <t>Trưởng, Phó đơn vị (CBQL)</t>
  </si>
  <si>
    <t>Trưởng, Phó khoa (CBQL)</t>
  </si>
  <si>
    <t>Trưởng bộ môn (CBQL)</t>
  </si>
  <si>
    <t>KHOA CƠ KHÍ</t>
  </si>
  <si>
    <t>Hoàn thành</t>
  </si>
  <si>
    <t>Phòng Quản lý KH - HTQT</t>
  </si>
  <si>
    <t>Trung tâm ĐT Lý Tự Trọng</t>
  </si>
  <si>
    <t>Tổng số CBQL đánh giá</t>
  </si>
  <si>
    <t>Traần Anh</t>
  </si>
  <si>
    <t>Mỹ</t>
  </si>
  <si>
    <t>79000H05.852723</t>
  </si>
  <si>
    <t>nhắc nhở T6/2020</t>
  </si>
  <si>
    <t>TƯƠI</t>
  </si>
  <si>
    <t>Trần Kim</t>
  </si>
  <si>
    <t>79000H05.852724</t>
  </si>
  <si>
    <t>Tươi</t>
  </si>
  <si>
    <t>00500001189</t>
  </si>
  <si>
    <t>Nghỉ thai sản từ ngày 5/3/2020</t>
  </si>
  <si>
    <t>Nghỉ thai sản từ ngày 05/3/2020</t>
  </si>
  <si>
    <t xml:space="preserve">Đỗ Hoàng </t>
  </si>
  <si>
    <t>Nguyễn Hoàng</t>
  </si>
  <si>
    <t>00500001271</t>
  </si>
  <si>
    <t>00500001331</t>
  </si>
  <si>
    <t>HĐ Thi đua nhắc nhở T6/2020</t>
  </si>
  <si>
    <t>cho lớp về sớm 05p ngày 18/6/2020</t>
  </si>
  <si>
    <t>Trễ 13p ngày 11/6/2020</t>
  </si>
  <si>
    <t>Vắng coi thi 16/6/2020</t>
  </si>
  <si>
    <t>Vi phạm đạo đức nhà giáo, xếp loại C tháng 6/2020</t>
  </si>
  <si>
    <t>Thi đua T6/2020 xếp loại C</t>
  </si>
  <si>
    <t>Huỳnh Chí</t>
  </si>
  <si>
    <t>Giỏi</t>
  </si>
  <si>
    <t>00500001244</t>
  </si>
  <si>
    <t>00500001237</t>
  </si>
  <si>
    <t>Tỷ lệ 50% CBQL Xuất sắc</t>
  </si>
  <si>
    <t>79000H05.852725</t>
  </si>
  <si>
    <t>Hệ số trừ bậc (B, C)</t>
  </si>
  <si>
    <t>Số tháng xếp loại D</t>
  </si>
  <si>
    <t>B</t>
  </si>
  <si>
    <t>C</t>
  </si>
  <si>
    <t>Thi đua T7</t>
  </si>
  <si>
    <t>Thi đua T8</t>
  </si>
  <si>
    <t>Thi đua T9</t>
  </si>
  <si>
    <t xml:space="preserve">Nguyễn Thụy </t>
  </si>
  <si>
    <t>Nghiêm</t>
  </si>
  <si>
    <t>Thi đua tháng 8/2020 xếp loại B</t>
  </si>
  <si>
    <t>Tỷ lệ 50% CBQL</t>
  </si>
  <si>
    <t>Nguyễn Thị Thùy</t>
  </si>
  <si>
    <t>Thi đua tháng 7/2020 xếp loại B</t>
  </si>
  <si>
    <t>Thi đua tháng 7/2020 xếp loại C</t>
  </si>
  <si>
    <t xml:space="preserve">HĐ Thi đua nhắc nhở tháng 7/2020 </t>
  </si>
  <si>
    <t xml:space="preserve">HĐ Thi đua nhắc nhở tháng 8/2020 </t>
  </si>
  <si>
    <t>Thi đua tháng 7/2020 loại B</t>
  </si>
  <si>
    <t>Dương Văn</t>
  </si>
  <si>
    <t>Liên</t>
  </si>
  <si>
    <t>Trần Anh</t>
  </si>
  <si>
    <t>Thi đua tháng 8/2020 loại C</t>
  </si>
  <si>
    <t>HĐ nhắc nhở thi đua tháng 8/2020</t>
  </si>
  <si>
    <t>Nghỉ việc từ 01/9/2020</t>
  </si>
  <si>
    <t>Nghỉ việc từ 01/8/2020</t>
  </si>
  <si>
    <t>Nghỉ hưu từ 01/8/2020</t>
  </si>
  <si>
    <t>Thi đua tháng 7/2020 loại B, tháng 9/20 loại B</t>
  </si>
  <si>
    <t>HĐ thi đua nhắc nhở thi đua tháng 7/20; Thi đua tháng 8/2020 loại C, tháng 9/20 loại B</t>
  </si>
  <si>
    <t>HĐ thi đua nhắc nhở tháng 9/20</t>
  </si>
  <si>
    <t>HĐ thi đua nhắc nhở thi đua tháng 9/20</t>
  </si>
  <si>
    <t>HĐ nthi đua nhắc nhở tháng 9/20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</si>
</sst>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0_);\(0\)"/>
  </numFmts>
  <fonts count="5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b/>
      <i/>
      <sz val="10"/>
      <color indexed="8"/>
      <name val="Times New Roman"/>
      <family val="1"/>
    </font>
    <font>
      <sz val="10"/>
      <name val="Arial"/>
      <family val="2"/>
    </font>
    <font>
      <i/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i/>
      <sz val="11"/>
      <color indexed="8"/>
      <name val="Times New Roman"/>
      <family val="1"/>
    </font>
    <font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8"/>
      <color indexed="8"/>
      <name val="Times New Roman"/>
      <family val="1"/>
    </font>
    <font>
      <i/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2"/>
      <name val="Times New Roman"/>
      <family val="1"/>
    </font>
    <font>
      <sz val="8"/>
      <color indexed="8"/>
      <name val="Times New Roman"/>
      <family val="1"/>
    </font>
    <font>
      <b/>
      <i/>
      <sz val="13"/>
      <name val="Times New Roman"/>
      <family val="1"/>
    </font>
    <font>
      <sz val="9"/>
      <color indexed="8"/>
      <name val="Times New Roman"/>
      <family val="1"/>
    </font>
    <font>
      <i/>
      <sz val="13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9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3"/>
      <color rgb="FF0070C0"/>
      <name val="Times New Roman"/>
      <family val="1"/>
    </font>
    <font>
      <b/>
      <sz val="12"/>
      <color rgb="FFFF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4">
    <xf numFmtId="0" fontId="0" fillId="0" borderId="0"/>
    <xf numFmtId="0" fontId="12" fillId="0" borderId="0"/>
    <xf numFmtId="0" fontId="12" fillId="0" borderId="0"/>
    <xf numFmtId="0" fontId="1" fillId="0" borderId="0"/>
  </cellStyleXfs>
  <cellXfs count="78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 wrapText="1"/>
    </xf>
    <xf numFmtId="0" fontId="11" fillId="0" borderId="2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15" fillId="2" borderId="1" xfId="0" quotePrefix="1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38" fillId="2" borderId="4" xfId="0" applyFont="1" applyFill="1" applyBorder="1" applyAlignment="1">
      <alignment horizontal="left" vertical="center"/>
    </xf>
    <xf numFmtId="0" fontId="39" fillId="0" borderId="1" xfId="0" applyNumberFormat="1" applyFont="1" applyFill="1" applyBorder="1" applyAlignment="1" applyProtection="1">
      <alignment horizontal="center" vertical="center"/>
    </xf>
    <xf numFmtId="0" fontId="18" fillId="0" borderId="1" xfId="0" quotePrefix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justify" vertical="center" wrapText="1"/>
    </xf>
    <xf numFmtId="0" fontId="37" fillId="0" borderId="4" xfId="0" applyFont="1" applyFill="1" applyBorder="1" applyAlignment="1">
      <alignment horizontal="justify" vertical="center" wrapText="1"/>
    </xf>
    <xf numFmtId="0" fontId="15" fillId="0" borderId="4" xfId="0" applyFont="1" applyFill="1" applyBorder="1" applyAlignment="1">
      <alignment horizontal="justify" vertical="center" wrapText="1"/>
    </xf>
    <xf numFmtId="0" fontId="38" fillId="3" borderId="4" xfId="0" applyFont="1" applyFill="1" applyBorder="1" applyAlignment="1">
      <alignment vertical="center"/>
    </xf>
    <xf numFmtId="0" fontId="15" fillId="0" borderId="2" xfId="0" applyFont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37" fillId="0" borderId="5" xfId="0" applyFont="1" applyFill="1" applyBorder="1" applyAlignment="1">
      <alignment horizontal="justify" vertical="center" wrapText="1"/>
    </xf>
    <xf numFmtId="0" fontId="37" fillId="0" borderId="2" xfId="0" applyFont="1" applyFill="1" applyBorder="1" applyAlignment="1">
      <alignment horizontal="justify" vertical="center" wrapText="1"/>
    </xf>
    <xf numFmtId="0" fontId="37" fillId="3" borderId="5" xfId="0" applyFont="1" applyFill="1" applyBorder="1" applyAlignment="1">
      <alignment horizontal="justify" vertical="center" wrapText="1"/>
    </xf>
    <xf numFmtId="0" fontId="4" fillId="3" borderId="5" xfId="0" applyFont="1" applyFill="1" applyBorder="1" applyAlignment="1">
      <alignment horizontal="justify" vertical="center" wrapText="1"/>
    </xf>
    <xf numFmtId="0" fontId="37" fillId="3" borderId="2" xfId="0" applyFont="1" applyFill="1" applyBorder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15" fillId="0" borderId="4" xfId="0" applyFont="1" applyBorder="1" applyAlignment="1">
      <alignment vertical="center" wrapText="1"/>
    </xf>
    <xf numFmtId="0" fontId="38" fillId="3" borderId="4" xfId="0" applyFont="1" applyFill="1" applyBorder="1" applyAlignment="1">
      <alignment horizontal="left" vertical="center"/>
    </xf>
    <xf numFmtId="0" fontId="4" fillId="3" borderId="1" xfId="0" quotePrefix="1" applyFont="1" applyFill="1" applyBorder="1" applyAlignment="1">
      <alignment horizontal="center" vertical="center" wrapText="1"/>
    </xf>
    <xf numFmtId="0" fontId="37" fillId="3" borderId="1" xfId="0" applyNumberFormat="1" applyFont="1" applyFill="1" applyBorder="1" applyAlignment="1" applyProtection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9" fillId="0" borderId="2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37" fillId="2" borderId="4" xfId="0" applyFont="1" applyFill="1" applyBorder="1" applyAlignment="1">
      <alignment vertical="center" wrapText="1"/>
    </xf>
    <xf numFmtId="0" fontId="38" fillId="3" borderId="5" xfId="0" applyFont="1" applyFill="1" applyBorder="1" applyAlignment="1">
      <alignment horizontal="justify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4" fillId="3" borderId="4" xfId="0" applyFont="1" applyFill="1" applyBorder="1" applyAlignment="1">
      <alignment vertical="center"/>
    </xf>
    <xf numFmtId="1" fontId="18" fillId="3" borderId="1" xfId="1" applyNumberFormat="1" applyFont="1" applyFill="1" applyBorder="1" applyAlignment="1">
      <alignment horizontal="center" vertical="center"/>
    </xf>
    <xf numFmtId="1" fontId="19" fillId="3" borderId="2" xfId="1" applyNumberFormat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37" fillId="0" borderId="4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37" fillId="0" borderId="4" xfId="0" applyFont="1" applyBorder="1" applyAlignment="1">
      <alignment horizontal="left" vertical="center"/>
    </xf>
    <xf numFmtId="0" fontId="18" fillId="2" borderId="4" xfId="3" applyFont="1" applyFill="1" applyBorder="1" applyAlignment="1">
      <alignment vertical="center" wrapText="1"/>
    </xf>
    <xf numFmtId="0" fontId="18" fillId="0" borderId="4" xfId="0" applyFont="1" applyFill="1" applyBorder="1" applyAlignment="1">
      <alignment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justify" vertical="center" wrapText="1"/>
    </xf>
    <xf numFmtId="0" fontId="39" fillId="0" borderId="16" xfId="0" applyNumberFormat="1" applyFont="1" applyFill="1" applyBorder="1" applyAlignment="1" applyProtection="1">
      <alignment horizontal="center" vertical="center"/>
    </xf>
    <xf numFmtId="1" fontId="18" fillId="0" borderId="3" xfId="1" applyNumberFormat="1" applyFont="1" applyFill="1" applyBorder="1" applyAlignment="1">
      <alignment horizontal="center" vertical="center" wrapText="1"/>
    </xf>
    <xf numFmtId="1" fontId="18" fillId="0" borderId="1" xfId="1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horizontal="justify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9" fillId="4" borderId="1" xfId="0" quotePrefix="1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18" fillId="4" borderId="1" xfId="0" applyNumberFormat="1" applyFont="1" applyFill="1" applyBorder="1" applyAlignment="1" applyProtection="1">
      <alignment horizontal="center" vertical="center"/>
    </xf>
    <xf numFmtId="0" fontId="39" fillId="3" borderId="1" xfId="0" applyNumberFormat="1" applyFont="1" applyFill="1" applyBorder="1" applyAlignment="1" applyProtection="1">
      <alignment horizontal="center" vertical="center"/>
    </xf>
    <xf numFmtId="0" fontId="39" fillId="3" borderId="2" xfId="0" applyNumberFormat="1" applyFont="1" applyFill="1" applyBorder="1" applyAlignment="1" applyProtection="1">
      <alignment horizontal="center" vertical="center"/>
    </xf>
    <xf numFmtId="0" fontId="39" fillId="3" borderId="4" xfId="0" applyNumberFormat="1" applyFont="1" applyFill="1" applyBorder="1" applyAlignment="1" applyProtection="1">
      <alignment horizontal="center" vertical="center"/>
    </xf>
    <xf numFmtId="0" fontId="40" fillId="3" borderId="1" xfId="0" applyNumberFormat="1" applyFont="1" applyFill="1" applyBorder="1" applyAlignment="1" applyProtection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justify" vertical="center"/>
    </xf>
    <xf numFmtId="0" fontId="41" fillId="0" borderId="0" xfId="0" applyFont="1" applyFill="1" applyAlignment="1">
      <alignment horizontal="center" vertical="center"/>
    </xf>
    <xf numFmtId="0" fontId="41" fillId="0" borderId="0" xfId="0" applyFont="1" applyAlignment="1">
      <alignment horizontal="right" vertical="center"/>
    </xf>
    <xf numFmtId="0" fontId="39" fillId="4" borderId="2" xfId="0" applyNumberFormat="1" applyFont="1" applyFill="1" applyBorder="1" applyAlignment="1" applyProtection="1">
      <alignment horizontal="center" vertical="center"/>
    </xf>
    <xf numFmtId="0" fontId="39" fillId="4" borderId="1" xfId="0" applyNumberFormat="1" applyFont="1" applyFill="1" applyBorder="1" applyAlignment="1" applyProtection="1">
      <alignment horizontal="center" vertical="center"/>
    </xf>
    <xf numFmtId="0" fontId="39" fillId="0" borderId="4" xfId="0" applyNumberFormat="1" applyFont="1" applyFill="1" applyBorder="1" applyAlignment="1" applyProtection="1">
      <alignment horizontal="center" vertical="center"/>
    </xf>
    <xf numFmtId="0" fontId="39" fillId="0" borderId="6" xfId="0" applyNumberFormat="1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vertical="center"/>
    </xf>
    <xf numFmtId="0" fontId="3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vertical="center"/>
    </xf>
    <xf numFmtId="0" fontId="42" fillId="0" borderId="1" xfId="0" applyNumberFormat="1" applyFont="1" applyFill="1" applyBorder="1" applyAlignment="1" applyProtection="1">
      <alignment horizontal="center" vertical="center"/>
    </xf>
    <xf numFmtId="0" fontId="43" fillId="0" borderId="3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justify" vertical="center" wrapText="1"/>
    </xf>
    <xf numFmtId="0" fontId="19" fillId="4" borderId="2" xfId="0" applyFont="1" applyFill="1" applyBorder="1" applyAlignment="1">
      <alignment horizontal="justify" vertical="center"/>
    </xf>
    <xf numFmtId="0" fontId="37" fillId="2" borderId="2" xfId="0" applyFont="1" applyFill="1" applyBorder="1" applyAlignment="1">
      <alignment horizontal="justify" vertical="center" wrapText="1"/>
    </xf>
    <xf numFmtId="0" fontId="15" fillId="0" borderId="2" xfId="3" applyFont="1" applyFill="1" applyBorder="1" applyAlignment="1">
      <alignment horizontal="justify" vertical="center" wrapText="1"/>
    </xf>
    <xf numFmtId="0" fontId="18" fillId="0" borderId="2" xfId="1" applyFont="1" applyFill="1" applyBorder="1" applyAlignment="1" applyProtection="1">
      <alignment horizontal="justify" vertical="center" wrapText="1"/>
    </xf>
    <xf numFmtId="0" fontId="19" fillId="4" borderId="7" xfId="0" applyFont="1" applyFill="1" applyBorder="1" applyAlignment="1">
      <alignment horizontal="justify" vertical="center"/>
    </xf>
    <xf numFmtId="0" fontId="4" fillId="4" borderId="8" xfId="0" applyFont="1" applyFill="1" applyBorder="1" applyAlignment="1">
      <alignment horizontal="justify" vertical="center" wrapText="1"/>
    </xf>
    <xf numFmtId="0" fontId="39" fillId="5" borderId="2" xfId="0" applyFont="1" applyFill="1" applyBorder="1" applyAlignment="1">
      <alignment horizontal="justify" vertical="center" wrapText="1"/>
    </xf>
    <xf numFmtId="0" fontId="37" fillId="0" borderId="2" xfId="0" applyFont="1" applyBorder="1" applyAlignment="1">
      <alignment horizontal="justify" vertical="center" wrapText="1"/>
    </xf>
    <xf numFmtId="0" fontId="19" fillId="4" borderId="9" xfId="0" applyFont="1" applyFill="1" applyBorder="1" applyAlignment="1">
      <alignment horizontal="justify" vertical="center"/>
    </xf>
    <xf numFmtId="0" fontId="37" fillId="3" borderId="10" xfId="0" applyFont="1" applyFill="1" applyBorder="1" applyAlignment="1">
      <alignment horizontal="justify" vertical="center" wrapText="1"/>
    </xf>
    <xf numFmtId="0" fontId="39" fillId="0" borderId="2" xfId="0" applyFont="1" applyBorder="1" applyAlignment="1">
      <alignment horizontal="justify" vertical="center" wrapText="1"/>
    </xf>
    <xf numFmtId="0" fontId="15" fillId="0" borderId="2" xfId="0" applyFont="1" applyFill="1" applyBorder="1" applyAlignment="1">
      <alignment horizontal="justify" vertical="center" wrapText="1"/>
    </xf>
    <xf numFmtId="0" fontId="15" fillId="0" borderId="2" xfId="0" applyFont="1" applyBorder="1" applyAlignment="1">
      <alignment horizontal="justify" vertical="center" wrapText="1"/>
    </xf>
    <xf numFmtId="0" fontId="18" fillId="2" borderId="2" xfId="0" applyFont="1" applyFill="1" applyBorder="1" applyAlignment="1">
      <alignment horizontal="justify" vertical="center"/>
    </xf>
    <xf numFmtId="0" fontId="18" fillId="0" borderId="2" xfId="0" applyFont="1" applyBorder="1" applyAlignment="1">
      <alignment horizontal="justify" vertical="center"/>
    </xf>
    <xf numFmtId="0" fontId="37" fillId="0" borderId="2" xfId="0" applyFont="1" applyFill="1" applyBorder="1" applyAlignment="1" applyProtection="1">
      <alignment horizontal="justify" vertical="center" wrapText="1"/>
    </xf>
    <xf numFmtId="0" fontId="37" fillId="0" borderId="2" xfId="0" applyFont="1" applyBorder="1" applyAlignment="1">
      <alignment horizontal="justify" vertical="center"/>
    </xf>
    <xf numFmtId="0" fontId="18" fillId="0" borderId="4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justify" vertical="center" wrapText="1"/>
    </xf>
    <xf numFmtId="0" fontId="4" fillId="4" borderId="10" xfId="0" applyFont="1" applyFill="1" applyBorder="1" applyAlignment="1">
      <alignment horizontal="justify" vertical="center" wrapText="1"/>
    </xf>
    <xf numFmtId="0" fontId="44" fillId="0" borderId="2" xfId="0" applyNumberFormat="1" applyFont="1" applyFill="1" applyBorder="1" applyAlignment="1" applyProtection="1">
      <alignment horizontal="center" vertical="center"/>
    </xf>
    <xf numFmtId="0" fontId="40" fillId="4" borderId="1" xfId="0" applyNumberFormat="1" applyFont="1" applyFill="1" applyBorder="1" applyAlignment="1" applyProtection="1">
      <alignment horizontal="center" vertical="center"/>
    </xf>
    <xf numFmtId="0" fontId="44" fillId="0" borderId="1" xfId="0" applyNumberFormat="1" applyFont="1" applyFill="1" applyBorder="1" applyAlignment="1" applyProtection="1">
      <alignment horizontal="center" vertical="center"/>
    </xf>
    <xf numFmtId="0" fontId="44" fillId="2" borderId="1" xfId="0" applyNumberFormat="1" applyFont="1" applyFill="1" applyBorder="1" applyAlignment="1" applyProtection="1">
      <alignment horizontal="center" vertical="center"/>
    </xf>
    <xf numFmtId="0" fontId="44" fillId="2" borderId="2" xfId="0" applyNumberFormat="1" applyFont="1" applyFill="1" applyBorder="1" applyAlignment="1" applyProtection="1">
      <alignment horizontal="center" vertical="center"/>
    </xf>
    <xf numFmtId="0" fontId="39" fillId="0" borderId="1" xfId="0" quotePrefix="1" applyNumberFormat="1" applyFont="1" applyFill="1" applyBorder="1" applyAlignment="1" applyProtection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39" fillId="0" borderId="2" xfId="0" quotePrefix="1" applyNumberFormat="1" applyFont="1" applyFill="1" applyBorder="1" applyAlignment="1" applyProtection="1">
      <alignment horizontal="center" vertical="center"/>
    </xf>
    <xf numFmtId="0" fontId="45" fillId="0" borderId="1" xfId="0" applyNumberFormat="1" applyFont="1" applyFill="1" applyBorder="1" applyAlignment="1" applyProtection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6" fillId="0" borderId="1" xfId="0" applyFont="1" applyFill="1" applyBorder="1" applyAlignment="1">
      <alignment horizontal="justify" vertical="center" wrapText="1"/>
    </xf>
    <xf numFmtId="0" fontId="23" fillId="0" borderId="1" xfId="0" applyFont="1" applyFill="1" applyBorder="1" applyAlignment="1">
      <alignment horizontal="justify" vertical="center" wrapText="1"/>
    </xf>
    <xf numFmtId="0" fontId="46" fillId="0" borderId="1" xfId="0" applyFont="1" applyFill="1" applyBorder="1" applyAlignment="1" applyProtection="1">
      <alignment horizontal="justify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15" fillId="2" borderId="1" xfId="0" applyFont="1" applyFill="1" applyBorder="1" applyAlignment="1">
      <alignment vertical="center" wrapText="1"/>
    </xf>
    <xf numFmtId="164" fontId="40" fillId="0" borderId="1" xfId="0" applyNumberFormat="1" applyFont="1" applyFill="1" applyBorder="1" applyAlignment="1" applyProtection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0" fontId="37" fillId="0" borderId="0" xfId="0" applyFont="1" applyAlignment="1">
      <alignment vertical="center" wrapText="1"/>
    </xf>
    <xf numFmtId="0" fontId="23" fillId="0" borderId="0" xfId="0" applyFont="1" applyFill="1" applyAlignment="1">
      <alignment horizontal="justify" vertical="center" wrapText="1"/>
    </xf>
    <xf numFmtId="0" fontId="47" fillId="0" borderId="0" xfId="0" applyFont="1" applyFill="1" applyAlignment="1">
      <alignment horizontal="justify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0" fontId="29" fillId="0" borderId="2" xfId="0" quotePrefix="1" applyFont="1" applyBorder="1" applyAlignment="1">
      <alignment horizontal="center" vertical="center" wrapText="1"/>
    </xf>
    <xf numFmtId="0" fontId="48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9" fillId="0" borderId="3" xfId="0" quotePrefix="1" applyFont="1" applyBorder="1" applyAlignment="1">
      <alignment horizontal="center" vertical="center" wrapText="1"/>
    </xf>
    <xf numFmtId="0" fontId="30" fillId="0" borderId="2" xfId="0" quotePrefix="1" applyFont="1" applyBorder="1" applyAlignment="1">
      <alignment horizontal="center" vertical="center" wrapText="1"/>
    </xf>
    <xf numFmtId="0" fontId="31" fillId="0" borderId="1" xfId="0" quotePrefix="1" applyFont="1" applyBorder="1" applyAlignment="1">
      <alignment horizontal="center" vertical="center" wrapText="1"/>
    </xf>
    <xf numFmtId="0" fontId="44" fillId="0" borderId="1" xfId="0" applyNumberFormat="1" applyFont="1" applyFill="1" applyBorder="1" applyAlignment="1" applyProtection="1">
      <alignment horizontal="right" vertical="center"/>
    </xf>
    <xf numFmtId="1" fontId="21" fillId="0" borderId="1" xfId="1" applyNumberFormat="1" applyFont="1" applyFill="1" applyBorder="1" applyAlignment="1">
      <alignment horizontal="center" vertical="center"/>
    </xf>
    <xf numFmtId="0" fontId="19" fillId="4" borderId="1" xfId="0" applyNumberFormat="1" applyFont="1" applyFill="1" applyBorder="1" applyAlignment="1" applyProtection="1">
      <alignment horizontal="center" vertical="center"/>
    </xf>
    <xf numFmtId="164" fontId="40" fillId="3" borderId="1" xfId="0" applyNumberFormat="1" applyFont="1" applyFill="1" applyBorder="1" applyAlignment="1" applyProtection="1">
      <alignment horizontal="center" vertical="center"/>
    </xf>
    <xf numFmtId="164" fontId="40" fillId="3" borderId="2" xfId="0" applyNumberFormat="1" applyFont="1" applyFill="1" applyBorder="1" applyAlignment="1" applyProtection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 wrapText="1"/>
    </xf>
    <xf numFmtId="164" fontId="40" fillId="0" borderId="1" xfId="0" applyNumberFormat="1" applyFont="1" applyFill="1" applyBorder="1" applyAlignment="1" applyProtection="1">
      <alignment horizontal="center" vertical="center" wrapText="1"/>
    </xf>
    <xf numFmtId="0" fontId="49" fillId="0" borderId="0" xfId="0" applyFont="1" applyAlignment="1">
      <alignment vertical="center"/>
    </xf>
    <xf numFmtId="0" fontId="45" fillId="0" borderId="2" xfId="0" quotePrefix="1" applyFont="1" applyBorder="1" applyAlignment="1">
      <alignment horizontal="center" vertical="center" wrapText="1"/>
    </xf>
    <xf numFmtId="0" fontId="50" fillId="3" borderId="2" xfId="0" applyFont="1" applyFill="1" applyBorder="1" applyAlignment="1">
      <alignment horizontal="center" vertical="center" wrapText="1"/>
    </xf>
    <xf numFmtId="0" fontId="50" fillId="4" borderId="2" xfId="0" applyFont="1" applyFill="1" applyBorder="1" applyAlignment="1">
      <alignment horizontal="center" vertical="center" wrapText="1"/>
    </xf>
    <xf numFmtId="0" fontId="45" fillId="4" borderId="1" xfId="0" applyNumberFormat="1" applyFont="1" applyFill="1" applyBorder="1" applyAlignment="1" applyProtection="1">
      <alignment horizontal="center" vertical="center"/>
    </xf>
    <xf numFmtId="0" fontId="45" fillId="3" borderId="1" xfId="0" applyNumberFormat="1" applyFont="1" applyFill="1" applyBorder="1" applyAlignment="1" applyProtection="1">
      <alignment horizontal="center" vertical="center"/>
    </xf>
    <xf numFmtId="0" fontId="45" fillId="4" borderId="2" xfId="0" applyNumberFormat="1" applyFont="1" applyFill="1" applyBorder="1" applyAlignment="1" applyProtection="1">
      <alignment horizontal="center" vertical="center"/>
    </xf>
    <xf numFmtId="0" fontId="45" fillId="3" borderId="2" xfId="0" applyNumberFormat="1" applyFont="1" applyFill="1" applyBorder="1" applyAlignment="1" applyProtection="1">
      <alignment horizontal="center" vertical="center"/>
    </xf>
    <xf numFmtId="0" fontId="45" fillId="3" borderId="2" xfId="0" applyFont="1" applyFill="1" applyBorder="1" applyAlignment="1">
      <alignment horizontal="center" vertical="center" wrapText="1"/>
    </xf>
    <xf numFmtId="1" fontId="50" fillId="3" borderId="2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quotePrefix="1" applyFont="1" applyBorder="1" applyAlignment="1" applyProtection="1">
      <alignment horizontal="center" vertical="center" wrapText="1"/>
      <protection locked="0"/>
    </xf>
    <xf numFmtId="0" fontId="6" fillId="0" borderId="1" xfId="0" quotePrefix="1" applyFont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 applyProtection="1">
      <alignment horizontal="center" vertical="center" wrapText="1"/>
      <protection locked="0"/>
    </xf>
    <xf numFmtId="0" fontId="39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37" fillId="0" borderId="5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4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wrapText="1"/>
    </xf>
    <xf numFmtId="0" fontId="4" fillId="2" borderId="1" xfId="0" quotePrefix="1" applyFont="1" applyFill="1" applyBorder="1" applyAlignment="1" applyProtection="1">
      <alignment horizontal="center" vertical="center" wrapText="1"/>
      <protection locked="0"/>
    </xf>
    <xf numFmtId="0" fontId="38" fillId="2" borderId="4" xfId="0" applyFont="1" applyFill="1" applyBorder="1" applyAlignment="1" applyProtection="1">
      <alignment horizontal="left" vertical="center"/>
      <protection locked="0"/>
    </xf>
    <xf numFmtId="0" fontId="39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15" fillId="2" borderId="1" xfId="0" quotePrefix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39" fillId="0" borderId="1" xfId="0" applyNumberFormat="1" applyFont="1" applyFill="1" applyBorder="1" applyAlignment="1" applyProtection="1">
      <alignment horizontal="right" vertical="center"/>
      <protection locked="0"/>
    </xf>
    <xf numFmtId="164" fontId="40" fillId="4" borderId="1" xfId="0" applyNumberFormat="1" applyFont="1" applyFill="1" applyBorder="1" applyAlignment="1" applyProtection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4" fillId="0" borderId="4" xfId="0" applyFont="1" applyFill="1" applyBorder="1" applyAlignment="1" applyProtection="1">
      <alignment vertical="center" wrapText="1"/>
      <protection locked="0"/>
    </xf>
    <xf numFmtId="0" fontId="15" fillId="0" borderId="4" xfId="0" applyFont="1" applyFill="1" applyBorder="1" applyAlignment="1" applyProtection="1">
      <alignment vertical="center" wrapText="1"/>
      <protection locked="0"/>
    </xf>
    <xf numFmtId="0" fontId="15" fillId="0" borderId="5" xfId="0" applyFont="1" applyFill="1" applyBorder="1" applyAlignment="1" applyProtection="1">
      <alignment horizontal="left" vertical="center" wrapText="1"/>
      <protection locked="0"/>
    </xf>
    <xf numFmtId="0" fontId="37" fillId="0" borderId="4" xfId="0" applyFont="1" applyFill="1" applyBorder="1" applyAlignment="1" applyProtection="1">
      <alignment horizontal="left" vertical="center" wrapText="1"/>
      <protection locked="0"/>
    </xf>
    <xf numFmtId="0" fontId="37" fillId="0" borderId="4" xfId="0" applyFont="1" applyFill="1" applyBorder="1" applyAlignment="1" applyProtection="1">
      <alignment horizontal="left" vertical="center"/>
      <protection locked="0"/>
    </xf>
    <xf numFmtId="0" fontId="38" fillId="0" borderId="4" xfId="0" applyFont="1" applyFill="1" applyBorder="1" applyAlignment="1" applyProtection="1">
      <alignment horizontal="left" vertical="center"/>
      <protection locked="0"/>
    </xf>
    <xf numFmtId="0" fontId="37" fillId="0" borderId="5" xfId="0" applyFont="1" applyFill="1" applyBorder="1" applyAlignment="1">
      <alignment horizontal="left" vertical="center" wrapText="1"/>
    </xf>
    <xf numFmtId="0" fontId="39" fillId="2" borderId="1" xfId="0" applyNumberFormat="1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quotePrefix="1" applyNumberFormat="1" applyFont="1" applyFill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44" fillId="0" borderId="1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1" fillId="0" borderId="4" xfId="0" applyFont="1" applyFill="1" applyBorder="1" applyAlignment="1" applyProtection="1">
      <alignment vertical="center" wrapText="1"/>
      <protection locked="0"/>
    </xf>
    <xf numFmtId="0" fontId="4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41" fillId="2" borderId="4" xfId="0" applyFont="1" applyFill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41" fillId="0" borderId="4" xfId="0" applyFont="1" applyFill="1" applyBorder="1" applyAlignment="1" applyProtection="1">
      <alignment horizontal="left" vertical="center" wrapText="1"/>
      <protection locked="0"/>
    </xf>
    <xf numFmtId="0" fontId="26" fillId="0" borderId="4" xfId="0" applyFont="1" applyFill="1" applyBorder="1" applyAlignment="1" applyProtection="1">
      <alignment vertical="center" wrapText="1"/>
      <protection locked="0"/>
    </xf>
    <xf numFmtId="0" fontId="3" fillId="2" borderId="1" xfId="0" quotePrefix="1" applyFont="1" applyFill="1" applyBorder="1" applyAlignment="1" applyProtection="1">
      <alignment horizontal="center" vertical="center" wrapText="1"/>
      <protection locked="0"/>
    </xf>
    <xf numFmtId="0" fontId="42" fillId="0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quotePrefix="1" applyFont="1" applyFill="1" applyBorder="1" applyAlignment="1" applyProtection="1">
      <alignment horizontal="center" vertical="center" wrapText="1"/>
      <protection locked="0"/>
    </xf>
    <xf numFmtId="0" fontId="16" fillId="0" borderId="2" xfId="0" quotePrefix="1" applyFont="1" applyBorder="1" applyAlignment="1" applyProtection="1">
      <alignment horizontal="center" vertical="center" wrapText="1"/>
      <protection locked="0"/>
    </xf>
    <xf numFmtId="0" fontId="37" fillId="2" borderId="4" xfId="0" applyFont="1" applyFill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horizontal="left" vertical="center" wrapText="1"/>
      <protection locked="0"/>
    </xf>
    <xf numFmtId="0" fontId="15" fillId="0" borderId="2" xfId="0" applyFont="1" applyBorder="1" applyAlignment="1" applyProtection="1">
      <alignment horizontal="left" vertical="center" wrapText="1"/>
      <protection locked="0"/>
    </xf>
    <xf numFmtId="0" fontId="26" fillId="0" borderId="1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2" fillId="0" borderId="4" xfId="0" applyFont="1" applyBorder="1" applyAlignment="1" applyProtection="1">
      <alignment vertical="center" wrapText="1"/>
      <protection locked="0"/>
    </xf>
    <xf numFmtId="0" fontId="32" fillId="0" borderId="2" xfId="0" applyFont="1" applyBorder="1" applyAlignment="1" applyProtection="1">
      <alignment horizontal="center" vertical="center" wrapText="1"/>
      <protection locked="0"/>
    </xf>
    <xf numFmtId="0" fontId="19" fillId="6" borderId="1" xfId="0" applyFont="1" applyFill="1" applyBorder="1" applyAlignment="1" applyProtection="1">
      <alignment horizontal="center" vertical="center" wrapText="1"/>
      <protection locked="0"/>
    </xf>
    <xf numFmtId="0" fontId="26" fillId="2" borderId="1" xfId="0" quotePrefix="1" applyFont="1" applyFill="1" applyBorder="1" applyAlignment="1" applyProtection="1">
      <alignment horizontal="center" vertical="center" wrapText="1"/>
      <protection locked="0"/>
    </xf>
    <xf numFmtId="0" fontId="26" fillId="2" borderId="4" xfId="0" applyFont="1" applyFill="1" applyBorder="1" applyAlignment="1" applyProtection="1">
      <alignment horizontal="left" vertical="center" wrapText="1"/>
      <protection locked="0"/>
    </xf>
    <xf numFmtId="0" fontId="26" fillId="0" borderId="1" xfId="0" applyFont="1" applyBorder="1" applyAlignment="1" applyProtection="1">
      <alignment horizontal="center" vertical="center" wrapText="1"/>
    </xf>
    <xf numFmtId="0" fontId="26" fillId="0" borderId="1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1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1" xfId="0" quotePrefix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3" fillId="0" borderId="1" xfId="0" quotePrefix="1" applyFont="1" applyBorder="1" applyAlignment="1" applyProtection="1">
      <alignment horizontal="center" vertical="center" wrapText="1"/>
      <protection locked="0"/>
    </xf>
    <xf numFmtId="0" fontId="26" fillId="0" borderId="4" xfId="2" applyFont="1" applyFill="1" applyBorder="1" applyAlignment="1" applyProtection="1">
      <alignment horizontal="left" vertical="center"/>
      <protection locked="0"/>
    </xf>
    <xf numFmtId="0" fontId="52" fillId="0" borderId="1" xfId="0" applyFont="1" applyBorder="1" applyAlignment="1" applyProtection="1">
      <alignment horizontal="center" vertical="center" wrapText="1"/>
      <protection locked="0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52" fillId="0" borderId="1" xfId="0" applyFont="1" applyFill="1" applyBorder="1" applyAlignment="1" applyProtection="1">
      <alignment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1" fontId="15" fillId="0" borderId="1" xfId="0" quotePrefix="1" applyNumberFormat="1" applyFont="1" applyBorder="1" applyAlignment="1">
      <alignment horizontal="center" vertical="center" wrapText="1"/>
    </xf>
    <xf numFmtId="1" fontId="15" fillId="7" borderId="1" xfId="0" quotePrefix="1" applyNumberFormat="1" applyFont="1" applyFill="1" applyBorder="1" applyAlignment="1">
      <alignment horizontal="center" vertical="center" wrapText="1"/>
    </xf>
    <xf numFmtId="1" fontId="15" fillId="0" borderId="1" xfId="0" quotePrefix="1" applyNumberFormat="1" applyFont="1" applyFill="1" applyBorder="1" applyAlignment="1">
      <alignment horizontal="center" vertical="center" wrapText="1"/>
    </xf>
    <xf numFmtId="0" fontId="39" fillId="0" borderId="17" xfId="0" quotePrefix="1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4" xfId="0" applyFont="1" applyFill="1" applyBorder="1" applyAlignment="1" applyProtection="1">
      <alignment vertical="center" wrapText="1"/>
      <protection locked="0"/>
    </xf>
    <xf numFmtId="0" fontId="26" fillId="0" borderId="4" xfId="0" applyFont="1" applyFill="1" applyBorder="1" applyAlignment="1" applyProtection="1">
      <alignment vertical="center"/>
      <protection locked="0"/>
    </xf>
    <xf numFmtId="0" fontId="18" fillId="0" borderId="2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</xf>
    <xf numFmtId="0" fontId="21" fillId="0" borderId="4" xfId="0" applyFont="1" applyFill="1" applyBorder="1" applyAlignment="1" applyProtection="1">
      <alignment vertical="center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Alignment="1" applyProtection="1">
      <alignment horizontal="center" vertical="center" wrapText="1"/>
      <protection locked="0"/>
    </xf>
    <xf numFmtId="0" fontId="21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vertical="center" wrapText="1"/>
    </xf>
    <xf numFmtId="0" fontId="35" fillId="8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41" fillId="2" borderId="4" xfId="0" applyFont="1" applyFill="1" applyBorder="1" applyAlignment="1" applyProtection="1">
      <alignment horizontal="left" vertical="center" wrapText="1"/>
      <protection locked="0"/>
    </xf>
    <xf numFmtId="0" fontId="41" fillId="2" borderId="2" xfId="0" applyFont="1" applyFill="1" applyBorder="1" applyAlignment="1" applyProtection="1">
      <alignment horizontal="left" vertical="center" wrapText="1"/>
      <protection locked="0"/>
    </xf>
    <xf numFmtId="0" fontId="21" fillId="0" borderId="1" xfId="2" applyFont="1" applyFill="1" applyBorder="1" applyAlignment="1" applyProtection="1">
      <alignment horizontal="center" vertical="center"/>
    </xf>
    <xf numFmtId="0" fontId="41" fillId="2" borderId="5" xfId="0" applyFont="1" applyFill="1" applyBorder="1" applyAlignment="1" applyProtection="1">
      <alignment horizontal="left" vertical="center" wrapText="1"/>
      <protection locked="0"/>
    </xf>
    <xf numFmtId="0" fontId="44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21" fillId="0" borderId="4" xfId="2" applyFont="1" applyFill="1" applyBorder="1" applyAlignment="1" applyProtection="1">
      <alignment horizontal="left" vertical="center"/>
      <protection locked="0"/>
    </xf>
    <xf numFmtId="0" fontId="39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33" fillId="0" borderId="1" xfId="0" applyFont="1" applyBorder="1" applyAlignment="1">
      <alignment vertical="center" wrapText="1"/>
    </xf>
    <xf numFmtId="0" fontId="33" fillId="0" borderId="0" xfId="0" applyFont="1" applyAlignment="1">
      <alignment vertical="center" wrapText="1"/>
    </xf>
    <xf numFmtId="0" fontId="37" fillId="2" borderId="4" xfId="0" applyFont="1" applyFill="1" applyBorder="1" applyAlignment="1" applyProtection="1">
      <alignment horizontal="left" vertical="center"/>
      <protection locked="0"/>
    </xf>
    <xf numFmtId="0" fontId="23" fillId="0" borderId="3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>
      <alignment horizontal="left" vertical="center" wrapText="1"/>
    </xf>
    <xf numFmtId="0" fontId="18" fillId="0" borderId="2" xfId="0" applyFont="1" applyBorder="1" applyAlignment="1">
      <alignment horizontal="justify" vertical="center" wrapText="1"/>
    </xf>
    <xf numFmtId="0" fontId="19" fillId="4" borderId="4" xfId="0" applyFont="1" applyFill="1" applyBorder="1" applyAlignment="1">
      <alignment vertical="center" wrapText="1"/>
    </xf>
    <xf numFmtId="0" fontId="19" fillId="4" borderId="5" xfId="0" applyFont="1" applyFill="1" applyBorder="1" applyAlignment="1">
      <alignment horizontal="justify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justify" vertical="center" wrapText="1"/>
    </xf>
    <xf numFmtId="0" fontId="22" fillId="0" borderId="1" xfId="0" applyFont="1" applyFill="1" applyBorder="1" applyAlignment="1">
      <alignment horizontal="justify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7" fillId="7" borderId="0" xfId="0" applyFont="1" applyFill="1" applyAlignment="1">
      <alignment vertical="center"/>
    </xf>
    <xf numFmtId="0" fontId="5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38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0" fontId="2" fillId="0" borderId="1" xfId="0" applyNumberFormat="1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10" fontId="2" fillId="0" borderId="11" xfId="0" applyNumberFormat="1" applyFont="1" applyBorder="1" applyAlignment="1">
      <alignment vertical="center" wrapText="1"/>
    </xf>
    <xf numFmtId="0" fontId="37" fillId="0" borderId="11" xfId="0" applyFont="1" applyBorder="1" applyAlignment="1">
      <alignment vertical="center"/>
    </xf>
    <xf numFmtId="0" fontId="37" fillId="0" borderId="4" xfId="0" applyFont="1" applyBorder="1" applyAlignment="1">
      <alignment vertical="center"/>
    </xf>
    <xf numFmtId="0" fontId="37" fillId="0" borderId="2" xfId="0" applyFont="1" applyBorder="1" applyAlignment="1">
      <alignment vertical="center"/>
    </xf>
    <xf numFmtId="0" fontId="8" fillId="0" borderId="4" xfId="0" quotePrefix="1" applyFont="1" applyBorder="1" applyAlignment="1">
      <alignment vertical="center" wrapText="1"/>
    </xf>
    <xf numFmtId="0" fontId="8" fillId="0" borderId="2" xfId="0" quotePrefix="1" applyFont="1" applyBorder="1" applyAlignment="1">
      <alignment vertical="center" wrapText="1"/>
    </xf>
    <xf numFmtId="0" fontId="44" fillId="2" borderId="2" xfId="0" applyNumberFormat="1" applyFont="1" applyFill="1" applyBorder="1" applyAlignment="1" applyProtection="1">
      <alignment horizontal="left" vertical="center"/>
    </xf>
    <xf numFmtId="0" fontId="53" fillId="0" borderId="1" xfId="0" applyFont="1" applyFill="1" applyBorder="1" applyAlignment="1" applyProtection="1">
      <alignment horizontal="center" vertical="center" wrapText="1"/>
      <protection locked="0"/>
    </xf>
    <xf numFmtId="0" fontId="44" fillId="2" borderId="4" xfId="0" applyNumberFormat="1" applyFont="1" applyFill="1" applyBorder="1" applyAlignment="1" applyProtection="1">
      <alignment vertical="center"/>
    </xf>
    <xf numFmtId="0" fontId="44" fillId="2" borderId="2" xfId="0" applyNumberFormat="1" applyFont="1" applyFill="1" applyBorder="1" applyAlignment="1" applyProtection="1">
      <alignment vertical="center"/>
    </xf>
    <xf numFmtId="0" fontId="37" fillId="2" borderId="2" xfId="0" applyFont="1" applyFill="1" applyBorder="1" applyAlignment="1" applyProtection="1">
      <alignment horizontal="left" vertical="center" wrapText="1"/>
      <protection locked="0"/>
    </xf>
    <xf numFmtId="0" fontId="44" fillId="0" borderId="4" xfId="0" applyNumberFormat="1" applyFont="1" applyFill="1" applyBorder="1" applyAlignment="1" applyProtection="1">
      <alignment vertical="center"/>
    </xf>
    <xf numFmtId="0" fontId="44" fillId="0" borderId="2" xfId="0" applyNumberFormat="1" applyFont="1" applyFill="1" applyBorder="1" applyAlignment="1" applyProtection="1">
      <alignment vertical="center"/>
    </xf>
    <xf numFmtId="0" fontId="37" fillId="0" borderId="2" xfId="0" applyFont="1" applyFill="1" applyBorder="1" applyAlignment="1" applyProtection="1">
      <alignment horizontal="left" vertical="center" wrapText="1"/>
      <protection locked="0"/>
    </xf>
    <xf numFmtId="0" fontId="26" fillId="0" borderId="5" xfId="0" applyFont="1" applyFill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43" fillId="2" borderId="4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left" vertical="center" wrapText="1"/>
    </xf>
    <xf numFmtId="0" fontId="41" fillId="2" borderId="5" xfId="0" applyFont="1" applyFill="1" applyBorder="1" applyAlignment="1">
      <alignment horizontal="left" vertical="center" wrapText="1"/>
    </xf>
    <xf numFmtId="0" fontId="44" fillId="0" borderId="1" xfId="0" quotePrefix="1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0" fillId="0" borderId="1" xfId="2" applyFont="1" applyFill="1" applyBorder="1" applyAlignment="1" applyProtection="1">
      <alignment horizontal="center" vertical="center"/>
    </xf>
    <xf numFmtId="0" fontId="43" fillId="2" borderId="4" xfId="0" applyFont="1" applyFill="1" applyBorder="1" applyAlignment="1" applyProtection="1">
      <alignment horizontal="left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37" fillId="0" borderId="4" xfId="0" applyFont="1" applyFill="1" applyBorder="1" applyAlignment="1">
      <alignment horizontal="left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166" fontId="16" fillId="0" borderId="3" xfId="0" quotePrefix="1" applyNumberFormat="1" applyFont="1" applyBorder="1" applyAlignment="1">
      <alignment horizontal="center" vertical="center" wrapText="1"/>
    </xf>
    <xf numFmtId="0" fontId="16" fillId="0" borderId="4" xfId="0" quotePrefix="1" applyFont="1" applyBorder="1" applyAlignment="1">
      <alignment vertical="center" wrapText="1"/>
    </xf>
    <xf numFmtId="0" fontId="39" fillId="0" borderId="1" xfId="0" quotePrefix="1" applyNumberFormat="1" applyFont="1" applyFill="1" applyBorder="1" applyAlignment="1" applyProtection="1">
      <alignment horizontal="center" vertical="center" wrapText="1"/>
    </xf>
    <xf numFmtId="0" fontId="44" fillId="0" borderId="2" xfId="0" applyNumberFormat="1" applyFont="1" applyFill="1" applyBorder="1" applyAlignment="1" applyProtection="1">
      <alignment horizontal="center" vertical="center" wrapText="1"/>
    </xf>
    <xf numFmtId="0" fontId="44" fillId="2" borderId="2" xfId="0" applyNumberFormat="1" applyFont="1" applyFill="1" applyBorder="1" applyAlignment="1" applyProtection="1">
      <alignment horizontal="center" vertical="center" wrapText="1"/>
    </xf>
    <xf numFmtId="0" fontId="42" fillId="0" borderId="1" xfId="0" applyNumberFormat="1" applyFont="1" applyFill="1" applyBorder="1" applyAlignment="1" applyProtection="1">
      <alignment horizontal="center" vertical="center" wrapText="1"/>
    </xf>
    <xf numFmtId="0" fontId="39" fillId="0" borderId="1" xfId="0" applyNumberFormat="1" applyFont="1" applyFill="1" applyBorder="1" applyAlignment="1" applyProtection="1">
      <alignment horizontal="center" vertical="center" wrapText="1"/>
    </xf>
    <xf numFmtId="0" fontId="39" fillId="0" borderId="2" xfId="0" quotePrefix="1" applyNumberFormat="1" applyFont="1" applyFill="1" applyBorder="1" applyAlignment="1" applyProtection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3" fillId="0" borderId="0" xfId="0" applyFont="1" applyAlignment="1">
      <alignment vertical="center"/>
    </xf>
    <xf numFmtId="0" fontId="43" fillId="0" borderId="0" xfId="0" applyFont="1" applyAlignment="1">
      <alignment horizontal="center" vertical="center"/>
    </xf>
    <xf numFmtId="0" fontId="45" fillId="7" borderId="1" xfId="0" applyNumberFormat="1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21" fillId="2" borderId="1" xfId="0" quotePrefix="1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166" fontId="16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1" fillId="0" borderId="2" xfId="0" quotePrefix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0" fontId="37" fillId="2" borderId="4" xfId="0" applyFont="1" applyFill="1" applyBorder="1" applyAlignment="1" applyProtection="1">
      <alignment horizontal="left" vertical="center" wrapText="1"/>
      <protection locked="0"/>
    </xf>
    <xf numFmtId="0" fontId="26" fillId="2" borderId="4" xfId="0" applyFont="1" applyFill="1" applyBorder="1" applyAlignment="1" applyProtection="1">
      <alignment vertical="center" wrapText="1"/>
      <protection locked="0"/>
    </xf>
    <xf numFmtId="0" fontId="4" fillId="0" borderId="3" xfId="0" quotePrefix="1" applyFont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vertical="center" wrapText="1"/>
      <protection locked="0"/>
    </xf>
    <xf numFmtId="0" fontId="26" fillId="0" borderId="4" xfId="0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horizontal="left" vertical="center" wrapText="1"/>
    </xf>
    <xf numFmtId="0" fontId="26" fillId="0" borderId="4" xfId="1" applyFont="1" applyFill="1" applyBorder="1" applyAlignment="1" applyProtection="1">
      <alignment vertical="center" wrapText="1"/>
    </xf>
    <xf numFmtId="0" fontId="41" fillId="0" borderId="2" xfId="0" applyFont="1" applyFill="1" applyBorder="1" applyAlignment="1" applyProtection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17" fillId="0" borderId="2" xfId="0" applyFont="1" applyBorder="1" applyAlignment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44" fillId="2" borderId="1" xfId="0" quotePrefix="1" applyNumberFormat="1" applyFont="1" applyFill="1" applyBorder="1" applyAlignment="1" applyProtection="1">
      <alignment horizontal="center" vertical="center"/>
      <protection locked="0"/>
    </xf>
    <xf numFmtId="0" fontId="44" fillId="2" borderId="1" xfId="0" applyNumberFormat="1" applyFont="1" applyFill="1" applyBorder="1" applyAlignment="1" applyProtection="1">
      <alignment horizontal="center" vertical="center"/>
      <protection locked="0"/>
    </xf>
    <xf numFmtId="0" fontId="4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0" fontId="26" fillId="0" borderId="5" xfId="0" applyFont="1" applyFill="1" applyBorder="1" applyAlignment="1">
      <alignment horizontal="left" vertical="center" wrapText="1"/>
    </xf>
    <xf numFmtId="0" fontId="44" fillId="0" borderId="2" xfId="0" applyNumberFormat="1" applyFont="1" applyFill="1" applyBorder="1" applyAlignment="1" applyProtection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37" fillId="2" borderId="2" xfId="0" applyFont="1" applyFill="1" applyBorder="1" applyAlignment="1">
      <alignment horizontal="left" vertical="center" wrapText="1"/>
    </xf>
    <xf numFmtId="0" fontId="16" fillId="0" borderId="5" xfId="0" quotePrefix="1" applyFont="1" applyBorder="1" applyAlignment="1" applyProtection="1">
      <alignment horizontal="left" vertical="center" wrapText="1"/>
      <protection locked="0"/>
    </xf>
    <xf numFmtId="0" fontId="41" fillId="0" borderId="5" xfId="0" applyFont="1" applyFill="1" applyBorder="1" applyAlignment="1" applyProtection="1">
      <alignment horizontal="left" vertical="center" wrapText="1"/>
      <protection locked="0"/>
    </xf>
    <xf numFmtId="0" fontId="26" fillId="2" borderId="2" xfId="0" applyFont="1" applyFill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37" fillId="2" borderId="5" xfId="0" applyFont="1" applyFill="1" applyBorder="1" applyAlignment="1" applyProtection="1">
      <alignment horizontal="left" vertical="center" wrapText="1"/>
      <protection locked="0"/>
    </xf>
    <xf numFmtId="0" fontId="32" fillId="0" borderId="5" xfId="0" applyFont="1" applyBorder="1" applyAlignment="1" applyProtection="1">
      <alignment horizontal="left" vertical="center" wrapText="1"/>
      <protection locked="0"/>
    </xf>
    <xf numFmtId="0" fontId="19" fillId="0" borderId="5" xfId="0" applyFont="1" applyFill="1" applyBorder="1" applyAlignment="1" applyProtection="1">
      <alignment horizontal="left" vertical="center" wrapText="1"/>
      <protection locked="0"/>
    </xf>
    <xf numFmtId="0" fontId="26" fillId="0" borderId="2" xfId="0" applyFont="1" applyFill="1" applyBorder="1" applyAlignment="1">
      <alignment horizontal="left" vertical="center" wrapText="1"/>
    </xf>
    <xf numFmtId="0" fontId="41" fillId="0" borderId="2" xfId="0" applyFont="1" applyFill="1" applyBorder="1" applyAlignment="1">
      <alignment horizontal="left" vertical="center" wrapText="1"/>
    </xf>
    <xf numFmtId="0" fontId="54" fillId="0" borderId="2" xfId="0" applyFont="1" applyFill="1" applyBorder="1" applyAlignment="1" applyProtection="1">
      <alignment horizontal="left" vertical="center" wrapText="1"/>
    </xf>
    <xf numFmtId="0" fontId="37" fillId="0" borderId="2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 wrapText="1"/>
    </xf>
    <xf numFmtId="0" fontId="37" fillId="0" borderId="2" xfId="0" applyFont="1" applyFill="1" applyBorder="1" applyAlignment="1">
      <alignment horizontal="left" vertical="center"/>
    </xf>
    <xf numFmtId="0" fontId="26" fillId="0" borderId="2" xfId="0" applyFont="1" applyFill="1" applyBorder="1" applyAlignment="1" applyProtection="1">
      <alignment horizontal="left" vertical="center"/>
      <protection locked="0"/>
    </xf>
    <xf numFmtId="0" fontId="21" fillId="0" borderId="2" xfId="0" applyFont="1" applyFill="1" applyBorder="1" applyAlignment="1" applyProtection="1">
      <alignment horizontal="left" vertical="center"/>
      <protection locked="0"/>
    </xf>
    <xf numFmtId="0" fontId="43" fillId="0" borderId="5" xfId="0" applyFont="1" applyFill="1" applyBorder="1" applyAlignment="1" applyProtection="1">
      <alignment horizontal="left" vertical="center" wrapText="1"/>
      <protection locked="0"/>
    </xf>
    <xf numFmtId="0" fontId="38" fillId="0" borderId="5" xfId="0" applyFont="1" applyFill="1" applyBorder="1" applyAlignment="1" applyProtection="1">
      <alignment horizontal="left" vertical="center" wrapText="1"/>
      <protection locked="0"/>
    </xf>
    <xf numFmtId="0" fontId="41" fillId="0" borderId="2" xfId="0" applyFont="1" applyFill="1" applyBorder="1" applyAlignment="1" applyProtection="1">
      <alignment horizontal="left" vertical="center" wrapText="1"/>
      <protection locked="0"/>
    </xf>
    <xf numFmtId="0" fontId="37" fillId="0" borderId="1" xfId="0" quotePrefix="1" applyNumberFormat="1" applyFont="1" applyFill="1" applyBorder="1" applyAlignment="1" applyProtection="1">
      <alignment horizontal="center" vertical="center"/>
    </xf>
    <xf numFmtId="0" fontId="42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2" fillId="10" borderId="0" xfId="0" applyFont="1" applyFill="1" applyAlignment="1">
      <alignment horizontal="center" vertical="center" wrapText="1"/>
    </xf>
    <xf numFmtId="0" fontId="17" fillId="10" borderId="2" xfId="0" applyFont="1" applyFill="1" applyBorder="1" applyAlignment="1">
      <alignment horizontal="center" vertical="center" wrapText="1"/>
    </xf>
    <xf numFmtId="0" fontId="29" fillId="10" borderId="2" xfId="0" quotePrefix="1" applyFont="1" applyFill="1" applyBorder="1" applyAlignment="1">
      <alignment horizontal="center" vertical="center" wrapText="1"/>
    </xf>
    <xf numFmtId="0" fontId="4" fillId="10" borderId="2" xfId="0" applyFont="1" applyFill="1" applyBorder="1" applyAlignment="1" applyProtection="1">
      <alignment horizontal="center" vertical="center" wrapText="1"/>
      <protection locked="0"/>
    </xf>
    <xf numFmtId="0" fontId="39" fillId="10" borderId="1" xfId="0" applyNumberFormat="1" applyFont="1" applyFill="1" applyBorder="1" applyAlignment="1" applyProtection="1">
      <alignment horizontal="center" vertical="center"/>
      <protection locked="0"/>
    </xf>
    <xf numFmtId="0" fontId="39" fillId="10" borderId="2" xfId="0" applyNumberFormat="1" applyFont="1" applyFill="1" applyBorder="1" applyAlignment="1" applyProtection="1">
      <alignment horizontal="center" vertical="center"/>
      <protection locked="0"/>
    </xf>
    <xf numFmtId="0" fontId="39" fillId="10" borderId="1" xfId="0" applyNumberFormat="1" applyFont="1" applyFill="1" applyBorder="1" applyAlignment="1" applyProtection="1">
      <alignment horizontal="center" vertical="center"/>
    </xf>
    <xf numFmtId="0" fontId="4" fillId="10" borderId="2" xfId="0" applyFont="1" applyFill="1" applyBorder="1" applyAlignment="1">
      <alignment horizontal="center" vertical="center" wrapText="1"/>
    </xf>
    <xf numFmtId="0" fontId="16" fillId="10" borderId="2" xfId="0" quotePrefix="1" applyFont="1" applyFill="1" applyBorder="1" applyAlignment="1" applyProtection="1">
      <alignment horizontal="center" vertical="center" wrapText="1"/>
      <protection locked="0"/>
    </xf>
    <xf numFmtId="0" fontId="42" fillId="10" borderId="1" xfId="0" applyNumberFormat="1" applyFont="1" applyFill="1" applyBorder="1" applyAlignment="1" applyProtection="1">
      <alignment horizontal="center" vertical="center"/>
    </xf>
    <xf numFmtId="0" fontId="4" fillId="10" borderId="1" xfId="0" applyFont="1" applyFill="1" applyBorder="1" applyAlignment="1" applyProtection="1">
      <alignment horizontal="center" vertical="center" wrapText="1"/>
      <protection locked="0"/>
    </xf>
    <xf numFmtId="0" fontId="3" fillId="10" borderId="2" xfId="0" applyFont="1" applyFill="1" applyBorder="1" applyAlignment="1" applyProtection="1">
      <alignment horizontal="center" vertical="center" wrapText="1"/>
      <protection locked="0"/>
    </xf>
    <xf numFmtId="0" fontId="26" fillId="10" borderId="1" xfId="0" applyNumberFormat="1" applyFont="1" applyFill="1" applyBorder="1" applyAlignment="1" applyProtection="1">
      <alignment horizontal="center" vertical="center"/>
    </xf>
    <xf numFmtId="0" fontId="32" fillId="10" borderId="2" xfId="0" applyFont="1" applyFill="1" applyBorder="1" applyAlignment="1" applyProtection="1">
      <alignment horizontal="center" vertical="center" wrapText="1"/>
      <protection locked="0"/>
    </xf>
    <xf numFmtId="0" fontId="44" fillId="10" borderId="1" xfId="0" applyNumberFormat="1" applyFont="1" applyFill="1" applyBorder="1" applyAlignment="1" applyProtection="1">
      <alignment horizontal="center" vertical="center"/>
    </xf>
    <xf numFmtId="0" fontId="19" fillId="10" borderId="2" xfId="0" applyFont="1" applyFill="1" applyBorder="1" applyAlignment="1" applyProtection="1">
      <alignment horizontal="center" vertical="center" wrapText="1"/>
      <protection locked="0"/>
    </xf>
    <xf numFmtId="0" fontId="18" fillId="10" borderId="1" xfId="0" applyNumberFormat="1" applyFont="1" applyFill="1" applyBorder="1" applyAlignment="1" applyProtection="1">
      <alignment horizontal="center" vertical="center"/>
    </xf>
    <xf numFmtId="0" fontId="15" fillId="10" borderId="2" xfId="0" applyFont="1" applyFill="1" applyBorder="1" applyAlignment="1">
      <alignment horizontal="center" vertical="center" wrapText="1"/>
    </xf>
    <xf numFmtId="0" fontId="43" fillId="0" borderId="3" xfId="0" quotePrefix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0" fontId="37" fillId="0" borderId="0" xfId="0" applyFont="1" applyFill="1" applyAlignment="1">
      <alignment vertical="center"/>
    </xf>
    <xf numFmtId="164" fontId="4" fillId="11" borderId="2" xfId="0" applyNumberFormat="1" applyFont="1" applyFill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/>
    </xf>
    <xf numFmtId="0" fontId="3" fillId="12" borderId="0" xfId="0" applyFont="1" applyFill="1" applyAlignment="1">
      <alignment horizontal="center" vertical="center" wrapText="1"/>
    </xf>
    <xf numFmtId="0" fontId="4" fillId="12" borderId="0" xfId="0" applyFont="1" applyFill="1" applyAlignment="1">
      <alignment horizontal="left" vertical="center" wrapText="1"/>
    </xf>
    <xf numFmtId="0" fontId="2" fillId="12" borderId="0" xfId="0" applyFont="1" applyFill="1" applyAlignment="1">
      <alignment horizontal="left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12" borderId="1" xfId="0" quotePrefix="1" applyFont="1" applyFill="1" applyBorder="1" applyAlignment="1" applyProtection="1">
      <alignment horizontal="center" vertical="center" wrapText="1"/>
      <protection locked="0"/>
    </xf>
    <xf numFmtId="0" fontId="39" fillId="12" borderId="2" xfId="0" applyNumberFormat="1" applyFont="1" applyFill="1" applyBorder="1" applyAlignment="1" applyProtection="1">
      <alignment horizontal="center" vertical="center"/>
      <protection locked="0"/>
    </xf>
    <xf numFmtId="0" fontId="4" fillId="12" borderId="1" xfId="0" applyFont="1" applyFill="1" applyBorder="1" applyAlignment="1" applyProtection="1">
      <alignment horizontal="center" vertical="center" wrapText="1"/>
      <protection locked="0"/>
    </xf>
    <xf numFmtId="0" fontId="7" fillId="12" borderId="1" xfId="0" applyFont="1" applyFill="1" applyBorder="1" applyAlignment="1" applyProtection="1">
      <alignment horizontal="center" vertical="center" wrapText="1"/>
      <protection locked="0"/>
    </xf>
    <xf numFmtId="0" fontId="4" fillId="12" borderId="1" xfId="0" quotePrefix="1" applyFont="1" applyFill="1" applyBorder="1" applyAlignment="1" applyProtection="1">
      <alignment horizontal="center" vertical="center" wrapText="1"/>
      <protection locked="0"/>
    </xf>
    <xf numFmtId="0" fontId="37" fillId="12" borderId="5" xfId="0" applyFont="1" applyFill="1" applyBorder="1" applyAlignment="1" applyProtection="1">
      <alignment horizontal="left" vertical="center" wrapText="1"/>
      <protection locked="0"/>
    </xf>
    <xf numFmtId="0" fontId="44" fillId="12" borderId="1" xfId="0" applyNumberFormat="1" applyFont="1" applyFill="1" applyBorder="1" applyAlignment="1" applyProtection="1">
      <alignment horizontal="center" vertical="center"/>
      <protection locked="0"/>
    </xf>
    <xf numFmtId="0" fontId="32" fillId="12" borderId="1" xfId="0" quotePrefix="1" applyFont="1" applyFill="1" applyBorder="1" applyAlignment="1" applyProtection="1">
      <alignment horizontal="center" vertical="center" wrapText="1"/>
      <protection locked="0"/>
    </xf>
    <xf numFmtId="0" fontId="26" fillId="12" borderId="2" xfId="0" applyNumberFormat="1" applyFont="1" applyFill="1" applyBorder="1" applyAlignment="1" applyProtection="1">
      <alignment horizontal="center" vertical="center"/>
      <protection locked="0"/>
    </xf>
    <xf numFmtId="0" fontId="26" fillId="12" borderId="2" xfId="0" applyNumberFormat="1" applyFont="1" applyFill="1" applyBorder="1" applyAlignment="1" applyProtection="1">
      <alignment horizontal="center" vertical="center"/>
    </xf>
    <xf numFmtId="0" fontId="32" fillId="12" borderId="1" xfId="0" applyFont="1" applyFill="1" applyBorder="1" applyAlignment="1" applyProtection="1">
      <alignment horizontal="center" vertical="center" wrapText="1"/>
      <protection locked="0"/>
    </xf>
    <xf numFmtId="0" fontId="20" fillId="12" borderId="1" xfId="0" applyFont="1" applyFill="1" applyBorder="1" applyAlignment="1" applyProtection="1">
      <alignment horizontal="center" vertical="center" wrapText="1"/>
    </xf>
    <xf numFmtId="0" fontId="6" fillId="12" borderId="1" xfId="0" applyFont="1" applyFill="1" applyBorder="1" applyAlignment="1" applyProtection="1">
      <alignment horizontal="center" vertical="center" wrapText="1"/>
      <protection locked="0"/>
    </xf>
    <xf numFmtId="0" fontId="38" fillId="12" borderId="4" xfId="0" applyFont="1" applyFill="1" applyBorder="1" applyAlignment="1" applyProtection="1">
      <alignment vertical="center" wrapText="1"/>
      <protection locked="0"/>
    </xf>
    <xf numFmtId="0" fontId="39" fillId="12" borderId="2" xfId="0" applyNumberFormat="1" applyFont="1" applyFill="1" applyBorder="1" applyAlignment="1" applyProtection="1">
      <alignment horizontal="center" vertical="center"/>
    </xf>
    <xf numFmtId="0" fontId="42" fillId="12" borderId="2" xfId="0" applyNumberFormat="1" applyFont="1" applyFill="1" applyBorder="1" applyAlignment="1" applyProtection="1">
      <alignment horizontal="center" vertical="center"/>
      <protection locked="0"/>
    </xf>
    <xf numFmtId="0" fontId="42" fillId="12" borderId="2" xfId="0" applyNumberFormat="1" applyFont="1" applyFill="1" applyBorder="1" applyAlignment="1" applyProtection="1">
      <alignment horizontal="center" vertical="center"/>
    </xf>
    <xf numFmtId="0" fontId="8" fillId="12" borderId="1" xfId="0" applyFont="1" applyFill="1" applyBorder="1" applyAlignment="1" applyProtection="1">
      <alignment horizontal="center" vertical="center" wrapText="1"/>
      <protection locked="0"/>
    </xf>
    <xf numFmtId="0" fontId="5" fillId="12" borderId="1" xfId="0" applyFont="1" applyFill="1" applyBorder="1" applyAlignment="1" applyProtection="1">
      <alignment horizontal="center" vertical="center" wrapText="1"/>
    </xf>
    <xf numFmtId="0" fontId="4" fillId="12" borderId="1" xfId="0" applyFont="1" applyFill="1" applyBorder="1" applyAlignment="1" applyProtection="1">
      <alignment horizontal="center" vertical="center" wrapText="1"/>
    </xf>
    <xf numFmtId="0" fontId="2" fillId="12" borderId="2" xfId="0" quotePrefix="1" applyFont="1" applyFill="1" applyBorder="1" applyAlignment="1" applyProtection="1">
      <alignment horizontal="center" vertical="center" wrapText="1"/>
      <protection locked="0"/>
    </xf>
    <xf numFmtId="0" fontId="42" fillId="12" borderId="1" xfId="0" applyNumberFormat="1" applyFont="1" applyFill="1" applyBorder="1" applyAlignment="1" applyProtection="1">
      <alignment horizontal="center" vertical="center"/>
    </xf>
    <xf numFmtId="0" fontId="5" fillId="12" borderId="1" xfId="0" applyFont="1" applyFill="1" applyBorder="1" applyAlignment="1" applyProtection="1">
      <alignment horizontal="center" vertical="center" wrapText="1"/>
      <protection locked="0"/>
    </xf>
    <xf numFmtId="0" fontId="4" fillId="12" borderId="3" xfId="0" quotePrefix="1" applyFont="1" applyFill="1" applyBorder="1" applyAlignment="1">
      <alignment horizontal="center" vertical="center" wrapText="1"/>
    </xf>
    <xf numFmtId="0" fontId="44" fillId="12" borderId="2" xfId="0" applyNumberFormat="1" applyFont="1" applyFill="1" applyBorder="1" applyAlignment="1" applyProtection="1">
      <alignment horizontal="center" vertical="center"/>
      <protection locked="0"/>
    </xf>
    <xf numFmtId="0" fontId="15" fillId="12" borderId="2" xfId="0" applyFont="1" applyFill="1" applyBorder="1" applyAlignment="1" applyProtection="1">
      <alignment horizontal="center" vertical="center" wrapText="1"/>
      <protection locked="0"/>
    </xf>
    <xf numFmtId="0" fontId="30" fillId="12" borderId="2" xfId="0" quotePrefix="1" applyFont="1" applyFill="1" applyBorder="1" applyAlignment="1">
      <alignment horizontal="center" vertical="center" wrapText="1"/>
    </xf>
    <xf numFmtId="0" fontId="29" fillId="12" borderId="2" xfId="0" quotePrefix="1" applyFont="1" applyFill="1" applyBorder="1" applyAlignment="1">
      <alignment horizontal="center" vertical="center" wrapText="1"/>
    </xf>
    <xf numFmtId="0" fontId="7" fillId="12" borderId="2" xfId="0" quotePrefix="1" applyFont="1" applyFill="1" applyBorder="1" applyAlignment="1">
      <alignment horizontal="center" vertical="center" wrapText="1"/>
    </xf>
    <xf numFmtId="0" fontId="5" fillId="12" borderId="1" xfId="0" quotePrefix="1" applyFont="1" applyFill="1" applyBorder="1" applyAlignment="1">
      <alignment horizontal="center" vertical="center" wrapText="1"/>
    </xf>
    <xf numFmtId="0" fontId="39" fillId="10" borderId="1" xfId="0" applyFont="1" applyFill="1" applyBorder="1" applyAlignment="1">
      <alignment horizontal="center" vertical="center"/>
    </xf>
    <xf numFmtId="0" fontId="43" fillId="0" borderId="3" xfId="0" applyFont="1" applyBorder="1" applyAlignment="1">
      <alignment horizontal="left" vertical="center" wrapText="1"/>
    </xf>
    <xf numFmtId="0" fontId="37" fillId="0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" fontId="15" fillId="11" borderId="1" xfId="0" quotePrefix="1" applyNumberFormat="1" applyFont="1" applyFill="1" applyBorder="1" applyAlignment="1">
      <alignment horizontal="center" vertical="center" wrapText="1"/>
    </xf>
    <xf numFmtId="0" fontId="15" fillId="11" borderId="1" xfId="0" quotePrefix="1" applyFont="1" applyFill="1" applyBorder="1" applyAlignment="1">
      <alignment horizontal="center" vertical="center" wrapText="1"/>
    </xf>
    <xf numFmtId="0" fontId="55" fillId="0" borderId="3" xfId="0" quotePrefix="1" applyFont="1" applyBorder="1" applyAlignment="1">
      <alignment horizontal="center" vertical="center"/>
    </xf>
    <xf numFmtId="0" fontId="55" fillId="0" borderId="3" xfId="0" applyFont="1" applyBorder="1" applyAlignment="1">
      <alignment horizontal="left" vertical="center" wrapText="1"/>
    </xf>
    <xf numFmtId="0" fontId="55" fillId="0" borderId="3" xfId="0" quotePrefix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44" fillId="6" borderId="1" xfId="0" applyNumberFormat="1" applyFont="1" applyFill="1" applyBorder="1" applyAlignment="1" applyProtection="1">
      <alignment horizontal="center" vertical="center"/>
    </xf>
    <xf numFmtId="165" fontId="43" fillId="0" borderId="1" xfId="1" applyNumberFormat="1" applyFont="1" applyFill="1" applyBorder="1" applyAlignment="1" applyProtection="1">
      <alignment horizontal="center" vertical="center"/>
      <protection locked="0"/>
    </xf>
    <xf numFmtId="0" fontId="44" fillId="6" borderId="1" xfId="0" applyNumberFormat="1" applyFont="1" applyFill="1" applyBorder="1" applyAlignment="1" applyProtection="1">
      <alignment horizontal="right" vertical="center"/>
    </xf>
    <xf numFmtId="0" fontId="11" fillId="0" borderId="1" xfId="0" quotePrefix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46" fillId="6" borderId="1" xfId="0" applyFont="1" applyFill="1" applyBorder="1" applyAlignment="1">
      <alignment horizontal="justify" vertical="center" wrapText="1"/>
    </xf>
    <xf numFmtId="0" fontId="15" fillId="9" borderId="1" xfId="0" quotePrefix="1" applyFont="1" applyFill="1" applyBorder="1" applyAlignment="1">
      <alignment horizontal="center" vertical="center" wrapText="1"/>
    </xf>
    <xf numFmtId="0" fontId="37" fillId="9" borderId="4" xfId="0" applyFont="1" applyFill="1" applyBorder="1" applyAlignment="1">
      <alignment horizontal="justify" vertical="center" wrapText="1"/>
    </xf>
    <xf numFmtId="0" fontId="15" fillId="9" borderId="2" xfId="0" applyFont="1" applyFill="1" applyBorder="1" applyAlignment="1">
      <alignment horizontal="justify" vertical="center" wrapText="1"/>
    </xf>
    <xf numFmtId="1" fontId="15" fillId="9" borderId="1" xfId="0" quotePrefix="1" applyNumberFormat="1" applyFont="1" applyFill="1" applyBorder="1" applyAlignment="1">
      <alignment horizontal="center" vertical="center" wrapText="1"/>
    </xf>
    <xf numFmtId="0" fontId="39" fillId="9" borderId="1" xfId="0" applyNumberFormat="1" applyFont="1" applyFill="1" applyBorder="1" applyAlignment="1" applyProtection="1">
      <alignment horizontal="center" vertical="center"/>
    </xf>
    <xf numFmtId="164" fontId="4" fillId="9" borderId="2" xfId="0" applyNumberFormat="1" applyFont="1" applyFill="1" applyBorder="1" applyAlignment="1">
      <alignment horizontal="center" vertical="center" wrapText="1"/>
    </xf>
    <xf numFmtId="0" fontId="45" fillId="9" borderId="1" xfId="0" applyNumberFormat="1" applyFont="1" applyFill="1" applyBorder="1" applyAlignment="1" applyProtection="1">
      <alignment horizontal="center" vertical="center"/>
    </xf>
    <xf numFmtId="0" fontId="2" fillId="9" borderId="4" xfId="0" applyFont="1" applyFill="1" applyBorder="1" applyAlignment="1">
      <alignment horizontal="center" vertical="center" wrapText="1"/>
    </xf>
    <xf numFmtId="164" fontId="4" fillId="9" borderId="1" xfId="0" applyNumberFormat="1" applyFont="1" applyFill="1" applyBorder="1" applyAlignment="1">
      <alignment horizontal="center" vertical="center" wrapText="1"/>
    </xf>
    <xf numFmtId="1" fontId="21" fillId="0" borderId="3" xfId="1" applyNumberFormat="1" applyFont="1" applyFill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56" fillId="0" borderId="1" xfId="0" applyNumberFormat="1" applyFont="1" applyFill="1" applyBorder="1" applyAlignment="1" applyProtection="1">
      <alignment horizontal="center" vertical="center"/>
      <protection locked="0"/>
    </xf>
    <xf numFmtId="0" fontId="21" fillId="2" borderId="1" xfId="0" applyNumberFormat="1" applyFont="1" applyFill="1" applyBorder="1" applyAlignment="1" applyProtection="1">
      <alignment horizontal="center" vertical="center"/>
      <protection locked="0"/>
    </xf>
    <xf numFmtId="0" fontId="21" fillId="0" borderId="1" xfId="0" applyNumberFormat="1" applyFont="1" applyFill="1" applyBorder="1" applyAlignment="1" applyProtection="1">
      <alignment horizontal="center" vertical="center"/>
    </xf>
    <xf numFmtId="0" fontId="7" fillId="0" borderId="1" xfId="0" quotePrefix="1" applyFont="1" applyBorder="1" applyAlignment="1" applyProtection="1">
      <alignment horizontal="center" vertical="center" wrapText="1"/>
      <protection locked="0"/>
    </xf>
    <xf numFmtId="0" fontId="44" fillId="0" borderId="16" xfId="0" applyNumberFormat="1" applyFont="1" applyFill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1" fillId="0" borderId="1" xfId="0" quotePrefix="1" applyNumberFormat="1" applyFont="1" applyFill="1" applyBorder="1" applyAlignment="1" applyProtection="1">
      <alignment horizontal="center" vertical="center"/>
      <protection locked="0"/>
    </xf>
    <xf numFmtId="1" fontId="44" fillId="0" borderId="1" xfId="0" applyNumberFormat="1" applyFont="1" applyFill="1" applyBorder="1" applyAlignment="1" applyProtection="1">
      <alignment horizontal="center" vertical="center"/>
      <protection locked="0"/>
    </xf>
    <xf numFmtId="0" fontId="44" fillId="0" borderId="0" xfId="0" quotePrefix="1" applyNumberFormat="1" applyFont="1" applyFill="1" applyBorder="1" applyAlignment="1" applyProtection="1">
      <alignment horizontal="center" vertical="center"/>
      <protection locked="0"/>
    </xf>
    <xf numFmtId="0" fontId="6" fillId="12" borderId="0" xfId="0" applyFont="1" applyFill="1" applyAlignment="1">
      <alignment horizontal="center" vertical="center" wrapText="1"/>
    </xf>
    <xf numFmtId="0" fontId="44" fillId="0" borderId="1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 wrapText="1"/>
    </xf>
    <xf numFmtId="0" fontId="56" fillId="0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6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5" fillId="14" borderId="1" xfId="0" applyNumberFormat="1" applyFont="1" applyFill="1" applyBorder="1" applyAlignment="1" applyProtection="1">
      <alignment horizontal="center" vertical="center"/>
    </xf>
    <xf numFmtId="0" fontId="21" fillId="0" borderId="1" xfId="0" quotePrefix="1" applyNumberFormat="1" applyFont="1" applyFill="1" applyBorder="1" applyAlignment="1" applyProtection="1">
      <alignment horizontal="center" vertical="center"/>
    </xf>
    <xf numFmtId="0" fontId="33" fillId="0" borderId="1" xfId="0" applyFont="1" applyBorder="1" applyAlignment="1" applyProtection="1">
      <alignment horizontal="center" vertical="center" wrapText="1"/>
      <protection locked="0"/>
    </xf>
    <xf numFmtId="0" fontId="6" fillId="11" borderId="0" xfId="0" applyFont="1" applyFill="1" applyAlignment="1" applyProtection="1">
      <alignment horizontal="left" vertical="center"/>
      <protection locked="0"/>
    </xf>
    <xf numFmtId="0" fontId="11" fillId="0" borderId="4" xfId="0" quotePrefix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 wrapText="1"/>
    </xf>
    <xf numFmtId="0" fontId="2" fillId="11" borderId="4" xfId="0" quotePrefix="1" applyFont="1" applyFill="1" applyBorder="1" applyAlignment="1">
      <alignment horizontal="center" vertical="center" wrapText="1"/>
    </xf>
    <xf numFmtId="0" fontId="2" fillId="11" borderId="1" xfId="0" applyFont="1" applyFill="1" applyBorder="1" applyAlignment="1" applyProtection="1">
      <alignment horizontal="center" vertical="center" wrapText="1"/>
    </xf>
    <xf numFmtId="164" fontId="4" fillId="15" borderId="2" xfId="0" applyNumberFormat="1" applyFont="1" applyFill="1" applyBorder="1" applyAlignment="1">
      <alignment horizontal="center" vertical="center" wrapText="1"/>
    </xf>
    <xf numFmtId="0" fontId="2" fillId="15" borderId="4" xfId="0" applyFont="1" applyFill="1" applyBorder="1" applyAlignment="1">
      <alignment horizontal="center" vertical="center" wrapText="1"/>
    </xf>
    <xf numFmtId="0" fontId="37" fillId="15" borderId="4" xfId="0" applyFont="1" applyFill="1" applyBorder="1" applyAlignment="1">
      <alignment horizontal="left" vertical="center" wrapText="1"/>
    </xf>
    <xf numFmtId="0" fontId="37" fillId="15" borderId="2" xfId="0" applyFont="1" applyFill="1" applyBorder="1" applyAlignment="1">
      <alignment horizontal="justify" vertical="center" wrapText="1"/>
    </xf>
    <xf numFmtId="0" fontId="42" fillId="15" borderId="1" xfId="0" applyNumberFormat="1" applyFont="1" applyFill="1" applyBorder="1" applyAlignment="1" applyProtection="1">
      <alignment horizontal="center" vertical="center"/>
    </xf>
    <xf numFmtId="0" fontId="42" fillId="15" borderId="1" xfId="0" applyNumberFormat="1" applyFont="1" applyFill="1" applyBorder="1" applyAlignment="1" applyProtection="1">
      <alignment horizontal="center" vertical="center" wrapText="1"/>
    </xf>
    <xf numFmtId="0" fontId="15" fillId="15" borderId="1" xfId="0" quotePrefix="1" applyFont="1" applyFill="1" applyBorder="1" applyAlignment="1">
      <alignment horizontal="center" vertical="center" wrapText="1"/>
    </xf>
    <xf numFmtId="0" fontId="15" fillId="15" borderId="4" xfId="0" applyFont="1" applyFill="1" applyBorder="1" applyAlignment="1">
      <alignment vertical="center" wrapText="1"/>
    </xf>
    <xf numFmtId="0" fontId="15" fillId="15" borderId="5" xfId="0" applyFont="1" applyFill="1" applyBorder="1" applyAlignment="1">
      <alignment horizontal="justify" vertical="center" wrapText="1"/>
    </xf>
    <xf numFmtId="0" fontId="6" fillId="15" borderId="1" xfId="0" quotePrefix="1" applyFont="1" applyFill="1" applyBorder="1" applyAlignment="1">
      <alignment horizontal="center" vertical="center" wrapText="1"/>
    </xf>
    <xf numFmtId="0" fontId="51" fillId="6" borderId="1" xfId="0" applyFont="1" applyFill="1" applyBorder="1" applyAlignment="1">
      <alignment horizontal="justify" vertical="center" wrapText="1"/>
    </xf>
    <xf numFmtId="0" fontId="23" fillId="3" borderId="1" xfId="0" applyFont="1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15" fillId="2" borderId="1" xfId="0" applyFont="1" applyFill="1" applyBorder="1" applyAlignment="1">
      <alignment horizontal="justify" vertical="center" wrapText="1"/>
    </xf>
    <xf numFmtId="0" fontId="17" fillId="4" borderId="1" xfId="0" applyFont="1" applyFill="1" applyBorder="1" applyAlignment="1">
      <alignment horizontal="justify" vertical="center" wrapText="1"/>
    </xf>
    <xf numFmtId="0" fontId="17" fillId="0" borderId="1" xfId="0" applyFont="1" applyFill="1" applyBorder="1" applyAlignment="1">
      <alignment horizontal="justify" vertical="center" wrapText="1"/>
    </xf>
    <xf numFmtId="0" fontId="46" fillId="0" borderId="1" xfId="0" applyFont="1" applyBorder="1" applyAlignment="1" applyProtection="1">
      <alignment horizontal="justify" vertical="center" wrapText="1"/>
      <protection locked="0"/>
    </xf>
    <xf numFmtId="0" fontId="17" fillId="0" borderId="1" xfId="0" applyFont="1" applyBorder="1" applyAlignment="1">
      <alignment horizontal="justify" vertical="center" wrapText="1"/>
    </xf>
    <xf numFmtId="0" fontId="46" fillId="0" borderId="1" xfId="0" applyFont="1" applyBorder="1" applyAlignment="1">
      <alignment horizontal="justify" vertical="center" wrapText="1"/>
    </xf>
    <xf numFmtId="0" fontId="24" fillId="0" borderId="1" xfId="0" applyFont="1" applyFill="1" applyBorder="1" applyAlignment="1">
      <alignment horizontal="justify" vertical="center" wrapText="1"/>
    </xf>
    <xf numFmtId="0" fontId="23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24" fillId="4" borderId="1" xfId="0" applyFont="1" applyFill="1" applyBorder="1" applyAlignment="1">
      <alignment horizontal="justify" vertical="center" wrapText="1"/>
    </xf>
    <xf numFmtId="0" fontId="16" fillId="3" borderId="1" xfId="0" applyFont="1" applyFill="1" applyBorder="1" applyAlignment="1">
      <alignment horizontal="justify" vertical="center" wrapText="1"/>
    </xf>
    <xf numFmtId="0" fontId="16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51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51" fillId="0" borderId="1" xfId="0" applyFont="1" applyFill="1" applyBorder="1" applyAlignment="1" applyProtection="1">
      <alignment horizontal="justify" vertical="center" wrapText="1"/>
      <protection locked="0"/>
    </xf>
    <xf numFmtId="0" fontId="5" fillId="0" borderId="1" xfId="0" applyFont="1" applyFill="1" applyBorder="1" applyAlignment="1">
      <alignment horizontal="justify" vertical="center" wrapText="1"/>
    </xf>
    <xf numFmtId="0" fontId="25" fillId="3" borderId="1" xfId="0" applyFont="1" applyFill="1" applyBorder="1" applyAlignment="1">
      <alignment horizontal="justify" vertical="center" wrapText="1"/>
    </xf>
    <xf numFmtId="0" fontId="16" fillId="0" borderId="1" xfId="0" applyFont="1" applyFill="1" applyBorder="1" applyAlignment="1">
      <alignment horizontal="justify" vertical="center" wrapText="1"/>
    </xf>
    <xf numFmtId="0" fontId="17" fillId="0" borderId="1" xfId="0" applyFont="1" applyFill="1" applyBorder="1" applyAlignment="1" applyProtection="1">
      <alignment horizontal="justify" vertical="center" wrapText="1"/>
    </xf>
    <xf numFmtId="0" fontId="23" fillId="0" borderId="1" xfId="0" applyFont="1" applyFill="1" applyBorder="1" applyAlignment="1" applyProtection="1">
      <alignment horizontal="justify" vertical="center" wrapText="1"/>
    </xf>
    <xf numFmtId="0" fontId="16" fillId="0" borderId="1" xfId="0" applyFont="1" applyFill="1" applyBorder="1" applyAlignment="1" applyProtection="1">
      <alignment horizontal="justify" vertical="center" wrapText="1"/>
    </xf>
    <xf numFmtId="0" fontId="53" fillId="0" borderId="1" xfId="0" applyFont="1" applyFill="1" applyBorder="1" applyAlignment="1">
      <alignment horizontal="justify" vertical="center" wrapText="1"/>
    </xf>
    <xf numFmtId="0" fontId="25" fillId="0" borderId="1" xfId="0" applyFont="1" applyFill="1" applyBorder="1" applyAlignment="1">
      <alignment horizontal="justify" vertical="center" wrapText="1"/>
    </xf>
    <xf numFmtId="0" fontId="45" fillId="6" borderId="1" xfId="0" applyNumberFormat="1" applyFont="1" applyFill="1" applyBorder="1" applyAlignment="1" applyProtection="1">
      <alignment horizontal="center" vertical="center"/>
    </xf>
    <xf numFmtId="165" fontId="6" fillId="9" borderId="1" xfId="0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2" borderId="2" xfId="0" applyNumberFormat="1" applyFont="1" applyFill="1" applyBorder="1" applyAlignment="1" applyProtection="1">
      <alignment horizontal="center" vertical="center"/>
      <protection locked="0"/>
    </xf>
    <xf numFmtId="0" fontId="37" fillId="0" borderId="5" xfId="0" applyFont="1" applyFill="1" applyBorder="1" applyAlignment="1" applyProtection="1">
      <alignment horizontal="center" vertical="center" wrapText="1"/>
      <protection locked="0"/>
    </xf>
    <xf numFmtId="0" fontId="51" fillId="11" borderId="1" xfId="0" applyFont="1" applyFill="1" applyBorder="1" applyAlignment="1">
      <alignment horizontal="justify" vertical="center" wrapText="1"/>
    </xf>
    <xf numFmtId="0" fontId="37" fillId="2" borderId="5" xfId="0" applyFont="1" applyFill="1" applyBorder="1" applyAlignment="1" applyProtection="1">
      <alignment vertical="center" wrapText="1"/>
      <protection locked="0"/>
    </xf>
    <xf numFmtId="0" fontId="57" fillId="2" borderId="1" xfId="0" applyFont="1" applyFill="1" applyBorder="1" applyAlignment="1" applyProtection="1">
      <alignment horizontal="center" vertical="center" wrapText="1"/>
      <protection locked="0"/>
    </xf>
    <xf numFmtId="0" fontId="58" fillId="0" borderId="1" xfId="2" applyFont="1" applyFill="1" applyBorder="1" applyAlignment="1" applyProtection="1">
      <alignment horizontal="center" vertical="center"/>
    </xf>
    <xf numFmtId="0" fontId="50" fillId="0" borderId="1" xfId="0" applyNumberFormat="1" applyFont="1" applyFill="1" applyBorder="1" applyAlignment="1" applyProtection="1">
      <alignment horizontal="center" vertical="center"/>
    </xf>
    <xf numFmtId="0" fontId="15" fillId="6" borderId="1" xfId="0" quotePrefix="1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left" vertical="center" wrapText="1"/>
    </xf>
    <xf numFmtId="0" fontId="37" fillId="6" borderId="2" xfId="0" applyFont="1" applyFill="1" applyBorder="1" applyAlignment="1">
      <alignment horizontal="justify" vertical="center" wrapText="1"/>
    </xf>
    <xf numFmtId="0" fontId="39" fillId="6" borderId="2" xfId="0" applyNumberFormat="1" applyFont="1" applyFill="1" applyBorder="1" applyAlignment="1" applyProtection="1">
      <alignment horizontal="center" vertical="center"/>
    </xf>
    <xf numFmtId="0" fontId="39" fillId="6" borderId="1" xfId="0" applyNumberFormat="1" applyFont="1" applyFill="1" applyBorder="1" applyAlignment="1" applyProtection="1">
      <alignment horizontal="center" vertical="center"/>
    </xf>
    <xf numFmtId="164" fontId="4" fillId="6" borderId="2" xfId="0" applyNumberFormat="1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164" fontId="4" fillId="6" borderId="1" xfId="0" applyNumberFormat="1" applyFont="1" applyFill="1" applyBorder="1" applyAlignment="1">
      <alignment horizontal="center" vertical="center" wrapText="1"/>
    </xf>
    <xf numFmtId="1" fontId="4" fillId="6" borderId="4" xfId="0" applyNumberFormat="1" applyFont="1" applyFill="1" applyBorder="1" applyAlignment="1">
      <alignment horizontal="center" vertical="center" wrapText="1"/>
    </xf>
    <xf numFmtId="0" fontId="2" fillId="6" borderId="4" xfId="0" quotePrefix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 applyProtection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37" fillId="11" borderId="4" xfId="0" applyFont="1" applyFill="1" applyBorder="1" applyAlignment="1">
      <alignment horizontal="left" vertical="center" wrapText="1"/>
    </xf>
    <xf numFmtId="0" fontId="39" fillId="11" borderId="1" xfId="0" applyNumberFormat="1" applyFont="1" applyFill="1" applyBorder="1" applyAlignment="1" applyProtection="1">
      <alignment horizontal="center" vertical="center"/>
    </xf>
    <xf numFmtId="0" fontId="45" fillId="11" borderId="1" xfId="0" applyNumberFormat="1" applyFont="1" applyFill="1" applyBorder="1" applyAlignment="1" applyProtection="1">
      <alignment horizontal="center" vertical="center"/>
    </xf>
    <xf numFmtId="0" fontId="2" fillId="11" borderId="4" xfId="0" applyFont="1" applyFill="1" applyBorder="1" applyAlignment="1">
      <alignment horizontal="center" vertical="center" wrapText="1"/>
    </xf>
    <xf numFmtId="164" fontId="4" fillId="11" borderId="1" xfId="0" applyNumberFormat="1" applyFont="1" applyFill="1" applyBorder="1" applyAlignment="1">
      <alignment horizontal="center" vertical="center" wrapText="1"/>
    </xf>
    <xf numFmtId="1" fontId="4" fillId="11" borderId="4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6" fillId="11" borderId="0" xfId="0" applyFont="1" applyFill="1" applyAlignment="1">
      <alignment horizontal="center" vertical="center" wrapText="1"/>
    </xf>
    <xf numFmtId="0" fontId="44" fillId="2" borderId="1" xfId="0" applyNumberFormat="1" applyFont="1" applyFill="1" applyBorder="1" applyAlignment="1" applyProtection="1">
      <alignment horizontal="center"/>
    </xf>
    <xf numFmtId="0" fontId="45" fillId="0" borderId="4" xfId="0" applyFont="1" applyFill="1" applyBorder="1" applyAlignment="1">
      <alignment horizontal="left" vertical="center" wrapText="1"/>
    </xf>
    <xf numFmtId="0" fontId="45" fillId="0" borderId="2" xfId="0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/>
    </xf>
    <xf numFmtId="0" fontId="39" fillId="11" borderId="2" xfId="0" applyFont="1" applyFill="1" applyBorder="1" applyAlignment="1">
      <alignment horizontal="justify" vertical="center" wrapText="1"/>
    </xf>
    <xf numFmtId="0" fontId="39" fillId="11" borderId="1" xfId="0" quotePrefix="1" applyNumberFormat="1" applyFont="1" applyFill="1" applyBorder="1" applyAlignment="1" applyProtection="1">
      <alignment horizontal="center" vertical="center"/>
    </xf>
    <xf numFmtId="164" fontId="40" fillId="11" borderId="1" xfId="0" applyNumberFormat="1" applyFont="1" applyFill="1" applyBorder="1" applyAlignment="1" applyProtection="1">
      <alignment horizontal="center" vertical="center"/>
    </xf>
    <xf numFmtId="0" fontId="23" fillId="11" borderId="1" xfId="0" applyFont="1" applyFill="1" applyBorder="1" applyAlignment="1">
      <alignment horizontal="justify" vertical="center" wrapText="1"/>
    </xf>
    <xf numFmtId="0" fontId="18" fillId="0" borderId="4" xfId="0" applyFont="1" applyFill="1" applyBorder="1" applyAlignment="1">
      <alignment vertical="center"/>
    </xf>
    <xf numFmtId="0" fontId="18" fillId="0" borderId="2" xfId="0" applyFont="1" applyFill="1" applyBorder="1" applyAlignment="1">
      <alignment horizontal="justify" vertical="center"/>
    </xf>
    <xf numFmtId="0" fontId="18" fillId="11" borderId="4" xfId="0" applyFont="1" applyFill="1" applyBorder="1" applyAlignment="1">
      <alignment vertical="center"/>
    </xf>
    <xf numFmtId="0" fontId="18" fillId="11" borderId="2" xfId="0" applyFont="1" applyFill="1" applyBorder="1" applyAlignment="1">
      <alignment horizontal="justify" vertical="center"/>
    </xf>
    <xf numFmtId="0" fontId="5" fillId="11" borderId="0" xfId="0" applyFont="1" applyFill="1" applyAlignment="1">
      <alignment horizontal="center" vertical="center" wrapText="1"/>
    </xf>
    <xf numFmtId="0" fontId="23" fillId="6" borderId="1" xfId="0" applyFont="1" applyFill="1" applyBorder="1" applyAlignment="1">
      <alignment horizontal="justify" vertical="center" wrapText="1"/>
    </xf>
    <xf numFmtId="0" fontId="44" fillId="0" borderId="1" xfId="0" applyNumberFormat="1" applyFont="1" applyFill="1" applyBorder="1" applyAlignment="1" applyProtection="1">
      <alignment horizontal="center"/>
    </xf>
    <xf numFmtId="0" fontId="18" fillId="0" borderId="1" xfId="2" applyFont="1" applyFill="1" applyBorder="1" applyAlignment="1" applyProtection="1">
      <alignment horizontal="center" vertical="center"/>
    </xf>
    <xf numFmtId="164" fontId="18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1" xfId="2" applyFont="1" applyFill="1" applyBorder="1" applyAlignment="1" applyProtection="1">
      <alignment horizontal="center" vertical="center"/>
    </xf>
    <xf numFmtId="0" fontId="18" fillId="11" borderId="1" xfId="0" applyNumberFormat="1" applyFont="1" applyFill="1" applyBorder="1" applyAlignment="1" applyProtection="1">
      <alignment horizontal="center" vertical="center"/>
      <protection locked="0"/>
    </xf>
    <xf numFmtId="0" fontId="18" fillId="11" borderId="1" xfId="2" applyFont="1" applyFill="1" applyBorder="1" applyAlignment="1" applyProtection="1">
      <alignment horizontal="center" vertical="center"/>
    </xf>
    <xf numFmtId="1" fontId="4" fillId="9" borderId="4" xfId="0" applyNumberFormat="1" applyFont="1" applyFill="1" applyBorder="1" applyAlignment="1">
      <alignment horizontal="center" vertical="center" wrapText="1"/>
    </xf>
    <xf numFmtId="0" fontId="2" fillId="9" borderId="4" xfId="0" quotePrefix="1" applyFont="1" applyFill="1" applyBorder="1" applyAlignment="1">
      <alignment horizontal="center" vertical="center" wrapText="1"/>
    </xf>
    <xf numFmtId="0" fontId="51" fillId="9" borderId="1" xfId="0" applyFont="1" applyFill="1" applyBorder="1" applyAlignment="1">
      <alignment horizontal="justify" vertical="center" wrapText="1"/>
    </xf>
    <xf numFmtId="0" fontId="46" fillId="6" borderId="1" xfId="0" applyFont="1" applyFill="1" applyBorder="1" applyAlignment="1" applyProtection="1">
      <alignment horizontal="justify" vertical="center" wrapText="1"/>
      <protection locked="0"/>
    </xf>
    <xf numFmtId="10" fontId="2" fillId="0" borderId="4" xfId="0" applyNumberFormat="1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 vertical="center" wrapText="1"/>
    </xf>
    <xf numFmtId="0" fontId="32" fillId="0" borderId="8" xfId="0" applyFont="1" applyFill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65" fontId="37" fillId="0" borderId="4" xfId="0" applyNumberFormat="1" applyFont="1" applyBorder="1" applyAlignment="1">
      <alignment horizontal="center" vertical="center"/>
    </xf>
    <xf numFmtId="165" fontId="37" fillId="0" borderId="2" xfId="0" applyNumberFormat="1" applyFont="1" applyBorder="1" applyAlignment="1">
      <alignment horizontal="center" vertical="center"/>
    </xf>
    <xf numFmtId="0" fontId="38" fillId="7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5" fillId="0" borderId="11" xfId="0" applyFont="1" applyBorder="1" applyAlignment="1">
      <alignment horizontal="center" vertical="center" wrapText="1"/>
    </xf>
    <xf numFmtId="0" fontId="55" fillId="0" borderId="3" xfId="0" applyFont="1" applyBorder="1" applyAlignment="1">
      <alignment horizontal="center" vertical="center" wrapText="1"/>
    </xf>
    <xf numFmtId="0" fontId="55" fillId="0" borderId="11" xfId="0" applyFont="1" applyBorder="1" applyAlignment="1">
      <alignment horizontal="center" vertical="center"/>
    </xf>
    <xf numFmtId="0" fontId="55" fillId="0" borderId="3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13" borderId="4" xfId="0" applyFont="1" applyFill="1" applyBorder="1" applyAlignment="1">
      <alignment horizontal="center" vertical="center" wrapText="1"/>
    </xf>
    <xf numFmtId="0" fontId="5" fillId="13" borderId="5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166" fontId="16" fillId="0" borderId="4" xfId="0" quotePrefix="1" applyNumberFormat="1" applyFont="1" applyBorder="1" applyAlignment="1">
      <alignment horizontal="center" vertical="center" wrapText="1"/>
    </xf>
    <xf numFmtId="166" fontId="16" fillId="0" borderId="2" xfId="0" quotePrefix="1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49" fillId="2" borderId="4" xfId="0" applyFont="1" applyFill="1" applyBorder="1" applyAlignment="1" applyProtection="1">
      <alignment horizontal="left" vertical="center" wrapText="1"/>
      <protection locked="0"/>
    </xf>
    <xf numFmtId="0" fontId="49" fillId="2" borderId="5" xfId="0" applyFont="1" applyFill="1" applyBorder="1" applyAlignment="1" applyProtection="1">
      <alignment horizontal="left" vertical="center" wrapText="1"/>
      <protection locked="0"/>
    </xf>
    <xf numFmtId="0" fontId="38" fillId="2" borderId="4" xfId="0" applyFont="1" applyFill="1" applyBorder="1" applyAlignment="1" applyProtection="1">
      <alignment horizontal="left" vertical="center" wrapText="1"/>
      <protection locked="0"/>
    </xf>
    <xf numFmtId="0" fontId="38" fillId="2" borderId="5" xfId="0" applyFont="1" applyFill="1" applyBorder="1" applyAlignment="1" applyProtection="1">
      <alignment horizontal="left" vertical="center" wrapText="1"/>
      <protection locked="0"/>
    </xf>
    <xf numFmtId="0" fontId="38" fillId="0" borderId="4" xfId="0" applyFont="1" applyFill="1" applyBorder="1" applyAlignment="1" applyProtection="1">
      <alignment horizontal="left" vertical="center" wrapText="1"/>
      <protection locked="0"/>
    </xf>
    <xf numFmtId="0" fontId="38" fillId="0" borderId="5" xfId="0" applyFont="1" applyFill="1" applyBorder="1" applyAlignment="1" applyProtection="1">
      <alignment horizontal="left" vertical="center" wrapText="1"/>
      <protection locked="0"/>
    </xf>
    <xf numFmtId="0" fontId="38" fillId="12" borderId="4" xfId="0" applyFont="1" applyFill="1" applyBorder="1" applyAlignment="1">
      <alignment horizontal="left" vertical="center" wrapText="1"/>
    </xf>
    <xf numFmtId="0" fontId="38" fillId="12" borderId="5" xfId="0" applyFont="1" applyFill="1" applyBorder="1" applyAlignment="1">
      <alignment horizontal="left" vertical="center" wrapText="1"/>
    </xf>
    <xf numFmtId="0" fontId="38" fillId="12" borderId="2" xfId="0" applyFont="1" applyFill="1" applyBorder="1" applyAlignment="1">
      <alignment horizontal="left" vertical="center" wrapText="1"/>
    </xf>
    <xf numFmtId="0" fontId="29" fillId="0" borderId="4" xfId="0" quotePrefix="1" applyFont="1" applyFill="1" applyBorder="1" applyAlignment="1">
      <alignment horizontal="center" vertical="center" wrapText="1"/>
    </xf>
    <xf numFmtId="0" fontId="29" fillId="0" borderId="2" xfId="0" quotePrefix="1" applyFont="1" applyFill="1" applyBorder="1" applyAlignment="1">
      <alignment horizontal="center" vertical="center" wrapText="1"/>
    </xf>
    <xf numFmtId="0" fontId="38" fillId="2" borderId="4" xfId="0" applyFont="1" applyFill="1" applyBorder="1" applyAlignment="1">
      <alignment horizontal="left" vertical="center" wrapText="1"/>
    </xf>
    <xf numFmtId="0" fontId="38" fillId="2" borderId="2" xfId="0" applyFont="1" applyFill="1" applyBorder="1" applyAlignment="1">
      <alignment horizontal="left" vertical="center" wrapText="1"/>
    </xf>
    <xf numFmtId="0" fontId="4" fillId="12" borderId="4" xfId="0" quotePrefix="1" applyFont="1" applyFill="1" applyBorder="1" applyAlignment="1">
      <alignment horizontal="left" vertical="center" wrapText="1"/>
    </xf>
    <xf numFmtId="0" fontId="4" fillId="12" borderId="5" xfId="0" quotePrefix="1" applyFont="1" applyFill="1" applyBorder="1" applyAlignment="1">
      <alignment horizontal="left" vertical="center" wrapText="1"/>
    </xf>
    <xf numFmtId="0" fontId="4" fillId="12" borderId="2" xfId="0" quotePrefix="1" applyFont="1" applyFill="1" applyBorder="1" applyAlignment="1">
      <alignment horizontal="left" vertical="center" wrapText="1"/>
    </xf>
    <xf numFmtId="0" fontId="40" fillId="12" borderId="4" xfId="0" applyNumberFormat="1" applyFont="1" applyFill="1" applyBorder="1" applyAlignment="1" applyProtection="1">
      <alignment horizontal="left" vertical="center"/>
    </xf>
    <xf numFmtId="0" fontId="40" fillId="12" borderId="5" xfId="0" applyNumberFormat="1" applyFont="1" applyFill="1" applyBorder="1" applyAlignment="1" applyProtection="1">
      <alignment horizontal="left" vertical="center"/>
    </xf>
    <xf numFmtId="0" fontId="40" fillId="12" borderId="2" xfId="0" applyNumberFormat="1" applyFont="1" applyFill="1" applyBorder="1" applyAlignment="1" applyProtection="1">
      <alignment horizontal="left" vertical="center"/>
    </xf>
    <xf numFmtId="0" fontId="38" fillId="12" borderId="4" xfId="0" applyFont="1" applyFill="1" applyBorder="1" applyAlignment="1" applyProtection="1">
      <alignment horizontal="left" vertical="center" wrapText="1"/>
      <protection locked="0"/>
    </xf>
    <xf numFmtId="0" fontId="38" fillId="12" borderId="5" xfId="0" applyFont="1" applyFill="1" applyBorder="1" applyAlignment="1" applyProtection="1">
      <alignment horizontal="left" vertical="center" wrapText="1"/>
      <protection locked="0"/>
    </xf>
    <xf numFmtId="0" fontId="38" fillId="12" borderId="2" xfId="0" applyFont="1" applyFill="1" applyBorder="1" applyAlignment="1" applyProtection="1">
      <alignment horizontal="left" vertical="center" wrapText="1"/>
      <protection locked="0"/>
    </xf>
    <xf numFmtId="0" fontId="19" fillId="12" borderId="4" xfId="0" applyFont="1" applyFill="1" applyBorder="1" applyAlignment="1" applyProtection="1">
      <alignment horizontal="left" vertical="center" wrapText="1"/>
      <protection locked="0"/>
    </xf>
    <xf numFmtId="0" fontId="19" fillId="12" borderId="5" xfId="0" applyFont="1" applyFill="1" applyBorder="1" applyAlignment="1" applyProtection="1">
      <alignment horizontal="left" vertical="center" wrapText="1"/>
      <protection locked="0"/>
    </xf>
    <xf numFmtId="0" fontId="19" fillId="12" borderId="2" xfId="0" applyFont="1" applyFill="1" applyBorder="1" applyAlignment="1" applyProtection="1">
      <alignment horizontal="left" vertical="center" wrapText="1"/>
      <protection locked="0"/>
    </xf>
    <xf numFmtId="0" fontId="4" fillId="12" borderId="4" xfId="0" applyFont="1" applyFill="1" applyBorder="1" applyAlignment="1" applyProtection="1">
      <alignment horizontal="left" vertical="center" wrapText="1"/>
      <protection locked="0"/>
    </xf>
    <xf numFmtId="0" fontId="4" fillId="12" borderId="5" xfId="0" applyFont="1" applyFill="1" applyBorder="1" applyAlignment="1" applyProtection="1">
      <alignment horizontal="left" vertical="center" wrapText="1"/>
      <protection locked="0"/>
    </xf>
    <xf numFmtId="0" fontId="38" fillId="2" borderId="1" xfId="0" applyFont="1" applyFill="1" applyBorder="1" applyAlignment="1" applyProtection="1">
      <alignment horizontal="left" vertical="center" wrapText="1"/>
      <protection locked="0"/>
    </xf>
    <xf numFmtId="0" fontId="4" fillId="12" borderId="5" xfId="0" applyFont="1" applyFill="1" applyBorder="1" applyAlignment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0" fontId="4" fillId="6" borderId="2" xfId="0" applyFont="1" applyFill="1" applyBorder="1" applyAlignment="1" applyProtection="1">
      <alignment horizontal="left" vertical="center" wrapText="1"/>
      <protection locked="0"/>
    </xf>
  </cellXfs>
  <cellStyles count="4">
    <cellStyle name="Normal" xfId="0" builtinId="0"/>
    <cellStyle name="Normal 2" xfId="1"/>
    <cellStyle name="Normal 3" xfId="2"/>
    <cellStyle name="Normal_Sheet1" xfId="3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theme" Target="theme/theme1.xml"/><Relationship Id="rId8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477469</xdr:colOff>
      <xdr:row>0</xdr:row>
      <xdr:rowOff>638175</xdr:rowOff>
    </xdr:from>
    <xdr:to>
      <xdr:col>3</xdr:col>
      <xdr:colOff>409100</xdr:colOff>
      <xdr:row>0</xdr:row>
      <xdr:rowOff>638175</xdr:rowOff>
    </xdr:to>
    <xdr:cxnSp macro="">
      <xdr:nvCxnSpPr>
        <xdr:cNvPr id="2" name="Straight Connector 1">
          <a:extLst/>
        </xdr:cNvPr>
        <xdr:cNvCxnSpPr/>
      </xdr:nvCxnSpPr>
      <xdr:spPr>
        <a:xfrm>
          <a:off x="2477719" y="638175"/>
          <a:ext cx="76166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1348326</xdr:colOff>
      <xdr:row>0</xdr:row>
      <xdr:rowOff>638175</xdr:rowOff>
    </xdr:from>
    <xdr:to>
      <xdr:col>2</xdr:col>
      <xdr:colOff>681205</xdr:colOff>
      <xdr:row>0</xdr:row>
      <xdr:rowOff>638175</xdr:rowOff>
    </xdr:to>
    <xdr:cxnSp macro="">
      <xdr:nvCxnSpPr>
        <xdr:cNvPr id="2" name="Straight Connector 1">
          <a:extLst/>
        </xdr:cNvPr>
        <xdr:cNvCxnSpPr/>
      </xdr:nvCxnSpPr>
      <xdr:spPr>
        <a:xfrm>
          <a:off x="1700751" y="638175"/>
          <a:ext cx="76162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726891</xdr:colOff>
      <xdr:row>0</xdr:row>
      <xdr:rowOff>569819</xdr:rowOff>
    </xdr:from>
    <xdr:to>
      <xdr:col>11</xdr:col>
      <xdr:colOff>1088522</xdr:colOff>
      <xdr:row>0</xdr:row>
      <xdr:rowOff>569819</xdr:rowOff>
    </xdr:to>
    <xdr:cxnSp macro="">
      <xdr:nvCxnSpPr>
        <xdr:cNvPr id="3" name="Straight Connector 2"/>
        <xdr:cNvCxnSpPr/>
      </xdr:nvCxnSpPr>
      <xdr:spPr>
        <a:xfrm>
          <a:off x="8927916" y="569819"/>
          <a:ext cx="36163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235061</xdr:colOff>
      <xdr:row>1</xdr:row>
      <xdr:rowOff>428625</xdr:rowOff>
    </xdr:from>
    <xdr:to>
      <xdr:col>12</xdr:col>
      <xdr:colOff>350964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753308" y="771525"/>
          <a:ext cx="169861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2</xdr:row>
      <xdr:rowOff>28575</xdr:rowOff>
    </xdr:from>
    <xdr:to>
      <xdr:col>3</xdr:col>
      <xdr:colOff>28575</xdr:colOff>
      <xdr:row>2</xdr:row>
      <xdr:rowOff>28575</xdr:rowOff>
    </xdr:to>
    <xdr:cxnSp macro="">
      <xdr:nvCxnSpPr>
        <xdr:cNvPr id="4" name="Straight Connector 3">
          <a:extLst/>
        </xdr:cNvPr>
        <xdr:cNvCxnSpPr/>
      </xdr:nvCxnSpPr>
      <xdr:spPr>
        <a:xfrm>
          <a:off x="1838325" y="990600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danh%20gia%20quy%203/&#272;&#193;NH%20GI&#193;%20QU&#221;%203-2020/C&#416;%20KH&#205;/tong-hop-ket-qua-quy-3-20208dac32cc-3-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1.P.TC-HC-TH/klcv-quy-2-202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2.P.CTCT-HSSV/MAU-2-don-vi-danh-gia-bang-kl-cong-viec-p.ttgd-cts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3.P.KT-DBCL/Khao%20thi-mau2-don-vi-danh-gia-bang-kl-cong-vie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4.P.KH-TC/bang-khoi-luong-cong-viec-don-vi-danh-gia-quy-2-2020pkh-tc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5.P.QTDV/(24-06-2020_08.23.12)mau-2-qtdv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6.P.TS-DT/BANG%20TONG%20HOP%20DANH%20GIA%20QUY%202.20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7.P%20QLKH-HTQT/p-qlkh-htqt-mau2-don-vi-danh-gia-bang-kl-cong-viec-quy-2-20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9.TT.QHDN/quy-2-qhdn-danh-gia-bang-kl-cong-viec-xl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10.TT%20DHQLDL/TT.DHQLDL-mau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11.TT.Y-TE/M&#7851;u%20&#272;&#417;n%20v&#7883;%20qu&#253;%202-2020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12.TT.Thu%20vien/MAU%202%20-%20BANG%20KHOI%20LUONG%20CV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13.TT.DT%20LTT/mau2-don-vi-danh-gia-bang-kl-cong-viec-quy-2-ttd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14.K.KHCB/M&#7851;u-4a-KHCB-lan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15.khoa%20LLCT/1%20Khoa%20LLCT%20tong%20hop%20danh%20gi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16.khoa%20CNTT/donvidanhgia-quy02-2020-khoacntt-nop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17.Khoa%20Co%20khi/tong-hop-ket-qua-quy-2-20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18.khoa%20D-DT/Khoa-danh-gia_kl-cong-viec_quy2-202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19.khoa%20dong%20luc/BANG%204A%20QUY%202.2020%20THINH%20va%20xac%20dinh%20khoi%20luong%20lan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20.khoa%20Nhiet-lanh/2-don-vi-danh-gia-bang-kl-cong-viec-qui-22020-khoanhiet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21.K.May-TT/1543-mau2-don-vi-danh-gia-bang-kl-cong-viec-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22.K.Kinh%20te/Mau%202-Danh-gia-bang-KL-cong-viec-quy%202.2020_KKT%20V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3.DANH%20GIA%20QUY/2.NAM%202020/Quy%202-2020/2.HS-danh-gia-cac-don-vi/23.khoa%20Xay%20dung/mau2-don-vi-danh-gia-bang-kl-cong-viec-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-VCQL"/>
      <sheetName val="Mẫu 2C-GV"/>
      <sheetName val="Mẫu 2D-NV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VIẾT DŨNG"/>
      <sheetName val="HOA"/>
      <sheetName val="TỔNG NV"/>
      <sheetName val="NGỌC PHƯỢNG"/>
      <sheetName val="NHƯ QUỲNH"/>
      <sheetName val="ÁNH PHƯỢNG"/>
      <sheetName val="BÍCH LIỄU"/>
      <sheetName val="PHƯƠNG OANH"/>
      <sheetName val="CHÌ"/>
      <sheetName val="VÂN"/>
      <sheetName val="NHUNG"/>
      <sheetName val="HẢI YẾN"/>
      <sheetName val="XUÂN MAI"/>
      <sheetName val="HÙNG THANH"/>
      <sheetName val="ANH"/>
      <sheetName val="NHÀN"/>
      <sheetName val="PHÚ"/>
      <sheetName val="PHÚC"/>
      <sheetName val="VŨ"/>
      <sheetName val="TẤN"/>
      <sheetName val="HƯNG"/>
      <sheetName val="TUẤN"/>
      <sheetName val="PHƯƠNG"/>
      <sheetName val="HIỀN"/>
      <sheetName val="SƠN"/>
    </sheetNames>
    <sheetDataSet>
      <sheetData sheetId="0">
        <row r="11">
          <cell r="D11" t="str">
            <v>50800000104</v>
          </cell>
          <cell r="E11">
            <v>98</v>
          </cell>
          <cell r="F11">
            <v>38</v>
          </cell>
          <cell r="G11">
            <v>60</v>
          </cell>
          <cell r="J11">
            <v>98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 t="str">
            <v>11100000743</v>
          </cell>
          <cell r="E12">
            <v>89</v>
          </cell>
          <cell r="F12">
            <v>32</v>
          </cell>
          <cell r="G12">
            <v>60</v>
          </cell>
          <cell r="J12">
            <v>92</v>
          </cell>
          <cell r="L12" t="str">
            <v>X</v>
          </cell>
          <cell r="M12" t="str">
            <v/>
          </cell>
          <cell r="N12" t="str">
            <v/>
          </cell>
          <cell r="P12" t="str">
            <v>Tỷ lệ 50% CBQL Xuất sắc</v>
          </cell>
        </row>
        <row r="13">
          <cell r="D13" t="str">
            <v>11100082854</v>
          </cell>
          <cell r="E13">
            <v>80</v>
          </cell>
          <cell r="F13">
            <v>31</v>
          </cell>
          <cell r="G13">
            <v>60</v>
          </cell>
          <cell r="J13">
            <v>91</v>
          </cell>
          <cell r="K13" t="str">
            <v>X</v>
          </cell>
          <cell r="L13" t="str">
            <v/>
          </cell>
          <cell r="M13" t="str">
            <v/>
          </cell>
          <cell r="N13" t="str">
            <v/>
          </cell>
        </row>
        <row r="14">
          <cell r="D14" t="str">
            <v>11100082861</v>
          </cell>
          <cell r="E14">
            <v>80</v>
          </cell>
          <cell r="F14">
            <v>32</v>
          </cell>
          <cell r="G14">
            <v>60</v>
          </cell>
          <cell r="J14">
            <v>92</v>
          </cell>
          <cell r="K14" t="str">
            <v>X</v>
          </cell>
          <cell r="L14" t="str">
            <v/>
          </cell>
          <cell r="M14" t="str">
            <v/>
          </cell>
          <cell r="N14" t="str">
            <v/>
          </cell>
        </row>
        <row r="15">
          <cell r="D15" t="str">
            <v>11100115699</v>
          </cell>
          <cell r="E15">
            <v>80</v>
          </cell>
          <cell r="F15">
            <v>30</v>
          </cell>
          <cell r="G15">
            <v>60</v>
          </cell>
          <cell r="J15">
            <v>90</v>
          </cell>
          <cell r="K15" t="str">
            <v>X</v>
          </cell>
          <cell r="L15" t="str">
            <v/>
          </cell>
          <cell r="M15" t="str">
            <v/>
          </cell>
          <cell r="N15" t="str">
            <v/>
          </cell>
        </row>
        <row r="16">
          <cell r="D16" t="str">
            <v>40400000515</v>
          </cell>
          <cell r="E16">
            <v>80</v>
          </cell>
          <cell r="F16">
            <v>30</v>
          </cell>
          <cell r="G16">
            <v>60</v>
          </cell>
          <cell r="J16">
            <v>90</v>
          </cell>
          <cell r="K16" t="str">
            <v>X</v>
          </cell>
          <cell r="L16" t="str">
            <v/>
          </cell>
          <cell r="M16" t="str">
            <v/>
          </cell>
          <cell r="N16" t="str">
            <v/>
          </cell>
        </row>
        <row r="17">
          <cell r="D17" t="str">
            <v>11100071604</v>
          </cell>
          <cell r="E17">
            <v>80</v>
          </cell>
          <cell r="F17">
            <v>29</v>
          </cell>
          <cell r="G17">
            <v>60</v>
          </cell>
          <cell r="J17">
            <v>89</v>
          </cell>
          <cell r="K17" t="str">
            <v/>
          </cell>
          <cell r="L17" t="str">
            <v>X</v>
          </cell>
          <cell r="M17" t="str">
            <v/>
          </cell>
          <cell r="N17" t="str">
            <v/>
          </cell>
        </row>
        <row r="18">
          <cell r="D18" t="str">
            <v>80300000835</v>
          </cell>
          <cell r="E18">
            <v>88</v>
          </cell>
          <cell r="F18">
            <v>30</v>
          </cell>
          <cell r="G18">
            <v>60</v>
          </cell>
          <cell r="J18">
            <v>90</v>
          </cell>
          <cell r="K18" t="str">
            <v>X</v>
          </cell>
          <cell r="L18" t="str">
            <v/>
          </cell>
          <cell r="M18" t="str">
            <v/>
          </cell>
          <cell r="N18" t="str">
            <v/>
          </cell>
        </row>
        <row r="19">
          <cell r="D19" t="str">
            <v>40700000887</v>
          </cell>
          <cell r="E19">
            <v>80</v>
          </cell>
          <cell r="F19">
            <v>29</v>
          </cell>
          <cell r="G19">
            <v>50</v>
          </cell>
          <cell r="J19">
            <v>79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  <row r="20">
          <cell r="D20" t="str">
            <v>40700000683</v>
          </cell>
          <cell r="E20">
            <v>80</v>
          </cell>
          <cell r="F20">
            <v>31</v>
          </cell>
          <cell r="G20">
            <v>60</v>
          </cell>
          <cell r="J20">
            <v>91</v>
          </cell>
          <cell r="K20" t="str">
            <v>X</v>
          </cell>
          <cell r="L20" t="str">
            <v/>
          </cell>
          <cell r="M20" t="str">
            <v/>
          </cell>
          <cell r="N20" t="str">
            <v/>
          </cell>
        </row>
        <row r="21">
          <cell r="D21" t="str">
            <v>80500000584</v>
          </cell>
          <cell r="E21">
            <v>80</v>
          </cell>
          <cell r="F21">
            <v>28</v>
          </cell>
          <cell r="G21">
            <v>60</v>
          </cell>
          <cell r="J21">
            <v>88</v>
          </cell>
          <cell r="K21" t="str">
            <v/>
          </cell>
          <cell r="L21" t="str">
            <v>X</v>
          </cell>
          <cell r="M21" t="str">
            <v/>
          </cell>
          <cell r="N21" t="str">
            <v/>
          </cell>
        </row>
        <row r="22">
          <cell r="K22">
            <v>1</v>
          </cell>
          <cell r="L22">
            <v>2</v>
          </cell>
          <cell r="M22">
            <v>0</v>
          </cell>
          <cell r="N22">
            <v>0</v>
          </cell>
          <cell r="O22">
            <v>0</v>
          </cell>
        </row>
        <row r="23">
          <cell r="D23">
            <v>11100000803</v>
          </cell>
          <cell r="E23">
            <v>80</v>
          </cell>
          <cell r="F23">
            <v>30</v>
          </cell>
          <cell r="G23">
            <v>50</v>
          </cell>
          <cell r="J23">
            <v>80</v>
          </cell>
          <cell r="K23" t="str">
            <v/>
          </cell>
          <cell r="L23" t="str">
            <v>X</v>
          </cell>
          <cell r="M23" t="str">
            <v/>
          </cell>
          <cell r="N23" t="str">
            <v/>
          </cell>
        </row>
        <row r="24">
          <cell r="D24" t="str">
            <v>11100071597</v>
          </cell>
          <cell r="E24">
            <v>89</v>
          </cell>
          <cell r="F24">
            <v>30</v>
          </cell>
          <cell r="G24">
            <v>50</v>
          </cell>
          <cell r="J24">
            <v>80</v>
          </cell>
          <cell r="K24" t="str">
            <v/>
          </cell>
          <cell r="L24" t="str">
            <v>X</v>
          </cell>
          <cell r="M24" t="str">
            <v/>
          </cell>
          <cell r="N24" t="str">
            <v/>
          </cell>
        </row>
        <row r="25">
          <cell r="D25" t="str">
            <v>11100000805</v>
          </cell>
          <cell r="E25">
            <v>88</v>
          </cell>
          <cell r="F25">
            <v>30</v>
          </cell>
          <cell r="G25">
            <v>60</v>
          </cell>
          <cell r="J25">
            <v>90</v>
          </cell>
          <cell r="K25" t="str">
            <v>X</v>
          </cell>
          <cell r="L25" t="str">
            <v/>
          </cell>
          <cell r="M25" t="str">
            <v/>
          </cell>
          <cell r="N25" t="str">
            <v/>
          </cell>
        </row>
        <row r="26">
          <cell r="K26">
            <v>2</v>
          </cell>
          <cell r="L26">
            <v>2</v>
          </cell>
          <cell r="M26">
            <v>0</v>
          </cell>
          <cell r="N26">
            <v>0</v>
          </cell>
          <cell r="O26">
            <v>0</v>
          </cell>
        </row>
        <row r="27">
          <cell r="D27" t="str">
            <v>79000H05.000574</v>
          </cell>
          <cell r="E27">
            <v>78</v>
          </cell>
          <cell r="F27">
            <v>31</v>
          </cell>
          <cell r="G27">
            <v>60</v>
          </cell>
          <cell r="J27">
            <v>91</v>
          </cell>
          <cell r="K27" t="str">
            <v>X</v>
          </cell>
          <cell r="L27" t="str">
            <v/>
          </cell>
          <cell r="M27" t="str">
            <v/>
          </cell>
          <cell r="N27" t="str">
            <v/>
          </cell>
        </row>
        <row r="28">
          <cell r="D28" t="str">
            <v>79000H05.000575</v>
          </cell>
          <cell r="E28">
            <v>88</v>
          </cell>
          <cell r="F28">
            <v>30</v>
          </cell>
          <cell r="G28">
            <v>60</v>
          </cell>
          <cell r="J28">
            <v>90</v>
          </cell>
          <cell r="K28" t="str">
            <v>X</v>
          </cell>
          <cell r="L28" t="str">
            <v/>
          </cell>
          <cell r="M28" t="str">
            <v/>
          </cell>
          <cell r="N28" t="str">
            <v/>
          </cell>
        </row>
        <row r="29">
          <cell r="D29" t="str">
            <v>79000H05.000448</v>
          </cell>
          <cell r="E29">
            <v>87</v>
          </cell>
          <cell r="F29">
            <v>29</v>
          </cell>
          <cell r="G29">
            <v>60</v>
          </cell>
          <cell r="J29">
            <v>89</v>
          </cell>
          <cell r="K29" t="str">
            <v/>
          </cell>
          <cell r="L29" t="str">
            <v>X</v>
          </cell>
        </row>
        <row r="30">
          <cell r="D30" t="str">
            <v>79000H05.000420</v>
          </cell>
          <cell r="E30">
            <v>88</v>
          </cell>
          <cell r="F30">
            <v>28</v>
          </cell>
          <cell r="G30">
            <v>60</v>
          </cell>
          <cell r="J30">
            <v>88</v>
          </cell>
          <cell r="K30" t="str">
            <v/>
          </cell>
          <cell r="L30" t="str">
            <v>X</v>
          </cell>
        </row>
        <row r="31">
          <cell r="K31">
            <v>2</v>
          </cell>
          <cell r="L31" t="str">
            <v/>
          </cell>
          <cell r="O31">
            <v>0</v>
          </cell>
        </row>
        <row r="32">
          <cell r="D32" t="str">
            <v>79000H05.000568</v>
          </cell>
          <cell r="E32">
            <v>89</v>
          </cell>
          <cell r="F32">
            <v>30</v>
          </cell>
          <cell r="G32">
            <v>60</v>
          </cell>
          <cell r="J32">
            <v>90</v>
          </cell>
          <cell r="K32" t="str">
            <v>X</v>
          </cell>
          <cell r="L32" t="str">
            <v/>
          </cell>
        </row>
        <row r="33">
          <cell r="D33" t="str">
            <v>79000H05.000299</v>
          </cell>
          <cell r="E33">
            <v>85</v>
          </cell>
          <cell r="F33">
            <v>26</v>
          </cell>
          <cell r="G33">
            <v>60</v>
          </cell>
          <cell r="J33">
            <v>86</v>
          </cell>
          <cell r="K33" t="str">
            <v/>
          </cell>
          <cell r="L33" t="str">
            <v>X</v>
          </cell>
        </row>
        <row r="34">
          <cell r="D34" t="str">
            <v>79000H05.000527</v>
          </cell>
          <cell r="E34">
            <v>87</v>
          </cell>
          <cell r="F34">
            <v>28</v>
          </cell>
          <cell r="G34">
            <v>50</v>
          </cell>
          <cell r="J34">
            <v>78</v>
          </cell>
          <cell r="K34" t="str">
            <v/>
          </cell>
          <cell r="L34" t="str">
            <v>X</v>
          </cell>
        </row>
        <row r="35">
          <cell r="D35" t="str">
            <v xml:space="preserve">79000H05.326689 </v>
          </cell>
          <cell r="E35">
            <v>86</v>
          </cell>
          <cell r="F35">
            <v>29</v>
          </cell>
          <cell r="G35">
            <v>50</v>
          </cell>
          <cell r="J35">
            <v>79</v>
          </cell>
          <cell r="K35" t="str">
            <v/>
          </cell>
          <cell r="L35" t="str">
            <v>X</v>
          </cell>
        </row>
        <row r="36">
          <cell r="D36" t="str">
            <v>79000H05.110707</v>
          </cell>
          <cell r="E36">
            <v>86</v>
          </cell>
          <cell r="F36">
            <v>27</v>
          </cell>
          <cell r="G36">
            <v>50</v>
          </cell>
          <cell r="J36">
            <v>77</v>
          </cell>
          <cell r="K36" t="str">
            <v/>
          </cell>
          <cell r="L36" t="str">
            <v>X</v>
          </cell>
        </row>
        <row r="37">
          <cell r="D37" t="str">
            <v>79000H05.852722</v>
          </cell>
          <cell r="E37">
            <v>87</v>
          </cell>
          <cell r="F37">
            <v>30</v>
          </cell>
          <cell r="G37">
            <v>60</v>
          </cell>
          <cell r="J37">
            <v>90</v>
          </cell>
          <cell r="K37" t="str">
            <v>X</v>
          </cell>
          <cell r="L3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1. THIỆN"/>
      <sheetName val="2. LỢI"/>
      <sheetName val="3. HIỆP"/>
      <sheetName val="4. KIM ANH"/>
      <sheetName val="5. CHI"/>
      <sheetName val="6. HÀ"/>
      <sheetName val="7. THẮNG"/>
      <sheetName val="8. N. ANH"/>
      <sheetName val="9. HƯƠNG"/>
      <sheetName val="10. NỮ"/>
      <sheetName val="11. NHUNG"/>
      <sheetName val="12. GIANG"/>
      <sheetName val="13. HIẾU"/>
      <sheetName val="14. MỸ"/>
      <sheetName val="DS THỨ TỰ ĐÁNH GIÁ"/>
    </sheetNames>
    <sheetDataSet>
      <sheetData sheetId="0">
        <row r="11">
          <cell r="D11">
            <v>11100000742</v>
          </cell>
          <cell r="E11">
            <v>89</v>
          </cell>
          <cell r="F11">
            <v>29</v>
          </cell>
          <cell r="G11">
            <v>60</v>
          </cell>
          <cell r="H11">
            <v>0</v>
          </cell>
          <cell r="I11">
            <v>0</v>
          </cell>
          <cell r="J11">
            <v>89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11100000704</v>
          </cell>
          <cell r="E12">
            <v>78</v>
          </cell>
          <cell r="F12">
            <v>30</v>
          </cell>
          <cell r="G12">
            <v>60</v>
          </cell>
          <cell r="H12">
            <v>0</v>
          </cell>
          <cell r="I12">
            <v>0</v>
          </cell>
          <cell r="J12">
            <v>90</v>
          </cell>
          <cell r="K12" t="str">
            <v>X</v>
          </cell>
          <cell r="L12" t="str">
            <v/>
          </cell>
          <cell r="M12" t="str">
            <v/>
          </cell>
          <cell r="N12" t="str">
            <v/>
          </cell>
        </row>
        <row r="13">
          <cell r="D13">
            <v>11100000751</v>
          </cell>
          <cell r="E13">
            <v>77</v>
          </cell>
          <cell r="F13">
            <v>30</v>
          </cell>
          <cell r="G13">
            <v>60</v>
          </cell>
          <cell r="H13">
            <v>0</v>
          </cell>
          <cell r="I13">
            <v>0</v>
          </cell>
          <cell r="J13">
            <v>90</v>
          </cell>
          <cell r="K13" t="str">
            <v>X</v>
          </cell>
          <cell r="L13" t="str">
            <v/>
          </cell>
          <cell r="M13" t="str">
            <v/>
          </cell>
          <cell r="N13" t="str">
            <v/>
          </cell>
        </row>
        <row r="14">
          <cell r="D14">
            <v>11100115721</v>
          </cell>
          <cell r="E14">
            <v>77</v>
          </cell>
          <cell r="F14">
            <v>28</v>
          </cell>
          <cell r="G14">
            <v>60</v>
          </cell>
          <cell r="H14">
            <v>0</v>
          </cell>
          <cell r="I14">
            <v>0</v>
          </cell>
          <cell r="J14">
            <v>88</v>
          </cell>
          <cell r="K14" t="str">
            <v/>
          </cell>
          <cell r="L14" t="str">
            <v>X</v>
          </cell>
          <cell r="M14" t="str">
            <v/>
          </cell>
          <cell r="N14" t="str">
            <v/>
          </cell>
        </row>
        <row r="15">
          <cell r="D15">
            <v>11100110014</v>
          </cell>
          <cell r="E15">
            <v>78</v>
          </cell>
          <cell r="F15">
            <v>28</v>
          </cell>
          <cell r="G15">
            <v>60</v>
          </cell>
          <cell r="H15">
            <v>0</v>
          </cell>
          <cell r="I15">
            <v>0</v>
          </cell>
          <cell r="J15">
            <v>88</v>
          </cell>
          <cell r="K15" t="str">
            <v/>
          </cell>
          <cell r="L15" t="str">
            <v>X</v>
          </cell>
          <cell r="M15" t="str">
            <v/>
          </cell>
          <cell r="N15" t="str">
            <v/>
          </cell>
        </row>
        <row r="16">
          <cell r="D16">
            <v>11100071600</v>
          </cell>
          <cell r="E16">
            <v>92</v>
          </cell>
          <cell r="F16">
            <v>32</v>
          </cell>
          <cell r="G16">
            <v>60</v>
          </cell>
          <cell r="H16">
            <v>0</v>
          </cell>
          <cell r="I16">
            <v>0</v>
          </cell>
          <cell r="J16">
            <v>92</v>
          </cell>
          <cell r="K16" t="str">
            <v>X</v>
          </cell>
          <cell r="L16" t="str">
            <v/>
          </cell>
          <cell r="M16" t="str">
            <v/>
          </cell>
          <cell r="N16" t="str">
            <v/>
          </cell>
        </row>
        <row r="17">
          <cell r="D17">
            <v>11100000772</v>
          </cell>
          <cell r="E17">
            <v>82</v>
          </cell>
          <cell r="F17">
            <v>30</v>
          </cell>
          <cell r="G17">
            <v>60</v>
          </cell>
          <cell r="H17">
            <v>0</v>
          </cell>
          <cell r="I17">
            <v>0</v>
          </cell>
          <cell r="J17">
            <v>90</v>
          </cell>
          <cell r="K17" t="str">
            <v>X</v>
          </cell>
          <cell r="L17" t="str">
            <v/>
          </cell>
          <cell r="M17" t="str">
            <v/>
          </cell>
          <cell r="N17" t="str">
            <v/>
          </cell>
        </row>
        <row r="18">
          <cell r="D18">
            <v>50700000360</v>
          </cell>
          <cell r="E18">
            <v>77</v>
          </cell>
          <cell r="F18">
            <v>27</v>
          </cell>
          <cell r="G18">
            <v>50</v>
          </cell>
          <cell r="H18">
            <v>0</v>
          </cell>
          <cell r="I18">
            <v>0</v>
          </cell>
          <cell r="J18">
            <v>77</v>
          </cell>
          <cell r="K18" t="str">
            <v/>
          </cell>
          <cell r="L18" t="str">
            <v>X</v>
          </cell>
          <cell r="M18" t="str">
            <v/>
          </cell>
          <cell r="N18" t="str">
            <v/>
          </cell>
        </row>
        <row r="19">
          <cell r="D19">
            <v>50700000433</v>
          </cell>
          <cell r="E19">
            <v>77</v>
          </cell>
          <cell r="F19">
            <v>27</v>
          </cell>
          <cell r="G19">
            <v>50</v>
          </cell>
          <cell r="H19">
            <v>0</v>
          </cell>
          <cell r="I19">
            <v>0</v>
          </cell>
          <cell r="J19">
            <v>77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  <row r="21">
          <cell r="D21">
            <v>11100071602</v>
          </cell>
          <cell r="E21">
            <v>77</v>
          </cell>
          <cell r="F21">
            <v>30</v>
          </cell>
          <cell r="G21">
            <v>60</v>
          </cell>
          <cell r="H21">
            <v>0</v>
          </cell>
          <cell r="I21">
            <v>0</v>
          </cell>
          <cell r="J21">
            <v>90</v>
          </cell>
          <cell r="K21" t="str">
            <v>X</v>
          </cell>
          <cell r="L21" t="str">
            <v/>
          </cell>
          <cell r="M21" t="str">
            <v/>
          </cell>
          <cell r="N21" t="str">
            <v/>
          </cell>
        </row>
        <row r="23">
          <cell r="D23" t="str">
            <v>79000H05.000552</v>
          </cell>
          <cell r="E23">
            <v>77</v>
          </cell>
          <cell r="F23">
            <v>28</v>
          </cell>
          <cell r="G23">
            <v>60</v>
          </cell>
          <cell r="H23">
            <v>0</v>
          </cell>
          <cell r="I23">
            <v>0</v>
          </cell>
          <cell r="J23">
            <v>88</v>
          </cell>
          <cell r="K23" t="str">
            <v/>
          </cell>
          <cell r="L23" t="str">
            <v>X</v>
          </cell>
          <cell r="M23" t="str">
            <v/>
          </cell>
          <cell r="N23" t="str">
            <v/>
          </cell>
        </row>
        <row r="24">
          <cell r="D24" t="str">
            <v>79000H05.000459</v>
          </cell>
          <cell r="E24">
            <v>77</v>
          </cell>
          <cell r="F24">
            <v>30</v>
          </cell>
          <cell r="G24">
            <v>60</v>
          </cell>
          <cell r="H24">
            <v>0</v>
          </cell>
          <cell r="I24">
            <v>0</v>
          </cell>
          <cell r="J24">
            <v>90</v>
          </cell>
          <cell r="K24" t="str">
            <v>X</v>
          </cell>
          <cell r="L24" t="str">
            <v/>
          </cell>
          <cell r="M24" t="str">
            <v/>
          </cell>
          <cell r="N24" t="str">
            <v/>
          </cell>
        </row>
        <row r="25">
          <cell r="D25" t="str">
            <v>79000H05.000443</v>
          </cell>
          <cell r="E25">
            <v>75</v>
          </cell>
          <cell r="F25">
            <v>30</v>
          </cell>
          <cell r="G25">
            <v>60</v>
          </cell>
          <cell r="H25">
            <v>0</v>
          </cell>
          <cell r="I25">
            <v>0</v>
          </cell>
          <cell r="J25">
            <v>90</v>
          </cell>
          <cell r="K25" t="str">
            <v>X</v>
          </cell>
          <cell r="L25" t="str">
            <v/>
          </cell>
          <cell r="M25" t="str">
            <v/>
          </cell>
          <cell r="N25" t="str">
            <v/>
          </cell>
        </row>
        <row r="26">
          <cell r="D26" t="str">
            <v>79000H05.852723</v>
          </cell>
          <cell r="E26">
            <v>82</v>
          </cell>
          <cell r="F26">
            <v>25</v>
          </cell>
          <cell r="G26">
            <v>50</v>
          </cell>
          <cell r="H26">
            <v>0</v>
          </cell>
          <cell r="I26">
            <v>0</v>
          </cell>
          <cell r="J26">
            <v>75</v>
          </cell>
          <cell r="K26" t="str">
            <v/>
          </cell>
          <cell r="L26" t="str">
            <v>X</v>
          </cell>
          <cell r="M26" t="str">
            <v/>
          </cell>
          <cell r="N26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-Nhan"/>
      <sheetName val="Mẫu 2B-Dao"/>
      <sheetName val="Mẫu 2D-Son"/>
      <sheetName val="Mẫu 2D-Dung"/>
      <sheetName val="Mẫu 2D-Tuyet"/>
      <sheetName val="Mẫu 2D-Thuy"/>
      <sheetName val="Mẫu 2D-Nhi"/>
    </sheetNames>
    <sheetDataSet>
      <sheetData sheetId="0">
        <row r="11">
          <cell r="D11">
            <v>11100066861</v>
          </cell>
          <cell r="E11">
            <v>76</v>
          </cell>
          <cell r="F11">
            <v>29</v>
          </cell>
          <cell r="G11">
            <v>50</v>
          </cell>
          <cell r="H11">
            <v>0</v>
          </cell>
          <cell r="I11">
            <v>0</v>
          </cell>
          <cell r="J11">
            <v>79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11100000701</v>
          </cell>
          <cell r="E12">
            <v>85</v>
          </cell>
          <cell r="F12">
            <v>32</v>
          </cell>
          <cell r="G12">
            <v>60</v>
          </cell>
          <cell r="H12">
            <v>0</v>
          </cell>
          <cell r="I12">
            <v>0</v>
          </cell>
          <cell r="J12">
            <v>92</v>
          </cell>
          <cell r="K12" t="str">
            <v>X</v>
          </cell>
          <cell r="L12" t="str">
            <v/>
          </cell>
          <cell r="M12" t="str">
            <v/>
          </cell>
          <cell r="N12" t="str">
            <v/>
          </cell>
        </row>
        <row r="13">
          <cell r="D13">
            <v>11100122989</v>
          </cell>
          <cell r="E13">
            <v>75</v>
          </cell>
          <cell r="F13">
            <v>27</v>
          </cell>
          <cell r="G13">
            <v>50</v>
          </cell>
          <cell r="H13">
            <v>0</v>
          </cell>
          <cell r="I13">
            <v>0</v>
          </cell>
          <cell r="J13">
            <v>77</v>
          </cell>
          <cell r="K13" t="str">
            <v/>
          </cell>
          <cell r="L13" t="str">
            <v>X</v>
          </cell>
          <cell r="M13" t="str">
            <v/>
          </cell>
          <cell r="N13" t="str">
            <v/>
          </cell>
        </row>
        <row r="14">
          <cell r="D14">
            <v>40800000245</v>
          </cell>
          <cell r="E14">
            <v>78</v>
          </cell>
          <cell r="F14">
            <v>31</v>
          </cell>
          <cell r="G14">
            <v>60</v>
          </cell>
          <cell r="H14">
            <v>0</v>
          </cell>
          <cell r="I14">
            <v>0</v>
          </cell>
          <cell r="J14">
            <v>91</v>
          </cell>
          <cell r="K14" t="str">
            <v>X</v>
          </cell>
          <cell r="L14" t="str">
            <v/>
          </cell>
          <cell r="M14" t="str">
            <v/>
          </cell>
          <cell r="N14" t="str">
            <v/>
          </cell>
        </row>
        <row r="15">
          <cell r="D15">
            <v>50700000482</v>
          </cell>
          <cell r="E15">
            <v>76</v>
          </cell>
          <cell r="F15">
            <v>28</v>
          </cell>
          <cell r="G15">
            <v>60</v>
          </cell>
          <cell r="H15">
            <v>0</v>
          </cell>
          <cell r="I15">
            <v>0</v>
          </cell>
          <cell r="J15">
            <v>88</v>
          </cell>
          <cell r="K15" t="str">
            <v/>
          </cell>
          <cell r="L15" t="str">
            <v>X</v>
          </cell>
          <cell r="M15" t="str">
            <v/>
          </cell>
          <cell r="N15" t="str">
            <v/>
          </cell>
        </row>
        <row r="16">
          <cell r="D16">
            <v>11100115710</v>
          </cell>
          <cell r="E16">
            <v>75</v>
          </cell>
          <cell r="F16">
            <v>26</v>
          </cell>
          <cell r="G16">
            <v>60</v>
          </cell>
          <cell r="H16">
            <v>0</v>
          </cell>
          <cell r="I16">
            <v>0</v>
          </cell>
          <cell r="J16">
            <v>86</v>
          </cell>
          <cell r="K16" t="str">
            <v/>
          </cell>
          <cell r="L16" t="str">
            <v>X</v>
          </cell>
          <cell r="M16" t="str">
            <v/>
          </cell>
          <cell r="N16" t="str">
            <v/>
          </cell>
        </row>
        <row r="17">
          <cell r="K17" t="str">
            <v/>
          </cell>
          <cell r="L17" t="str">
            <v/>
          </cell>
          <cell r="M17" t="str">
            <v/>
          </cell>
        </row>
        <row r="18">
          <cell r="D18" t="str">
            <v>79000H05.000518</v>
          </cell>
          <cell r="E18">
            <v>81</v>
          </cell>
          <cell r="F18">
            <v>31</v>
          </cell>
          <cell r="G18">
            <v>60</v>
          </cell>
          <cell r="H18">
            <v>0</v>
          </cell>
          <cell r="I18">
            <v>0</v>
          </cell>
          <cell r="J18">
            <v>91</v>
          </cell>
          <cell r="K18" t="str">
            <v>X</v>
          </cell>
          <cell r="L18" t="str">
            <v/>
          </cell>
          <cell r="M18" t="str">
            <v/>
          </cell>
          <cell r="N18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L CV 10%"/>
      <sheetName val="Mẫu 4A"/>
      <sheetName val="KL CV cũ 10% (2)"/>
      <sheetName val="TỔNG ĐIỂM CỘNG-TRỪ"/>
      <sheetName val="Nguyễn Kính"/>
      <sheetName val="Kim Dung"/>
      <sheetName val="Tuyết Dung"/>
      <sheetName val="Ngọc"/>
      <sheetName val="Minh Thoa"/>
      <sheetName val="Hồng Thắm"/>
      <sheetName val="Đông Hưng"/>
      <sheetName val="Trân"/>
      <sheetName val="Thảo Vân"/>
    </sheetNames>
    <sheetDataSet>
      <sheetData sheetId="0"/>
      <sheetData sheetId="1">
        <row r="10">
          <cell r="D10">
            <v>50800000800</v>
          </cell>
          <cell r="E10">
            <v>98</v>
          </cell>
          <cell r="F10">
            <v>38</v>
          </cell>
          <cell r="G10">
            <v>60</v>
          </cell>
          <cell r="H10">
            <v>0</v>
          </cell>
          <cell r="I10">
            <v>0</v>
          </cell>
          <cell r="J10">
            <v>98</v>
          </cell>
          <cell r="K10" t="str">
            <v>X</v>
          </cell>
          <cell r="L10" t="str">
            <v/>
          </cell>
          <cell r="M10" t="str">
            <v/>
          </cell>
        </row>
        <row r="11">
          <cell r="D11">
            <v>11100071598</v>
          </cell>
          <cell r="E11">
            <v>97</v>
          </cell>
          <cell r="F11">
            <v>36</v>
          </cell>
          <cell r="G11">
            <v>50</v>
          </cell>
          <cell r="H11">
            <v>0</v>
          </cell>
          <cell r="I11">
            <v>0</v>
          </cell>
          <cell r="J11">
            <v>86</v>
          </cell>
          <cell r="K11" t="str">
            <v/>
          </cell>
          <cell r="L11" t="str">
            <v>X</v>
          </cell>
          <cell r="M11" t="str">
            <v/>
          </cell>
        </row>
        <row r="12">
          <cell r="D12">
            <v>11100115722</v>
          </cell>
          <cell r="E12">
            <v>96</v>
          </cell>
          <cell r="F12">
            <v>37</v>
          </cell>
          <cell r="G12">
            <v>60</v>
          </cell>
          <cell r="H12">
            <v>0</v>
          </cell>
          <cell r="I12">
            <v>0</v>
          </cell>
          <cell r="J12">
            <v>97</v>
          </cell>
          <cell r="K12" t="str">
            <v>X</v>
          </cell>
          <cell r="L12" t="str">
            <v/>
          </cell>
          <cell r="M12" t="str">
            <v/>
          </cell>
        </row>
        <row r="13">
          <cell r="D13">
            <v>50800001163</v>
          </cell>
          <cell r="E13">
            <v>95</v>
          </cell>
          <cell r="F13">
            <v>35</v>
          </cell>
          <cell r="G13">
            <v>60</v>
          </cell>
          <cell r="H13">
            <v>0</v>
          </cell>
          <cell r="I13">
            <v>0</v>
          </cell>
          <cell r="J13">
            <v>95</v>
          </cell>
          <cell r="K13" t="str">
            <v>X</v>
          </cell>
          <cell r="L13" t="str">
            <v/>
          </cell>
          <cell r="M13" t="str">
            <v/>
          </cell>
        </row>
        <row r="14">
          <cell r="D14">
            <v>11100121674</v>
          </cell>
          <cell r="E14">
            <v>96</v>
          </cell>
          <cell r="F14">
            <v>36</v>
          </cell>
          <cell r="G14">
            <v>60</v>
          </cell>
          <cell r="H14">
            <v>0</v>
          </cell>
          <cell r="I14">
            <v>0</v>
          </cell>
          <cell r="J14">
            <v>96</v>
          </cell>
          <cell r="K14" t="str">
            <v>X</v>
          </cell>
          <cell r="L14" t="str">
            <v/>
          </cell>
        </row>
        <row r="15">
          <cell r="D15">
            <v>40700000691</v>
          </cell>
          <cell r="E15">
            <v>96</v>
          </cell>
          <cell r="F15">
            <v>36</v>
          </cell>
          <cell r="G15">
            <v>60</v>
          </cell>
          <cell r="H15">
            <v>0</v>
          </cell>
          <cell r="I15">
            <v>0</v>
          </cell>
          <cell r="J15">
            <v>96</v>
          </cell>
          <cell r="K15" t="str">
            <v>X</v>
          </cell>
          <cell r="L15" t="str">
            <v/>
          </cell>
          <cell r="M15" t="str">
            <v/>
          </cell>
        </row>
        <row r="16">
          <cell r="D16">
            <v>50700000428</v>
          </cell>
          <cell r="E16">
            <v>77</v>
          </cell>
          <cell r="F16">
            <v>28</v>
          </cell>
          <cell r="G16">
            <v>50</v>
          </cell>
          <cell r="H16">
            <v>0</v>
          </cell>
          <cell r="I16">
            <v>0</v>
          </cell>
          <cell r="J16">
            <v>78</v>
          </cell>
          <cell r="L16" t="str">
            <v>X</v>
          </cell>
        </row>
        <row r="17">
          <cell r="D17">
            <v>50700000361</v>
          </cell>
          <cell r="E17">
            <v>95</v>
          </cell>
          <cell r="F17">
            <v>35</v>
          </cell>
          <cell r="G17">
            <v>50</v>
          </cell>
          <cell r="H17">
            <v>0</v>
          </cell>
          <cell r="I17">
            <v>0</v>
          </cell>
          <cell r="J17">
            <v>85</v>
          </cell>
          <cell r="K17" t="str">
            <v/>
          </cell>
          <cell r="L17" t="str">
            <v>X</v>
          </cell>
          <cell r="M17" t="str">
            <v/>
          </cell>
          <cell r="P17" t="str">
            <v>Tháng 04/2020</v>
          </cell>
        </row>
        <row r="18">
          <cell r="K18" t="str">
            <v/>
          </cell>
          <cell r="L18" t="str">
            <v/>
          </cell>
        </row>
        <row r="19">
          <cell r="D19" t="str">
            <v>79000H05.000490</v>
          </cell>
          <cell r="E19">
            <v>95</v>
          </cell>
          <cell r="F19">
            <v>35</v>
          </cell>
          <cell r="G19">
            <v>50</v>
          </cell>
          <cell r="H19">
            <v>0</v>
          </cell>
          <cell r="I19">
            <v>0</v>
          </cell>
          <cell r="J19">
            <v>85</v>
          </cell>
          <cell r="K19" t="str">
            <v/>
          </cell>
          <cell r="L19" t="str">
            <v>X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Mẫu 4A (qtdv)"/>
      <sheetName val="KL CV 10%"/>
      <sheetName val="TỔNG ĐIỂM CỘNG-TRỪ"/>
      <sheetName val="Lê Quang Liêm"/>
      <sheetName val="Nguyễn Văn Thành"/>
      <sheetName val="Nguyễn Trọng Phú"/>
      <sheetName val="Phan Dức Long"/>
      <sheetName val="Mẫu 2C-GV"/>
      <sheetName val="Đỗ Văn Trong"/>
      <sheetName val="Giáp Văn Thịnh"/>
      <sheetName val="Vũ Ngọc Quang"/>
      <sheetName val="Nguyễn Cao Thắng"/>
      <sheetName val="Ninh Đỗ Hiệp"/>
      <sheetName val="Nguyễn Tiến Việt Dũng"/>
      <sheetName val="Lê Hồng Anh Tuấn"/>
      <sheetName val="Hà Nhật Thanh"/>
      <sheetName val="Trần Văn Lý"/>
      <sheetName val="Bùi Thị Dương"/>
      <sheetName val="Võ Tấn Kiệt"/>
      <sheetName val="Giáp Đức Nhận"/>
      <sheetName val=" Trần Thị Thu"/>
      <sheetName val="Thân Thị Quyết"/>
      <sheetName val="Đỗ Thị Bích Thủy"/>
      <sheetName val="Nguyễn Thị Thu Trang"/>
      <sheetName val="Dương Thị Thủy"/>
      <sheetName val="Nguyễn Thị Thảo"/>
      <sheetName val="Lê Thị Thiện"/>
      <sheetName val="Trần Thị Kim Loan"/>
      <sheetName val="Trần Kim Tươi"/>
      <sheetName val="Võ Thị Tuyết"/>
      <sheetName val="Trịnh Tuấn Vũ"/>
      <sheetName val="Phạm Huy Hoàng"/>
      <sheetName val="Nguyễn Trung Dũng"/>
      <sheetName val="Tạ Quốc Tấn"/>
      <sheetName val="Nguyễn Xuân Lợi"/>
      <sheetName val="Huỳnh Bá Triết"/>
      <sheetName val="Trần Thanh Qúi"/>
    </sheetNames>
    <sheetDataSet>
      <sheetData sheetId="0"/>
      <sheetData sheetId="1">
        <row r="11">
          <cell r="D11">
            <v>50200000160</v>
          </cell>
          <cell r="E11">
            <v>99</v>
          </cell>
          <cell r="F11">
            <v>38</v>
          </cell>
          <cell r="G11">
            <v>60</v>
          </cell>
          <cell r="J11">
            <v>98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11100000723</v>
          </cell>
          <cell r="E12">
            <v>85</v>
          </cell>
          <cell r="F12">
            <v>36</v>
          </cell>
          <cell r="G12">
            <v>50</v>
          </cell>
          <cell r="J12">
            <v>86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11100083294</v>
          </cell>
          <cell r="E13">
            <v>87</v>
          </cell>
          <cell r="F13">
            <v>36</v>
          </cell>
          <cell r="G13">
            <v>50</v>
          </cell>
          <cell r="J13">
            <v>86</v>
          </cell>
          <cell r="K13" t="str">
            <v/>
          </cell>
          <cell r="L13" t="str">
            <v>X</v>
          </cell>
          <cell r="M13" t="str">
            <v/>
          </cell>
          <cell r="N13" t="str">
            <v/>
          </cell>
        </row>
        <row r="14">
          <cell r="D14">
            <v>11100000789</v>
          </cell>
          <cell r="E14">
            <v>90</v>
          </cell>
          <cell r="F14">
            <v>36</v>
          </cell>
          <cell r="G14">
            <v>60</v>
          </cell>
          <cell r="J14">
            <v>96</v>
          </cell>
          <cell r="K14" t="str">
            <v>X</v>
          </cell>
          <cell r="L14" t="str">
            <v/>
          </cell>
          <cell r="M14" t="str">
            <v/>
          </cell>
        </row>
        <row r="15">
          <cell r="D15">
            <v>11100071601</v>
          </cell>
          <cell r="E15">
            <v>77</v>
          </cell>
          <cell r="F15">
            <v>26</v>
          </cell>
          <cell r="G15">
            <v>50</v>
          </cell>
          <cell r="J15">
            <v>76</v>
          </cell>
          <cell r="K15" t="str">
            <v/>
          </cell>
          <cell r="L15" t="str">
            <v>X</v>
          </cell>
          <cell r="M15" t="str">
            <v/>
          </cell>
          <cell r="N15" t="str">
            <v/>
          </cell>
        </row>
        <row r="16">
          <cell r="D16">
            <v>11100115709</v>
          </cell>
          <cell r="E16">
            <v>95</v>
          </cell>
          <cell r="F16">
            <v>36</v>
          </cell>
          <cell r="G16">
            <v>60</v>
          </cell>
          <cell r="J16">
            <v>96</v>
          </cell>
          <cell r="K16" t="str">
            <v>X</v>
          </cell>
          <cell r="L16" t="str">
            <v/>
          </cell>
          <cell r="M16" t="str">
            <v/>
          </cell>
          <cell r="N16" t="str">
            <v/>
          </cell>
        </row>
        <row r="17">
          <cell r="D17">
            <v>11100083308</v>
          </cell>
          <cell r="E17">
            <v>95</v>
          </cell>
          <cell r="F17">
            <v>33</v>
          </cell>
          <cell r="G17">
            <v>60</v>
          </cell>
          <cell r="J17">
            <v>93</v>
          </cell>
          <cell r="K17" t="str">
            <v>X</v>
          </cell>
          <cell r="L17" t="str">
            <v/>
          </cell>
          <cell r="M17" t="str">
            <v/>
          </cell>
          <cell r="N17" t="str">
            <v/>
          </cell>
        </row>
        <row r="18">
          <cell r="D18">
            <v>80600000454</v>
          </cell>
          <cell r="E18">
            <v>95</v>
          </cell>
          <cell r="F18">
            <v>36</v>
          </cell>
          <cell r="G18">
            <v>60</v>
          </cell>
          <cell r="J18">
            <v>96</v>
          </cell>
          <cell r="K18" t="str">
            <v>X</v>
          </cell>
          <cell r="L18" t="str">
            <v/>
          </cell>
          <cell r="M18" t="str">
            <v/>
          </cell>
          <cell r="N18" t="str">
            <v/>
          </cell>
        </row>
        <row r="19">
          <cell r="D19">
            <v>11100115706</v>
          </cell>
          <cell r="E19">
            <v>84</v>
          </cell>
          <cell r="F19">
            <v>28</v>
          </cell>
          <cell r="G19">
            <v>50</v>
          </cell>
          <cell r="J19">
            <v>78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  <row r="20">
          <cell r="D20">
            <v>40800000301</v>
          </cell>
          <cell r="E20">
            <v>75</v>
          </cell>
          <cell r="F20">
            <v>25</v>
          </cell>
          <cell r="G20">
            <v>50</v>
          </cell>
          <cell r="J20">
            <v>75</v>
          </cell>
          <cell r="K20" t="str">
            <v/>
          </cell>
          <cell r="L20" t="str">
            <v>X</v>
          </cell>
          <cell r="M20" t="str">
            <v/>
          </cell>
          <cell r="N20" t="str">
            <v/>
          </cell>
        </row>
        <row r="21">
          <cell r="D21">
            <v>40900000037</v>
          </cell>
          <cell r="E21">
            <v>95</v>
          </cell>
          <cell r="F21">
            <v>35</v>
          </cell>
          <cell r="G21">
            <v>60</v>
          </cell>
          <cell r="J21">
            <v>95</v>
          </cell>
          <cell r="K21" t="str">
            <v>X</v>
          </cell>
          <cell r="L21" t="str">
            <v/>
          </cell>
          <cell r="M21" t="str">
            <v/>
          </cell>
          <cell r="N21" t="str">
            <v/>
          </cell>
        </row>
        <row r="22">
          <cell r="D22">
            <v>11100000741</v>
          </cell>
          <cell r="E22">
            <v>94</v>
          </cell>
          <cell r="F22">
            <v>34</v>
          </cell>
          <cell r="G22">
            <v>60</v>
          </cell>
          <cell r="J22">
            <v>94</v>
          </cell>
          <cell r="K22" t="str">
            <v>X</v>
          </cell>
          <cell r="L22" t="str">
            <v/>
          </cell>
          <cell r="M22" t="str">
            <v/>
          </cell>
          <cell r="N22" t="str">
            <v/>
          </cell>
        </row>
        <row r="23">
          <cell r="D23">
            <v>11100000812</v>
          </cell>
          <cell r="E23">
            <v>77</v>
          </cell>
          <cell r="F23">
            <v>34</v>
          </cell>
          <cell r="G23">
            <v>50</v>
          </cell>
          <cell r="J23">
            <v>84</v>
          </cell>
          <cell r="K23" t="str">
            <v/>
          </cell>
          <cell r="L23" t="str">
            <v>X</v>
          </cell>
          <cell r="M23" t="str">
            <v/>
          </cell>
          <cell r="N23" t="str">
            <v/>
          </cell>
        </row>
        <row r="24">
          <cell r="D24">
            <v>11100115717</v>
          </cell>
          <cell r="E24">
            <v>77</v>
          </cell>
          <cell r="F24">
            <v>28</v>
          </cell>
          <cell r="G24">
            <v>50</v>
          </cell>
          <cell r="J24">
            <v>78</v>
          </cell>
          <cell r="K24" t="str">
            <v/>
          </cell>
          <cell r="L24" t="str">
            <v>X</v>
          </cell>
          <cell r="M24" t="str">
            <v/>
          </cell>
          <cell r="N24" t="str">
            <v/>
          </cell>
        </row>
        <row r="26">
          <cell r="D26">
            <v>91100000342</v>
          </cell>
          <cell r="E26">
            <v>96</v>
          </cell>
          <cell r="F26">
            <v>36</v>
          </cell>
          <cell r="G26">
            <v>60</v>
          </cell>
          <cell r="J26">
            <v>96</v>
          </cell>
          <cell r="K26" t="str">
            <v>X</v>
          </cell>
          <cell r="L26" t="str">
            <v/>
          </cell>
          <cell r="M26" t="str">
            <v/>
          </cell>
          <cell r="N26" t="str">
            <v/>
          </cell>
        </row>
        <row r="28">
          <cell r="D28">
            <v>11100083290</v>
          </cell>
          <cell r="E28">
            <v>94</v>
          </cell>
          <cell r="F28">
            <v>35</v>
          </cell>
          <cell r="G28">
            <v>60</v>
          </cell>
          <cell r="J28">
            <v>95</v>
          </cell>
          <cell r="K28" t="str">
            <v>X</v>
          </cell>
          <cell r="L28" t="str">
            <v/>
          </cell>
          <cell r="M28" t="str">
            <v/>
          </cell>
          <cell r="N28" t="str">
            <v/>
          </cell>
        </row>
        <row r="29">
          <cell r="D29" t="str">
            <v>79000H05.000200</v>
          </cell>
          <cell r="E29">
            <v>94</v>
          </cell>
          <cell r="F29">
            <v>36</v>
          </cell>
          <cell r="G29">
            <v>60</v>
          </cell>
          <cell r="J29">
            <v>96</v>
          </cell>
          <cell r="K29" t="str">
            <v>X</v>
          </cell>
          <cell r="L29" t="str">
            <v/>
          </cell>
          <cell r="M29" t="str">
            <v/>
          </cell>
          <cell r="N29" t="str">
            <v/>
          </cell>
        </row>
        <row r="30">
          <cell r="D30" t="str">
            <v>79000H05.000484</v>
          </cell>
          <cell r="E30">
            <v>93</v>
          </cell>
          <cell r="F30">
            <v>34</v>
          </cell>
          <cell r="G30">
            <v>60</v>
          </cell>
          <cell r="J30">
            <v>94</v>
          </cell>
          <cell r="K30" t="str">
            <v>X</v>
          </cell>
          <cell r="L30" t="str">
            <v/>
          </cell>
          <cell r="M30" t="str">
            <v/>
          </cell>
          <cell r="N30" t="str">
            <v/>
          </cell>
        </row>
        <row r="31">
          <cell r="D31" t="str">
            <v>79000H05.000576</v>
          </cell>
          <cell r="E31">
            <v>76</v>
          </cell>
          <cell r="F31">
            <v>34</v>
          </cell>
          <cell r="G31">
            <v>50</v>
          </cell>
          <cell r="J31">
            <v>84</v>
          </cell>
          <cell r="K31" t="str">
            <v/>
          </cell>
          <cell r="L31" t="str">
            <v>X</v>
          </cell>
          <cell r="M31" t="str">
            <v/>
          </cell>
          <cell r="N31" t="str">
            <v/>
          </cell>
        </row>
        <row r="32">
          <cell r="D32" t="str">
            <v>79000H05.000233</v>
          </cell>
          <cell r="E32">
            <v>87</v>
          </cell>
          <cell r="F32">
            <v>26</v>
          </cell>
          <cell r="G32">
            <v>60</v>
          </cell>
          <cell r="J32">
            <v>86</v>
          </cell>
          <cell r="K32" t="str">
            <v/>
          </cell>
          <cell r="L32" t="str">
            <v>X</v>
          </cell>
          <cell r="M32" t="str">
            <v/>
          </cell>
          <cell r="N32" t="str">
            <v/>
          </cell>
        </row>
        <row r="33">
          <cell r="D33" t="str">
            <v>79000H05.000523</v>
          </cell>
          <cell r="E33">
            <v>87</v>
          </cell>
          <cell r="F33">
            <v>26</v>
          </cell>
          <cell r="G33">
            <v>60</v>
          </cell>
          <cell r="J33">
            <v>86</v>
          </cell>
          <cell r="K33" t="str">
            <v/>
          </cell>
          <cell r="L33" t="str">
            <v>X</v>
          </cell>
          <cell r="M33" t="str">
            <v/>
          </cell>
          <cell r="N33" t="str">
            <v/>
          </cell>
        </row>
        <row r="34">
          <cell r="D34" t="str">
            <v>79000H05.000480</v>
          </cell>
          <cell r="E34">
            <v>85</v>
          </cell>
          <cell r="F34">
            <v>26</v>
          </cell>
          <cell r="G34">
            <v>60</v>
          </cell>
          <cell r="J34">
            <v>86</v>
          </cell>
          <cell r="K34" t="str">
            <v/>
          </cell>
          <cell r="L34" t="str">
            <v>X</v>
          </cell>
          <cell r="M34" t="str">
            <v/>
          </cell>
          <cell r="N34" t="str">
            <v/>
          </cell>
        </row>
        <row r="35">
          <cell r="D35" t="str">
            <v>79000H05.000573</v>
          </cell>
          <cell r="E35">
            <v>83</v>
          </cell>
          <cell r="F35">
            <v>26</v>
          </cell>
          <cell r="G35">
            <v>60</v>
          </cell>
          <cell r="J35">
            <v>86</v>
          </cell>
          <cell r="K35" t="str">
            <v/>
          </cell>
          <cell r="L35" t="str">
            <v>X</v>
          </cell>
          <cell r="M35" t="str">
            <v/>
          </cell>
          <cell r="N35" t="str">
            <v/>
          </cell>
        </row>
        <row r="36">
          <cell r="D36" t="str">
            <v>79000H05.000229</v>
          </cell>
          <cell r="E36">
            <v>86</v>
          </cell>
          <cell r="F36">
            <v>26</v>
          </cell>
          <cell r="G36">
            <v>60</v>
          </cell>
          <cell r="J36">
            <v>86</v>
          </cell>
          <cell r="K36" t="str">
            <v/>
          </cell>
          <cell r="L36" t="str">
            <v>X</v>
          </cell>
          <cell r="M36" t="str">
            <v/>
          </cell>
          <cell r="N36" t="str">
            <v/>
          </cell>
        </row>
        <row r="37">
          <cell r="D37" t="str">
            <v>79000H05.852724</v>
          </cell>
          <cell r="E37">
            <v>86</v>
          </cell>
          <cell r="F37">
            <v>26</v>
          </cell>
          <cell r="G37">
            <v>60</v>
          </cell>
          <cell r="J37">
            <v>86</v>
          </cell>
          <cell r="K37" t="str">
            <v/>
          </cell>
          <cell r="L37" t="str">
            <v>X</v>
          </cell>
          <cell r="M37" t="str">
            <v/>
          </cell>
          <cell r="N37" t="str">
            <v/>
          </cell>
        </row>
        <row r="38">
          <cell r="D38" t="str">
            <v>79000H05.000507</v>
          </cell>
          <cell r="E38">
            <v>77</v>
          </cell>
          <cell r="F38">
            <v>26</v>
          </cell>
          <cell r="G38">
            <v>50</v>
          </cell>
          <cell r="J38">
            <v>76</v>
          </cell>
          <cell r="K38" t="str">
            <v/>
          </cell>
          <cell r="L38" t="str">
            <v>X</v>
          </cell>
          <cell r="M38" t="str">
            <v/>
          </cell>
          <cell r="N38" t="str">
            <v/>
          </cell>
        </row>
        <row r="39">
          <cell r="D39" t="str">
            <v>79000H05.000317</v>
          </cell>
          <cell r="E39">
            <v>77</v>
          </cell>
          <cell r="F39">
            <v>26</v>
          </cell>
          <cell r="G39">
            <v>50</v>
          </cell>
          <cell r="J39">
            <v>76</v>
          </cell>
          <cell r="K39" t="str">
            <v/>
          </cell>
          <cell r="L39" t="str">
            <v>X</v>
          </cell>
          <cell r="M39" t="str">
            <v/>
          </cell>
          <cell r="N39" t="str">
            <v/>
          </cell>
        </row>
        <row r="40">
          <cell r="D40" t="str">
            <v>79000H05.000557</v>
          </cell>
          <cell r="E40">
            <v>75</v>
          </cell>
          <cell r="F40">
            <v>26</v>
          </cell>
          <cell r="G40">
            <v>50</v>
          </cell>
          <cell r="J40">
            <v>76</v>
          </cell>
          <cell r="K40" t="str">
            <v/>
          </cell>
          <cell r="L40" t="str">
            <v>X</v>
          </cell>
          <cell r="M40" t="str">
            <v/>
          </cell>
          <cell r="N40" t="str">
            <v/>
          </cell>
        </row>
        <row r="41">
          <cell r="D41" t="str">
            <v>79000H05.000195</v>
          </cell>
          <cell r="E41">
            <v>94</v>
          </cell>
          <cell r="F41">
            <v>35</v>
          </cell>
          <cell r="G41">
            <v>60</v>
          </cell>
          <cell r="J41">
            <v>95</v>
          </cell>
          <cell r="K41" t="str">
            <v>X</v>
          </cell>
          <cell r="L41" t="str">
            <v/>
          </cell>
          <cell r="M41" t="str">
            <v/>
          </cell>
          <cell r="N41" t="str">
            <v/>
          </cell>
        </row>
        <row r="42">
          <cell r="D42" t="str">
            <v>79000H05.000193</v>
          </cell>
          <cell r="E42">
            <v>91</v>
          </cell>
          <cell r="F42">
            <v>34</v>
          </cell>
          <cell r="G42">
            <v>60</v>
          </cell>
          <cell r="J42">
            <v>94</v>
          </cell>
          <cell r="K42" t="str">
            <v>X</v>
          </cell>
          <cell r="L42" t="str">
            <v/>
          </cell>
          <cell r="M42" t="str">
            <v/>
          </cell>
          <cell r="N42" t="str">
            <v/>
          </cell>
        </row>
        <row r="43">
          <cell r="D43" t="str">
            <v>79000H05.000489</v>
          </cell>
          <cell r="E43">
            <v>87</v>
          </cell>
          <cell r="F43">
            <v>26</v>
          </cell>
          <cell r="G43">
            <v>60</v>
          </cell>
          <cell r="J43">
            <v>86</v>
          </cell>
          <cell r="K43" t="str">
            <v/>
          </cell>
          <cell r="L43" t="str">
            <v>X</v>
          </cell>
          <cell r="M43" t="str">
            <v/>
          </cell>
          <cell r="N43" t="str">
            <v/>
          </cell>
        </row>
        <row r="44">
          <cell r="D44" t="str">
            <v>79000H05.000602</v>
          </cell>
          <cell r="E44">
            <v>91</v>
          </cell>
          <cell r="F44">
            <v>33</v>
          </cell>
          <cell r="G44">
            <v>60</v>
          </cell>
          <cell r="J44">
            <v>93</v>
          </cell>
          <cell r="K44" t="str">
            <v>X</v>
          </cell>
          <cell r="L44" t="str">
            <v/>
          </cell>
          <cell r="M44" t="str">
            <v/>
          </cell>
          <cell r="N44" t="str">
            <v/>
          </cell>
        </row>
        <row r="45">
          <cell r="D45" t="str">
            <v>79000H05.000597</v>
          </cell>
          <cell r="E45">
            <v>81</v>
          </cell>
          <cell r="F45">
            <v>33</v>
          </cell>
          <cell r="G45">
            <v>50</v>
          </cell>
          <cell r="J45">
            <v>83</v>
          </cell>
          <cell r="K45" t="str">
            <v/>
          </cell>
          <cell r="L45" t="str">
            <v>X</v>
          </cell>
          <cell r="M45" t="str">
            <v/>
          </cell>
          <cell r="N45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</sheetNames>
    <sheetDataSet>
      <sheetData sheetId="0">
        <row r="10">
          <cell r="D10">
            <v>11100000707</v>
          </cell>
          <cell r="E10">
            <v>92</v>
          </cell>
          <cell r="F10">
            <v>32</v>
          </cell>
          <cell r="G10">
            <v>60</v>
          </cell>
          <cell r="H10">
            <v>0</v>
          </cell>
          <cell r="I10">
            <v>0</v>
          </cell>
          <cell r="J10">
            <v>92</v>
          </cell>
          <cell r="K10" t="str">
            <v>X</v>
          </cell>
          <cell r="L10" t="str">
            <v/>
          </cell>
        </row>
        <row r="11">
          <cell r="D11">
            <v>11100000732</v>
          </cell>
          <cell r="E11">
            <v>91</v>
          </cell>
          <cell r="F11">
            <v>31</v>
          </cell>
          <cell r="G11">
            <v>60</v>
          </cell>
          <cell r="H11">
            <v>0</v>
          </cell>
          <cell r="I11">
            <v>0</v>
          </cell>
          <cell r="J11">
            <v>91</v>
          </cell>
          <cell r="L11" t="str">
            <v>X</v>
          </cell>
        </row>
        <row r="12">
          <cell r="D12">
            <v>11100000798</v>
          </cell>
          <cell r="E12">
            <v>92</v>
          </cell>
          <cell r="F12">
            <v>32</v>
          </cell>
          <cell r="G12">
            <v>60</v>
          </cell>
          <cell r="H12">
            <v>0</v>
          </cell>
          <cell r="I12">
            <v>0</v>
          </cell>
          <cell r="J12">
            <v>92</v>
          </cell>
          <cell r="K12" t="str">
            <v>X</v>
          </cell>
          <cell r="L12" t="str">
            <v/>
          </cell>
        </row>
        <row r="13">
          <cell r="D13">
            <v>11100083384</v>
          </cell>
          <cell r="E13">
            <v>92</v>
          </cell>
          <cell r="F13">
            <v>32</v>
          </cell>
          <cell r="G13">
            <v>60</v>
          </cell>
          <cell r="H13">
            <v>0</v>
          </cell>
          <cell r="I13">
            <v>0</v>
          </cell>
          <cell r="J13">
            <v>92</v>
          </cell>
          <cell r="K13" t="str">
            <v>X</v>
          </cell>
          <cell r="L13" t="str">
            <v/>
          </cell>
        </row>
        <row r="14">
          <cell r="D14">
            <v>11100000782</v>
          </cell>
          <cell r="E14">
            <v>94</v>
          </cell>
          <cell r="F14">
            <v>30</v>
          </cell>
          <cell r="G14">
            <v>60</v>
          </cell>
          <cell r="H14">
            <v>0</v>
          </cell>
          <cell r="I14">
            <v>0</v>
          </cell>
          <cell r="J14">
            <v>90</v>
          </cell>
          <cell r="K14" t="str">
            <v>X</v>
          </cell>
          <cell r="L14" t="str">
            <v/>
          </cell>
        </row>
        <row r="15">
          <cell r="D15">
            <v>11100115707</v>
          </cell>
          <cell r="E15">
            <v>90</v>
          </cell>
          <cell r="F15">
            <v>30</v>
          </cell>
          <cell r="G15">
            <v>60</v>
          </cell>
          <cell r="H15">
            <v>0</v>
          </cell>
          <cell r="I15">
            <v>0</v>
          </cell>
          <cell r="J15">
            <v>90</v>
          </cell>
          <cell r="K15" t="str">
            <v>X</v>
          </cell>
          <cell r="L15" t="str">
            <v/>
          </cell>
        </row>
        <row r="16">
          <cell r="D16">
            <v>11100115705</v>
          </cell>
          <cell r="E16">
            <v>91</v>
          </cell>
          <cell r="F16">
            <v>32</v>
          </cell>
          <cell r="G16">
            <v>60</v>
          </cell>
          <cell r="H16">
            <v>1</v>
          </cell>
          <cell r="I16">
            <v>2.79</v>
          </cell>
          <cell r="J16">
            <v>90.2</v>
          </cell>
          <cell r="K16" t="str">
            <v>X</v>
          </cell>
          <cell r="L16" t="str">
            <v/>
          </cell>
        </row>
        <row r="17">
          <cell r="D17">
            <v>40400000575</v>
          </cell>
          <cell r="E17">
            <v>84</v>
          </cell>
          <cell r="F17">
            <v>21</v>
          </cell>
          <cell r="G17">
            <v>60</v>
          </cell>
          <cell r="H17">
            <v>0</v>
          </cell>
          <cell r="I17">
            <v>0</v>
          </cell>
          <cell r="J17">
            <v>81</v>
          </cell>
          <cell r="K17" t="str">
            <v/>
          </cell>
          <cell r="L17" t="str">
            <v>X</v>
          </cell>
        </row>
        <row r="18">
          <cell r="D18">
            <v>50700000362</v>
          </cell>
          <cell r="E18">
            <v>90</v>
          </cell>
          <cell r="F18">
            <v>32</v>
          </cell>
          <cell r="G18">
            <v>60</v>
          </cell>
          <cell r="H18">
            <v>0</v>
          </cell>
          <cell r="I18">
            <v>0</v>
          </cell>
          <cell r="J18">
            <v>92</v>
          </cell>
          <cell r="K18" t="str">
            <v>X</v>
          </cell>
          <cell r="L18" t="str">
            <v/>
          </cell>
        </row>
        <row r="19">
          <cell r="D19">
            <v>40800000380</v>
          </cell>
          <cell r="E19">
            <v>90</v>
          </cell>
          <cell r="F19">
            <v>30</v>
          </cell>
          <cell r="G19">
            <v>60</v>
          </cell>
          <cell r="H19">
            <v>0</v>
          </cell>
          <cell r="I19">
            <v>0</v>
          </cell>
          <cell r="J19">
            <v>90</v>
          </cell>
          <cell r="K19" t="str">
            <v>X</v>
          </cell>
          <cell r="L19" t="str">
            <v/>
          </cell>
        </row>
        <row r="20">
          <cell r="D20">
            <v>11100115720</v>
          </cell>
          <cell r="E20">
            <v>92</v>
          </cell>
          <cell r="F20">
            <v>31</v>
          </cell>
          <cell r="G20">
            <v>60</v>
          </cell>
          <cell r="H20">
            <v>0</v>
          </cell>
          <cell r="I20">
            <v>0</v>
          </cell>
          <cell r="J20">
            <v>91</v>
          </cell>
          <cell r="K20" t="str">
            <v>X</v>
          </cell>
          <cell r="L20" t="str">
            <v/>
          </cell>
        </row>
        <row r="21">
          <cell r="D21">
            <v>80600000227</v>
          </cell>
          <cell r="E21">
            <v>90</v>
          </cell>
          <cell r="F21">
            <v>31</v>
          </cell>
          <cell r="G21">
            <v>60</v>
          </cell>
          <cell r="H21">
            <v>0</v>
          </cell>
          <cell r="I21">
            <v>0</v>
          </cell>
          <cell r="J21">
            <v>91</v>
          </cell>
          <cell r="K21" t="str">
            <v>X</v>
          </cell>
          <cell r="L21" t="str">
            <v/>
          </cell>
        </row>
        <row r="22">
          <cell r="K22" t="str">
            <v/>
          </cell>
        </row>
        <row r="23">
          <cell r="K23" t="str">
            <v/>
          </cell>
        </row>
        <row r="24">
          <cell r="K24" t="str">
            <v/>
          </cell>
        </row>
        <row r="25">
          <cell r="D25" t="str">
            <v>79000H05.000551</v>
          </cell>
          <cell r="E25">
            <v>75</v>
          </cell>
          <cell r="F25">
            <v>29</v>
          </cell>
          <cell r="G25">
            <v>60</v>
          </cell>
          <cell r="H25">
            <v>0</v>
          </cell>
          <cell r="I25">
            <v>0</v>
          </cell>
          <cell r="J25">
            <v>89</v>
          </cell>
          <cell r="L25" t="str">
            <v>X</v>
          </cell>
        </row>
        <row r="26">
          <cell r="D26" t="str">
            <v>79000H05.000603</v>
          </cell>
          <cell r="E26">
            <v>91</v>
          </cell>
          <cell r="F26">
            <v>29</v>
          </cell>
          <cell r="G26">
            <v>60</v>
          </cell>
          <cell r="H26">
            <v>0</v>
          </cell>
          <cell r="I26">
            <v>0</v>
          </cell>
          <cell r="J26">
            <v>89</v>
          </cell>
          <cell r="K26" t="str">
            <v/>
          </cell>
          <cell r="L26" t="str">
            <v>X</v>
          </cell>
        </row>
        <row r="27">
          <cell r="D27" t="str">
            <v>79000H05.000407</v>
          </cell>
          <cell r="E27">
            <v>87</v>
          </cell>
          <cell r="F27">
            <v>29</v>
          </cell>
          <cell r="G27">
            <v>60</v>
          </cell>
          <cell r="H27">
            <v>0</v>
          </cell>
          <cell r="I27">
            <v>0</v>
          </cell>
          <cell r="J27">
            <v>89</v>
          </cell>
          <cell r="L27" t="str">
            <v>X</v>
          </cell>
        </row>
        <row r="28">
          <cell r="D28" t="str">
            <v>79000H05.000419</v>
          </cell>
          <cell r="E28">
            <v>85</v>
          </cell>
          <cell r="F28">
            <v>29</v>
          </cell>
          <cell r="G28">
            <v>60</v>
          </cell>
          <cell r="H28">
            <v>0</v>
          </cell>
          <cell r="I28">
            <v>0</v>
          </cell>
          <cell r="J28">
            <v>89</v>
          </cell>
          <cell r="L28" t="str">
            <v>X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Trang"/>
      <sheetName val="Dũng"/>
      <sheetName val="Hoa"/>
    </sheetNames>
    <sheetDataSet>
      <sheetData sheetId="0">
        <row r="11">
          <cell r="D11">
            <v>11100000746</v>
          </cell>
          <cell r="E11">
            <v>92</v>
          </cell>
          <cell r="F11">
            <v>32</v>
          </cell>
          <cell r="G11">
            <v>60</v>
          </cell>
          <cell r="H11">
            <v>0</v>
          </cell>
          <cell r="I11">
            <v>0</v>
          </cell>
          <cell r="J11">
            <v>92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31000001254</v>
          </cell>
          <cell r="E12">
            <v>75</v>
          </cell>
          <cell r="F12">
            <v>25</v>
          </cell>
          <cell r="G12">
            <v>50</v>
          </cell>
          <cell r="H12">
            <v>0</v>
          </cell>
          <cell r="I12">
            <v>0</v>
          </cell>
          <cell r="J12">
            <v>75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J13">
            <v>0</v>
          </cell>
          <cell r="K13" t="str">
            <v/>
          </cell>
          <cell r="L13" t="str">
            <v/>
          </cell>
          <cell r="M13" t="str">
            <v/>
          </cell>
          <cell r="N13" t="str">
            <v>X</v>
          </cell>
        </row>
        <row r="14">
          <cell r="J14">
            <v>0</v>
          </cell>
          <cell r="K14" t="str">
            <v/>
          </cell>
          <cell r="L14" t="str">
            <v/>
          </cell>
          <cell r="M14" t="str">
            <v/>
          </cell>
          <cell r="N14" t="str">
            <v>X</v>
          </cell>
        </row>
        <row r="15">
          <cell r="J15">
            <v>0</v>
          </cell>
          <cell r="K15" t="str">
            <v/>
          </cell>
          <cell r="L15" t="str">
            <v/>
          </cell>
          <cell r="M15" t="str">
            <v/>
          </cell>
          <cell r="N15" t="str">
            <v>X</v>
          </cell>
        </row>
        <row r="19">
          <cell r="D19" t="str">
            <v>79000H05.000474</v>
          </cell>
          <cell r="E19">
            <v>77</v>
          </cell>
          <cell r="F19">
            <v>27</v>
          </cell>
          <cell r="G19">
            <v>60</v>
          </cell>
          <cell r="H19">
            <v>0</v>
          </cell>
          <cell r="I19">
            <v>0</v>
          </cell>
          <cell r="J19">
            <v>87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 Thịnh "/>
      <sheetName val="Mẫu 2D NV Dương "/>
      <sheetName val="mẫu 2B CBQL Chiến "/>
    </sheetNames>
    <sheetDataSet>
      <sheetData sheetId="0">
        <row r="11">
          <cell r="D11">
            <v>40800000177</v>
          </cell>
          <cell r="E11">
            <v>86</v>
          </cell>
          <cell r="F11">
            <v>36</v>
          </cell>
          <cell r="G11">
            <v>50</v>
          </cell>
          <cell r="J11">
            <v>86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20100001676</v>
          </cell>
          <cell r="E12">
            <v>84</v>
          </cell>
          <cell r="F12">
            <v>33</v>
          </cell>
          <cell r="G12">
            <v>50</v>
          </cell>
          <cell r="J12">
            <v>83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81200000317</v>
          </cell>
          <cell r="E13">
            <v>89</v>
          </cell>
          <cell r="F13">
            <v>35</v>
          </cell>
          <cell r="G13">
            <v>50</v>
          </cell>
          <cell r="J13">
            <v>85</v>
          </cell>
          <cell r="K13" t="str">
            <v/>
          </cell>
          <cell r="L13" t="str">
            <v>X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D-LOC"/>
      <sheetName val="Mẫu 2B-THIEN"/>
      <sheetName val="Mẫu 2D-HOA"/>
      <sheetName val="Mẫu 2D-NGAN"/>
      <sheetName val="Mẫu 2D-TUAN"/>
      <sheetName val="Sheet1"/>
    </sheetNames>
    <sheetDataSet>
      <sheetData sheetId="0">
        <row r="10">
          <cell r="D10">
            <v>11100083326</v>
          </cell>
          <cell r="E10">
            <v>92</v>
          </cell>
          <cell r="F10">
            <v>32</v>
          </cell>
          <cell r="G10">
            <v>60</v>
          </cell>
          <cell r="H10">
            <v>0</v>
          </cell>
          <cell r="I10">
            <v>0</v>
          </cell>
          <cell r="J10">
            <v>92</v>
          </cell>
          <cell r="K10" t="str">
            <v>X</v>
          </cell>
          <cell r="L10" t="str">
            <v/>
          </cell>
          <cell r="M10" t="str">
            <v/>
          </cell>
          <cell r="N10" t="str">
            <v/>
          </cell>
        </row>
        <row r="11">
          <cell r="D11">
            <v>40800000361</v>
          </cell>
          <cell r="E11">
            <v>92</v>
          </cell>
          <cell r="F11">
            <v>32</v>
          </cell>
          <cell r="G11">
            <v>60</v>
          </cell>
          <cell r="H11">
            <v>0</v>
          </cell>
          <cell r="I11">
            <v>0</v>
          </cell>
          <cell r="J11">
            <v>92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40800000327</v>
          </cell>
          <cell r="E12">
            <v>90</v>
          </cell>
          <cell r="F12">
            <v>32</v>
          </cell>
          <cell r="G12">
            <v>50</v>
          </cell>
          <cell r="H12">
            <v>0</v>
          </cell>
          <cell r="I12">
            <v>0</v>
          </cell>
          <cell r="J12">
            <v>82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H13">
            <v>0</v>
          </cell>
          <cell r="I13">
            <v>0</v>
          </cell>
          <cell r="J13">
            <v>0</v>
          </cell>
          <cell r="K13" t="str">
            <v/>
          </cell>
          <cell r="L13" t="str">
            <v/>
          </cell>
          <cell r="M13" t="str">
            <v/>
          </cell>
          <cell r="N13" t="str">
            <v>X</v>
          </cell>
        </row>
        <row r="14">
          <cell r="H14">
            <v>0</v>
          </cell>
          <cell r="I14">
            <v>0</v>
          </cell>
          <cell r="J14">
            <v>0</v>
          </cell>
          <cell r="K14" t="str">
            <v/>
          </cell>
          <cell r="L14" t="str">
            <v/>
          </cell>
          <cell r="M14" t="str">
            <v/>
          </cell>
          <cell r="N14" t="str">
            <v>X</v>
          </cell>
        </row>
        <row r="21">
          <cell r="D21" t="str">
            <v>79000H05.000611</v>
          </cell>
          <cell r="E21">
            <v>82</v>
          </cell>
          <cell r="F21">
            <v>32</v>
          </cell>
          <cell r="G21">
            <v>50</v>
          </cell>
          <cell r="H21">
            <v>0</v>
          </cell>
          <cell r="I21">
            <v>0</v>
          </cell>
          <cell r="J21">
            <v>82</v>
          </cell>
          <cell r="K21" t="str">
            <v/>
          </cell>
          <cell r="L21" t="str">
            <v>X</v>
          </cell>
        </row>
        <row r="22">
          <cell r="D22" t="str">
            <v>79000H05.000612</v>
          </cell>
          <cell r="E22">
            <v>78</v>
          </cell>
          <cell r="F22">
            <v>28</v>
          </cell>
          <cell r="G22">
            <v>50</v>
          </cell>
          <cell r="H22">
            <v>0</v>
          </cell>
          <cell r="I22">
            <v>0</v>
          </cell>
          <cell r="J22">
            <v>78</v>
          </cell>
          <cell r="L22" t="str">
            <v>X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ỔNG ĐIỂM CỘNG-TRỪ"/>
      <sheetName val="KL CV 10%"/>
      <sheetName val="Mẫu 4A"/>
      <sheetName val="Quan Ly-C. Uyên"/>
      <sheetName val="Nhan Vien-Lan Anh"/>
      <sheetName val="Nhan Vien-Huyền"/>
      <sheetName val="Sheet3"/>
    </sheetNames>
    <sheetDataSet>
      <sheetData sheetId="0"/>
      <sheetData sheetId="1"/>
      <sheetData sheetId="2">
        <row r="9">
          <cell r="D9">
            <v>11100000785</v>
          </cell>
          <cell r="E9">
            <v>96</v>
          </cell>
          <cell r="F9">
            <v>36</v>
          </cell>
          <cell r="G9">
            <v>60</v>
          </cell>
          <cell r="H9">
            <v>0</v>
          </cell>
          <cell r="I9">
            <v>0</v>
          </cell>
          <cell r="J9">
            <v>96</v>
          </cell>
          <cell r="K9" t="str">
            <v>X</v>
          </cell>
          <cell r="L9" t="str">
            <v/>
          </cell>
          <cell r="M9" t="str">
            <v/>
          </cell>
          <cell r="N9" t="str">
            <v/>
          </cell>
          <cell r="O9"/>
          <cell r="P9"/>
        </row>
        <row r="10">
          <cell r="D10">
            <v>11100115711</v>
          </cell>
          <cell r="E10">
            <v>95</v>
          </cell>
          <cell r="F10">
            <v>35</v>
          </cell>
          <cell r="G10">
            <v>60</v>
          </cell>
          <cell r="H10">
            <v>0</v>
          </cell>
          <cell r="I10">
            <v>0</v>
          </cell>
          <cell r="J10">
            <v>95</v>
          </cell>
          <cell r="K10" t="str">
            <v>X</v>
          </cell>
          <cell r="L10" t="str">
            <v/>
          </cell>
          <cell r="M10"/>
          <cell r="N10"/>
          <cell r="O10"/>
          <cell r="P10"/>
        </row>
        <row r="11"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</row>
        <row r="12"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</row>
        <row r="13"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</row>
        <row r="14">
          <cell r="D14" t="str">
            <v>79000H05.000300</v>
          </cell>
          <cell r="E14">
            <v>95</v>
          </cell>
          <cell r="F14">
            <v>35</v>
          </cell>
          <cell r="G14">
            <v>60</v>
          </cell>
          <cell r="H14"/>
          <cell r="I14"/>
          <cell r="J14">
            <v>95</v>
          </cell>
          <cell r="K14" t="str">
            <v>X</v>
          </cell>
          <cell r="L14" t="str">
            <v/>
          </cell>
          <cell r="M14"/>
          <cell r="N14"/>
          <cell r="O14"/>
          <cell r="P14"/>
        </row>
      </sheetData>
      <sheetData sheetId="3"/>
      <sheetData sheetId="4"/>
      <sheetData sheetId="5"/>
      <sheetData sheetId="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VIET"/>
      <sheetName val="CANH"/>
      <sheetName val="HA"/>
      <sheetName val="THUY"/>
      <sheetName val="TRANG"/>
      <sheetName val="HAU"/>
    </sheetNames>
    <sheetDataSet>
      <sheetData sheetId="0">
        <row r="11">
          <cell r="D11">
            <v>11100082715</v>
          </cell>
          <cell r="E11">
            <v>88</v>
          </cell>
          <cell r="F11">
            <v>30</v>
          </cell>
          <cell r="G11">
            <v>60</v>
          </cell>
          <cell r="H11">
            <v>0</v>
          </cell>
          <cell r="I11">
            <v>0</v>
          </cell>
          <cell r="J11">
            <v>90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11100000754</v>
          </cell>
          <cell r="E12">
            <v>89</v>
          </cell>
          <cell r="F12">
            <v>28</v>
          </cell>
          <cell r="G12">
            <v>50</v>
          </cell>
          <cell r="H12">
            <v>0</v>
          </cell>
          <cell r="I12">
            <v>0</v>
          </cell>
          <cell r="J12">
            <v>78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40400000544</v>
          </cell>
          <cell r="E13">
            <v>80</v>
          </cell>
          <cell r="F13">
            <v>29</v>
          </cell>
          <cell r="G13">
            <v>50</v>
          </cell>
          <cell r="H13">
            <v>0</v>
          </cell>
          <cell r="I13">
            <v>0</v>
          </cell>
          <cell r="J13">
            <v>79</v>
          </cell>
          <cell r="K13" t="str">
            <v/>
          </cell>
          <cell r="L13" t="str">
            <v>X</v>
          </cell>
          <cell r="M13" t="str">
            <v/>
          </cell>
          <cell r="N13" t="str">
            <v/>
          </cell>
        </row>
        <row r="14">
          <cell r="D14">
            <v>40700000674</v>
          </cell>
          <cell r="E14">
            <v>78</v>
          </cell>
          <cell r="F14">
            <v>30</v>
          </cell>
          <cell r="G14">
            <v>50</v>
          </cell>
          <cell r="H14">
            <v>0</v>
          </cell>
          <cell r="I14">
            <v>0</v>
          </cell>
          <cell r="J14">
            <v>80</v>
          </cell>
          <cell r="K14" t="str">
            <v/>
          </cell>
          <cell r="L14" t="str">
            <v>X</v>
          </cell>
          <cell r="M14" t="str">
            <v/>
          </cell>
          <cell r="N14" t="str">
            <v/>
          </cell>
        </row>
        <row r="15">
          <cell r="G15">
            <v>50</v>
          </cell>
          <cell r="H15">
            <v>0</v>
          </cell>
          <cell r="I15">
            <v>0</v>
          </cell>
          <cell r="J15">
            <v>50</v>
          </cell>
          <cell r="K15" t="str">
            <v/>
          </cell>
          <cell r="L15" t="str">
            <v/>
          </cell>
          <cell r="M15" t="str">
            <v>X</v>
          </cell>
          <cell r="N15" t="str">
            <v/>
          </cell>
        </row>
        <row r="17">
          <cell r="D17" t="str">
            <v>79000H05.000555</v>
          </cell>
          <cell r="E17">
            <v>77</v>
          </cell>
          <cell r="F17">
            <v>27</v>
          </cell>
          <cell r="G17">
            <v>50</v>
          </cell>
          <cell r="H17">
            <v>0</v>
          </cell>
          <cell r="I17">
            <v>0</v>
          </cell>
          <cell r="J17">
            <v>77</v>
          </cell>
          <cell r="L17" t="str">
            <v>X</v>
          </cell>
        </row>
        <row r="18">
          <cell r="D18" t="str">
            <v>79000H05.000553</v>
          </cell>
          <cell r="E18">
            <v>77</v>
          </cell>
          <cell r="F18">
            <v>27</v>
          </cell>
          <cell r="G18">
            <v>50</v>
          </cell>
          <cell r="H18">
            <v>0</v>
          </cell>
          <cell r="I18">
            <v>0</v>
          </cell>
          <cell r="J18">
            <v>77</v>
          </cell>
          <cell r="L18" t="str">
            <v>X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Thắm"/>
      <sheetName val="Tâm"/>
      <sheetName val="Thành"/>
    </sheetNames>
    <sheetDataSet>
      <sheetData sheetId="0">
        <row r="11">
          <cell r="D11">
            <v>11100083302</v>
          </cell>
          <cell r="E11">
            <v>77</v>
          </cell>
          <cell r="F11">
            <v>27</v>
          </cell>
          <cell r="G11">
            <v>50</v>
          </cell>
          <cell r="H11">
            <v>0</v>
          </cell>
          <cell r="I11">
            <v>0</v>
          </cell>
          <cell r="J11">
            <v>77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11100083298</v>
          </cell>
          <cell r="E12">
            <v>77</v>
          </cell>
          <cell r="F12">
            <v>27</v>
          </cell>
          <cell r="G12">
            <v>50</v>
          </cell>
          <cell r="H12">
            <v>0</v>
          </cell>
          <cell r="I12">
            <v>0</v>
          </cell>
          <cell r="J12">
            <v>77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J13">
            <v>0</v>
          </cell>
          <cell r="K13" t="str">
            <v/>
          </cell>
          <cell r="L13" t="str">
            <v/>
          </cell>
          <cell r="M13" t="str">
            <v/>
          </cell>
          <cell r="N13" t="str">
            <v>X</v>
          </cell>
        </row>
        <row r="14">
          <cell r="J14">
            <v>0</v>
          </cell>
          <cell r="K14" t="str">
            <v/>
          </cell>
          <cell r="L14" t="str">
            <v/>
          </cell>
          <cell r="M14" t="str">
            <v/>
          </cell>
          <cell r="N14" t="str">
            <v>X</v>
          </cell>
        </row>
        <row r="15">
          <cell r="J15">
            <v>0</v>
          </cell>
          <cell r="K15" t="str">
            <v/>
          </cell>
          <cell r="L15" t="str">
            <v/>
          </cell>
          <cell r="M15" t="str">
            <v/>
          </cell>
          <cell r="N15" t="str">
            <v>X</v>
          </cell>
        </row>
        <row r="19">
          <cell r="D19" t="str">
            <v>79000H05.000560</v>
          </cell>
          <cell r="E19">
            <v>77</v>
          </cell>
          <cell r="F19">
            <v>27</v>
          </cell>
          <cell r="G19">
            <v>50</v>
          </cell>
          <cell r="H19">
            <v>0</v>
          </cell>
          <cell r="I19">
            <v>0</v>
          </cell>
          <cell r="J19">
            <v>77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2C-GV (7)"/>
      <sheetName val="Mẫu 4A"/>
    </sheetNames>
    <sheetDataSet>
      <sheetData sheetId="0"/>
      <sheetData sheetId="1">
        <row r="11">
          <cell r="D11">
            <v>11100067878</v>
          </cell>
          <cell r="E11">
            <v>95</v>
          </cell>
          <cell r="F11">
            <v>35</v>
          </cell>
          <cell r="G11">
            <v>50</v>
          </cell>
          <cell r="H11">
            <v>0</v>
          </cell>
          <cell r="I11">
            <v>0</v>
          </cell>
          <cell r="J11">
            <v>85</v>
          </cell>
          <cell r="L11" t="str">
            <v>X</v>
          </cell>
          <cell r="M11" t="str">
            <v/>
          </cell>
          <cell r="P11">
            <v>0.5</v>
          </cell>
        </row>
        <row r="12">
          <cell r="D12">
            <v>11100000752</v>
          </cell>
          <cell r="E12">
            <v>91</v>
          </cell>
          <cell r="F12">
            <v>35</v>
          </cell>
          <cell r="G12">
            <v>60</v>
          </cell>
          <cell r="H12">
            <v>0</v>
          </cell>
          <cell r="I12">
            <v>0</v>
          </cell>
          <cell r="J12">
            <v>95</v>
          </cell>
          <cell r="K12" t="str">
            <v>X</v>
          </cell>
          <cell r="M12" t="str">
            <v/>
          </cell>
        </row>
        <row r="13">
          <cell r="D13">
            <v>60100001140</v>
          </cell>
          <cell r="E13">
            <v>76</v>
          </cell>
          <cell r="F13">
            <v>26</v>
          </cell>
          <cell r="G13">
            <v>50</v>
          </cell>
          <cell r="H13">
            <v>0</v>
          </cell>
          <cell r="I13">
            <v>0</v>
          </cell>
          <cell r="J13">
            <v>76</v>
          </cell>
          <cell r="L13" t="str">
            <v>X</v>
          </cell>
          <cell r="M13" t="str">
            <v/>
          </cell>
        </row>
        <row r="14">
          <cell r="D14">
            <v>11100109967</v>
          </cell>
          <cell r="E14">
            <v>86</v>
          </cell>
          <cell r="F14">
            <v>26</v>
          </cell>
          <cell r="G14">
            <v>50</v>
          </cell>
          <cell r="H14">
            <v>0</v>
          </cell>
          <cell r="I14">
            <v>0</v>
          </cell>
          <cell r="J14">
            <v>76</v>
          </cell>
          <cell r="L14" t="str">
            <v>X</v>
          </cell>
          <cell r="M14" t="str">
            <v/>
          </cell>
        </row>
        <row r="15">
          <cell r="D15">
            <v>11100067248</v>
          </cell>
          <cell r="E15">
            <v>93</v>
          </cell>
          <cell r="F15">
            <v>34</v>
          </cell>
          <cell r="G15">
            <v>50</v>
          </cell>
          <cell r="H15">
            <v>0</v>
          </cell>
          <cell r="I15">
            <v>0</v>
          </cell>
          <cell r="J15">
            <v>84</v>
          </cell>
          <cell r="L15" t="str">
            <v>X</v>
          </cell>
          <cell r="M15" t="str">
            <v/>
          </cell>
        </row>
        <row r="16">
          <cell r="D16">
            <v>11100096308</v>
          </cell>
          <cell r="E16">
            <v>76</v>
          </cell>
          <cell r="F16">
            <v>26</v>
          </cell>
          <cell r="G16">
            <v>50</v>
          </cell>
          <cell r="H16">
            <v>0</v>
          </cell>
          <cell r="I16">
            <v>0</v>
          </cell>
          <cell r="J16">
            <v>76</v>
          </cell>
          <cell r="L16" t="str">
            <v>X</v>
          </cell>
        </row>
        <row r="17">
          <cell r="D17">
            <v>11100067776</v>
          </cell>
          <cell r="E17">
            <v>85</v>
          </cell>
          <cell r="F17">
            <v>26</v>
          </cell>
          <cell r="G17">
            <v>50</v>
          </cell>
          <cell r="H17">
            <v>0</v>
          </cell>
          <cell r="I17">
            <v>0</v>
          </cell>
          <cell r="J17">
            <v>76</v>
          </cell>
          <cell r="L17" t="str">
            <v>X</v>
          </cell>
        </row>
        <row r="18">
          <cell r="D18">
            <v>11100000796</v>
          </cell>
          <cell r="E18">
            <v>90</v>
          </cell>
          <cell r="F18">
            <v>34</v>
          </cell>
          <cell r="G18">
            <v>60</v>
          </cell>
          <cell r="H18">
            <v>0</v>
          </cell>
          <cell r="I18">
            <v>0</v>
          </cell>
          <cell r="J18">
            <v>94</v>
          </cell>
          <cell r="K18" t="str">
            <v>X</v>
          </cell>
          <cell r="M18" t="str">
            <v/>
          </cell>
        </row>
        <row r="19">
          <cell r="D19">
            <v>11100109549</v>
          </cell>
          <cell r="E19">
            <v>85</v>
          </cell>
          <cell r="F19">
            <v>26</v>
          </cell>
          <cell r="G19">
            <v>50</v>
          </cell>
          <cell r="H19">
            <v>0</v>
          </cell>
          <cell r="I19">
            <v>0</v>
          </cell>
          <cell r="J19">
            <v>76</v>
          </cell>
          <cell r="L19" t="str">
            <v>X</v>
          </cell>
          <cell r="M19" t="str">
            <v/>
          </cell>
          <cell r="N19" t="str">
            <v/>
          </cell>
        </row>
        <row r="20">
          <cell r="D20">
            <v>60300000097</v>
          </cell>
          <cell r="E20">
            <v>96</v>
          </cell>
          <cell r="F20">
            <v>36</v>
          </cell>
          <cell r="G20">
            <v>60</v>
          </cell>
          <cell r="H20">
            <v>0</v>
          </cell>
          <cell r="I20">
            <v>0</v>
          </cell>
          <cell r="J20">
            <v>96</v>
          </cell>
          <cell r="K20" t="str">
            <v>X</v>
          </cell>
          <cell r="M20" t="str">
            <v/>
          </cell>
        </row>
        <row r="21">
          <cell r="D21">
            <v>60300000060</v>
          </cell>
          <cell r="E21">
            <v>93</v>
          </cell>
          <cell r="F21">
            <v>33</v>
          </cell>
          <cell r="G21">
            <v>60</v>
          </cell>
          <cell r="H21">
            <v>0</v>
          </cell>
          <cell r="I21">
            <v>0</v>
          </cell>
          <cell r="J21">
            <v>93</v>
          </cell>
          <cell r="K21" t="str">
            <v>X</v>
          </cell>
          <cell r="M21" t="str">
            <v/>
          </cell>
        </row>
        <row r="22">
          <cell r="D22">
            <v>11100119654</v>
          </cell>
          <cell r="E22">
            <v>75</v>
          </cell>
          <cell r="F22">
            <v>34</v>
          </cell>
          <cell r="G22">
            <v>60</v>
          </cell>
          <cell r="H22">
            <v>0</v>
          </cell>
          <cell r="I22">
            <v>0</v>
          </cell>
          <cell r="J22">
            <v>94</v>
          </cell>
          <cell r="K22" t="str">
            <v>X</v>
          </cell>
          <cell r="M22" t="str">
            <v/>
          </cell>
        </row>
        <row r="23">
          <cell r="D23">
            <v>11100000737</v>
          </cell>
          <cell r="E23">
            <v>85</v>
          </cell>
          <cell r="F23">
            <v>34</v>
          </cell>
          <cell r="G23">
            <v>50</v>
          </cell>
          <cell r="H23">
            <v>0</v>
          </cell>
          <cell r="I23">
            <v>0</v>
          </cell>
          <cell r="J23">
            <v>84</v>
          </cell>
          <cell r="L23" t="str">
            <v>X</v>
          </cell>
          <cell r="M23" t="str">
            <v/>
          </cell>
        </row>
        <row r="24">
          <cell r="D24">
            <v>11100000801</v>
          </cell>
          <cell r="E24">
            <v>85</v>
          </cell>
          <cell r="F24">
            <v>34</v>
          </cell>
          <cell r="G24">
            <v>50</v>
          </cell>
          <cell r="H24">
            <v>0</v>
          </cell>
          <cell r="I24">
            <v>0</v>
          </cell>
          <cell r="J24">
            <v>84</v>
          </cell>
          <cell r="L24" t="str">
            <v>X</v>
          </cell>
          <cell r="M24" t="str">
            <v/>
          </cell>
        </row>
        <row r="25">
          <cell r="D25">
            <v>11100066702</v>
          </cell>
          <cell r="E25">
            <v>93</v>
          </cell>
          <cell r="F25">
            <v>33</v>
          </cell>
          <cell r="G25">
            <v>50</v>
          </cell>
          <cell r="H25">
            <v>0</v>
          </cell>
          <cell r="I25">
            <v>0</v>
          </cell>
          <cell r="J25">
            <v>83</v>
          </cell>
          <cell r="L25" t="str">
            <v>X</v>
          </cell>
          <cell r="M25" t="str">
            <v/>
          </cell>
        </row>
        <row r="26">
          <cell r="D26">
            <v>11100091472</v>
          </cell>
          <cell r="E26">
            <v>75</v>
          </cell>
          <cell r="F26">
            <v>32</v>
          </cell>
          <cell r="G26">
            <v>50</v>
          </cell>
          <cell r="H26">
            <v>0</v>
          </cell>
          <cell r="I26">
            <v>0</v>
          </cell>
          <cell r="J26">
            <v>82</v>
          </cell>
          <cell r="L26" t="str">
            <v>X</v>
          </cell>
          <cell r="M26" t="str">
            <v/>
          </cell>
        </row>
        <row r="27">
          <cell r="D27">
            <v>11100082584</v>
          </cell>
          <cell r="E27">
            <v>84</v>
          </cell>
          <cell r="F27">
            <v>34</v>
          </cell>
          <cell r="G27">
            <v>60</v>
          </cell>
          <cell r="H27">
            <v>0</v>
          </cell>
          <cell r="I27">
            <v>0</v>
          </cell>
          <cell r="J27">
            <v>94</v>
          </cell>
          <cell r="K27" t="str">
            <v>X</v>
          </cell>
        </row>
        <row r="28">
          <cell r="D28">
            <v>60200000550</v>
          </cell>
          <cell r="P28" t="str">
            <v>NGHỈ THAI SẢN TỪ 5/3</v>
          </cell>
        </row>
        <row r="29">
          <cell r="D29">
            <v>31100001602</v>
          </cell>
          <cell r="E29">
            <v>85</v>
          </cell>
          <cell r="F29">
            <v>26</v>
          </cell>
          <cell r="G29">
            <v>50</v>
          </cell>
          <cell r="H29">
            <v>0</v>
          </cell>
          <cell r="I29">
            <v>0</v>
          </cell>
          <cell r="J29">
            <v>76</v>
          </cell>
          <cell r="M29" t="str">
            <v>X</v>
          </cell>
          <cell r="N29" t="str">
            <v/>
          </cell>
          <cell r="P29" t="str">
            <v>xếp loại  B</v>
          </cell>
        </row>
        <row r="30">
          <cell r="D30">
            <v>31100001640</v>
          </cell>
          <cell r="E30">
            <v>94</v>
          </cell>
          <cell r="F30">
            <v>26</v>
          </cell>
          <cell r="G30">
            <v>50</v>
          </cell>
          <cell r="H30">
            <v>0</v>
          </cell>
          <cell r="I30">
            <v>0</v>
          </cell>
          <cell r="J30">
            <v>76</v>
          </cell>
          <cell r="L30" t="str">
            <v>X</v>
          </cell>
          <cell r="M30" t="str">
            <v/>
          </cell>
          <cell r="N30" t="str">
            <v/>
          </cell>
        </row>
        <row r="31">
          <cell r="D31">
            <v>11100096296</v>
          </cell>
          <cell r="E31">
            <v>75</v>
          </cell>
          <cell r="F31">
            <v>26</v>
          </cell>
          <cell r="G31">
            <v>50</v>
          </cell>
          <cell r="H31">
            <v>0</v>
          </cell>
          <cell r="I31">
            <v>0</v>
          </cell>
          <cell r="J31">
            <v>76</v>
          </cell>
          <cell r="L31" t="str">
            <v>X</v>
          </cell>
          <cell r="M31" t="str">
            <v/>
          </cell>
          <cell r="N31" t="str">
            <v/>
          </cell>
        </row>
        <row r="32">
          <cell r="D32">
            <v>60400000280</v>
          </cell>
          <cell r="E32">
            <v>98</v>
          </cell>
          <cell r="F32">
            <v>38</v>
          </cell>
          <cell r="G32">
            <v>60</v>
          </cell>
          <cell r="H32">
            <v>0</v>
          </cell>
          <cell r="I32">
            <v>0</v>
          </cell>
          <cell r="J32">
            <v>98</v>
          </cell>
          <cell r="K32" t="str">
            <v>X</v>
          </cell>
          <cell r="M32" t="str">
            <v/>
          </cell>
        </row>
        <row r="33">
          <cell r="D33">
            <v>11100000799</v>
          </cell>
          <cell r="E33">
            <v>94</v>
          </cell>
          <cell r="F33">
            <v>29</v>
          </cell>
          <cell r="G33">
            <v>60</v>
          </cell>
          <cell r="H33">
            <v>0</v>
          </cell>
          <cell r="I33">
            <v>0</v>
          </cell>
          <cell r="J33">
            <v>89</v>
          </cell>
          <cell r="L33" t="str">
            <v>X</v>
          </cell>
          <cell r="M33" t="str">
            <v/>
          </cell>
          <cell r="N33" t="str">
            <v/>
          </cell>
        </row>
        <row r="34">
          <cell r="D34">
            <v>20500006963</v>
          </cell>
          <cell r="E34">
            <v>86</v>
          </cell>
          <cell r="F34">
            <v>26</v>
          </cell>
          <cell r="G34">
            <v>50</v>
          </cell>
          <cell r="H34">
            <v>0</v>
          </cell>
          <cell r="I34">
            <v>0</v>
          </cell>
          <cell r="J34">
            <v>76</v>
          </cell>
          <cell r="L34" t="str">
            <v>X</v>
          </cell>
          <cell r="M34" t="str">
            <v/>
          </cell>
          <cell r="N34" t="str">
            <v/>
          </cell>
        </row>
        <row r="35">
          <cell r="D35">
            <v>11100109681</v>
          </cell>
          <cell r="E35">
            <v>90</v>
          </cell>
          <cell r="F35">
            <v>34</v>
          </cell>
          <cell r="G35">
            <v>60</v>
          </cell>
          <cell r="H35">
            <v>0</v>
          </cell>
          <cell r="I35">
            <v>0</v>
          </cell>
          <cell r="J35">
            <v>94</v>
          </cell>
          <cell r="K35" t="str">
            <v>X</v>
          </cell>
          <cell r="M35" t="str">
            <v/>
          </cell>
          <cell r="N35" t="str">
            <v/>
          </cell>
        </row>
        <row r="36">
          <cell r="D36">
            <v>11100000763</v>
          </cell>
          <cell r="E36">
            <v>75</v>
          </cell>
          <cell r="F36">
            <v>26</v>
          </cell>
          <cell r="G36">
            <v>50</v>
          </cell>
          <cell r="H36">
            <v>0</v>
          </cell>
          <cell r="I36">
            <v>0</v>
          </cell>
          <cell r="J36">
            <v>76</v>
          </cell>
          <cell r="L36" t="str">
            <v>X</v>
          </cell>
        </row>
        <row r="37">
          <cell r="D37">
            <v>11100097748</v>
          </cell>
          <cell r="E37">
            <v>75</v>
          </cell>
          <cell r="F37">
            <v>26</v>
          </cell>
          <cell r="G37">
            <v>50</v>
          </cell>
          <cell r="H37">
            <v>0</v>
          </cell>
          <cell r="I37">
            <v>0</v>
          </cell>
          <cell r="J37">
            <v>76</v>
          </cell>
          <cell r="L37" t="str">
            <v>X</v>
          </cell>
        </row>
        <row r="38">
          <cell r="D38">
            <v>11100113288</v>
          </cell>
          <cell r="E38">
            <v>98</v>
          </cell>
          <cell r="F38">
            <v>38</v>
          </cell>
          <cell r="G38">
            <v>60</v>
          </cell>
          <cell r="H38">
            <v>0</v>
          </cell>
          <cell r="I38">
            <v>0</v>
          </cell>
          <cell r="J38">
            <v>98</v>
          </cell>
          <cell r="K38" t="str">
            <v>X</v>
          </cell>
        </row>
        <row r="39">
          <cell r="D39">
            <v>11100097744</v>
          </cell>
          <cell r="E39">
            <v>75</v>
          </cell>
          <cell r="F39">
            <v>26</v>
          </cell>
          <cell r="G39">
            <v>50</v>
          </cell>
          <cell r="H39">
            <v>0</v>
          </cell>
          <cell r="I39">
            <v>0</v>
          </cell>
          <cell r="J39">
            <v>76</v>
          </cell>
          <cell r="L39" t="str">
            <v>X</v>
          </cell>
        </row>
        <row r="40">
          <cell r="D40">
            <v>11100067268</v>
          </cell>
          <cell r="E40">
            <v>96</v>
          </cell>
          <cell r="F40">
            <v>36</v>
          </cell>
          <cell r="G40">
            <v>60</v>
          </cell>
          <cell r="H40">
            <v>0</v>
          </cell>
          <cell r="I40">
            <v>0</v>
          </cell>
          <cell r="J40">
            <v>96</v>
          </cell>
          <cell r="K40" t="str">
            <v>X</v>
          </cell>
        </row>
        <row r="41">
          <cell r="D41">
            <v>11100000810</v>
          </cell>
          <cell r="E41">
            <v>75</v>
          </cell>
          <cell r="F41">
            <v>26</v>
          </cell>
          <cell r="G41">
            <v>50</v>
          </cell>
          <cell r="H41">
            <v>0</v>
          </cell>
          <cell r="I41">
            <v>0</v>
          </cell>
          <cell r="J41">
            <v>76</v>
          </cell>
          <cell r="L41" t="str">
            <v>X</v>
          </cell>
        </row>
        <row r="43">
          <cell r="D43">
            <v>91100000263</v>
          </cell>
          <cell r="E43">
            <v>96</v>
          </cell>
          <cell r="F43">
            <v>36</v>
          </cell>
          <cell r="G43">
            <v>60</v>
          </cell>
          <cell r="H43">
            <v>0</v>
          </cell>
          <cell r="I43">
            <v>0</v>
          </cell>
          <cell r="J43">
            <v>96</v>
          </cell>
          <cell r="K43" t="str">
            <v>X</v>
          </cell>
        </row>
        <row r="44">
          <cell r="D44" t="str">
            <v>00500001189</v>
          </cell>
          <cell r="E44">
            <v>75</v>
          </cell>
          <cell r="F44">
            <v>27</v>
          </cell>
          <cell r="G44">
            <v>50</v>
          </cell>
          <cell r="H44">
            <v>0</v>
          </cell>
          <cell r="I44">
            <v>0</v>
          </cell>
          <cell r="J44">
            <v>77</v>
          </cell>
          <cell r="L44" t="str">
            <v>X</v>
          </cell>
        </row>
        <row r="45">
          <cell r="J45">
            <v>0</v>
          </cell>
        </row>
        <row r="46">
          <cell r="J46">
            <v>0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</sheetNames>
    <sheetDataSet>
      <sheetData sheetId="0">
        <row r="11">
          <cell r="D11">
            <v>11100096279</v>
          </cell>
          <cell r="E11">
            <v>96</v>
          </cell>
          <cell r="F11">
            <v>32</v>
          </cell>
          <cell r="G11">
            <v>50</v>
          </cell>
          <cell r="H11">
            <v>2</v>
          </cell>
          <cell r="I11">
            <v>0</v>
          </cell>
          <cell r="J11">
            <v>84</v>
          </cell>
          <cell r="L11" t="str">
            <v>X</v>
          </cell>
          <cell r="N11" t="str">
            <v/>
          </cell>
        </row>
        <row r="12">
          <cell r="D12">
            <v>11100110132</v>
          </cell>
          <cell r="E12">
            <v>84</v>
          </cell>
          <cell r="F12">
            <v>34</v>
          </cell>
          <cell r="G12">
            <v>50</v>
          </cell>
          <cell r="H12">
            <v>0</v>
          </cell>
          <cell r="I12">
            <v>0</v>
          </cell>
          <cell r="J12">
            <v>84</v>
          </cell>
          <cell r="L12" t="str">
            <v>X</v>
          </cell>
          <cell r="N12" t="str">
            <v/>
          </cell>
        </row>
        <row r="13">
          <cell r="D13">
            <v>11100082586</v>
          </cell>
          <cell r="E13">
            <v>85</v>
          </cell>
          <cell r="F13">
            <v>34</v>
          </cell>
          <cell r="G13">
            <v>60</v>
          </cell>
          <cell r="H13">
            <v>1</v>
          </cell>
          <cell r="I13">
            <v>2.85</v>
          </cell>
          <cell r="J13">
            <v>92.2</v>
          </cell>
          <cell r="K13" t="str">
            <v>X</v>
          </cell>
          <cell r="N13" t="str">
            <v/>
          </cell>
        </row>
        <row r="14">
          <cell r="D14">
            <v>60300000132</v>
          </cell>
          <cell r="E14">
            <v>83</v>
          </cell>
          <cell r="F14">
            <v>32</v>
          </cell>
          <cell r="G14">
            <v>60</v>
          </cell>
          <cell r="H14">
            <v>0</v>
          </cell>
          <cell r="I14">
            <v>0</v>
          </cell>
          <cell r="J14">
            <v>92</v>
          </cell>
          <cell r="K14" t="str">
            <v>X</v>
          </cell>
          <cell r="N14" t="str">
            <v/>
          </cell>
        </row>
        <row r="15">
          <cell r="D15">
            <v>11100071858</v>
          </cell>
          <cell r="E15">
            <v>83</v>
          </cell>
          <cell r="F15">
            <v>33</v>
          </cell>
          <cell r="G15">
            <v>50</v>
          </cell>
          <cell r="H15">
            <v>2</v>
          </cell>
          <cell r="I15">
            <v>0</v>
          </cell>
          <cell r="J15">
            <v>85</v>
          </cell>
          <cell r="L15" t="str">
            <v>X</v>
          </cell>
          <cell r="N15" t="str">
            <v/>
          </cell>
        </row>
        <row r="16">
          <cell r="D16">
            <v>11100109963</v>
          </cell>
          <cell r="E16">
            <v>83</v>
          </cell>
          <cell r="F16">
            <v>32</v>
          </cell>
          <cell r="G16">
            <v>50</v>
          </cell>
          <cell r="H16">
            <v>0</v>
          </cell>
          <cell r="I16">
            <v>0</v>
          </cell>
          <cell r="J16">
            <v>82</v>
          </cell>
          <cell r="L16" t="str">
            <v>X</v>
          </cell>
          <cell r="N16" t="str">
            <v/>
          </cell>
        </row>
        <row r="17">
          <cell r="D17">
            <v>31100001615</v>
          </cell>
          <cell r="E17">
            <v>84</v>
          </cell>
          <cell r="F17">
            <v>33</v>
          </cell>
          <cell r="G17">
            <v>50</v>
          </cell>
          <cell r="H17">
            <v>0</v>
          </cell>
          <cell r="I17">
            <v>0</v>
          </cell>
          <cell r="J17">
            <v>83</v>
          </cell>
          <cell r="L17" t="str">
            <v>X</v>
          </cell>
        </row>
        <row r="18">
          <cell r="D18">
            <v>11100109912</v>
          </cell>
          <cell r="E18">
            <v>78</v>
          </cell>
          <cell r="F18">
            <v>32</v>
          </cell>
          <cell r="G18">
            <v>50</v>
          </cell>
          <cell r="H18">
            <v>0</v>
          </cell>
          <cell r="I18">
            <v>0</v>
          </cell>
          <cell r="J18">
            <v>82</v>
          </cell>
          <cell r="L18" t="str">
            <v>X</v>
          </cell>
        </row>
        <row r="19">
          <cell r="D19">
            <v>11100000795</v>
          </cell>
          <cell r="E19">
            <v>93</v>
          </cell>
          <cell r="F19">
            <v>33</v>
          </cell>
          <cell r="G19">
            <v>50</v>
          </cell>
          <cell r="H19">
            <v>0</v>
          </cell>
          <cell r="I19">
            <v>0</v>
          </cell>
          <cell r="J19">
            <v>83</v>
          </cell>
          <cell r="L19" t="str">
            <v>X</v>
          </cell>
        </row>
        <row r="20">
          <cell r="D20">
            <v>11100116900</v>
          </cell>
          <cell r="E20">
            <v>93</v>
          </cell>
          <cell r="F20">
            <v>33</v>
          </cell>
          <cell r="G20">
            <v>50</v>
          </cell>
          <cell r="H20">
            <v>2</v>
          </cell>
          <cell r="I20">
            <v>0</v>
          </cell>
          <cell r="J20">
            <v>85</v>
          </cell>
          <cell r="L20" t="str">
            <v>X</v>
          </cell>
        </row>
        <row r="21">
          <cell r="D21">
            <v>20500006345</v>
          </cell>
          <cell r="E21">
            <v>83</v>
          </cell>
          <cell r="F21">
            <v>33</v>
          </cell>
          <cell r="G21">
            <v>50</v>
          </cell>
          <cell r="H21">
            <v>2</v>
          </cell>
          <cell r="I21">
            <v>0</v>
          </cell>
          <cell r="J21">
            <v>85</v>
          </cell>
          <cell r="L21" t="str">
            <v>X</v>
          </cell>
        </row>
        <row r="22">
          <cell r="D22">
            <v>11100109686</v>
          </cell>
          <cell r="E22">
            <v>98</v>
          </cell>
          <cell r="F22">
            <v>33</v>
          </cell>
          <cell r="G22">
            <v>50</v>
          </cell>
          <cell r="H22">
            <v>0</v>
          </cell>
          <cell r="I22">
            <v>0</v>
          </cell>
          <cell r="J22">
            <v>83</v>
          </cell>
          <cell r="L22" t="str">
            <v>X</v>
          </cell>
        </row>
        <row r="23">
          <cell r="D23">
            <v>11100096307</v>
          </cell>
          <cell r="E23">
            <v>96</v>
          </cell>
          <cell r="F23">
            <v>32</v>
          </cell>
          <cell r="G23">
            <v>60</v>
          </cell>
          <cell r="H23">
            <v>2</v>
          </cell>
          <cell r="I23">
            <v>0</v>
          </cell>
          <cell r="J23">
            <v>94</v>
          </cell>
          <cell r="K23" t="str">
            <v>X</v>
          </cell>
        </row>
        <row r="24">
          <cell r="D24">
            <v>11100000714</v>
          </cell>
          <cell r="E24">
            <v>82</v>
          </cell>
          <cell r="F24">
            <v>32</v>
          </cell>
          <cell r="G24">
            <v>60</v>
          </cell>
          <cell r="H24">
            <v>0</v>
          </cell>
          <cell r="I24">
            <v>0</v>
          </cell>
          <cell r="J24">
            <v>92</v>
          </cell>
          <cell r="K24" t="str">
            <v>X</v>
          </cell>
        </row>
        <row r="25">
          <cell r="D25">
            <v>11100067051</v>
          </cell>
          <cell r="E25">
            <v>83</v>
          </cell>
          <cell r="F25">
            <v>33</v>
          </cell>
          <cell r="G25">
            <v>50</v>
          </cell>
          <cell r="H25">
            <v>0</v>
          </cell>
          <cell r="I25">
            <v>0</v>
          </cell>
          <cell r="J25">
            <v>83</v>
          </cell>
          <cell r="L25" t="str">
            <v>X</v>
          </cell>
        </row>
        <row r="26">
          <cell r="D26">
            <v>30800000127</v>
          </cell>
          <cell r="E26">
            <v>83</v>
          </cell>
          <cell r="F26">
            <v>33</v>
          </cell>
          <cell r="G26">
            <v>50</v>
          </cell>
          <cell r="H26">
            <v>1</v>
          </cell>
          <cell r="I26">
            <v>0</v>
          </cell>
          <cell r="J26">
            <v>84</v>
          </cell>
          <cell r="L26" t="str">
            <v>X</v>
          </cell>
          <cell r="N26" t="str">
            <v/>
          </cell>
        </row>
      </sheetData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2B-T.Khoa"/>
      <sheetName val="2B-C.Giang"/>
      <sheetName val="2B-T.Xuyên"/>
      <sheetName val="2B-T.Khánh"/>
      <sheetName val="2B-T.Đôn"/>
      <sheetName val="2B-C.Linh"/>
      <sheetName val="2C-C.Chi"/>
      <sheetName val="2C-T.Danh"/>
      <sheetName val="2C-T.Minh"/>
      <sheetName val="2C-T.QuocDung"/>
      <sheetName val="2C-C.Hồng"/>
      <sheetName val="2C-C.Ly"/>
      <sheetName val="2C-C.Thái"/>
      <sheetName val="2C-C.Thư"/>
      <sheetName val="2C-C.Thủy"/>
      <sheetName val="2C-T.Cường"/>
      <sheetName val="1C-T.Phong"/>
      <sheetName val="1C - C.Quyên"/>
      <sheetName val="1C - C.Yến"/>
      <sheetName val="1C - T.Tuấn"/>
      <sheetName val="1C-T.Quốc"/>
      <sheetName val="1C-T.Vọng"/>
      <sheetName val="1C-T.Đoàn"/>
      <sheetName val="1C-T.Trường"/>
      <sheetName val="1C-T.Tuyên"/>
      <sheetName val="1C-T V.Dũng"/>
    </sheetNames>
    <sheetDataSet>
      <sheetData sheetId="0">
        <row r="11">
          <cell r="D11">
            <v>81000000899</v>
          </cell>
          <cell r="E11">
            <v>97</v>
          </cell>
          <cell r="F11">
            <v>36</v>
          </cell>
          <cell r="G11">
            <v>60</v>
          </cell>
          <cell r="H11">
            <v>0</v>
          </cell>
          <cell r="J11">
            <v>96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11100082750</v>
          </cell>
          <cell r="E12">
            <v>93</v>
          </cell>
          <cell r="F12">
            <v>34</v>
          </cell>
          <cell r="G12">
            <v>50</v>
          </cell>
          <cell r="H12">
            <v>0</v>
          </cell>
          <cell r="J12">
            <v>84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11100119656</v>
          </cell>
          <cell r="E13">
            <v>93</v>
          </cell>
          <cell r="F13">
            <v>36</v>
          </cell>
          <cell r="G13">
            <v>60</v>
          </cell>
          <cell r="H13">
            <v>0</v>
          </cell>
          <cell r="J13">
            <v>96</v>
          </cell>
          <cell r="K13" t="str">
            <v>X</v>
          </cell>
          <cell r="L13" t="str">
            <v/>
          </cell>
          <cell r="N13" t="str">
            <v/>
          </cell>
        </row>
        <row r="14">
          <cell r="D14">
            <v>11100096269</v>
          </cell>
          <cell r="E14">
            <v>93</v>
          </cell>
          <cell r="F14">
            <v>34</v>
          </cell>
          <cell r="G14">
            <v>50</v>
          </cell>
          <cell r="H14">
            <v>0</v>
          </cell>
          <cell r="J14">
            <v>84</v>
          </cell>
          <cell r="K14" t="str">
            <v/>
          </cell>
          <cell r="L14" t="str">
            <v>X</v>
          </cell>
          <cell r="N14" t="str">
            <v/>
          </cell>
        </row>
        <row r="15">
          <cell r="D15">
            <v>11100109469</v>
          </cell>
          <cell r="E15">
            <v>97</v>
          </cell>
          <cell r="F15">
            <v>37</v>
          </cell>
          <cell r="G15">
            <v>60</v>
          </cell>
          <cell r="H15">
            <v>0</v>
          </cell>
          <cell r="J15">
            <v>97</v>
          </cell>
          <cell r="K15" t="str">
            <v>X</v>
          </cell>
          <cell r="L15" t="str">
            <v/>
          </cell>
          <cell r="N15" t="str">
            <v/>
          </cell>
        </row>
        <row r="16">
          <cell r="D16">
            <v>11100096278</v>
          </cell>
          <cell r="E16">
            <v>90</v>
          </cell>
          <cell r="F16">
            <v>35</v>
          </cell>
          <cell r="G16">
            <v>60</v>
          </cell>
          <cell r="H16">
            <v>0</v>
          </cell>
          <cell r="J16">
            <v>95</v>
          </cell>
          <cell r="K16" t="str">
            <v>X</v>
          </cell>
          <cell r="L16" t="str">
            <v/>
          </cell>
          <cell r="N16" t="str">
            <v/>
          </cell>
        </row>
        <row r="17">
          <cell r="D17">
            <v>81000000898</v>
          </cell>
          <cell r="E17">
            <v>86</v>
          </cell>
          <cell r="F17">
            <v>35</v>
          </cell>
          <cell r="G17">
            <v>50</v>
          </cell>
          <cell r="H17">
            <v>0</v>
          </cell>
          <cell r="J17">
            <v>85</v>
          </cell>
          <cell r="K17" t="str">
            <v/>
          </cell>
          <cell r="L17" t="str">
            <v>X</v>
          </cell>
          <cell r="N17" t="str">
            <v/>
          </cell>
        </row>
        <row r="18">
          <cell r="D18">
            <v>11100000727</v>
          </cell>
          <cell r="E18">
            <v>97</v>
          </cell>
          <cell r="F18">
            <v>37</v>
          </cell>
          <cell r="G18">
            <v>60</v>
          </cell>
          <cell r="H18">
            <v>0</v>
          </cell>
          <cell r="J18">
            <v>97</v>
          </cell>
          <cell r="K18" t="str">
            <v>X</v>
          </cell>
          <cell r="L18" t="str">
            <v/>
          </cell>
          <cell r="N18" t="str">
            <v/>
          </cell>
        </row>
        <row r="19">
          <cell r="D19">
            <v>11100096272</v>
          </cell>
          <cell r="E19">
            <v>85</v>
          </cell>
          <cell r="F19">
            <v>34</v>
          </cell>
          <cell r="G19">
            <v>50</v>
          </cell>
          <cell r="H19">
            <v>0</v>
          </cell>
          <cell r="J19">
            <v>84</v>
          </cell>
          <cell r="K19" t="str">
            <v/>
          </cell>
          <cell r="L19" t="str">
            <v>X</v>
          </cell>
          <cell r="N19" t="str">
            <v/>
          </cell>
        </row>
        <row r="20">
          <cell r="D20">
            <v>11100096289</v>
          </cell>
          <cell r="E20">
            <v>97</v>
          </cell>
          <cell r="F20">
            <v>37</v>
          </cell>
          <cell r="G20">
            <v>60</v>
          </cell>
          <cell r="H20">
            <v>0</v>
          </cell>
          <cell r="J20">
            <v>97</v>
          </cell>
          <cell r="K20" t="str">
            <v>X</v>
          </cell>
          <cell r="L20" t="str">
            <v/>
          </cell>
          <cell r="N20" t="str">
            <v/>
          </cell>
        </row>
        <row r="21">
          <cell r="D21">
            <v>11100000802</v>
          </cell>
          <cell r="E21">
            <v>97</v>
          </cell>
          <cell r="F21">
            <v>37</v>
          </cell>
          <cell r="G21">
            <v>60</v>
          </cell>
          <cell r="H21">
            <v>0</v>
          </cell>
          <cell r="J21">
            <v>97</v>
          </cell>
          <cell r="K21" t="str">
            <v>X</v>
          </cell>
          <cell r="L21" t="str">
            <v/>
          </cell>
          <cell r="N21" t="str">
            <v/>
          </cell>
        </row>
        <row r="22">
          <cell r="D22">
            <v>11100071847</v>
          </cell>
          <cell r="E22">
            <v>94</v>
          </cell>
          <cell r="F22">
            <v>37</v>
          </cell>
          <cell r="G22">
            <v>50</v>
          </cell>
          <cell r="H22">
            <v>0</v>
          </cell>
          <cell r="J22">
            <v>87</v>
          </cell>
          <cell r="K22" t="str">
            <v/>
          </cell>
          <cell r="L22" t="str">
            <v>X</v>
          </cell>
          <cell r="N22" t="str">
            <v/>
          </cell>
        </row>
        <row r="23">
          <cell r="D23">
            <v>11100096301</v>
          </cell>
          <cell r="E23">
            <v>93</v>
          </cell>
          <cell r="F23">
            <v>36</v>
          </cell>
          <cell r="G23">
            <v>60</v>
          </cell>
          <cell r="H23">
            <v>0</v>
          </cell>
          <cell r="J23">
            <v>96</v>
          </cell>
          <cell r="K23" t="str">
            <v>X</v>
          </cell>
          <cell r="L23" t="str">
            <v/>
          </cell>
          <cell r="N23" t="str">
            <v/>
          </cell>
        </row>
        <row r="24">
          <cell r="D24">
            <v>11100097762</v>
          </cell>
          <cell r="E24">
            <v>79</v>
          </cell>
          <cell r="F24">
            <v>35</v>
          </cell>
          <cell r="G24">
            <v>50</v>
          </cell>
          <cell r="H24">
            <v>0</v>
          </cell>
          <cell r="J24">
            <v>85</v>
          </cell>
          <cell r="K24" t="str">
            <v/>
          </cell>
          <cell r="L24" t="str">
            <v>X</v>
          </cell>
          <cell r="N24" t="str">
            <v/>
          </cell>
        </row>
        <row r="25">
          <cell r="D25">
            <v>11100082723</v>
          </cell>
          <cell r="E25">
            <v>93</v>
          </cell>
          <cell r="F25">
            <v>35</v>
          </cell>
          <cell r="G25">
            <v>50</v>
          </cell>
          <cell r="H25">
            <v>0</v>
          </cell>
          <cell r="J25">
            <v>85</v>
          </cell>
          <cell r="K25" t="str">
            <v/>
          </cell>
          <cell r="L25" t="str">
            <v>X</v>
          </cell>
          <cell r="N25" t="str">
            <v/>
          </cell>
        </row>
        <row r="26">
          <cell r="D26">
            <v>11100067215</v>
          </cell>
          <cell r="E26">
            <v>79</v>
          </cell>
          <cell r="F26">
            <v>34</v>
          </cell>
          <cell r="G26">
            <v>50</v>
          </cell>
          <cell r="H26">
            <v>0</v>
          </cell>
          <cell r="J26">
            <v>84</v>
          </cell>
          <cell r="K26" t="str">
            <v/>
          </cell>
          <cell r="L26" t="str">
            <v>X</v>
          </cell>
          <cell r="N26" t="str">
            <v/>
          </cell>
        </row>
        <row r="27">
          <cell r="D27">
            <v>11100096304</v>
          </cell>
          <cell r="E27">
            <v>85</v>
          </cell>
          <cell r="F27">
            <v>34</v>
          </cell>
          <cell r="G27">
            <v>50</v>
          </cell>
          <cell r="H27">
            <v>0</v>
          </cell>
          <cell r="J27">
            <v>84</v>
          </cell>
          <cell r="K27" t="str">
            <v/>
          </cell>
          <cell r="L27" t="str">
            <v>X</v>
          </cell>
          <cell r="N27" t="str">
            <v/>
          </cell>
        </row>
        <row r="28">
          <cell r="D28">
            <v>11100097753</v>
          </cell>
          <cell r="E28">
            <v>76</v>
          </cell>
          <cell r="F28">
            <v>34</v>
          </cell>
          <cell r="G28">
            <v>50</v>
          </cell>
          <cell r="H28">
            <v>0</v>
          </cell>
          <cell r="J28">
            <v>84</v>
          </cell>
          <cell r="K28" t="str">
            <v/>
          </cell>
          <cell r="L28" t="str">
            <v>X</v>
          </cell>
          <cell r="N28" t="str">
            <v/>
          </cell>
        </row>
        <row r="29">
          <cell r="D29">
            <v>11100067217</v>
          </cell>
          <cell r="E29">
            <v>87</v>
          </cell>
          <cell r="F29">
            <v>34</v>
          </cell>
          <cell r="G29">
            <v>50</v>
          </cell>
          <cell r="H29">
            <v>0</v>
          </cell>
          <cell r="J29">
            <v>84</v>
          </cell>
          <cell r="K29" t="str">
            <v/>
          </cell>
          <cell r="L29" t="str">
            <v>X</v>
          </cell>
          <cell r="N29" t="str">
            <v/>
          </cell>
        </row>
        <row r="30">
          <cell r="D30">
            <v>11100115723</v>
          </cell>
          <cell r="E30">
            <v>79</v>
          </cell>
          <cell r="F30">
            <v>35</v>
          </cell>
          <cell r="G30">
            <v>60</v>
          </cell>
          <cell r="H30">
            <v>0</v>
          </cell>
          <cell r="J30">
            <v>95</v>
          </cell>
          <cell r="K30" t="str">
            <v>X</v>
          </cell>
          <cell r="L30" t="str">
            <v/>
          </cell>
          <cell r="N30" t="str">
            <v/>
          </cell>
        </row>
        <row r="31">
          <cell r="D31">
            <v>60200000602</v>
          </cell>
          <cell r="E31">
            <v>90</v>
          </cell>
          <cell r="F31">
            <v>35</v>
          </cell>
          <cell r="G31">
            <v>50</v>
          </cell>
          <cell r="H31">
            <v>0</v>
          </cell>
          <cell r="J31">
            <v>85</v>
          </cell>
          <cell r="K31" t="str">
            <v/>
          </cell>
          <cell r="L31" t="str">
            <v>X</v>
          </cell>
          <cell r="N31" t="str">
            <v/>
          </cell>
        </row>
        <row r="32">
          <cell r="D32">
            <v>21000001128</v>
          </cell>
          <cell r="E32">
            <v>90</v>
          </cell>
          <cell r="F32">
            <v>35</v>
          </cell>
          <cell r="G32">
            <v>50</v>
          </cell>
          <cell r="H32">
            <v>0</v>
          </cell>
          <cell r="J32">
            <v>85</v>
          </cell>
          <cell r="K32" t="str">
            <v/>
          </cell>
          <cell r="L32" t="str">
            <v>X</v>
          </cell>
          <cell r="N32" t="str">
            <v/>
          </cell>
        </row>
        <row r="33">
          <cell r="D33">
            <v>11100083259</v>
          </cell>
          <cell r="E33">
            <v>97</v>
          </cell>
          <cell r="F33">
            <v>35</v>
          </cell>
          <cell r="G33">
            <v>60</v>
          </cell>
          <cell r="H33">
            <v>0</v>
          </cell>
          <cell r="J33">
            <v>95</v>
          </cell>
          <cell r="K33" t="str">
            <v>X</v>
          </cell>
          <cell r="L33" t="str">
            <v/>
          </cell>
          <cell r="N33" t="str">
            <v/>
          </cell>
        </row>
        <row r="34">
          <cell r="D34">
            <v>21000001100</v>
          </cell>
          <cell r="E34">
            <v>97</v>
          </cell>
          <cell r="F34">
            <v>36</v>
          </cell>
          <cell r="G34">
            <v>50</v>
          </cell>
          <cell r="H34">
            <v>0</v>
          </cell>
          <cell r="J34">
            <v>86</v>
          </cell>
          <cell r="K34" t="str">
            <v/>
          </cell>
          <cell r="L34" t="str">
            <v>X</v>
          </cell>
          <cell r="N34" t="str">
            <v/>
          </cell>
        </row>
        <row r="35">
          <cell r="D35">
            <v>11100096317</v>
          </cell>
          <cell r="E35">
            <v>85</v>
          </cell>
          <cell r="F35">
            <v>34</v>
          </cell>
          <cell r="G35">
            <v>60</v>
          </cell>
          <cell r="H35">
            <v>0</v>
          </cell>
          <cell r="J35">
            <v>94</v>
          </cell>
          <cell r="K35" t="str">
            <v>X</v>
          </cell>
          <cell r="L35" t="str">
            <v/>
          </cell>
          <cell r="M35" t="str">
            <v/>
          </cell>
          <cell r="N35" t="str">
            <v/>
          </cell>
        </row>
        <row r="36">
          <cell r="K36" t="str">
            <v/>
          </cell>
          <cell r="L36" t="str">
            <v/>
          </cell>
        </row>
        <row r="37">
          <cell r="D37">
            <v>11100115713</v>
          </cell>
          <cell r="E37">
            <v>95</v>
          </cell>
          <cell r="F37">
            <v>37</v>
          </cell>
          <cell r="G37">
            <v>50</v>
          </cell>
          <cell r="H37">
            <v>0</v>
          </cell>
          <cell r="J37">
            <v>87</v>
          </cell>
          <cell r="K37" t="str">
            <v/>
          </cell>
          <cell r="L37" t="str">
            <v>X</v>
          </cell>
          <cell r="N3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-VCQL"/>
      <sheetName val="Mẫu 2C-GV"/>
      <sheetName val="Mẫu 2D-NV"/>
    </sheetNames>
    <sheetDataSet>
      <sheetData sheetId="0">
        <row r="11">
          <cell r="D11">
            <v>11100000814</v>
          </cell>
          <cell r="E11">
            <v>92</v>
          </cell>
          <cell r="F11">
            <v>28</v>
          </cell>
          <cell r="G11">
            <v>60</v>
          </cell>
          <cell r="H11">
            <v>0</v>
          </cell>
          <cell r="I11">
            <v>0</v>
          </cell>
          <cell r="J11">
            <v>88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11100096323</v>
          </cell>
          <cell r="E12">
            <v>87</v>
          </cell>
          <cell r="F12">
            <v>32</v>
          </cell>
          <cell r="G12">
            <v>60</v>
          </cell>
          <cell r="H12">
            <v>0</v>
          </cell>
          <cell r="I12">
            <v>0</v>
          </cell>
          <cell r="J12">
            <v>92</v>
          </cell>
          <cell r="K12" t="str">
            <v>X</v>
          </cell>
          <cell r="L12" t="str">
            <v/>
          </cell>
          <cell r="M12" t="str">
            <v/>
          </cell>
          <cell r="N12" t="str">
            <v/>
          </cell>
        </row>
        <row r="13">
          <cell r="D13">
            <v>11100119660</v>
          </cell>
          <cell r="E13">
            <v>90</v>
          </cell>
          <cell r="F13">
            <v>27</v>
          </cell>
          <cell r="G13">
            <v>50</v>
          </cell>
          <cell r="H13">
            <v>0</v>
          </cell>
          <cell r="I13">
            <v>0</v>
          </cell>
          <cell r="J13">
            <v>77</v>
          </cell>
          <cell r="K13" t="str">
            <v/>
          </cell>
          <cell r="L13" t="str">
            <v>X</v>
          </cell>
          <cell r="M13" t="str">
            <v/>
          </cell>
          <cell r="N13" t="str">
            <v/>
          </cell>
        </row>
        <row r="14">
          <cell r="D14">
            <v>21000001731</v>
          </cell>
          <cell r="E14">
            <v>75</v>
          </cell>
          <cell r="F14">
            <v>30</v>
          </cell>
          <cell r="G14">
            <v>60</v>
          </cell>
          <cell r="H14">
            <v>0</v>
          </cell>
          <cell r="I14">
            <v>0</v>
          </cell>
          <cell r="J14">
            <v>90</v>
          </cell>
          <cell r="K14" t="str">
            <v>X</v>
          </cell>
          <cell r="L14" t="str">
            <v/>
          </cell>
          <cell r="M14" t="str">
            <v/>
          </cell>
          <cell r="N14" t="str">
            <v/>
          </cell>
        </row>
        <row r="15">
          <cell r="D15">
            <v>11100000813</v>
          </cell>
          <cell r="E15">
            <v>89</v>
          </cell>
          <cell r="F15">
            <v>28</v>
          </cell>
          <cell r="G15">
            <v>60</v>
          </cell>
          <cell r="H15">
            <v>0</v>
          </cell>
          <cell r="I15">
            <v>0</v>
          </cell>
          <cell r="J15">
            <v>88</v>
          </cell>
          <cell r="K15" t="str">
            <v/>
          </cell>
          <cell r="L15" t="str">
            <v>X</v>
          </cell>
          <cell r="M15" t="str">
            <v/>
          </cell>
          <cell r="N15" t="str">
            <v/>
          </cell>
        </row>
        <row r="16">
          <cell r="D16">
            <v>11100000721</v>
          </cell>
          <cell r="E16">
            <v>77</v>
          </cell>
          <cell r="F16">
            <v>25</v>
          </cell>
          <cell r="G16">
            <v>50</v>
          </cell>
          <cell r="H16">
            <v>0</v>
          </cell>
          <cell r="I16">
            <v>0</v>
          </cell>
          <cell r="J16">
            <v>75</v>
          </cell>
          <cell r="K16" t="str">
            <v/>
          </cell>
          <cell r="L16" t="str">
            <v>X</v>
          </cell>
          <cell r="M16" t="str">
            <v/>
          </cell>
          <cell r="N16" t="str">
            <v/>
          </cell>
        </row>
        <row r="17">
          <cell r="D17">
            <v>11100000784</v>
          </cell>
          <cell r="E17">
            <v>92</v>
          </cell>
          <cell r="F17">
            <v>28</v>
          </cell>
          <cell r="G17">
            <v>50</v>
          </cell>
          <cell r="H17">
            <v>0</v>
          </cell>
          <cell r="I17">
            <v>0</v>
          </cell>
          <cell r="J17">
            <v>78</v>
          </cell>
          <cell r="K17" t="str">
            <v/>
          </cell>
          <cell r="L17" t="str">
            <v>X</v>
          </cell>
          <cell r="M17" t="str">
            <v/>
          </cell>
          <cell r="N17" t="str">
            <v/>
          </cell>
        </row>
        <row r="18">
          <cell r="D18">
            <v>11100000773</v>
          </cell>
          <cell r="E18">
            <v>93</v>
          </cell>
          <cell r="F18">
            <v>28</v>
          </cell>
          <cell r="G18">
            <v>60</v>
          </cell>
          <cell r="H18">
            <v>0</v>
          </cell>
          <cell r="I18">
            <v>2.64</v>
          </cell>
          <cell r="J18">
            <v>85.4</v>
          </cell>
          <cell r="K18" t="str">
            <v/>
          </cell>
          <cell r="L18" t="str">
            <v>X</v>
          </cell>
          <cell r="M18" t="str">
            <v/>
          </cell>
          <cell r="N18" t="str">
            <v/>
          </cell>
        </row>
        <row r="19">
          <cell r="D19">
            <v>11100000750</v>
          </cell>
          <cell r="E19">
            <v>93</v>
          </cell>
          <cell r="F19">
            <v>28</v>
          </cell>
          <cell r="G19">
            <v>50</v>
          </cell>
          <cell r="H19">
            <v>0</v>
          </cell>
          <cell r="I19">
            <v>0</v>
          </cell>
          <cell r="J19">
            <v>78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  <row r="20">
          <cell r="D20">
            <v>11100000755</v>
          </cell>
          <cell r="E20">
            <v>95</v>
          </cell>
          <cell r="F20">
            <v>31</v>
          </cell>
          <cell r="G20">
            <v>60</v>
          </cell>
          <cell r="H20">
            <v>0</v>
          </cell>
          <cell r="I20">
            <v>0</v>
          </cell>
          <cell r="J20">
            <v>91</v>
          </cell>
          <cell r="K20" t="str">
            <v>X</v>
          </cell>
          <cell r="L20" t="str">
            <v/>
          </cell>
          <cell r="M20" t="str">
            <v/>
          </cell>
          <cell r="N20" t="str">
            <v/>
          </cell>
        </row>
        <row r="21">
          <cell r="D21">
            <v>11100000764</v>
          </cell>
          <cell r="E21">
            <v>78</v>
          </cell>
          <cell r="F21">
            <v>27</v>
          </cell>
          <cell r="G21">
            <v>50</v>
          </cell>
          <cell r="H21">
            <v>0</v>
          </cell>
          <cell r="I21">
            <v>0</v>
          </cell>
          <cell r="J21">
            <v>77</v>
          </cell>
          <cell r="K21" t="str">
            <v/>
          </cell>
          <cell r="L21" t="str">
            <v>X</v>
          </cell>
          <cell r="M21" t="str">
            <v/>
          </cell>
          <cell r="N21" t="str">
            <v/>
          </cell>
        </row>
        <row r="22">
          <cell r="D22">
            <v>11100000770</v>
          </cell>
          <cell r="E22">
            <v>85</v>
          </cell>
          <cell r="F22">
            <v>27</v>
          </cell>
          <cell r="G22">
            <v>50</v>
          </cell>
          <cell r="H22">
            <v>0</v>
          </cell>
          <cell r="I22">
            <v>0</v>
          </cell>
          <cell r="J22">
            <v>77</v>
          </cell>
          <cell r="K22" t="str">
            <v/>
          </cell>
          <cell r="L22" t="str">
            <v>X</v>
          </cell>
          <cell r="M22" t="str">
            <v/>
          </cell>
          <cell r="N22" t="str">
            <v/>
          </cell>
        </row>
        <row r="23">
          <cell r="D23">
            <v>11100096314</v>
          </cell>
          <cell r="E23">
            <v>85</v>
          </cell>
          <cell r="F23">
            <v>28</v>
          </cell>
          <cell r="G23">
            <v>50</v>
          </cell>
          <cell r="H23">
            <v>0</v>
          </cell>
          <cell r="I23">
            <v>2.34</v>
          </cell>
          <cell r="J23">
            <v>75.7</v>
          </cell>
          <cell r="K23" t="str">
            <v/>
          </cell>
          <cell r="L23" t="str">
            <v>X</v>
          </cell>
          <cell r="M23" t="str">
            <v/>
          </cell>
          <cell r="N23" t="str">
            <v/>
          </cell>
        </row>
        <row r="24">
          <cell r="D24">
            <v>11100082588</v>
          </cell>
          <cell r="E24">
            <v>88</v>
          </cell>
          <cell r="F24">
            <v>25</v>
          </cell>
          <cell r="G24">
            <v>50</v>
          </cell>
          <cell r="H24">
            <v>0</v>
          </cell>
          <cell r="I24">
            <v>0</v>
          </cell>
          <cell r="J24">
            <v>75</v>
          </cell>
          <cell r="K24" t="str">
            <v/>
          </cell>
          <cell r="L24" t="str">
            <v>X</v>
          </cell>
          <cell r="M24" t="str">
            <v/>
          </cell>
          <cell r="N24" t="str">
            <v/>
          </cell>
        </row>
        <row r="25">
          <cell r="D25">
            <v>11100110135</v>
          </cell>
          <cell r="E25">
            <v>90</v>
          </cell>
          <cell r="F25">
            <v>30</v>
          </cell>
          <cell r="G25">
            <v>60</v>
          </cell>
          <cell r="H25">
            <v>0</v>
          </cell>
          <cell r="I25">
            <v>0</v>
          </cell>
          <cell r="J25">
            <v>90</v>
          </cell>
          <cell r="K25" t="str">
            <v>X</v>
          </cell>
          <cell r="L25" t="str">
            <v/>
          </cell>
          <cell r="M25" t="str">
            <v/>
          </cell>
          <cell r="N25" t="str">
            <v/>
          </cell>
        </row>
        <row r="26">
          <cell r="D26">
            <v>11100109985</v>
          </cell>
          <cell r="E26">
            <v>90</v>
          </cell>
          <cell r="F26">
            <v>25</v>
          </cell>
          <cell r="G26">
            <v>50</v>
          </cell>
          <cell r="H26">
            <v>0</v>
          </cell>
          <cell r="I26">
            <v>0</v>
          </cell>
          <cell r="J26">
            <v>75</v>
          </cell>
          <cell r="K26" t="str">
            <v/>
          </cell>
          <cell r="L26" t="str">
            <v>X</v>
          </cell>
          <cell r="M26" t="str">
            <v/>
          </cell>
          <cell r="N26" t="str">
            <v/>
          </cell>
        </row>
        <row r="27">
          <cell r="D27">
            <v>11100110126</v>
          </cell>
          <cell r="E27">
            <v>90</v>
          </cell>
          <cell r="F27">
            <v>25</v>
          </cell>
          <cell r="G27">
            <v>50</v>
          </cell>
          <cell r="H27">
            <v>0</v>
          </cell>
          <cell r="I27">
            <v>0</v>
          </cell>
          <cell r="J27">
            <v>75</v>
          </cell>
          <cell r="K27" t="str">
            <v/>
          </cell>
          <cell r="L27" t="str">
            <v>X</v>
          </cell>
          <cell r="M27" t="str">
            <v/>
          </cell>
          <cell r="N27" t="str">
            <v/>
          </cell>
        </row>
        <row r="28">
          <cell r="D28">
            <v>21100001269</v>
          </cell>
          <cell r="E28">
            <v>93</v>
          </cell>
          <cell r="F28">
            <v>27</v>
          </cell>
          <cell r="G28">
            <v>50</v>
          </cell>
          <cell r="H28">
            <v>0</v>
          </cell>
          <cell r="I28">
            <v>0</v>
          </cell>
          <cell r="J28">
            <v>77</v>
          </cell>
          <cell r="K28" t="str">
            <v/>
          </cell>
          <cell r="L28" t="str">
            <v>X</v>
          </cell>
          <cell r="M28" t="str">
            <v/>
          </cell>
          <cell r="N28" t="str">
            <v/>
          </cell>
        </row>
        <row r="29">
          <cell r="D29">
            <v>21100001259</v>
          </cell>
          <cell r="E29">
            <v>75</v>
          </cell>
          <cell r="F29">
            <v>25</v>
          </cell>
          <cell r="G29">
            <v>50</v>
          </cell>
          <cell r="H29">
            <v>0</v>
          </cell>
          <cell r="I29">
            <v>0</v>
          </cell>
          <cell r="J29">
            <v>75</v>
          </cell>
          <cell r="K29" t="str">
            <v/>
          </cell>
          <cell r="L29" t="str">
            <v>X</v>
          </cell>
          <cell r="M29" t="str">
            <v/>
          </cell>
          <cell r="N29" t="str">
            <v/>
          </cell>
        </row>
        <row r="30">
          <cell r="D30">
            <v>11100000748</v>
          </cell>
          <cell r="E30">
            <v>93</v>
          </cell>
          <cell r="F30">
            <v>27</v>
          </cell>
          <cell r="G30">
            <v>50</v>
          </cell>
          <cell r="H30">
            <v>0</v>
          </cell>
          <cell r="I30">
            <v>0</v>
          </cell>
          <cell r="J30">
            <v>77</v>
          </cell>
          <cell r="K30" t="str">
            <v/>
          </cell>
          <cell r="L30" t="str">
            <v>X</v>
          </cell>
          <cell r="M30" t="str">
            <v/>
          </cell>
          <cell r="N30" t="str">
            <v/>
          </cell>
        </row>
        <row r="31">
          <cell r="D31">
            <v>11100000738</v>
          </cell>
          <cell r="E31">
            <v>90</v>
          </cell>
          <cell r="F31">
            <v>26</v>
          </cell>
          <cell r="G31">
            <v>50</v>
          </cell>
          <cell r="H31">
            <v>0</v>
          </cell>
          <cell r="I31">
            <v>0</v>
          </cell>
          <cell r="J31">
            <v>76</v>
          </cell>
          <cell r="K31" t="str">
            <v/>
          </cell>
          <cell r="L31" t="str">
            <v>X</v>
          </cell>
          <cell r="M31" t="str">
            <v/>
          </cell>
          <cell r="N31" t="str">
            <v/>
          </cell>
        </row>
        <row r="32">
          <cell r="D32">
            <v>51200002068</v>
          </cell>
          <cell r="E32">
            <v>85</v>
          </cell>
          <cell r="F32">
            <v>29</v>
          </cell>
          <cell r="G32">
            <v>50</v>
          </cell>
          <cell r="H32">
            <v>0</v>
          </cell>
          <cell r="I32">
            <v>0</v>
          </cell>
          <cell r="J32">
            <v>79</v>
          </cell>
          <cell r="K32" t="str">
            <v/>
          </cell>
          <cell r="L32" t="str">
            <v>X</v>
          </cell>
          <cell r="M32" t="str">
            <v/>
          </cell>
          <cell r="N32" t="str">
            <v/>
          </cell>
        </row>
        <row r="33">
          <cell r="D33">
            <v>11100000724</v>
          </cell>
          <cell r="E33">
            <v>91</v>
          </cell>
          <cell r="F33">
            <v>29</v>
          </cell>
          <cell r="G33">
            <v>50</v>
          </cell>
          <cell r="H33">
            <v>0</v>
          </cell>
          <cell r="I33">
            <v>0</v>
          </cell>
          <cell r="J33">
            <v>79</v>
          </cell>
          <cell r="K33" t="str">
            <v/>
          </cell>
          <cell r="L33" t="str">
            <v>X</v>
          </cell>
          <cell r="M33" t="str">
            <v/>
          </cell>
          <cell r="N33" t="str">
            <v/>
          </cell>
        </row>
        <row r="34">
          <cell r="D34">
            <v>80400000647</v>
          </cell>
          <cell r="E34">
            <v>83</v>
          </cell>
          <cell r="F34">
            <v>27</v>
          </cell>
          <cell r="G34">
            <v>50</v>
          </cell>
          <cell r="H34">
            <v>0</v>
          </cell>
          <cell r="I34">
            <v>0</v>
          </cell>
          <cell r="J34">
            <v>77</v>
          </cell>
          <cell r="K34" t="str">
            <v/>
          </cell>
          <cell r="L34" t="str">
            <v>X</v>
          </cell>
          <cell r="M34" t="str">
            <v/>
          </cell>
          <cell r="N34" t="str">
            <v/>
          </cell>
        </row>
        <row r="35">
          <cell r="D35">
            <v>11100000739</v>
          </cell>
          <cell r="E35">
            <v>94</v>
          </cell>
          <cell r="F35">
            <v>25</v>
          </cell>
          <cell r="G35">
            <v>50</v>
          </cell>
          <cell r="H35">
            <v>0</v>
          </cell>
          <cell r="I35">
            <v>0</v>
          </cell>
          <cell r="J35">
            <v>75</v>
          </cell>
          <cell r="K35" t="str">
            <v/>
          </cell>
          <cell r="L35" t="str">
            <v>X</v>
          </cell>
          <cell r="M35" t="str">
            <v/>
          </cell>
          <cell r="N35" t="str">
            <v/>
          </cell>
        </row>
        <row r="36">
          <cell r="D36">
            <v>81000000911</v>
          </cell>
          <cell r="E36">
            <v>86</v>
          </cell>
          <cell r="F36">
            <v>28</v>
          </cell>
          <cell r="G36">
            <v>50</v>
          </cell>
          <cell r="H36">
            <v>0</v>
          </cell>
          <cell r="I36">
            <v>0</v>
          </cell>
          <cell r="J36">
            <v>78</v>
          </cell>
          <cell r="K36" t="str">
            <v/>
          </cell>
          <cell r="L36" t="str">
            <v>X</v>
          </cell>
          <cell r="M36" t="str">
            <v/>
          </cell>
          <cell r="N36" t="str">
            <v/>
          </cell>
        </row>
        <row r="37">
          <cell r="D37">
            <v>90400000059</v>
          </cell>
          <cell r="E37">
            <v>95</v>
          </cell>
          <cell r="F37">
            <v>30</v>
          </cell>
          <cell r="G37">
            <v>60</v>
          </cell>
          <cell r="H37">
            <v>0</v>
          </cell>
          <cell r="I37">
            <v>0</v>
          </cell>
          <cell r="J37">
            <v>90</v>
          </cell>
          <cell r="K37" t="str">
            <v>X</v>
          </cell>
          <cell r="L37" t="str">
            <v/>
          </cell>
          <cell r="M37" t="str">
            <v/>
          </cell>
          <cell r="N37" t="str">
            <v/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.Cuong"/>
      <sheetName val="Mai"/>
      <sheetName val="Nghia"/>
      <sheetName val="V.Cuong"/>
      <sheetName val="Thử"/>
      <sheetName val="B.Trân"/>
      <sheetName val="H.Anh"/>
      <sheetName val="N.Anh"/>
      <sheetName val="Chieu"/>
      <sheetName val="P.Cuong"/>
      <sheetName val="Đ.Cuong"/>
      <sheetName val="Đạt"/>
      <sheetName val="H.Duc"/>
      <sheetName val="Duc (B)"/>
      <sheetName val="Hien"/>
      <sheetName val="Hieu"/>
      <sheetName val="Hoan"/>
      <sheetName val="Huan"/>
      <sheetName val="Hue"/>
      <sheetName val="Linh"/>
      <sheetName val="Minh"/>
      <sheetName val="Nam"/>
      <sheetName val="Nga"/>
      <sheetName val="Nhan"/>
      <sheetName val="Phong"/>
      <sheetName val="Tang"/>
      <sheetName val="Tiến"/>
      <sheetName val="Trinh"/>
      <sheetName val="Tuấn"/>
      <sheetName val="Yên"/>
    </sheetNames>
    <sheetDataSet>
      <sheetData sheetId="0">
        <row r="11">
          <cell r="D11">
            <v>11100000713</v>
          </cell>
          <cell r="E11">
            <v>89</v>
          </cell>
          <cell r="F11">
            <v>37</v>
          </cell>
          <cell r="G11">
            <v>60</v>
          </cell>
          <cell r="H11">
            <v>0</v>
          </cell>
          <cell r="I11">
            <v>0</v>
          </cell>
          <cell r="J11">
            <v>97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11100000722</v>
          </cell>
          <cell r="E12">
            <v>89</v>
          </cell>
          <cell r="F12">
            <v>36</v>
          </cell>
          <cell r="G12">
            <v>60</v>
          </cell>
          <cell r="H12">
            <v>0</v>
          </cell>
          <cell r="I12">
            <v>0</v>
          </cell>
          <cell r="J12">
            <v>96</v>
          </cell>
          <cell r="K12" t="str">
            <v>X</v>
          </cell>
          <cell r="L12" t="str">
            <v/>
          </cell>
          <cell r="M12" t="str">
            <v/>
          </cell>
          <cell r="N12" t="str">
            <v/>
          </cell>
        </row>
        <row r="13">
          <cell r="D13">
            <v>11100000702</v>
          </cell>
          <cell r="E13">
            <v>81</v>
          </cell>
          <cell r="F13">
            <v>26</v>
          </cell>
          <cell r="G13">
            <v>60</v>
          </cell>
          <cell r="H13">
            <v>0</v>
          </cell>
          <cell r="I13">
            <v>0</v>
          </cell>
          <cell r="J13">
            <v>86</v>
          </cell>
          <cell r="L13" t="str">
            <v>X</v>
          </cell>
        </row>
        <row r="14">
          <cell r="D14">
            <v>11100000775</v>
          </cell>
          <cell r="E14">
            <v>84</v>
          </cell>
          <cell r="F14">
            <v>35</v>
          </cell>
          <cell r="G14">
            <v>60</v>
          </cell>
          <cell r="H14">
            <v>0</v>
          </cell>
          <cell r="I14">
            <v>0</v>
          </cell>
          <cell r="J14">
            <v>95</v>
          </cell>
          <cell r="K14" t="str">
            <v>X</v>
          </cell>
          <cell r="L14" t="str">
            <v/>
          </cell>
          <cell r="M14" t="str">
            <v/>
          </cell>
          <cell r="N14" t="str">
            <v/>
          </cell>
        </row>
        <row r="15">
          <cell r="D15">
            <v>11100071848</v>
          </cell>
          <cell r="E15">
            <v>87</v>
          </cell>
          <cell r="F15">
            <v>27</v>
          </cell>
          <cell r="G15">
            <v>60</v>
          </cell>
          <cell r="H15">
            <v>0</v>
          </cell>
          <cell r="I15">
            <v>0</v>
          </cell>
          <cell r="J15">
            <v>87</v>
          </cell>
          <cell r="K15" t="str">
            <v/>
          </cell>
          <cell r="L15" t="str">
            <v>X</v>
          </cell>
          <cell r="M15" t="str">
            <v/>
          </cell>
          <cell r="N15" t="str">
            <v/>
          </cell>
        </row>
        <row r="16">
          <cell r="D16">
            <v>51200001010</v>
          </cell>
          <cell r="E16">
            <v>97</v>
          </cell>
          <cell r="F16">
            <v>35</v>
          </cell>
          <cell r="G16">
            <v>60</v>
          </cell>
          <cell r="H16">
            <v>0</v>
          </cell>
          <cell r="I16">
            <v>0</v>
          </cell>
          <cell r="J16">
            <v>95</v>
          </cell>
          <cell r="K16" t="str">
            <v>X</v>
          </cell>
          <cell r="L16" t="str">
            <v/>
          </cell>
          <cell r="M16" t="str">
            <v/>
          </cell>
          <cell r="N16" t="str">
            <v/>
          </cell>
        </row>
        <row r="17">
          <cell r="D17">
            <v>11100000797</v>
          </cell>
          <cell r="E17">
            <v>75</v>
          </cell>
          <cell r="F17">
            <v>25</v>
          </cell>
          <cell r="G17">
            <v>50</v>
          </cell>
          <cell r="H17">
            <v>0</v>
          </cell>
          <cell r="I17">
            <v>0</v>
          </cell>
          <cell r="J17">
            <v>75</v>
          </cell>
          <cell r="K17" t="str">
            <v/>
          </cell>
          <cell r="L17" t="str">
            <v>X</v>
          </cell>
          <cell r="M17" t="str">
            <v/>
          </cell>
          <cell r="N17" t="str">
            <v/>
          </cell>
        </row>
        <row r="18">
          <cell r="D18">
            <v>80500002218</v>
          </cell>
          <cell r="E18">
            <v>85</v>
          </cell>
          <cell r="F18">
            <v>35</v>
          </cell>
          <cell r="G18">
            <v>60</v>
          </cell>
          <cell r="H18">
            <v>0</v>
          </cell>
          <cell r="I18">
            <v>0</v>
          </cell>
          <cell r="J18">
            <v>95</v>
          </cell>
          <cell r="K18" t="str">
            <v>X</v>
          </cell>
          <cell r="L18" t="str">
            <v/>
          </cell>
          <cell r="M18" t="str">
            <v/>
          </cell>
          <cell r="N18" t="str">
            <v/>
          </cell>
        </row>
        <row r="19">
          <cell r="D19">
            <v>20500005408</v>
          </cell>
          <cell r="E19">
            <v>75</v>
          </cell>
          <cell r="F19">
            <v>25</v>
          </cell>
          <cell r="G19">
            <v>50</v>
          </cell>
          <cell r="H19">
            <v>0</v>
          </cell>
          <cell r="I19">
            <v>0</v>
          </cell>
          <cell r="J19">
            <v>75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  <row r="20">
          <cell r="D20">
            <v>11100082510</v>
          </cell>
          <cell r="E20">
            <v>75</v>
          </cell>
          <cell r="F20">
            <v>25</v>
          </cell>
          <cell r="G20">
            <v>50</v>
          </cell>
          <cell r="H20">
            <v>0</v>
          </cell>
          <cell r="I20">
            <v>0</v>
          </cell>
          <cell r="J20">
            <v>75</v>
          </cell>
          <cell r="K20" t="str">
            <v/>
          </cell>
          <cell r="L20" t="str">
            <v>X</v>
          </cell>
          <cell r="M20" t="str">
            <v/>
          </cell>
          <cell r="N20" t="str">
            <v/>
          </cell>
        </row>
        <row r="21">
          <cell r="D21">
            <v>11100119655</v>
          </cell>
          <cell r="E21">
            <v>89</v>
          </cell>
          <cell r="F21">
            <v>35</v>
          </cell>
          <cell r="G21">
            <v>60</v>
          </cell>
          <cell r="H21">
            <v>0</v>
          </cell>
          <cell r="I21">
            <v>0</v>
          </cell>
          <cell r="J21">
            <v>95</v>
          </cell>
          <cell r="K21" t="str">
            <v>X</v>
          </cell>
          <cell r="L21" t="str">
            <v/>
          </cell>
          <cell r="M21" t="str">
            <v/>
          </cell>
          <cell r="N21" t="str">
            <v/>
          </cell>
        </row>
        <row r="22">
          <cell r="D22">
            <v>11100000778</v>
          </cell>
          <cell r="E22">
            <v>83</v>
          </cell>
          <cell r="F22">
            <v>25</v>
          </cell>
          <cell r="G22">
            <v>50</v>
          </cell>
          <cell r="H22">
            <v>0</v>
          </cell>
          <cell r="I22">
            <v>0</v>
          </cell>
          <cell r="J22">
            <v>75</v>
          </cell>
          <cell r="K22" t="str">
            <v/>
          </cell>
          <cell r="L22" t="str">
            <v>X</v>
          </cell>
          <cell r="M22" t="str">
            <v/>
          </cell>
          <cell r="N22" t="str">
            <v/>
          </cell>
        </row>
        <row r="23">
          <cell r="D23">
            <v>11100000747</v>
          </cell>
          <cell r="E23">
            <v>85</v>
          </cell>
          <cell r="F23">
            <v>25</v>
          </cell>
          <cell r="G23">
            <v>50</v>
          </cell>
          <cell r="H23">
            <v>0</v>
          </cell>
          <cell r="I23">
            <v>0</v>
          </cell>
          <cell r="J23">
            <v>75</v>
          </cell>
          <cell r="K23" t="str">
            <v/>
          </cell>
          <cell r="L23" t="str">
            <v>X</v>
          </cell>
          <cell r="M23" t="str">
            <v/>
          </cell>
          <cell r="N23" t="str">
            <v/>
          </cell>
        </row>
        <row r="24">
          <cell r="D24">
            <v>11100000719</v>
          </cell>
          <cell r="E24">
            <v>75</v>
          </cell>
          <cell r="F24">
            <v>25</v>
          </cell>
          <cell r="G24">
            <v>50</v>
          </cell>
          <cell r="H24">
            <v>0</v>
          </cell>
          <cell r="I24">
            <v>0</v>
          </cell>
          <cell r="J24">
            <v>75</v>
          </cell>
          <cell r="K24" t="str">
            <v/>
          </cell>
          <cell r="L24" t="str">
            <v>X</v>
          </cell>
          <cell r="M24" t="str">
            <v/>
          </cell>
          <cell r="N24" t="str">
            <v/>
          </cell>
        </row>
        <row r="25">
          <cell r="D25">
            <v>11100000786</v>
          </cell>
          <cell r="E25">
            <v>85</v>
          </cell>
          <cell r="F25">
            <v>33</v>
          </cell>
          <cell r="G25">
            <v>60</v>
          </cell>
          <cell r="H25">
            <v>0</v>
          </cell>
          <cell r="I25">
            <v>0</v>
          </cell>
          <cell r="J25">
            <v>93</v>
          </cell>
          <cell r="K25" t="str">
            <v>X</v>
          </cell>
          <cell r="L25" t="str">
            <v/>
          </cell>
          <cell r="M25" t="str">
            <v/>
          </cell>
          <cell r="N25" t="str">
            <v/>
          </cell>
        </row>
        <row r="26">
          <cell r="D26">
            <v>20500004676</v>
          </cell>
          <cell r="E26">
            <v>75</v>
          </cell>
          <cell r="F26">
            <v>25</v>
          </cell>
          <cell r="G26">
            <v>50</v>
          </cell>
          <cell r="H26">
            <v>0</v>
          </cell>
          <cell r="I26">
            <v>0</v>
          </cell>
          <cell r="J26">
            <v>75</v>
          </cell>
          <cell r="K26" t="str">
            <v/>
          </cell>
          <cell r="L26" t="str">
            <v>X</v>
          </cell>
          <cell r="M26" t="str">
            <v/>
          </cell>
          <cell r="N26" t="str">
            <v/>
          </cell>
        </row>
        <row r="27">
          <cell r="D27">
            <v>11100075983</v>
          </cell>
          <cell r="E27">
            <v>75</v>
          </cell>
          <cell r="F27">
            <v>25</v>
          </cell>
          <cell r="G27">
            <v>50</v>
          </cell>
          <cell r="H27">
            <v>0</v>
          </cell>
          <cell r="I27">
            <v>0</v>
          </cell>
          <cell r="J27">
            <v>75</v>
          </cell>
          <cell r="K27" t="str">
            <v/>
          </cell>
          <cell r="L27" t="str">
            <v>X</v>
          </cell>
          <cell r="M27" t="str">
            <v/>
          </cell>
          <cell r="N27" t="str">
            <v/>
          </cell>
        </row>
        <row r="28">
          <cell r="D28">
            <v>11100000777</v>
          </cell>
          <cell r="E28">
            <v>83</v>
          </cell>
          <cell r="F28">
            <v>34</v>
          </cell>
          <cell r="G28">
            <v>60</v>
          </cell>
          <cell r="H28">
            <v>0</v>
          </cell>
          <cell r="I28">
            <v>0</v>
          </cell>
          <cell r="J28">
            <v>94</v>
          </cell>
          <cell r="K28" t="str">
            <v>X</v>
          </cell>
          <cell r="L28" t="str">
            <v/>
          </cell>
          <cell r="M28" t="str">
            <v/>
          </cell>
          <cell r="N28" t="str">
            <v/>
          </cell>
        </row>
        <row r="29">
          <cell r="D29">
            <v>11100000774</v>
          </cell>
          <cell r="E29">
            <v>75</v>
          </cell>
          <cell r="F29">
            <v>33</v>
          </cell>
          <cell r="G29">
            <v>60</v>
          </cell>
          <cell r="H29">
            <v>0</v>
          </cell>
          <cell r="I29">
            <v>0</v>
          </cell>
          <cell r="J29">
            <v>93</v>
          </cell>
          <cell r="K29" t="str">
            <v>X</v>
          </cell>
          <cell r="L29" t="str">
            <v/>
          </cell>
          <cell r="M29" t="str">
            <v/>
          </cell>
          <cell r="N29" t="str">
            <v/>
          </cell>
        </row>
        <row r="30">
          <cell r="D30">
            <v>11100109943</v>
          </cell>
          <cell r="E30">
            <v>79</v>
          </cell>
          <cell r="F30">
            <v>33</v>
          </cell>
          <cell r="G30">
            <v>60</v>
          </cell>
          <cell r="H30">
            <v>0</v>
          </cell>
          <cell r="I30">
            <v>0</v>
          </cell>
          <cell r="J30">
            <v>93</v>
          </cell>
          <cell r="K30" t="str">
            <v>X</v>
          </cell>
          <cell r="L30" t="str">
            <v/>
          </cell>
          <cell r="M30" t="str">
            <v/>
          </cell>
          <cell r="N30" t="str">
            <v/>
          </cell>
        </row>
        <row r="31">
          <cell r="D31">
            <v>11100000783</v>
          </cell>
          <cell r="E31">
            <v>87</v>
          </cell>
          <cell r="F31">
            <v>34</v>
          </cell>
          <cell r="G31">
            <v>60</v>
          </cell>
          <cell r="H31">
            <v>0</v>
          </cell>
          <cell r="I31">
            <v>0</v>
          </cell>
          <cell r="J31">
            <v>94</v>
          </cell>
          <cell r="K31" t="str">
            <v>X</v>
          </cell>
          <cell r="L31" t="str">
            <v/>
          </cell>
          <cell r="M31" t="str">
            <v/>
          </cell>
          <cell r="N31" t="str">
            <v/>
          </cell>
        </row>
        <row r="32">
          <cell r="D32">
            <v>90100000741</v>
          </cell>
          <cell r="E32">
            <v>85</v>
          </cell>
          <cell r="F32">
            <v>35</v>
          </cell>
          <cell r="G32">
            <v>60</v>
          </cell>
          <cell r="H32">
            <v>0</v>
          </cell>
          <cell r="I32">
            <v>0</v>
          </cell>
          <cell r="J32">
            <v>95</v>
          </cell>
          <cell r="K32" t="str">
            <v>X</v>
          </cell>
          <cell r="L32" t="str">
            <v/>
          </cell>
          <cell r="M32" t="str">
            <v/>
          </cell>
          <cell r="N32" t="str">
            <v/>
          </cell>
        </row>
        <row r="33">
          <cell r="D33">
            <v>11100000779</v>
          </cell>
          <cell r="E33">
            <v>85</v>
          </cell>
          <cell r="F33">
            <v>34</v>
          </cell>
          <cell r="G33">
            <v>60</v>
          </cell>
          <cell r="H33">
            <v>0</v>
          </cell>
          <cell r="I33">
            <v>0</v>
          </cell>
          <cell r="J33">
            <v>94</v>
          </cell>
          <cell r="K33" t="str">
            <v>X</v>
          </cell>
          <cell r="L33" t="str">
            <v/>
          </cell>
          <cell r="M33" t="str">
            <v/>
          </cell>
          <cell r="N33" t="str">
            <v/>
          </cell>
        </row>
        <row r="34">
          <cell r="D34">
            <v>11100000793</v>
          </cell>
          <cell r="E34">
            <v>75</v>
          </cell>
          <cell r="F34">
            <v>25</v>
          </cell>
          <cell r="G34">
            <v>50</v>
          </cell>
          <cell r="H34">
            <v>0</v>
          </cell>
          <cell r="I34">
            <v>0</v>
          </cell>
          <cell r="J34">
            <v>75</v>
          </cell>
          <cell r="K34" t="str">
            <v/>
          </cell>
          <cell r="L34" t="str">
            <v>X</v>
          </cell>
          <cell r="M34" t="str">
            <v/>
          </cell>
          <cell r="N34" t="str">
            <v/>
          </cell>
        </row>
        <row r="35">
          <cell r="D35">
            <v>11100119664</v>
          </cell>
          <cell r="E35">
            <v>88</v>
          </cell>
          <cell r="F35">
            <v>36</v>
          </cell>
          <cell r="G35">
            <v>60</v>
          </cell>
          <cell r="H35">
            <v>0</v>
          </cell>
          <cell r="I35">
            <v>0</v>
          </cell>
          <cell r="J35">
            <v>96</v>
          </cell>
          <cell r="K35" t="str">
            <v>X</v>
          </cell>
          <cell r="L35" t="str">
            <v/>
          </cell>
          <cell r="M35" t="str">
            <v/>
          </cell>
          <cell r="N35" t="str">
            <v/>
          </cell>
        </row>
        <row r="36">
          <cell r="D36">
            <v>11100000787</v>
          </cell>
          <cell r="E36">
            <v>85</v>
          </cell>
          <cell r="F36">
            <v>35</v>
          </cell>
          <cell r="G36">
            <v>60</v>
          </cell>
          <cell r="H36">
            <v>0</v>
          </cell>
          <cell r="I36">
            <v>0</v>
          </cell>
          <cell r="J36">
            <v>95</v>
          </cell>
          <cell r="K36" t="str">
            <v>X</v>
          </cell>
          <cell r="L36" t="str">
            <v/>
          </cell>
          <cell r="M36" t="str">
            <v/>
          </cell>
          <cell r="N36" t="str">
            <v/>
          </cell>
        </row>
        <row r="37">
          <cell r="D37">
            <v>11100000716</v>
          </cell>
          <cell r="E37">
            <v>87</v>
          </cell>
          <cell r="F37">
            <v>25</v>
          </cell>
          <cell r="G37">
            <v>50</v>
          </cell>
          <cell r="H37">
            <v>0</v>
          </cell>
          <cell r="I37">
            <v>0</v>
          </cell>
          <cell r="J37">
            <v>75</v>
          </cell>
          <cell r="K37" t="str">
            <v/>
          </cell>
          <cell r="L37" t="str">
            <v>X</v>
          </cell>
          <cell r="M37" t="str">
            <v/>
          </cell>
          <cell r="N37" t="str">
            <v/>
          </cell>
        </row>
        <row r="38">
          <cell r="D38">
            <v>11100066953</v>
          </cell>
          <cell r="E38">
            <v>75</v>
          </cell>
          <cell r="F38">
            <v>34</v>
          </cell>
          <cell r="G38">
            <v>60</v>
          </cell>
          <cell r="H38">
            <v>0</v>
          </cell>
          <cell r="I38">
            <v>0</v>
          </cell>
          <cell r="J38">
            <v>94</v>
          </cell>
          <cell r="K38" t="str">
            <v>X</v>
          </cell>
          <cell r="L38" t="str">
            <v/>
          </cell>
          <cell r="M38" t="str">
            <v/>
          </cell>
          <cell r="N38" t="str">
            <v/>
          </cell>
        </row>
        <row r="39">
          <cell r="D39">
            <v>80600000436</v>
          </cell>
          <cell r="E39">
            <v>87</v>
          </cell>
          <cell r="F39">
            <v>35</v>
          </cell>
          <cell r="G39">
            <v>60</v>
          </cell>
          <cell r="H39">
            <v>0</v>
          </cell>
          <cell r="I39">
            <v>0</v>
          </cell>
          <cell r="J39">
            <v>95</v>
          </cell>
          <cell r="K39" t="str">
            <v>X</v>
          </cell>
          <cell r="L39" t="str">
            <v/>
          </cell>
          <cell r="M39" t="str">
            <v/>
          </cell>
          <cell r="N39" t="str">
            <v/>
          </cell>
        </row>
        <row r="40">
          <cell r="D40">
            <v>11100000708</v>
          </cell>
          <cell r="E40">
            <v>75</v>
          </cell>
          <cell r="F40">
            <v>34</v>
          </cell>
          <cell r="G40">
            <v>60</v>
          </cell>
          <cell r="H40">
            <v>0</v>
          </cell>
          <cell r="I40">
            <v>0</v>
          </cell>
          <cell r="J40">
            <v>94</v>
          </cell>
          <cell r="K40" t="str">
            <v>X</v>
          </cell>
          <cell r="L40" t="str">
            <v/>
          </cell>
          <cell r="M40" t="str">
            <v/>
          </cell>
          <cell r="N40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-VCQL"/>
      <sheetName val="Mẫu 2C-GV"/>
      <sheetName val="Mẫu 2D-NV"/>
      <sheetName val="2B tuan"/>
      <sheetName val="2B thinh"/>
    </sheetNames>
    <sheetDataSet>
      <sheetData sheetId="0">
        <row r="11">
          <cell r="D11">
            <v>11100000776</v>
          </cell>
          <cell r="E11">
            <v>87</v>
          </cell>
          <cell r="F11">
            <v>28</v>
          </cell>
          <cell r="G11">
            <v>60</v>
          </cell>
          <cell r="H11">
            <v>0</v>
          </cell>
          <cell r="I11">
            <v>0</v>
          </cell>
          <cell r="J11">
            <v>88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21100001291</v>
          </cell>
          <cell r="E12">
            <v>84</v>
          </cell>
          <cell r="F12">
            <v>30</v>
          </cell>
          <cell r="G12">
            <v>50</v>
          </cell>
          <cell r="H12">
            <v>0</v>
          </cell>
          <cell r="I12">
            <v>0</v>
          </cell>
          <cell r="J12">
            <v>80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11100119658</v>
          </cell>
          <cell r="E13">
            <v>75</v>
          </cell>
          <cell r="F13">
            <v>13</v>
          </cell>
          <cell r="G13">
            <v>50</v>
          </cell>
          <cell r="H13">
            <v>0</v>
          </cell>
          <cell r="I13">
            <v>0</v>
          </cell>
          <cell r="J13">
            <v>63</v>
          </cell>
          <cell r="K13" t="str">
            <v/>
          </cell>
          <cell r="L13" t="str">
            <v/>
          </cell>
          <cell r="N13" t="str">
            <v>X</v>
          </cell>
          <cell r="P13" t="str">
            <v>Vi phạm đạo đức nhà giáo, xếp loại C tháng 6/2020</v>
          </cell>
        </row>
        <row r="14">
          <cell r="D14">
            <v>11100096288</v>
          </cell>
          <cell r="E14">
            <v>80</v>
          </cell>
          <cell r="F14">
            <v>27</v>
          </cell>
          <cell r="G14">
            <v>50</v>
          </cell>
          <cell r="H14">
            <v>0</v>
          </cell>
          <cell r="I14">
            <v>0</v>
          </cell>
          <cell r="J14">
            <v>77</v>
          </cell>
          <cell r="K14" t="str">
            <v/>
          </cell>
          <cell r="M14" t="str">
            <v>X</v>
          </cell>
          <cell r="N14" t="str">
            <v/>
          </cell>
          <cell r="P14" t="str">
            <v>Vắng coi thi 16/6/2020</v>
          </cell>
        </row>
        <row r="15">
          <cell r="D15">
            <v>11100110117</v>
          </cell>
          <cell r="E15">
            <v>85</v>
          </cell>
          <cell r="F15">
            <v>27</v>
          </cell>
          <cell r="G15">
            <v>50</v>
          </cell>
          <cell r="H15">
            <v>0</v>
          </cell>
          <cell r="I15">
            <v>0</v>
          </cell>
          <cell r="J15">
            <v>77</v>
          </cell>
          <cell r="K15" t="str">
            <v/>
          </cell>
          <cell r="L15" t="str">
            <v>X</v>
          </cell>
          <cell r="M15" t="str">
            <v/>
          </cell>
          <cell r="N15" t="str">
            <v/>
          </cell>
        </row>
        <row r="16">
          <cell r="D16">
            <v>11100082545</v>
          </cell>
          <cell r="E16">
            <v>83</v>
          </cell>
          <cell r="F16">
            <v>27</v>
          </cell>
          <cell r="G16">
            <v>50</v>
          </cell>
          <cell r="H16">
            <v>0</v>
          </cell>
          <cell r="I16">
            <v>0</v>
          </cell>
          <cell r="J16">
            <v>77</v>
          </cell>
          <cell r="K16" t="str">
            <v/>
          </cell>
          <cell r="L16" t="str">
            <v>X</v>
          </cell>
          <cell r="M16" t="str">
            <v/>
          </cell>
          <cell r="N16" t="str">
            <v/>
          </cell>
        </row>
        <row r="17">
          <cell r="D17">
            <v>11100119638</v>
          </cell>
          <cell r="E17">
            <v>85</v>
          </cell>
          <cell r="F17">
            <v>32</v>
          </cell>
          <cell r="G17">
            <v>50</v>
          </cell>
          <cell r="H17">
            <v>0</v>
          </cell>
          <cell r="I17">
            <v>0</v>
          </cell>
          <cell r="J17">
            <v>82</v>
          </cell>
          <cell r="K17" t="str">
            <v/>
          </cell>
          <cell r="L17" t="str">
            <v>X</v>
          </cell>
          <cell r="M17" t="str">
            <v/>
          </cell>
          <cell r="N17" t="str">
            <v/>
          </cell>
        </row>
        <row r="18">
          <cell r="D18">
            <v>11100110124</v>
          </cell>
          <cell r="E18">
            <v>85</v>
          </cell>
          <cell r="F18">
            <v>25</v>
          </cell>
          <cell r="G18">
            <v>50</v>
          </cell>
          <cell r="H18">
            <v>0</v>
          </cell>
          <cell r="I18">
            <v>0</v>
          </cell>
          <cell r="J18">
            <v>75</v>
          </cell>
          <cell r="K18" t="str">
            <v/>
          </cell>
          <cell r="M18" t="str">
            <v>X</v>
          </cell>
          <cell r="N18" t="str">
            <v/>
          </cell>
          <cell r="P18" t="str">
            <v>Trễ 13p ngày 11/6/2020</v>
          </cell>
        </row>
        <row r="19">
          <cell r="D19">
            <v>31100001684</v>
          </cell>
          <cell r="E19">
            <v>86</v>
          </cell>
          <cell r="F19">
            <v>32</v>
          </cell>
          <cell r="G19">
            <v>50</v>
          </cell>
          <cell r="H19">
            <v>0</v>
          </cell>
          <cell r="I19">
            <v>0</v>
          </cell>
          <cell r="J19">
            <v>82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  <row r="20">
          <cell r="D20">
            <v>21000001760</v>
          </cell>
          <cell r="E20">
            <v>85</v>
          </cell>
          <cell r="F20">
            <v>27</v>
          </cell>
          <cell r="G20">
            <v>50</v>
          </cell>
          <cell r="H20">
            <v>0</v>
          </cell>
          <cell r="I20">
            <v>0</v>
          </cell>
          <cell r="J20">
            <v>77</v>
          </cell>
          <cell r="K20" t="str">
            <v/>
          </cell>
          <cell r="L20" t="str">
            <v>X</v>
          </cell>
          <cell r="M20" t="str">
            <v/>
          </cell>
          <cell r="N20" t="str">
            <v/>
          </cell>
        </row>
        <row r="21">
          <cell r="D21">
            <v>11100119659</v>
          </cell>
          <cell r="E21">
            <v>92</v>
          </cell>
          <cell r="F21">
            <v>33</v>
          </cell>
          <cell r="G21">
            <v>60</v>
          </cell>
          <cell r="H21">
            <v>0</v>
          </cell>
          <cell r="I21">
            <v>0</v>
          </cell>
          <cell r="J21">
            <v>93</v>
          </cell>
          <cell r="K21" t="str">
            <v>X</v>
          </cell>
          <cell r="L21" t="str">
            <v/>
          </cell>
          <cell r="M21" t="str">
            <v/>
          </cell>
          <cell r="N21" t="str">
            <v/>
          </cell>
        </row>
        <row r="22">
          <cell r="D22">
            <v>11100109944</v>
          </cell>
          <cell r="E22">
            <v>85</v>
          </cell>
          <cell r="F22">
            <v>25</v>
          </cell>
          <cell r="G22">
            <v>50</v>
          </cell>
          <cell r="H22">
            <v>0</v>
          </cell>
          <cell r="I22">
            <v>0</v>
          </cell>
          <cell r="J22">
            <v>75</v>
          </cell>
          <cell r="K22" t="str">
            <v/>
          </cell>
          <cell r="L22" t="str">
            <v>X</v>
          </cell>
          <cell r="M22" t="str">
            <v/>
          </cell>
          <cell r="N22" t="str">
            <v/>
          </cell>
        </row>
        <row r="23">
          <cell r="D23">
            <v>11100067231</v>
          </cell>
          <cell r="E23">
            <v>93</v>
          </cell>
          <cell r="F23">
            <v>34</v>
          </cell>
          <cell r="G23">
            <v>60</v>
          </cell>
          <cell r="H23">
            <v>0</v>
          </cell>
          <cell r="I23">
            <v>0</v>
          </cell>
          <cell r="J23">
            <v>94</v>
          </cell>
          <cell r="K23" t="str">
            <v>X</v>
          </cell>
          <cell r="L23" t="str">
            <v/>
          </cell>
          <cell r="M23" t="str">
            <v/>
          </cell>
          <cell r="N23" t="str">
            <v/>
          </cell>
        </row>
        <row r="24">
          <cell r="D24">
            <v>11100071850</v>
          </cell>
          <cell r="E24">
            <v>85</v>
          </cell>
          <cell r="F24">
            <v>29</v>
          </cell>
          <cell r="G24">
            <v>60</v>
          </cell>
          <cell r="H24">
            <v>0</v>
          </cell>
          <cell r="I24">
            <v>0</v>
          </cell>
          <cell r="J24">
            <v>89</v>
          </cell>
          <cell r="K24" t="str">
            <v/>
          </cell>
          <cell r="L24" t="str">
            <v>X</v>
          </cell>
          <cell r="M24" t="str">
            <v/>
          </cell>
          <cell r="N24" t="str">
            <v/>
          </cell>
        </row>
        <row r="25">
          <cell r="D25">
            <v>11100096302</v>
          </cell>
          <cell r="E25">
            <v>90</v>
          </cell>
          <cell r="F25">
            <v>34</v>
          </cell>
          <cell r="G25">
            <v>60</v>
          </cell>
          <cell r="H25">
            <v>0</v>
          </cell>
          <cell r="I25">
            <v>0</v>
          </cell>
          <cell r="J25">
            <v>94</v>
          </cell>
          <cell r="K25" t="str">
            <v>X</v>
          </cell>
          <cell r="L25" t="str">
            <v/>
          </cell>
          <cell r="M25" t="str">
            <v/>
          </cell>
          <cell r="N25" t="str">
            <v/>
          </cell>
        </row>
        <row r="26">
          <cell r="D26">
            <v>31100001649</v>
          </cell>
          <cell r="E26">
            <v>95</v>
          </cell>
          <cell r="F26">
            <v>32</v>
          </cell>
          <cell r="G26">
            <v>60</v>
          </cell>
          <cell r="H26">
            <v>0</v>
          </cell>
          <cell r="I26">
            <v>0</v>
          </cell>
          <cell r="J26">
            <v>92</v>
          </cell>
          <cell r="K26" t="str">
            <v>X</v>
          </cell>
          <cell r="L26" t="str">
            <v/>
          </cell>
          <cell r="M26" t="str">
            <v/>
          </cell>
          <cell r="N26" t="str">
            <v/>
          </cell>
        </row>
        <row r="27">
          <cell r="D27">
            <v>81000001014</v>
          </cell>
          <cell r="E27">
            <v>85</v>
          </cell>
          <cell r="F27">
            <v>32</v>
          </cell>
          <cell r="G27">
            <v>50</v>
          </cell>
          <cell r="H27">
            <v>0</v>
          </cell>
          <cell r="I27">
            <v>0</v>
          </cell>
          <cell r="J27">
            <v>82</v>
          </cell>
          <cell r="K27" t="str">
            <v/>
          </cell>
          <cell r="L27" t="str">
            <v>X</v>
          </cell>
          <cell r="M27" t="str">
            <v/>
          </cell>
          <cell r="N27" t="str">
            <v/>
          </cell>
        </row>
        <row r="28">
          <cell r="D28">
            <v>81000000903</v>
          </cell>
          <cell r="E28">
            <v>75</v>
          </cell>
          <cell r="F28">
            <v>25</v>
          </cell>
          <cell r="G28">
            <v>50</v>
          </cell>
          <cell r="H28">
            <v>0</v>
          </cell>
          <cell r="I28">
            <v>0</v>
          </cell>
          <cell r="J28">
            <v>75</v>
          </cell>
          <cell r="K28" t="str">
            <v/>
          </cell>
          <cell r="L28" t="str">
            <v>X</v>
          </cell>
          <cell r="M28" t="str">
            <v/>
          </cell>
          <cell r="N28" t="str">
            <v/>
          </cell>
        </row>
        <row r="29">
          <cell r="D29">
            <v>90100000730</v>
          </cell>
          <cell r="E29">
            <v>86</v>
          </cell>
          <cell r="F29">
            <v>30</v>
          </cell>
          <cell r="G29">
            <v>50</v>
          </cell>
          <cell r="H29">
            <v>0</v>
          </cell>
          <cell r="I29">
            <v>0</v>
          </cell>
          <cell r="J29">
            <v>80</v>
          </cell>
          <cell r="K29" t="str">
            <v/>
          </cell>
          <cell r="L29" t="str">
            <v>X</v>
          </cell>
          <cell r="M29" t="str">
            <v/>
          </cell>
          <cell r="N29" t="str">
            <v/>
          </cell>
        </row>
        <row r="30">
          <cell r="D30">
            <v>91100000114</v>
          </cell>
          <cell r="E30">
            <v>85</v>
          </cell>
          <cell r="F30">
            <v>30</v>
          </cell>
          <cell r="G30">
            <v>50</v>
          </cell>
          <cell r="H30">
            <v>0</v>
          </cell>
          <cell r="I30">
            <v>2.4</v>
          </cell>
          <cell r="J30">
            <v>77.599999999999994</v>
          </cell>
          <cell r="K30" t="str">
            <v/>
          </cell>
          <cell r="L30" t="str">
            <v>X</v>
          </cell>
          <cell r="M30" t="str">
            <v/>
          </cell>
          <cell r="N30" t="str">
            <v/>
          </cell>
          <cell r="P30" t="str">
            <v>cho lớp về sớm 05p ngày 18/6/2020</v>
          </cell>
        </row>
        <row r="32">
          <cell r="D32" t="str">
            <v>00500001271</v>
          </cell>
          <cell r="E32">
            <v>85</v>
          </cell>
          <cell r="F32">
            <v>30</v>
          </cell>
          <cell r="G32">
            <v>50</v>
          </cell>
          <cell r="H32">
            <v>0</v>
          </cell>
          <cell r="I32">
            <v>0</v>
          </cell>
          <cell r="J32">
            <v>80</v>
          </cell>
          <cell r="L32" t="str">
            <v>X</v>
          </cell>
        </row>
        <row r="33">
          <cell r="D33" t="str">
            <v>00500001331</v>
          </cell>
          <cell r="E33">
            <v>80</v>
          </cell>
          <cell r="F33">
            <v>25</v>
          </cell>
          <cell r="G33">
            <v>50</v>
          </cell>
          <cell r="H33">
            <v>0</v>
          </cell>
          <cell r="I33">
            <v>0</v>
          </cell>
          <cell r="J33">
            <v>75</v>
          </cell>
          <cell r="L33" t="str">
            <v>X</v>
          </cell>
        </row>
        <row r="36">
          <cell r="D36" t="str">
            <v>79000H05.852725</v>
          </cell>
          <cell r="E36">
            <v>85</v>
          </cell>
          <cell r="F36">
            <v>30</v>
          </cell>
          <cell r="G36">
            <v>50</v>
          </cell>
          <cell r="H36">
            <v>0</v>
          </cell>
          <cell r="I36">
            <v>0</v>
          </cell>
          <cell r="J36">
            <v>80</v>
          </cell>
          <cell r="L36" t="str">
            <v>X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 "/>
      <sheetName val="KL CV 10% "/>
      <sheetName val="TỔNG ĐIỂM CỘNG-TRỪ"/>
      <sheetName val="2B- ĐĐHiệp"/>
      <sheetName val="2B- HVViết"/>
      <sheetName val="2C-VAHào"/>
      <sheetName val="2C-ĐTHuân"/>
      <sheetName val="2C-NVXThì"/>
      <sheetName val="2C-PVHòa"/>
      <sheetName val="2C-ĐTQuý"/>
      <sheetName val="2C-TĐKhoa"/>
    </sheetNames>
    <sheetDataSet>
      <sheetData sheetId="0">
        <row r="11">
          <cell r="D11" t="str">
            <v>31100001367</v>
          </cell>
          <cell r="E11">
            <v>87</v>
          </cell>
          <cell r="F11">
            <v>35</v>
          </cell>
          <cell r="G11">
            <v>50</v>
          </cell>
          <cell r="H11">
            <v>0</v>
          </cell>
          <cell r="I11">
            <v>0</v>
          </cell>
          <cell r="J11">
            <v>85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 t="str">
            <v>60900000967</v>
          </cell>
          <cell r="E12">
            <v>83</v>
          </cell>
          <cell r="F12">
            <v>39</v>
          </cell>
          <cell r="G12">
            <v>60</v>
          </cell>
          <cell r="H12">
            <v>0</v>
          </cell>
          <cell r="I12">
            <v>0</v>
          </cell>
          <cell r="J12">
            <v>99</v>
          </cell>
          <cell r="K12" t="str">
            <v>X</v>
          </cell>
          <cell r="L12" t="str">
            <v/>
          </cell>
          <cell r="M12" t="str">
            <v/>
          </cell>
          <cell r="N12" t="str">
            <v/>
          </cell>
        </row>
        <row r="13">
          <cell r="D13" t="str">
            <v>11100000705</v>
          </cell>
          <cell r="E13">
            <v>75</v>
          </cell>
          <cell r="F13">
            <v>37</v>
          </cell>
          <cell r="G13">
            <v>60</v>
          </cell>
          <cell r="H13">
            <v>0</v>
          </cell>
          <cell r="I13">
            <v>0</v>
          </cell>
          <cell r="J13">
            <v>97</v>
          </cell>
          <cell r="K13" t="str">
            <v>X</v>
          </cell>
          <cell r="L13" t="str">
            <v/>
          </cell>
          <cell r="M13" t="str">
            <v/>
          </cell>
          <cell r="N13" t="str">
            <v/>
          </cell>
        </row>
        <row r="14">
          <cell r="D14" t="str">
            <v>11100066939</v>
          </cell>
          <cell r="E14">
            <v>86</v>
          </cell>
          <cell r="F14">
            <v>36</v>
          </cell>
          <cell r="G14">
            <v>50</v>
          </cell>
          <cell r="H14">
            <v>0</v>
          </cell>
          <cell r="I14">
            <v>0</v>
          </cell>
          <cell r="J14">
            <v>86</v>
          </cell>
          <cell r="K14" t="str">
            <v/>
          </cell>
          <cell r="L14" t="str">
            <v>X</v>
          </cell>
          <cell r="M14" t="str">
            <v/>
          </cell>
          <cell r="N14" t="str">
            <v/>
          </cell>
        </row>
        <row r="15">
          <cell r="D15" t="str">
            <v>11100122860</v>
          </cell>
          <cell r="E15">
            <v>90</v>
          </cell>
          <cell r="F15">
            <v>36</v>
          </cell>
          <cell r="G15">
            <v>60</v>
          </cell>
          <cell r="H15">
            <v>0</v>
          </cell>
          <cell r="I15">
            <v>0</v>
          </cell>
          <cell r="J15">
            <v>96</v>
          </cell>
          <cell r="K15" t="str">
            <v>X</v>
          </cell>
          <cell r="L15" t="str">
            <v/>
          </cell>
          <cell r="M15" t="str">
            <v/>
          </cell>
          <cell r="N15" t="str">
            <v/>
          </cell>
        </row>
        <row r="16">
          <cell r="D16" t="str">
            <v>11100109988</v>
          </cell>
          <cell r="E16">
            <v>86</v>
          </cell>
          <cell r="F16">
            <v>33</v>
          </cell>
          <cell r="G16">
            <v>50</v>
          </cell>
          <cell r="H16">
            <v>0</v>
          </cell>
          <cell r="I16">
            <v>0</v>
          </cell>
          <cell r="J16">
            <v>83</v>
          </cell>
          <cell r="K16" t="str">
            <v/>
          </cell>
          <cell r="L16" t="str">
            <v>X</v>
          </cell>
          <cell r="M16" t="str">
            <v/>
          </cell>
        </row>
        <row r="17">
          <cell r="D17" t="str">
            <v>20500004671</v>
          </cell>
          <cell r="E17">
            <v>86</v>
          </cell>
          <cell r="F17">
            <v>33</v>
          </cell>
          <cell r="G17">
            <v>50</v>
          </cell>
          <cell r="H17">
            <v>0</v>
          </cell>
          <cell r="I17">
            <v>0</v>
          </cell>
          <cell r="J17">
            <v>83</v>
          </cell>
          <cell r="K17" t="str">
            <v/>
          </cell>
          <cell r="L17" t="str">
            <v>X</v>
          </cell>
          <cell r="M17" t="str">
            <v/>
          </cell>
          <cell r="N17" t="str">
            <v/>
          </cell>
        </row>
        <row r="18">
          <cell r="D18" t="str">
            <v>11100093891</v>
          </cell>
          <cell r="E18">
            <v>86</v>
          </cell>
          <cell r="F18">
            <v>33</v>
          </cell>
          <cell r="G18">
            <v>50</v>
          </cell>
          <cell r="H18">
            <v>0</v>
          </cell>
          <cell r="I18">
            <v>0</v>
          </cell>
          <cell r="J18">
            <v>83</v>
          </cell>
          <cell r="K18" t="str">
            <v/>
          </cell>
          <cell r="L18" t="str">
            <v>X</v>
          </cell>
          <cell r="M18" t="str">
            <v/>
          </cell>
          <cell r="N18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-VCQL"/>
      <sheetName val="Mẫu 2C-GV"/>
      <sheetName val="Mẫu 2D-NV"/>
    </sheetNames>
    <sheetDataSet>
      <sheetData sheetId="0">
        <row r="11">
          <cell r="D11">
            <v>31100001689</v>
          </cell>
          <cell r="E11">
            <v>75</v>
          </cell>
          <cell r="F11">
            <v>27</v>
          </cell>
          <cell r="G11">
            <v>50</v>
          </cell>
          <cell r="H11">
            <v>0</v>
          </cell>
          <cell r="I11">
            <v>0</v>
          </cell>
          <cell r="J11">
            <v>77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11100109539</v>
          </cell>
          <cell r="E12">
            <v>80</v>
          </cell>
          <cell r="F12">
            <v>26</v>
          </cell>
          <cell r="G12">
            <v>50</v>
          </cell>
          <cell r="H12">
            <v>0</v>
          </cell>
          <cell r="I12">
            <v>0</v>
          </cell>
          <cell r="J12">
            <v>76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21000001726</v>
          </cell>
          <cell r="E13">
            <v>82</v>
          </cell>
          <cell r="F13">
            <v>30</v>
          </cell>
          <cell r="G13">
            <v>60</v>
          </cell>
          <cell r="H13">
            <v>0</v>
          </cell>
          <cell r="I13">
            <v>0</v>
          </cell>
          <cell r="J13">
            <v>90</v>
          </cell>
          <cell r="K13" t="str">
            <v>X</v>
          </cell>
          <cell r="L13" t="str">
            <v/>
          </cell>
          <cell r="M13" t="str">
            <v/>
          </cell>
          <cell r="N13" t="str">
            <v/>
          </cell>
        </row>
        <row r="14">
          <cell r="D14">
            <v>21100001275</v>
          </cell>
          <cell r="E14">
            <v>76</v>
          </cell>
          <cell r="F14">
            <v>26</v>
          </cell>
          <cell r="G14">
            <v>50</v>
          </cell>
          <cell r="H14">
            <v>0</v>
          </cell>
          <cell r="I14">
            <v>0</v>
          </cell>
          <cell r="J14">
            <v>76</v>
          </cell>
          <cell r="K14" t="str">
            <v/>
          </cell>
          <cell r="L14" t="str">
            <v>X</v>
          </cell>
          <cell r="M14" t="str">
            <v/>
          </cell>
          <cell r="N14" t="str">
            <v/>
          </cell>
        </row>
        <row r="15">
          <cell r="D15">
            <v>81000000908</v>
          </cell>
          <cell r="E15">
            <v>80</v>
          </cell>
          <cell r="F15">
            <v>25</v>
          </cell>
          <cell r="G15">
            <v>50</v>
          </cell>
          <cell r="H15">
            <v>0</v>
          </cell>
          <cell r="I15">
            <v>0</v>
          </cell>
          <cell r="J15">
            <v>75</v>
          </cell>
          <cell r="L15" t="str">
            <v>X</v>
          </cell>
        </row>
        <row r="16">
          <cell r="D16">
            <v>71000000520</v>
          </cell>
          <cell r="E16">
            <v>77</v>
          </cell>
          <cell r="F16">
            <v>26</v>
          </cell>
          <cell r="G16">
            <v>50</v>
          </cell>
          <cell r="H16">
            <v>0</v>
          </cell>
          <cell r="I16">
            <v>0</v>
          </cell>
          <cell r="J16">
            <v>76</v>
          </cell>
          <cell r="K16" t="str">
            <v/>
          </cell>
          <cell r="L16" t="str">
            <v>X</v>
          </cell>
          <cell r="M16" t="str">
            <v/>
          </cell>
          <cell r="N16" t="str">
            <v/>
          </cell>
        </row>
        <row r="17">
          <cell r="D17">
            <v>21000001080</v>
          </cell>
          <cell r="E17">
            <v>85</v>
          </cell>
          <cell r="F17">
            <v>35</v>
          </cell>
          <cell r="G17">
            <v>60</v>
          </cell>
          <cell r="H17">
            <v>0</v>
          </cell>
          <cell r="I17">
            <v>0</v>
          </cell>
          <cell r="J17">
            <v>95</v>
          </cell>
          <cell r="K17" t="str">
            <v>X</v>
          </cell>
          <cell r="L17" t="str">
            <v/>
          </cell>
          <cell r="M17" t="str">
            <v/>
          </cell>
          <cell r="N17" t="str">
            <v/>
          </cell>
        </row>
        <row r="18">
          <cell r="D18">
            <v>11100111411</v>
          </cell>
          <cell r="E18">
            <v>84</v>
          </cell>
          <cell r="F18">
            <v>30</v>
          </cell>
          <cell r="G18">
            <v>60</v>
          </cell>
          <cell r="H18">
            <v>0</v>
          </cell>
          <cell r="I18">
            <v>0</v>
          </cell>
          <cell r="J18">
            <v>90</v>
          </cell>
          <cell r="K18" t="str">
            <v>X</v>
          </cell>
          <cell r="L18" t="str">
            <v/>
          </cell>
        </row>
        <row r="19">
          <cell r="D19">
            <v>40900000624</v>
          </cell>
          <cell r="E19">
            <v>90</v>
          </cell>
          <cell r="F19">
            <v>30</v>
          </cell>
          <cell r="G19">
            <v>60</v>
          </cell>
          <cell r="H19">
            <v>0</v>
          </cell>
          <cell r="I19">
            <v>0</v>
          </cell>
          <cell r="J19">
            <v>90</v>
          </cell>
          <cell r="K19" t="str">
            <v>X</v>
          </cell>
        </row>
        <row r="20">
          <cell r="D20">
            <v>11100000761</v>
          </cell>
          <cell r="E20">
            <v>82</v>
          </cell>
          <cell r="F20">
            <v>26</v>
          </cell>
          <cell r="G20">
            <v>50</v>
          </cell>
          <cell r="H20">
            <v>0</v>
          </cell>
          <cell r="I20">
            <v>0</v>
          </cell>
          <cell r="J20">
            <v>76</v>
          </cell>
          <cell r="K20" t="str">
            <v/>
          </cell>
          <cell r="L20" t="str">
            <v>X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</sheetNames>
    <sheetDataSet>
      <sheetData sheetId="0">
        <row r="11">
          <cell r="D11">
            <v>50800000001</v>
          </cell>
          <cell r="E11">
            <v>92</v>
          </cell>
          <cell r="F11">
            <v>33</v>
          </cell>
          <cell r="G11">
            <v>60</v>
          </cell>
          <cell r="I11">
            <v>0</v>
          </cell>
          <cell r="J11">
            <v>93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71000000474</v>
          </cell>
          <cell r="E12">
            <v>75</v>
          </cell>
          <cell r="F12">
            <v>28</v>
          </cell>
          <cell r="G12">
            <v>50</v>
          </cell>
          <cell r="I12">
            <v>0</v>
          </cell>
          <cell r="J12">
            <v>78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81000000906</v>
          </cell>
          <cell r="E13">
            <v>75</v>
          </cell>
          <cell r="F13">
            <v>30</v>
          </cell>
          <cell r="G13">
            <v>60</v>
          </cell>
          <cell r="I13">
            <v>0</v>
          </cell>
          <cell r="J13">
            <v>90</v>
          </cell>
          <cell r="K13" t="str">
            <v>X</v>
          </cell>
          <cell r="L13" t="str">
            <v/>
          </cell>
          <cell r="M13" t="str">
            <v/>
          </cell>
          <cell r="N13" t="str">
            <v/>
          </cell>
        </row>
        <row r="14">
          <cell r="D14" t="str">
            <v>00500001244</v>
          </cell>
          <cell r="E14">
            <v>85</v>
          </cell>
          <cell r="F14">
            <v>31</v>
          </cell>
          <cell r="G14">
            <v>50</v>
          </cell>
          <cell r="I14">
            <v>0</v>
          </cell>
          <cell r="J14">
            <v>81</v>
          </cell>
          <cell r="K14" t="str">
            <v/>
          </cell>
          <cell r="L14" t="str">
            <v>X</v>
          </cell>
          <cell r="M14" t="str">
            <v/>
          </cell>
          <cell r="N14" t="str">
            <v/>
          </cell>
        </row>
        <row r="15">
          <cell r="D15">
            <v>60300000100</v>
          </cell>
          <cell r="E15">
            <v>87</v>
          </cell>
          <cell r="F15">
            <v>32</v>
          </cell>
          <cell r="G15">
            <v>60</v>
          </cell>
          <cell r="I15">
            <v>0</v>
          </cell>
          <cell r="J15">
            <v>92</v>
          </cell>
          <cell r="K15" t="str">
            <v>X</v>
          </cell>
          <cell r="L15" t="str">
            <v/>
          </cell>
          <cell r="M15" t="str">
            <v/>
          </cell>
          <cell r="N15" t="str">
            <v/>
          </cell>
          <cell r="P15" t="str">
            <v>TBM QTKD</v>
          </cell>
        </row>
        <row r="16">
          <cell r="D16">
            <v>60200000731</v>
          </cell>
          <cell r="E16">
            <v>87</v>
          </cell>
          <cell r="F16">
            <v>32</v>
          </cell>
          <cell r="G16">
            <v>50</v>
          </cell>
          <cell r="I16">
            <v>0</v>
          </cell>
          <cell r="J16">
            <v>82</v>
          </cell>
          <cell r="L16" t="str">
            <v>X</v>
          </cell>
          <cell r="M16" t="str">
            <v/>
          </cell>
          <cell r="N16" t="str">
            <v/>
          </cell>
          <cell r="P16" t="str">
            <v>TBM KT-TC</v>
          </cell>
        </row>
        <row r="17">
          <cell r="D17">
            <v>60300000171</v>
          </cell>
          <cell r="E17">
            <v>85</v>
          </cell>
          <cell r="F17">
            <v>31</v>
          </cell>
          <cell r="G17">
            <v>50</v>
          </cell>
          <cell r="I17">
            <v>0</v>
          </cell>
          <cell r="J17">
            <v>81</v>
          </cell>
          <cell r="K17" t="str">
            <v/>
          </cell>
          <cell r="L17" t="str">
            <v>X</v>
          </cell>
          <cell r="M17" t="str">
            <v/>
          </cell>
          <cell r="N17" t="str">
            <v/>
          </cell>
        </row>
        <row r="18">
          <cell r="D18">
            <v>51200000905</v>
          </cell>
          <cell r="E18">
            <v>85</v>
          </cell>
          <cell r="F18">
            <v>30</v>
          </cell>
          <cell r="G18">
            <v>50</v>
          </cell>
          <cell r="I18">
            <v>0</v>
          </cell>
          <cell r="J18">
            <v>80</v>
          </cell>
          <cell r="K18" t="str">
            <v/>
          </cell>
          <cell r="L18" t="str">
            <v>X</v>
          </cell>
          <cell r="M18" t="str">
            <v/>
          </cell>
          <cell r="N18" t="str">
            <v/>
          </cell>
        </row>
        <row r="19">
          <cell r="D19">
            <v>60200000517</v>
          </cell>
          <cell r="E19">
            <v>87</v>
          </cell>
          <cell r="F19">
            <v>31</v>
          </cell>
          <cell r="G19">
            <v>60</v>
          </cell>
          <cell r="I19">
            <v>0</v>
          </cell>
          <cell r="J19">
            <v>91</v>
          </cell>
          <cell r="K19" t="str">
            <v>X</v>
          </cell>
          <cell r="L19" t="str">
            <v/>
          </cell>
          <cell r="M19" t="str">
            <v/>
          </cell>
          <cell r="N19" t="str">
            <v/>
          </cell>
        </row>
        <row r="20">
          <cell r="D20">
            <v>60200000637</v>
          </cell>
          <cell r="E20">
            <v>85</v>
          </cell>
          <cell r="F20">
            <v>30</v>
          </cell>
          <cell r="G20">
            <v>50</v>
          </cell>
          <cell r="I20">
            <v>0</v>
          </cell>
          <cell r="J20">
            <v>80</v>
          </cell>
          <cell r="K20" t="str">
            <v/>
          </cell>
          <cell r="L20" t="str">
            <v>X</v>
          </cell>
          <cell r="M20" t="str">
            <v/>
          </cell>
          <cell r="N20" t="str">
            <v/>
          </cell>
        </row>
        <row r="21">
          <cell r="D21">
            <v>71000000507</v>
          </cell>
          <cell r="E21">
            <v>85</v>
          </cell>
          <cell r="F21">
            <v>28</v>
          </cell>
          <cell r="G21">
            <v>50</v>
          </cell>
          <cell r="I21">
            <v>0</v>
          </cell>
          <cell r="J21">
            <v>78</v>
          </cell>
          <cell r="K21" t="str">
            <v/>
          </cell>
          <cell r="L21" t="str">
            <v>X</v>
          </cell>
          <cell r="M21" t="str">
            <v/>
          </cell>
          <cell r="N21" t="str">
            <v/>
          </cell>
        </row>
        <row r="22">
          <cell r="D22">
            <v>60200000588</v>
          </cell>
          <cell r="E22">
            <v>93</v>
          </cell>
          <cell r="F22">
            <v>32</v>
          </cell>
          <cell r="G22">
            <v>60</v>
          </cell>
          <cell r="I22">
            <v>0</v>
          </cell>
          <cell r="J22">
            <v>92</v>
          </cell>
          <cell r="K22" t="str">
            <v>X</v>
          </cell>
          <cell r="M22" t="str">
            <v/>
          </cell>
          <cell r="N22" t="str">
            <v/>
          </cell>
          <cell r="P22" t="str">
            <v>TBM CSN</v>
          </cell>
        </row>
        <row r="23">
          <cell r="D23">
            <v>60300000115</v>
          </cell>
          <cell r="E23">
            <v>87</v>
          </cell>
          <cell r="F23">
            <v>31</v>
          </cell>
          <cell r="G23">
            <v>50</v>
          </cell>
          <cell r="I23">
            <v>0</v>
          </cell>
          <cell r="J23">
            <v>81</v>
          </cell>
          <cell r="K23" t="str">
            <v/>
          </cell>
          <cell r="L23" t="str">
            <v>X</v>
          </cell>
          <cell r="M23" t="str">
            <v/>
          </cell>
          <cell r="N23" t="str">
            <v/>
          </cell>
        </row>
        <row r="24">
          <cell r="D24">
            <v>60300000125</v>
          </cell>
          <cell r="E24">
            <v>84</v>
          </cell>
          <cell r="F24">
            <v>25</v>
          </cell>
          <cell r="G24">
            <v>50</v>
          </cell>
          <cell r="I24">
            <v>0</v>
          </cell>
          <cell r="J24">
            <v>75</v>
          </cell>
          <cell r="K24" t="str">
            <v/>
          </cell>
          <cell r="L24" t="str">
            <v>X</v>
          </cell>
          <cell r="M24" t="str">
            <v/>
          </cell>
          <cell r="N24" t="str">
            <v/>
          </cell>
        </row>
        <row r="26">
          <cell r="D26">
            <v>91100000289</v>
          </cell>
          <cell r="E26">
            <v>90</v>
          </cell>
          <cell r="F26">
            <v>32</v>
          </cell>
          <cell r="G26">
            <v>60</v>
          </cell>
          <cell r="I26">
            <v>0</v>
          </cell>
          <cell r="J26">
            <v>92</v>
          </cell>
          <cell r="K26" t="str">
            <v>X</v>
          </cell>
          <cell r="L26" t="str">
            <v/>
          </cell>
          <cell r="M26" t="str">
            <v/>
          </cell>
          <cell r="N26" t="str">
            <v/>
          </cell>
        </row>
      </sheetData>
      <sheetData sheetId="1"/>
      <sheetData sheetId="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-VCQL"/>
      <sheetName val="Mẫu 2C-GV-THach"/>
      <sheetName val="Mẫu 2C-GV-Phong"/>
      <sheetName val="Mẫu 2D-NV"/>
      <sheetName val="Sheet1"/>
    </sheetNames>
    <sheetDataSet>
      <sheetData sheetId="0">
        <row r="11">
          <cell r="D11">
            <v>80600000693</v>
          </cell>
          <cell r="E11">
            <v>90</v>
          </cell>
          <cell r="F11">
            <v>30</v>
          </cell>
          <cell r="G11">
            <v>60</v>
          </cell>
          <cell r="H11">
            <v>0</v>
          </cell>
          <cell r="I11">
            <v>0</v>
          </cell>
          <cell r="J11">
            <v>90</v>
          </cell>
          <cell r="K11" t="str">
            <v>X</v>
          </cell>
          <cell r="L11" t="str">
            <v/>
          </cell>
          <cell r="M11" t="str">
            <v/>
          </cell>
        </row>
        <row r="12">
          <cell r="D12">
            <v>90400000056</v>
          </cell>
          <cell r="E12">
            <v>86</v>
          </cell>
          <cell r="F12">
            <v>26</v>
          </cell>
          <cell r="G12">
            <v>50</v>
          </cell>
          <cell r="H12">
            <v>0</v>
          </cell>
          <cell r="I12">
            <v>0</v>
          </cell>
          <cell r="J12">
            <v>76</v>
          </cell>
          <cell r="K12" t="str">
            <v/>
          </cell>
          <cell r="L12" t="str">
            <v>X</v>
          </cell>
          <cell r="M12" t="str">
            <v/>
          </cell>
        </row>
        <row r="14">
          <cell r="D14" t="str">
            <v>00500001237</v>
          </cell>
          <cell r="E14">
            <v>76</v>
          </cell>
          <cell r="F14">
            <v>26</v>
          </cell>
          <cell r="G14">
            <v>50</v>
          </cell>
          <cell r="H14">
            <v>0</v>
          </cell>
          <cell r="I14">
            <v>0</v>
          </cell>
          <cell r="J14">
            <v>76</v>
          </cell>
          <cell r="K14" t="str">
            <v/>
          </cell>
          <cell r="L14" t="str">
            <v>X</v>
          </cell>
          <cell r="M14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Q404"/>
  <sheetViews>
    <sheetView tabSelected="1" topLeftCell="A5" zoomScale="70" zoomScaleNormal="70" workbookViewId="0">
      <pane xSplit="3" ySplit="2" topLeftCell="D7" activePane="bottomRight" state="frozen"/>
      <selection activeCell="A5" sqref="A5"/>
      <selection pane="topRight" activeCell="D5" sqref="D5"/>
      <selection pane="bottomLeft" activeCell="A7" sqref="A7"/>
      <selection pane="bottomRight" activeCell="E16" sqref="E16"/>
    </sheetView>
  </sheetViews>
  <sheetFormatPr defaultRowHeight="15.75" x14ac:dyDescent="0.25"/>
  <cols>
    <col min="1" max="1" width="8.5703125" style="102" customWidth="1"/>
    <col min="2" max="2" width="21.42578125" style="102" customWidth="1"/>
    <col min="3" max="3" width="12.42578125" style="103" customWidth="1"/>
    <col min="4" max="4" width="19.7109375" style="104" customWidth="1"/>
    <col min="5" max="5" width="10.5703125" style="105" customWidth="1"/>
    <col min="6" max="9" width="9.140625" style="102" customWidth="1"/>
    <col min="10" max="10" width="11.7109375" style="195" customWidth="1"/>
    <col min="11" max="11" width="10.5703125" style="102" customWidth="1"/>
    <col min="12" max="12" width="10.28515625" style="102" customWidth="1"/>
    <col min="13" max="13" width="10.85546875" style="102" customWidth="1"/>
    <col min="14" max="14" width="11.140625" style="102" customWidth="1"/>
    <col min="15" max="15" width="12.5703125" style="102" customWidth="1"/>
    <col min="16" max="16" width="18.28515625" style="102" hidden="1" customWidth="1"/>
    <col min="17" max="21" width="12.5703125" style="102" hidden="1" customWidth="1"/>
    <col min="22" max="22" width="18.28515625" style="102" customWidth="1"/>
    <col min="23" max="23" width="20" style="178" customWidth="1"/>
    <col min="24" max="24" width="7.140625" style="102" hidden="1" customWidth="1"/>
    <col min="25" max="25" width="10.42578125" style="102" hidden="1" customWidth="1"/>
    <col min="26" max="26" width="7.140625" style="102" hidden="1" customWidth="1"/>
    <col min="27" max="27" width="9.140625" style="102" hidden="1" customWidth="1"/>
    <col min="28" max="28" width="7.28515625" style="102" hidden="1" customWidth="1"/>
    <col min="29" max="29" width="9.140625" style="102" hidden="1" customWidth="1"/>
    <col min="30" max="30" width="6.85546875" style="102" hidden="1" customWidth="1"/>
    <col min="31" max="31" width="10.28515625" style="102" hidden="1" customWidth="1"/>
    <col min="32" max="33" width="9.140625" style="102" hidden="1" customWidth="1"/>
    <col min="34" max="34" width="7.140625" style="102" customWidth="1"/>
    <col min="35" max="35" width="10.42578125" style="102" customWidth="1"/>
    <col min="36" max="36" width="7.140625" style="102" customWidth="1"/>
    <col min="37" max="37" width="9.140625" style="102" customWidth="1"/>
    <col min="38" max="38" width="7.28515625" style="102" customWidth="1"/>
    <col min="39" max="39" width="9.140625" style="102" customWidth="1"/>
    <col min="40" max="40" width="6.85546875" style="102" customWidth="1"/>
    <col min="41" max="41" width="10.28515625" style="102" customWidth="1"/>
    <col min="42" max="43" width="9.140625" style="102" customWidth="1"/>
    <col min="44" max="16384" width="9.140625" style="102"/>
  </cols>
  <sheetData>
    <row r="1" spans="1:43" s="12" customFormat="1" ht="52.5" customHeight="1" x14ac:dyDescent="0.25">
      <c r="A1" s="704" t="s">
        <v>56</v>
      </c>
      <c r="B1" s="704"/>
      <c r="C1" s="704"/>
      <c r="D1" s="704"/>
      <c r="E1" s="704"/>
      <c r="F1" s="704"/>
      <c r="G1" s="1"/>
      <c r="H1" s="1"/>
      <c r="I1" s="1"/>
      <c r="J1" s="182"/>
      <c r="K1" s="1"/>
      <c r="L1" s="1"/>
      <c r="M1" s="1"/>
      <c r="N1" s="1"/>
      <c r="O1" s="1"/>
      <c r="P1" s="8" t="s">
        <v>15</v>
      </c>
      <c r="Q1" s="1"/>
      <c r="R1" s="1"/>
      <c r="S1" s="1"/>
      <c r="T1" s="1"/>
      <c r="U1" s="1"/>
      <c r="V1" s="8" t="s">
        <v>15</v>
      </c>
      <c r="W1" s="177"/>
    </row>
    <row r="2" spans="1:43" s="12" customFormat="1" ht="6" customHeight="1" x14ac:dyDescent="0.25">
      <c r="A2" s="704"/>
      <c r="B2" s="704"/>
      <c r="C2" s="704"/>
      <c r="D2" s="704"/>
      <c r="E2" s="3"/>
      <c r="F2" s="3"/>
      <c r="G2" s="704"/>
      <c r="H2" s="704"/>
      <c r="I2" s="704"/>
      <c r="J2" s="704"/>
      <c r="K2" s="704"/>
      <c r="L2" s="704"/>
      <c r="M2" s="704"/>
      <c r="N2" s="704"/>
      <c r="O2" s="704"/>
      <c r="P2" s="704"/>
      <c r="Q2" s="704"/>
      <c r="R2" s="704"/>
      <c r="S2" s="704"/>
      <c r="T2" s="704"/>
      <c r="U2" s="704"/>
      <c r="V2" s="704"/>
      <c r="W2" s="177"/>
    </row>
    <row r="3" spans="1:43" s="12" customFormat="1" ht="40.5" customHeight="1" x14ac:dyDescent="0.25">
      <c r="A3" s="708" t="s">
        <v>834</v>
      </c>
      <c r="B3" s="708"/>
      <c r="C3" s="708"/>
      <c r="D3" s="708"/>
      <c r="E3" s="708"/>
      <c r="F3" s="708"/>
      <c r="G3" s="708"/>
      <c r="H3" s="708"/>
      <c r="I3" s="708"/>
      <c r="J3" s="708"/>
      <c r="K3" s="708"/>
      <c r="L3" s="708"/>
      <c r="M3" s="708"/>
      <c r="N3" s="708"/>
      <c r="O3" s="708"/>
      <c r="P3" s="708"/>
      <c r="Q3" s="708"/>
      <c r="R3" s="708"/>
      <c r="S3" s="708"/>
      <c r="T3" s="708"/>
      <c r="U3" s="708"/>
      <c r="V3" s="708"/>
      <c r="W3" s="708"/>
    </row>
    <row r="4" spans="1:43" s="12" customFormat="1" ht="29.25" customHeight="1" x14ac:dyDescent="0.25">
      <c r="A4" s="1"/>
      <c r="B4" s="2"/>
      <c r="C4" s="43"/>
      <c r="D4" s="1"/>
      <c r="E4" s="1"/>
      <c r="F4" s="1"/>
      <c r="G4" s="1"/>
      <c r="H4" s="1"/>
      <c r="I4" s="1"/>
      <c r="J4" s="18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77"/>
    </row>
    <row r="5" spans="1:43" s="12" customFormat="1" ht="27" customHeight="1" x14ac:dyDescent="0.25">
      <c r="A5" s="700" t="s">
        <v>0</v>
      </c>
      <c r="B5" s="711" t="s">
        <v>6</v>
      </c>
      <c r="C5" s="712"/>
      <c r="D5" s="714" t="s">
        <v>24</v>
      </c>
      <c r="E5" s="700" t="s">
        <v>21</v>
      </c>
      <c r="F5" s="693" t="s">
        <v>621</v>
      </c>
      <c r="G5" s="705"/>
      <c r="H5" s="705"/>
      <c r="I5" s="705"/>
      <c r="J5" s="694"/>
      <c r="K5" s="706" t="s">
        <v>33</v>
      </c>
      <c r="L5" s="707"/>
      <c r="M5" s="707"/>
      <c r="N5" s="707"/>
      <c r="O5" s="707"/>
      <c r="P5" s="707"/>
      <c r="Q5" s="707"/>
      <c r="R5" s="707"/>
      <c r="S5" s="707"/>
      <c r="T5" s="707"/>
      <c r="U5" s="707"/>
      <c r="V5" s="707"/>
      <c r="W5" s="709" t="s">
        <v>14</v>
      </c>
      <c r="X5" s="720" t="s">
        <v>688</v>
      </c>
      <c r="Y5" s="720"/>
      <c r="Z5" s="720"/>
      <c r="AA5" s="720"/>
      <c r="AB5" s="720"/>
      <c r="AC5" s="720"/>
      <c r="AD5" s="720"/>
      <c r="AE5" s="720"/>
      <c r="AF5" s="720"/>
      <c r="AG5" s="720"/>
      <c r="AH5" s="716" t="s">
        <v>689</v>
      </c>
      <c r="AI5" s="716"/>
      <c r="AJ5" s="716"/>
      <c r="AK5" s="716"/>
      <c r="AL5" s="716"/>
      <c r="AM5" s="716"/>
      <c r="AN5" s="716"/>
      <c r="AO5" s="716"/>
      <c r="AP5" s="716"/>
      <c r="AQ5" s="716"/>
    </row>
    <row r="6" spans="1:43" s="14" customFormat="1" ht="63" customHeight="1" x14ac:dyDescent="0.25">
      <c r="A6" s="701"/>
      <c r="B6" s="713"/>
      <c r="C6" s="688"/>
      <c r="D6" s="715"/>
      <c r="E6" s="701"/>
      <c r="F6" s="15" t="s">
        <v>29</v>
      </c>
      <c r="G6" s="15" t="s">
        <v>30</v>
      </c>
      <c r="H6" s="15" t="s">
        <v>32</v>
      </c>
      <c r="I6" s="15" t="s">
        <v>31</v>
      </c>
      <c r="J6" s="15" t="s">
        <v>35</v>
      </c>
      <c r="K6" s="375" t="s">
        <v>29</v>
      </c>
      <c r="L6" s="375" t="s">
        <v>30</v>
      </c>
      <c r="M6" s="375" t="s">
        <v>32</v>
      </c>
      <c r="N6" s="375" t="s">
        <v>31</v>
      </c>
      <c r="O6" s="375" t="s">
        <v>48</v>
      </c>
      <c r="P6" s="540" t="s">
        <v>34</v>
      </c>
      <c r="Q6" s="333" t="s">
        <v>881</v>
      </c>
      <c r="R6" s="333" t="s">
        <v>882</v>
      </c>
      <c r="S6" s="333" t="s">
        <v>883</v>
      </c>
      <c r="T6" s="540" t="s">
        <v>877</v>
      </c>
      <c r="U6" s="540" t="s">
        <v>878</v>
      </c>
      <c r="V6" s="406" t="s">
        <v>34</v>
      </c>
      <c r="W6" s="710"/>
      <c r="X6" s="696" t="s">
        <v>55</v>
      </c>
      <c r="Y6" s="696"/>
      <c r="Z6" s="696" t="s">
        <v>7</v>
      </c>
      <c r="AA6" s="696"/>
      <c r="AB6" s="696" t="s">
        <v>25</v>
      </c>
      <c r="AC6" s="696"/>
      <c r="AD6" s="696" t="s">
        <v>8</v>
      </c>
      <c r="AE6" s="696"/>
      <c r="AF6" s="719" t="s">
        <v>620</v>
      </c>
      <c r="AG6" s="719"/>
      <c r="AH6" s="717" t="s">
        <v>55</v>
      </c>
      <c r="AI6" s="717"/>
      <c r="AJ6" s="717" t="s">
        <v>7</v>
      </c>
      <c r="AK6" s="717"/>
      <c r="AL6" s="717" t="s">
        <v>25</v>
      </c>
      <c r="AM6" s="717"/>
      <c r="AN6" s="717" t="s">
        <v>8</v>
      </c>
      <c r="AO6" s="717"/>
      <c r="AP6" s="718" t="s">
        <v>620</v>
      </c>
      <c r="AQ6" s="718"/>
    </row>
    <row r="7" spans="1:43" s="14" customFormat="1" ht="21.75" customHeight="1" x14ac:dyDescent="0.25">
      <c r="A7" s="16" t="s">
        <v>36</v>
      </c>
      <c r="B7" s="348" t="s">
        <v>37</v>
      </c>
      <c r="C7" s="349"/>
      <c r="D7" s="702" t="s">
        <v>38</v>
      </c>
      <c r="E7" s="703"/>
      <c r="F7" s="17" t="s">
        <v>39</v>
      </c>
      <c r="G7" s="17" t="s">
        <v>40</v>
      </c>
      <c r="H7" s="17" t="s">
        <v>41</v>
      </c>
      <c r="I7" s="17" t="s">
        <v>42</v>
      </c>
      <c r="J7" s="18" t="s">
        <v>47</v>
      </c>
      <c r="K7" s="407" t="s">
        <v>43</v>
      </c>
      <c r="L7" s="407" t="s">
        <v>44</v>
      </c>
      <c r="M7" s="407" t="s">
        <v>45</v>
      </c>
      <c r="N7" s="408" t="s">
        <v>46</v>
      </c>
      <c r="O7" s="409" t="s">
        <v>49</v>
      </c>
      <c r="P7" s="410" t="s">
        <v>50</v>
      </c>
      <c r="Q7" s="535"/>
      <c r="R7" s="535"/>
      <c r="S7" s="535"/>
      <c r="T7" s="574"/>
      <c r="U7" s="574"/>
      <c r="V7" s="410" t="s">
        <v>50</v>
      </c>
      <c r="W7" s="163"/>
      <c r="X7" s="93" t="s">
        <v>368</v>
      </c>
      <c r="Y7" s="93" t="s">
        <v>369</v>
      </c>
      <c r="Z7" s="93" t="s">
        <v>368</v>
      </c>
      <c r="AA7" s="93" t="s">
        <v>369</v>
      </c>
      <c r="AB7" s="93" t="s">
        <v>368</v>
      </c>
      <c r="AC7" s="93" t="s">
        <v>369</v>
      </c>
      <c r="AD7" s="93" t="s">
        <v>368</v>
      </c>
      <c r="AE7" s="93" t="s">
        <v>369</v>
      </c>
      <c r="AF7" s="93" t="s">
        <v>368</v>
      </c>
      <c r="AG7" s="93" t="s">
        <v>369</v>
      </c>
      <c r="AH7" s="333" t="s">
        <v>368</v>
      </c>
      <c r="AI7" s="333" t="s">
        <v>369</v>
      </c>
      <c r="AJ7" s="333" t="s">
        <v>368</v>
      </c>
      <c r="AK7" s="333" t="s">
        <v>369</v>
      </c>
      <c r="AL7" s="333" t="s">
        <v>368</v>
      </c>
      <c r="AM7" s="333" t="s">
        <v>369</v>
      </c>
      <c r="AN7" s="333" t="s">
        <v>368</v>
      </c>
      <c r="AO7" s="333" t="s">
        <v>369</v>
      </c>
      <c r="AP7" s="333" t="s">
        <v>368</v>
      </c>
      <c r="AQ7" s="333" t="s">
        <v>369</v>
      </c>
    </row>
    <row r="8" spans="1:43" s="14" customFormat="1" ht="21.75" customHeight="1" x14ac:dyDescent="0.25">
      <c r="A8" s="33" t="s">
        <v>18</v>
      </c>
      <c r="B8" s="61" t="s">
        <v>566</v>
      </c>
      <c r="C8" s="47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33"/>
      <c r="P8" s="159"/>
      <c r="Q8" s="33"/>
      <c r="R8" s="33"/>
      <c r="S8" s="33"/>
      <c r="T8" s="575"/>
      <c r="U8" s="575"/>
      <c r="V8" s="159"/>
      <c r="W8" s="595"/>
      <c r="X8" s="34">
        <f>X9</f>
        <v>3</v>
      </c>
      <c r="Y8" s="95">
        <f>X8/($X8+$Z8+$AB8+$AD8+$AF8)</f>
        <v>0.75</v>
      </c>
      <c r="Z8" s="34">
        <f>Z9</f>
        <v>0</v>
      </c>
      <c r="AA8" s="95">
        <f>Z8/($X8+$Z8+$AB8+$AD8+$AF8)</f>
        <v>0</v>
      </c>
      <c r="AB8" s="34">
        <f>AB9</f>
        <v>0</v>
      </c>
      <c r="AC8" s="95">
        <f>AB8/($X8+$Z8+$AB8+$AD8+$AF8)</f>
        <v>0</v>
      </c>
      <c r="AD8" s="34">
        <f>AD9</f>
        <v>0</v>
      </c>
      <c r="AE8" s="95">
        <f>AD8/($X8+$Z8+$AB8+$AD8+$AF8)</f>
        <v>0</v>
      </c>
      <c r="AF8" s="34">
        <f>AF9</f>
        <v>1</v>
      </c>
      <c r="AG8" s="95">
        <f>AF8/($X8+$Z8+$AB8+$AD8+$AF8)</f>
        <v>0.25</v>
      </c>
      <c r="AH8" s="34">
        <f>AH9</f>
        <v>3</v>
      </c>
      <c r="AI8" s="95">
        <f>AH8/($X8+$Z8+$AB8+$AD8+$AF8)</f>
        <v>0.75</v>
      </c>
      <c r="AJ8" s="34">
        <f>AJ9</f>
        <v>0</v>
      </c>
      <c r="AK8" s="95">
        <f>AJ8/($X8+$Z8+$AB8+$AD8+$AF8)</f>
        <v>0</v>
      </c>
      <c r="AL8" s="34">
        <f>AL9</f>
        <v>0</v>
      </c>
      <c r="AM8" s="95">
        <f>AL8/($X8+$Z8+$AB8+$AD8+$AF8)</f>
        <v>0</v>
      </c>
      <c r="AN8" s="34">
        <f>AN9</f>
        <v>0</v>
      </c>
      <c r="AO8" s="95">
        <f>AN8/($X8+$Z8+$AB8+$AD8+$AF8)</f>
        <v>0</v>
      </c>
      <c r="AP8" s="34">
        <f>AP9</f>
        <v>1</v>
      </c>
      <c r="AQ8" s="95">
        <f>AP8/($X8+$Z8+$AB8+$AD8+$AF8)</f>
        <v>0.25</v>
      </c>
    </row>
    <row r="9" spans="1:43" s="3" customFormat="1" ht="25.5" customHeight="1" x14ac:dyDescent="0.25">
      <c r="A9" s="84" t="s">
        <v>697</v>
      </c>
      <c r="B9" s="85" t="s">
        <v>23</v>
      </c>
      <c r="C9" s="86"/>
      <c r="D9" s="84"/>
      <c r="E9" s="84"/>
      <c r="F9" s="87"/>
      <c r="G9" s="87"/>
      <c r="H9" s="87"/>
      <c r="I9" s="87"/>
      <c r="J9" s="87"/>
      <c r="K9" s="84"/>
      <c r="L9" s="84"/>
      <c r="M9" s="84"/>
      <c r="N9" s="84"/>
      <c r="O9" s="84"/>
      <c r="P9" s="165"/>
      <c r="Q9" s="84"/>
      <c r="R9" s="84"/>
      <c r="S9" s="84"/>
      <c r="T9" s="576"/>
      <c r="U9" s="576"/>
      <c r="V9" s="165"/>
      <c r="W9" s="596"/>
      <c r="X9" s="88">
        <f>COUNTIF(X10:X13,"x")</f>
        <v>3</v>
      </c>
      <c r="Y9" s="94">
        <f>X9/($X9+$Z9+$AB9+$AD9)</f>
        <v>1</v>
      </c>
      <c r="Z9" s="88">
        <f>COUNTIF(Z10:Z13,"x")</f>
        <v>0</v>
      </c>
      <c r="AA9" s="94">
        <f>Z9/($X9+$Z9+$AB9+$AD9)</f>
        <v>0</v>
      </c>
      <c r="AB9" s="88">
        <f>COUNTIF(AB10:AB13,"x")</f>
        <v>0</v>
      </c>
      <c r="AC9" s="94">
        <f>AB9/($X9+$Z9+$AB9+$AD9)</f>
        <v>0</v>
      </c>
      <c r="AD9" s="88">
        <f>COUNTIF(AD10:AD13,"x")</f>
        <v>0</v>
      </c>
      <c r="AE9" s="94">
        <f>AD9/($X9+$Z9+$AB9+$AD9)</f>
        <v>0</v>
      </c>
      <c r="AF9" s="88">
        <f>COUNTIF(AF10:AF13,"x")</f>
        <v>1</v>
      </c>
      <c r="AG9" s="94">
        <f>AF9/($X9+$Z9+$AB9+$AD9)</f>
        <v>0.33333333333333331</v>
      </c>
      <c r="AH9" s="88">
        <f>COUNTIF(AH10:AH13,"x")</f>
        <v>3</v>
      </c>
      <c r="AI9" s="94">
        <f>AH9/($X9+$Z9+$AB9+$AD9)</f>
        <v>1</v>
      </c>
      <c r="AJ9" s="88">
        <f>COUNTIF(AJ10:AJ13,"x")</f>
        <v>0</v>
      </c>
      <c r="AK9" s="94">
        <f>AJ9/($X9+$Z9+$AB9+$AD9)</f>
        <v>0</v>
      </c>
      <c r="AL9" s="88">
        <f>COUNTIF(AL10:AL13,"x")</f>
        <v>0</v>
      </c>
      <c r="AM9" s="94">
        <f>AL9/($X9+$Z9+$AB9+$AD9)</f>
        <v>0</v>
      </c>
      <c r="AN9" s="88">
        <f>COUNTIF(AN10:AN13,"x")</f>
        <v>0</v>
      </c>
      <c r="AO9" s="94">
        <f>AN9/($X9+$Z9+$AB9+$AD9)</f>
        <v>0</v>
      </c>
      <c r="AP9" s="88">
        <f>COUNTIF(AP10:AP13,"x")</f>
        <v>1</v>
      </c>
      <c r="AQ9" s="94">
        <f>AP9/($X9+$Z9+$AB9+$AD9)</f>
        <v>0.33333333333333331</v>
      </c>
    </row>
    <row r="10" spans="1:43" s="14" customFormat="1" ht="19.7" customHeight="1" x14ac:dyDescent="0.25">
      <c r="A10" s="125">
        <v>1</v>
      </c>
      <c r="B10" s="50" t="s">
        <v>553</v>
      </c>
      <c r="C10" s="127" t="s">
        <v>453</v>
      </c>
      <c r="D10" s="126" t="s">
        <v>570</v>
      </c>
      <c r="E10" s="166"/>
      <c r="F10" s="167"/>
      <c r="G10" s="167"/>
      <c r="H10" s="167"/>
      <c r="I10" s="167"/>
      <c r="J10" s="169">
        <f>F10+G10+H10-I10</f>
        <v>0</v>
      </c>
      <c r="K10" s="196"/>
      <c r="L10" s="196"/>
      <c r="M10" s="196"/>
      <c r="N10" s="196"/>
      <c r="O10" s="179">
        <f>K10+L10+M10-N10</f>
        <v>0</v>
      </c>
      <c r="P10" s="161" t="str">
        <f>IF(AND($O10&gt;=90,$O10&lt;=100),"Xuất sắc",IF(AND($O10&gt;=75,$O10&lt;90),"Tốt",IF(AND($O10&gt;=50,$O10&lt;75),"Hoàn thành",IF(AND($O10&lt;50,$O10&gt;0),"Không hoàn thành",IF($O10=0,"Không đánh giá","")))))</f>
        <v>Không đánh giá</v>
      </c>
      <c r="Q10" s="536"/>
      <c r="R10" s="536"/>
      <c r="S10" s="536"/>
      <c r="T10" s="577"/>
      <c r="U10" s="577"/>
      <c r="V10" s="161" t="str">
        <f>IF(AND($O10&gt;=90,$O10&lt;=100),"Xuất sắc",IF(AND($O10&gt;=75,$O10&lt;90),"Tốt",IF(AND($O10&gt;=50,$O10&lt;75),"Hoàn thành",IF(AND($O10&lt;50,$O10&gt;0),"Không hoàn thành",IF($O10=0,"Không đánh giá","")))))</f>
        <v>Không đánh giá</v>
      </c>
      <c r="W10" s="597"/>
      <c r="X10" s="10" t="str">
        <f>IF(AND($J10&gt;=90,$J10&lt;=100),"X",IF($J10&lt;90,"",""))</f>
        <v/>
      </c>
      <c r="Y10" s="10"/>
      <c r="Z10" s="92" t="str">
        <f>IF(AND($J10&gt;=75,$J10&lt;90),"X",IF($J10&lt;75,"",""))</f>
        <v/>
      </c>
      <c r="AA10" s="92"/>
      <c r="AB10" s="92" t="str">
        <f>IF(AND($J10&gt;=50,$J10&lt;75),"X",IF($J10&lt;50,"",""))</f>
        <v/>
      </c>
      <c r="AC10" s="92"/>
      <c r="AD10" s="92"/>
      <c r="AE10" s="9"/>
      <c r="AF10" s="79" t="s">
        <v>299</v>
      </c>
      <c r="AG10" s="172"/>
      <c r="AH10" s="10" t="str">
        <f>IF(AND($J10&gt;=90,$J10&lt;=100),"X",IF($J10&lt;90,"",""))</f>
        <v/>
      </c>
      <c r="AI10" s="10"/>
      <c r="AJ10" s="92" t="str">
        <f>IF(AND($J10&gt;=75,$J10&lt;90),"X",IF($J10&lt;75,"",""))</f>
        <v/>
      </c>
      <c r="AK10" s="92"/>
      <c r="AL10" s="92" t="str">
        <f>IF(AND($J10&gt;=50,$J10&lt;75),"X",IF($J10&lt;50,"",""))</f>
        <v/>
      </c>
      <c r="AM10" s="92"/>
      <c r="AN10" s="92"/>
      <c r="AO10" s="9"/>
      <c r="AP10" s="79" t="s">
        <v>299</v>
      </c>
      <c r="AQ10" s="172"/>
    </row>
    <row r="11" spans="1:43" s="14" customFormat="1" ht="21.75" customHeight="1" x14ac:dyDescent="0.25">
      <c r="A11" s="125">
        <v>2</v>
      </c>
      <c r="B11" s="50" t="s">
        <v>567</v>
      </c>
      <c r="C11" s="127" t="s">
        <v>154</v>
      </c>
      <c r="D11" s="126" t="s">
        <v>571</v>
      </c>
      <c r="E11" s="166">
        <v>82</v>
      </c>
      <c r="F11" s="167">
        <v>32</v>
      </c>
      <c r="G11" s="167">
        <v>60</v>
      </c>
      <c r="H11" s="167"/>
      <c r="I11" s="167"/>
      <c r="J11" s="169">
        <f>F11+G11+H11-I11</f>
        <v>92</v>
      </c>
      <c r="K11" s="156">
        <f t="shared" ref="K11:L13" si="0">F11</f>
        <v>32</v>
      </c>
      <c r="L11" s="156">
        <f t="shared" si="0"/>
        <v>60</v>
      </c>
      <c r="M11" s="196"/>
      <c r="N11" s="196"/>
      <c r="O11" s="179">
        <f>K11+L11+M11-N11</f>
        <v>92</v>
      </c>
      <c r="P11" s="161" t="str">
        <f>IF(AND($O11&gt;=90,$O11&lt;=100),"Xuất sắc",IF(AND($O11&gt;=75,$O11&lt;90),"Tốt",IF(AND($O11&gt;=50,$O11&lt;75),"Hoàn thành",IF(AND($O11&lt;50,$O11&gt;0),"Không hoàn thành",IF($O11=0,"Không đánh giá","")))))</f>
        <v>Xuất sắc</v>
      </c>
      <c r="Q11" s="536"/>
      <c r="R11" s="536"/>
      <c r="S11" s="536"/>
      <c r="T11" s="577"/>
      <c r="U11" s="577"/>
      <c r="V11" s="161" t="str">
        <f>IF(AND($O11&gt;=90,$O11&lt;=100),"Xuất sắc",IF(AND($O11&gt;=75,$O11&lt;90),"Tốt",IF(AND($O11&gt;=50,$O11&lt;75),"Hoàn thành",IF(AND($O11&lt;50,$O11&gt;0),"Không hoàn thành",IF($O11=0,"Không đánh giá","")))))</f>
        <v>Xuất sắc</v>
      </c>
      <c r="W11" s="597"/>
      <c r="X11" s="10" t="str">
        <f>IF(AND($J11&gt;=90,$J11&lt;=100),"X",IF($J11&lt;90,"",""))</f>
        <v>X</v>
      </c>
      <c r="Y11" s="10"/>
      <c r="Z11" s="92" t="str">
        <f>IF(AND($J11&gt;=75,$J11&lt;90),"X",IF($J11&lt;75,"",""))</f>
        <v/>
      </c>
      <c r="AA11" s="92"/>
      <c r="AB11" s="92" t="str">
        <f>IF(AND($J11&gt;=50,$J11&lt;75),"X",IF($J11&lt;50,"",""))</f>
        <v/>
      </c>
      <c r="AC11" s="92"/>
      <c r="AD11" s="92"/>
      <c r="AE11" s="9"/>
      <c r="AF11" s="79"/>
      <c r="AG11" s="172"/>
      <c r="AH11" s="10" t="str">
        <f>IF(AND($J11&gt;=90,$J11&lt;=100),"X",IF($J11&lt;90,"",""))</f>
        <v>X</v>
      </c>
      <c r="AI11" s="10"/>
      <c r="AJ11" s="92" t="str">
        <f>IF(AND($J11&gt;=75,$J11&lt;90),"X",IF($J11&lt;75,"",""))</f>
        <v/>
      </c>
      <c r="AK11" s="92"/>
      <c r="AL11" s="92" t="str">
        <f>IF(AND($J11&gt;=50,$J11&lt;75),"X",IF($J11&lt;50,"",""))</f>
        <v/>
      </c>
      <c r="AM11" s="92"/>
      <c r="AN11" s="92"/>
      <c r="AO11" s="9"/>
      <c r="AP11" s="79"/>
      <c r="AQ11" s="172"/>
    </row>
    <row r="12" spans="1:43" s="14" customFormat="1" ht="21.75" customHeight="1" x14ac:dyDescent="0.25">
      <c r="A12" s="125">
        <v>3</v>
      </c>
      <c r="B12" s="50" t="s">
        <v>568</v>
      </c>
      <c r="C12" s="127" t="s">
        <v>569</v>
      </c>
      <c r="D12" s="126" t="s">
        <v>572</v>
      </c>
      <c r="E12" s="166">
        <v>98</v>
      </c>
      <c r="F12" s="167">
        <v>36</v>
      </c>
      <c r="G12" s="167">
        <v>60</v>
      </c>
      <c r="H12" s="167"/>
      <c r="I12" s="167"/>
      <c r="J12" s="169">
        <f>F12+G12+H12-I12</f>
        <v>96</v>
      </c>
      <c r="K12" s="156">
        <f t="shared" si="0"/>
        <v>36</v>
      </c>
      <c r="L12" s="156">
        <f t="shared" si="0"/>
        <v>60</v>
      </c>
      <c r="M12" s="196"/>
      <c r="N12" s="196"/>
      <c r="O12" s="179">
        <f>K12+L12+M12-N12</f>
        <v>96</v>
      </c>
      <c r="P12" s="161" t="str">
        <f>IF(AND($O12&gt;=90,$O12&lt;=100),"Xuất sắc",IF(AND($O12&gt;=75,$O12&lt;90),"Tốt",IF(AND($O12&gt;=50,$O12&lt;75),"Hoàn thành",IF(AND($O12&lt;50,$O12&gt;0),"Không hoàn thành",IF($O12=0,"Không đánh giá","")))))</f>
        <v>Xuất sắc</v>
      </c>
      <c r="Q12" s="536"/>
      <c r="R12" s="536"/>
      <c r="S12" s="536"/>
      <c r="T12" s="577"/>
      <c r="U12" s="577"/>
      <c r="V12" s="161" t="str">
        <f>IF(AND($O12&gt;=90,$O12&lt;=100),"Xuất sắc",IF(AND($O12&gt;=75,$O12&lt;90),"Tốt",IF(AND($O12&gt;=50,$O12&lt;75),"Hoàn thành",IF(AND($O12&lt;50,$O12&gt;0),"Không hoàn thành",IF($O12=0,"Không đánh giá","")))))</f>
        <v>Xuất sắc</v>
      </c>
      <c r="W12" s="597"/>
      <c r="X12" s="10" t="str">
        <f>IF(AND($J12&gt;=90,$J12&lt;=100),"X",IF($J12&lt;90,"",""))</f>
        <v>X</v>
      </c>
      <c r="Y12" s="10"/>
      <c r="Z12" s="92" t="str">
        <f>IF(AND($J12&gt;=75,$J12&lt;90),"X",IF($J12&lt;75,"",""))</f>
        <v/>
      </c>
      <c r="AA12" s="92"/>
      <c r="AB12" s="92" t="str">
        <f>IF(AND($J12&gt;=50,$J12&lt;75),"X",IF($J12&lt;50,"",""))</f>
        <v/>
      </c>
      <c r="AC12" s="92"/>
      <c r="AD12" s="92"/>
      <c r="AE12" s="9"/>
      <c r="AF12" s="79"/>
      <c r="AG12" s="172"/>
      <c r="AH12" s="10" t="str">
        <f>IF(AND($J12&gt;=90,$J12&lt;=100),"X",IF($J12&lt;90,"",""))</f>
        <v>X</v>
      </c>
      <c r="AI12" s="10"/>
      <c r="AJ12" s="92" t="str">
        <f>IF(AND($J12&gt;=75,$J12&lt;90),"X",IF($J12&lt;75,"",""))</f>
        <v/>
      </c>
      <c r="AK12" s="92"/>
      <c r="AL12" s="92" t="str">
        <f>IF(AND($J12&gt;=50,$J12&lt;75),"X",IF($J12&lt;50,"",""))</f>
        <v/>
      </c>
      <c r="AM12" s="92"/>
      <c r="AN12" s="92"/>
      <c r="AO12" s="9"/>
      <c r="AP12" s="79"/>
      <c r="AQ12" s="172"/>
    </row>
    <row r="13" spans="1:43" s="14" customFormat="1" ht="21.75" customHeight="1" x14ac:dyDescent="0.25">
      <c r="A13" s="125">
        <v>4</v>
      </c>
      <c r="B13" s="50" t="s">
        <v>319</v>
      </c>
      <c r="C13" s="127" t="s">
        <v>301</v>
      </c>
      <c r="D13" s="126" t="s">
        <v>572</v>
      </c>
      <c r="E13" s="166">
        <v>98</v>
      </c>
      <c r="F13" s="167">
        <v>35</v>
      </c>
      <c r="G13" s="167">
        <v>60</v>
      </c>
      <c r="H13" s="167"/>
      <c r="I13" s="167"/>
      <c r="J13" s="169">
        <f>F13+G13+H13-I13</f>
        <v>95</v>
      </c>
      <c r="K13" s="156">
        <f t="shared" si="0"/>
        <v>35</v>
      </c>
      <c r="L13" s="156">
        <f t="shared" si="0"/>
        <v>60</v>
      </c>
      <c r="M13" s="196"/>
      <c r="N13" s="196"/>
      <c r="O13" s="179">
        <f>K13+L13+M13-N13</f>
        <v>95</v>
      </c>
      <c r="P13" s="161" t="str">
        <f>IF(AND($O13&gt;=90,$O13&lt;=100),"Xuất sắc",IF(AND($O13&gt;=75,$O13&lt;90),"Tốt",IF(AND($O13&gt;=50,$O13&lt;75),"Hoàn thành",IF(AND($O13&lt;50,$O13&gt;0),"Không hoàn thành",IF($O13=0,"Không đánh giá","")))))</f>
        <v>Xuất sắc</v>
      </c>
      <c r="Q13" s="536"/>
      <c r="R13" s="536"/>
      <c r="S13" s="536"/>
      <c r="T13" s="577"/>
      <c r="U13" s="577"/>
      <c r="V13" s="161" t="str">
        <f>IF(AND($O13&gt;=90,$O13&lt;=100),"Xuất sắc",IF(AND($O13&gt;=75,$O13&lt;90),"Tốt",IF(AND($O13&gt;=50,$O13&lt;75),"Hoàn thành",IF(AND($O13&lt;50,$O13&gt;0),"Không hoàn thành",IF($O13=0,"Không đánh giá","")))))</f>
        <v>Xuất sắc</v>
      </c>
      <c r="W13" s="597"/>
      <c r="X13" s="10" t="str">
        <f>IF(AND($J13&gt;=90,$J13&lt;=100),"X",IF($J13&lt;90,"",""))</f>
        <v>X</v>
      </c>
      <c r="Y13" s="10"/>
      <c r="Z13" s="92" t="str">
        <f>IF(AND($J13&gt;=75,$J13&lt;90),"X",IF($J13&lt;75,"",""))</f>
        <v/>
      </c>
      <c r="AA13" s="92"/>
      <c r="AB13" s="92" t="str">
        <f>IF(AND($J13&gt;=50,$J13&lt;75),"X",IF($J13&lt;50,"",""))</f>
        <v/>
      </c>
      <c r="AC13" s="92"/>
      <c r="AD13" s="92"/>
      <c r="AE13" s="9"/>
      <c r="AF13" s="79"/>
      <c r="AG13" s="172"/>
      <c r="AH13" s="10" t="str">
        <f>IF(AND($J13&gt;=90,$J13&lt;=100),"X",IF($J13&lt;90,"",""))</f>
        <v>X</v>
      </c>
      <c r="AI13" s="10"/>
      <c r="AJ13" s="92" t="str">
        <f>IF(AND($J13&gt;=75,$J13&lt;90),"X",IF($J13&lt;75,"",""))</f>
        <v/>
      </c>
      <c r="AK13" s="92"/>
      <c r="AL13" s="92" t="str">
        <f>IF(AND($J13&gt;=50,$J13&lt;75),"X",IF($J13&lt;50,"",""))</f>
        <v/>
      </c>
      <c r="AM13" s="92"/>
      <c r="AN13" s="92"/>
      <c r="AO13" s="9"/>
      <c r="AP13" s="79"/>
      <c r="AQ13" s="172"/>
    </row>
    <row r="14" spans="1:43" s="14" customFormat="1" ht="21.75" customHeight="1" x14ac:dyDescent="0.25">
      <c r="A14" s="33" t="s">
        <v>18</v>
      </c>
      <c r="B14" s="61" t="s">
        <v>565</v>
      </c>
      <c r="C14" s="47"/>
      <c r="D14" s="60"/>
      <c r="E14" s="60"/>
      <c r="F14" s="60"/>
      <c r="G14" s="60"/>
      <c r="H14" s="60"/>
      <c r="I14" s="60"/>
      <c r="J14" s="60"/>
      <c r="K14" s="197"/>
      <c r="L14" s="197"/>
      <c r="M14" s="197"/>
      <c r="N14" s="197"/>
      <c r="O14" s="33"/>
      <c r="P14" s="159"/>
      <c r="Q14" s="33"/>
      <c r="R14" s="33"/>
      <c r="S14" s="33"/>
      <c r="T14" s="575"/>
      <c r="U14" s="575"/>
      <c r="V14" s="159"/>
      <c r="W14" s="595"/>
      <c r="X14" s="34">
        <f>X15+X27+X30</f>
        <v>15</v>
      </c>
      <c r="Y14" s="95">
        <f>X14/($X14+$Z14+$AB14+$AD14+$AF14)</f>
        <v>0.6</v>
      </c>
      <c r="Z14" s="34">
        <f>Z15+Z27+Z30</f>
        <v>10</v>
      </c>
      <c r="AA14" s="95">
        <f>Z14/($X14+$Z14+$AB14+$AD14+$AF14)</f>
        <v>0.4</v>
      </c>
      <c r="AB14" s="34">
        <f>AB15+AB27+AB30</f>
        <v>0</v>
      </c>
      <c r="AC14" s="95">
        <f>AB14/($X14+$Z14+$AB14+$AD14+$AF14)</f>
        <v>0</v>
      </c>
      <c r="AD14" s="34">
        <f>AD15+AD27+AD30</f>
        <v>0</v>
      </c>
      <c r="AE14" s="95">
        <f>AD14/($X14+$Z14+$AB14+$AD14+$AF14)</f>
        <v>0</v>
      </c>
      <c r="AF14" s="34">
        <f>AF15+AF27+AF30</f>
        <v>0</v>
      </c>
      <c r="AG14" s="95">
        <f>AF14/($X14+$Z14+$AB14+$AD14+$AF14)</f>
        <v>0</v>
      </c>
      <c r="AH14" s="34">
        <f>AH15+AH27+AH30</f>
        <v>16</v>
      </c>
      <c r="AI14" s="95">
        <f>AH14/($X14+$Z14+$AB14+$AD14+$AF14)</f>
        <v>0.64</v>
      </c>
      <c r="AJ14" s="34">
        <f>AJ15+AJ27+AJ30</f>
        <v>9</v>
      </c>
      <c r="AK14" s="95">
        <f>AJ14/($X14+$Z14+$AB14+$AD14+$AF14)</f>
        <v>0.36</v>
      </c>
      <c r="AL14" s="34">
        <f>AL15+AL27+AL30</f>
        <v>0</v>
      </c>
      <c r="AM14" s="95">
        <f>AL14/($X14+$Z14+$AB14+$AD14+$AF14)</f>
        <v>0</v>
      </c>
      <c r="AN14" s="34">
        <f>AN15+AN27+AN30</f>
        <v>0</v>
      </c>
      <c r="AO14" s="95">
        <f>AN14/($X14+$Z14+$AB14+$AD14+$AF14)</f>
        <v>0</v>
      </c>
      <c r="AP14" s="34">
        <f>AP15+AP27+AP30</f>
        <v>0</v>
      </c>
      <c r="AQ14" s="95">
        <f>AP14/($X14+$Z14+$AB14+$AD14+$AF14)</f>
        <v>0</v>
      </c>
    </row>
    <row r="15" spans="1:43" s="3" customFormat="1" ht="25.5" customHeight="1" x14ac:dyDescent="0.25">
      <c r="A15" s="84" t="s">
        <v>697</v>
      </c>
      <c r="B15" s="85" t="s">
        <v>23</v>
      </c>
      <c r="C15" s="86"/>
      <c r="D15" s="84"/>
      <c r="E15" s="84"/>
      <c r="F15" s="87"/>
      <c r="G15" s="87"/>
      <c r="H15" s="87"/>
      <c r="I15" s="87"/>
      <c r="J15" s="87"/>
      <c r="K15" s="198"/>
      <c r="L15" s="198"/>
      <c r="M15" s="198"/>
      <c r="N15" s="198"/>
      <c r="O15" s="84"/>
      <c r="P15" s="160"/>
      <c r="Q15" s="84"/>
      <c r="R15" s="84"/>
      <c r="S15" s="84"/>
      <c r="T15" s="576"/>
      <c r="U15" s="576"/>
      <c r="V15" s="160"/>
      <c r="W15" s="598"/>
      <c r="X15" s="88">
        <f>COUNTIF(X16:X26,"x")</f>
        <v>9</v>
      </c>
      <c r="Y15" s="94">
        <f>X15/($X15+$Z15+$AB15+$AD15+$AF15)</f>
        <v>0.81818181818181823</v>
      </c>
      <c r="Z15" s="88">
        <f>COUNTIF(Z16:Z26,"x")</f>
        <v>2</v>
      </c>
      <c r="AA15" s="94">
        <f>Z15/($X15+$Z15+$AB15+$AD15+$AF15)</f>
        <v>0.18181818181818182</v>
      </c>
      <c r="AB15" s="88">
        <f>COUNTIF(AB16:AB26,"x")</f>
        <v>0</v>
      </c>
      <c r="AC15" s="94">
        <f>AB15/($X15+$Z15+$AB15+$AD15+$AF15)</f>
        <v>0</v>
      </c>
      <c r="AD15" s="88">
        <f>COUNTIF(AD16:AD26,"x")</f>
        <v>0</v>
      </c>
      <c r="AE15" s="94">
        <f>AD15/($X15+$Z15+$AB15+$AD15+$AF15)</f>
        <v>0</v>
      </c>
      <c r="AF15" s="88">
        <f>COUNTIF(AF16:AF26,"x")</f>
        <v>0</v>
      </c>
      <c r="AG15" s="94">
        <f>AF15/($X15+$Z15+$AB15+$AD15+$AF15)</f>
        <v>0</v>
      </c>
      <c r="AH15" s="88">
        <f>COUNTIF(AH16:AH26,"x")</f>
        <v>10</v>
      </c>
      <c r="AI15" s="94">
        <f>AH15/($X15+$Z15+$AB15+$AD15+$AF15)</f>
        <v>0.90909090909090906</v>
      </c>
      <c r="AJ15" s="88">
        <f>COUNTIF(AJ16:AJ26,"x")</f>
        <v>1</v>
      </c>
      <c r="AK15" s="94">
        <f>AJ15/($X15+$Z15+$AB15+$AD15+$AF15)</f>
        <v>9.0909090909090912E-2</v>
      </c>
      <c r="AL15" s="88">
        <f>COUNTIF(AL16:AL26,"x")</f>
        <v>0</v>
      </c>
      <c r="AM15" s="94">
        <f>AL15/($X15+$Z15+$AB15+$AD15+$AF15)</f>
        <v>0</v>
      </c>
      <c r="AN15" s="88">
        <f>COUNTIF(AN16:AN26,"x")</f>
        <v>0</v>
      </c>
      <c r="AO15" s="94">
        <f>AN15/($X15+$Z15+$AB15+$AD15+$AF15)</f>
        <v>0</v>
      </c>
      <c r="AP15" s="88">
        <f>COUNTIF(AP16:AP26,"x")</f>
        <v>0</v>
      </c>
      <c r="AQ15" s="94">
        <f>AP15/($X15+$Z15+$AB15+$AD15+$AF15)</f>
        <v>0</v>
      </c>
    </row>
    <row r="16" spans="1:43" s="69" customFormat="1" ht="24" customHeight="1" x14ac:dyDescent="0.25">
      <c r="A16" s="119">
        <v>1</v>
      </c>
      <c r="B16" s="50" t="s">
        <v>516</v>
      </c>
      <c r="C16" s="127" t="s">
        <v>149</v>
      </c>
      <c r="D16" s="120" t="s">
        <v>675</v>
      </c>
      <c r="E16" s="27">
        <f>IFERROR((VLOOKUP($D16,'Các đơn vị'!$D$11:$M$390,2,0)),0)</f>
        <v>98</v>
      </c>
      <c r="F16" s="27">
        <v>38</v>
      </c>
      <c r="G16" s="27">
        <v>60</v>
      </c>
      <c r="H16" s="27">
        <f>IFERROR((VLOOKUP($D16,'Các đơn vị'!$D$11:$M$390,5,0)),0)</f>
        <v>0</v>
      </c>
      <c r="I16" s="27">
        <f>IFERROR((VLOOKUP($D16,'Các đơn vị'!$D$11:$M$390,6,0)),0)</f>
        <v>0</v>
      </c>
      <c r="J16" s="169">
        <f t="shared" ref="J16:J42" si="1">F16+G16+H16-I16</f>
        <v>98</v>
      </c>
      <c r="K16" s="156">
        <f>F16</f>
        <v>38</v>
      </c>
      <c r="L16" s="156">
        <f>G16</f>
        <v>60</v>
      </c>
      <c r="M16" s="156">
        <f>H16</f>
        <v>0</v>
      </c>
      <c r="N16" s="156">
        <f>I16</f>
        <v>0</v>
      </c>
      <c r="O16" s="179">
        <f>K16+L16+M16-N16</f>
        <v>98</v>
      </c>
      <c r="P16" s="161" t="str">
        <f>IF(AND($O16&gt;=90,$O16&lt;=100),"Xuất sắc",IF(AND($O16&gt;=75,$O16&lt;90),"Tốt",IF(AND($O16&gt;=50,$O16&lt;75),"Hoàn thành",IF(AND($O16&lt;50,$O16&gt;0),"Không hoàn thành",IF($O16=0,"Không đánh giá","")))))</f>
        <v>Xuất sắc</v>
      </c>
      <c r="Q16" s="536"/>
      <c r="R16" s="536"/>
      <c r="S16" s="536"/>
      <c r="T16" s="580">
        <f>COUNTIF(Q16:S16,"B")+COUNTIF(Q16:S16,"C")*2</f>
        <v>0</v>
      </c>
      <c r="U16" s="580">
        <f>+COUNTIF(Q16:S16,"D")</f>
        <v>0</v>
      </c>
      <c r="V16" s="581" t="str">
        <f>IF(U16&gt;=1,"Không hoàn thành",IF(AND($O16&gt;=90,$O16&lt;100,T16=0),"Xuất sắc",IF(AND($O16&gt;=90,$O16&lt;100,T16=1),"Tốt",IF(AND($O16&gt;=90,$O16&lt;100,T16=2),"Hoàn thành",IF(AND($O16&gt;=90,$O16&lt;100,T16&gt;=3),"Không hoàn thành",IF(AND($O16&gt;=75,$O16&lt;90,T16=0),"Tốt",IF(AND($O16&gt;=75,$O16&lt;90,T16=1),"Hoàn thành",IF(AND($O16&gt;=75,$O16&lt;90,T16&gt;=2),"Không hoàn thành",IF(AND($O16&gt;=50,$O16&lt;75,T16=0),"Hoàn thành",IF(AND($O16&gt;=50,$O16&lt;=75,T16&gt;=1),"Không hoàn thành",IF(AND($O16&gt;0,$O16&lt;50),"Không hoàn thành",IF($O16=0,"Không đánh giá",""))))))))))))</f>
        <v>Xuất sắc</v>
      </c>
      <c r="W16" s="599"/>
      <c r="X16" s="10" t="str">
        <f>IF(AND($J16&gt;=90,$J16&lt;=100),"X",IF($J16&lt;90,"",""))</f>
        <v>X</v>
      </c>
      <c r="Y16" s="10"/>
      <c r="Z16" s="92" t="str">
        <f>IF(AND($J16&gt;=75,$J16&lt;90),"X",IF($J16&lt;75,"",""))</f>
        <v/>
      </c>
      <c r="AA16" s="92"/>
      <c r="AB16" s="92" t="str">
        <f>IF(AND($J16&gt;=50,$J16&lt;75),"X",IF($J16&lt;50,"",""))</f>
        <v/>
      </c>
      <c r="AC16" s="92"/>
      <c r="AD16" s="92" t="str">
        <f>IF($J16&lt;50,"X","")</f>
        <v/>
      </c>
      <c r="AE16" s="9"/>
      <c r="AF16" s="172"/>
      <c r="AG16" s="172"/>
      <c r="AH16" s="10" t="str">
        <f>IF($V16="Xuất sắc","X","")</f>
        <v>X</v>
      </c>
      <c r="AI16" s="10"/>
      <c r="AJ16" s="92" t="str">
        <f>IF($V16="Tốt","X","")</f>
        <v/>
      </c>
      <c r="AK16" s="92"/>
      <c r="AL16" s="10" t="str">
        <f>IF($V16="Hoàn thành","X","")</f>
        <v/>
      </c>
      <c r="AM16" s="92"/>
      <c r="AN16" s="10" t="str">
        <f>IF($V16="Không hoàn thành","X","")</f>
        <v/>
      </c>
      <c r="AO16" s="9"/>
      <c r="AP16" s="10" t="str">
        <f>IF($V16="Không đánh giá","X","")</f>
        <v/>
      </c>
      <c r="AQ16" s="172"/>
    </row>
    <row r="17" spans="1:43" s="69" customFormat="1" ht="24" customHeight="1" x14ac:dyDescent="0.25">
      <c r="A17" s="119">
        <v>2</v>
      </c>
      <c r="B17" s="50" t="s">
        <v>164</v>
      </c>
      <c r="C17" s="127" t="s">
        <v>517</v>
      </c>
      <c r="D17" s="120" t="s">
        <v>673</v>
      </c>
      <c r="E17" s="27">
        <f>IFERROR((VLOOKUP($D17,'Các đơn vị'!$D$11:$M$390,2,0)),0)</f>
        <v>89</v>
      </c>
      <c r="F17" s="27">
        <v>32</v>
      </c>
      <c r="G17" s="27">
        <v>60</v>
      </c>
      <c r="H17" s="27">
        <f>IFERROR((VLOOKUP($D17,'Các đơn vị'!$D$11:$M$390,5,0)),0)</f>
        <v>0</v>
      </c>
      <c r="I17" s="27">
        <f>IFERROR((VLOOKUP($D17,'Các đơn vị'!$D$11:$M$390,6,0)),0)</f>
        <v>0</v>
      </c>
      <c r="J17" s="169">
        <f t="shared" si="1"/>
        <v>92</v>
      </c>
      <c r="K17" s="156">
        <f t="shared" ref="K17:K42" si="2">F17</f>
        <v>32</v>
      </c>
      <c r="L17" s="156">
        <f t="shared" ref="L17:L25" si="3">G17</f>
        <v>60</v>
      </c>
      <c r="M17" s="156">
        <f t="shared" ref="M17:M26" si="4">H17</f>
        <v>0</v>
      </c>
      <c r="N17" s="156">
        <f t="shared" ref="N17:N26" si="5">I17</f>
        <v>0</v>
      </c>
      <c r="O17" s="179">
        <f t="shared" ref="O17:O25" si="6">K17+L17+M17-N17</f>
        <v>92</v>
      </c>
      <c r="P17" s="161" t="str">
        <f t="shared" ref="P17:P29" si="7">IF(AND($O17&gt;=90,$O17&lt;=100),"Xuất sắc",IF(AND($O17&gt;=75,$O17&lt;90),"Tốt",IF(AND($O17&gt;=50,$O17&lt;75),"Hoàn thành",IF(AND($O17&lt;50,$O17&gt;0),"Không hoàn thành",IF($O17=0,"Không đánh giá","")))))</f>
        <v>Xuất sắc</v>
      </c>
      <c r="Q17" s="536"/>
      <c r="R17" s="536"/>
      <c r="S17" s="536"/>
      <c r="T17" s="580">
        <f t="shared" ref="T17:T26" si="8">COUNTIF(Q17:S17,"B")+COUNTIF(Q17:S17,"C")*2</f>
        <v>0</v>
      </c>
      <c r="U17" s="580">
        <f t="shared" ref="U17:U26" si="9">+COUNTIF(Q17:S17,"D")</f>
        <v>0</v>
      </c>
      <c r="V17" s="581" t="str">
        <f t="shared" ref="V17:V81" si="10">IF(U17&gt;=1,"Không hoàn thành",IF(AND($O17&gt;=90,$O17&lt;100,T17=0),"Xuất sắc",IF(AND($O17&gt;=90,$O17&lt;100,T17=1),"Tốt",IF(AND($O17&gt;=90,$O17&lt;100,T17=2),"Hoàn thành",IF(AND($O17&gt;=90,$O17&lt;100,T17&gt;=3),"Không hoàn thành",IF(AND($O17&gt;=75,$O17&lt;90,T17=0),"Tốt",IF(AND($O17&gt;=75,$O17&lt;90,T17=1),"Hoàn thành",IF(AND($O17&gt;=75,$O17&lt;90,T17&gt;=2),"Không hoàn thành",IF(AND($O17&gt;=50,$O17&lt;75,T17=0),"Hoàn thành",IF(AND($O17&gt;=50,$O17&lt;=75,T17&gt;=1),"Không hoàn thành",IF(AND($O17&gt;0,$O17&lt;50),"Không hoàn thành",IF($O17=0,"Không đánh giá",""))))))))))))</f>
        <v>Xuất sắc</v>
      </c>
      <c r="W17" s="599"/>
      <c r="X17" s="10"/>
      <c r="Y17" s="10"/>
      <c r="Z17" s="92" t="s">
        <v>299</v>
      </c>
      <c r="AA17" s="92"/>
      <c r="AB17" s="92" t="str">
        <f t="shared" ref="AB17:AB42" si="11">IF(AND($J17&gt;=50,$J17&lt;75),"X",IF($J17&lt;50,"",""))</f>
        <v/>
      </c>
      <c r="AC17" s="92"/>
      <c r="AD17" s="92" t="str">
        <f t="shared" ref="AD17:AD42" si="12">IF($J17&lt;50,"X","")</f>
        <v/>
      </c>
      <c r="AE17" s="9"/>
      <c r="AF17" s="172"/>
      <c r="AG17" s="172"/>
      <c r="AH17" s="10" t="str">
        <f>IF($V17="Xuất sắc","X","")</f>
        <v>X</v>
      </c>
      <c r="AI17" s="10"/>
      <c r="AJ17" s="92" t="str">
        <f>IF($V17="Tốt","X","")</f>
        <v/>
      </c>
      <c r="AK17" s="92"/>
      <c r="AL17" s="10" t="str">
        <f t="shared" ref="AL17:AL42" si="13">IF($V17="Hoàn thành","X","")</f>
        <v/>
      </c>
      <c r="AM17" s="92"/>
      <c r="AN17" s="10" t="str">
        <f t="shared" ref="AN17:AN42" si="14">IF($V17="Không hoàn thành","X","")</f>
        <v/>
      </c>
      <c r="AO17" s="569"/>
      <c r="AP17" s="10" t="str">
        <f t="shared" ref="AP17:AP42" si="15">IF($V17="Không đánh giá","X","")</f>
        <v/>
      </c>
      <c r="AQ17" s="172"/>
    </row>
    <row r="18" spans="1:43" s="69" customFormat="1" ht="24" customHeight="1" x14ac:dyDescent="0.25">
      <c r="A18" s="119">
        <v>3</v>
      </c>
      <c r="B18" s="50" t="s">
        <v>518</v>
      </c>
      <c r="C18" s="127" t="s">
        <v>519</v>
      </c>
      <c r="D18" s="120" t="s">
        <v>520</v>
      </c>
      <c r="E18" s="27">
        <f>IFERROR((VLOOKUP($D18,'Các đơn vị'!$D$11:$M$390,2,0)),0)</f>
        <v>80</v>
      </c>
      <c r="F18" s="27">
        <v>31</v>
      </c>
      <c r="G18" s="27">
        <v>60</v>
      </c>
      <c r="H18" s="27">
        <f>IFERROR((VLOOKUP($D18,'Các đơn vị'!$D$11:$M$390,5,0)),0)</f>
        <v>0</v>
      </c>
      <c r="I18" s="27">
        <f>IFERROR((VLOOKUP($D18,'Các đơn vị'!$D$11:$M$390,6,0)),0)</f>
        <v>0</v>
      </c>
      <c r="J18" s="169">
        <f t="shared" si="1"/>
        <v>91</v>
      </c>
      <c r="K18" s="156">
        <f t="shared" si="2"/>
        <v>31</v>
      </c>
      <c r="L18" s="156">
        <f t="shared" si="3"/>
        <v>60</v>
      </c>
      <c r="M18" s="156">
        <f t="shared" si="4"/>
        <v>0</v>
      </c>
      <c r="N18" s="156">
        <f t="shared" si="5"/>
        <v>0</v>
      </c>
      <c r="O18" s="179">
        <f t="shared" si="6"/>
        <v>91</v>
      </c>
      <c r="P18" s="161" t="str">
        <f t="shared" si="7"/>
        <v>Xuất sắc</v>
      </c>
      <c r="Q18" s="536"/>
      <c r="R18" s="536"/>
      <c r="S18" s="536"/>
      <c r="T18" s="580">
        <f t="shared" si="8"/>
        <v>0</v>
      </c>
      <c r="U18" s="580">
        <f t="shared" si="9"/>
        <v>0</v>
      </c>
      <c r="V18" s="581" t="str">
        <f t="shared" si="10"/>
        <v>Xuất sắc</v>
      </c>
      <c r="W18" s="599"/>
      <c r="X18" s="10" t="str">
        <f t="shared" ref="X18:X42" si="16">IF(AND($J18&gt;=90,$J18&lt;=100),"X",IF($J18&lt;90,"",""))</f>
        <v>X</v>
      </c>
      <c r="Y18" s="10"/>
      <c r="Z18" s="92" t="str">
        <f t="shared" ref="Z18:Z42" si="17">IF(AND($J18&gt;=75,$J18&lt;90),"X",IF($J18&lt;75,"",""))</f>
        <v/>
      </c>
      <c r="AA18" s="92"/>
      <c r="AB18" s="92" t="str">
        <f t="shared" si="11"/>
        <v/>
      </c>
      <c r="AC18" s="92"/>
      <c r="AD18" s="92" t="str">
        <f t="shared" si="12"/>
        <v/>
      </c>
      <c r="AE18" s="9"/>
      <c r="AF18" s="172"/>
      <c r="AG18" s="172"/>
      <c r="AH18" s="10" t="str">
        <f t="shared" ref="AH18:AH42" si="18">IF($V18="Xuất sắc","X","")</f>
        <v>X</v>
      </c>
      <c r="AI18" s="10"/>
      <c r="AJ18" s="92" t="str">
        <f t="shared" ref="AJ18:AJ42" si="19">IF($V18="Tốt","X","")</f>
        <v/>
      </c>
      <c r="AK18" s="92"/>
      <c r="AL18" s="10" t="str">
        <f t="shared" si="13"/>
        <v/>
      </c>
      <c r="AM18" s="92"/>
      <c r="AN18" s="10" t="str">
        <f t="shared" si="14"/>
        <v/>
      </c>
      <c r="AO18" s="569"/>
      <c r="AP18" s="10" t="str">
        <f t="shared" si="15"/>
        <v/>
      </c>
      <c r="AQ18" s="172"/>
    </row>
    <row r="19" spans="1:43" s="69" customFormat="1" ht="24" customHeight="1" x14ac:dyDescent="0.25">
      <c r="A19" s="119">
        <v>4</v>
      </c>
      <c r="B19" s="50" t="s">
        <v>521</v>
      </c>
      <c r="C19" s="127" t="s">
        <v>143</v>
      </c>
      <c r="D19" s="120" t="s">
        <v>522</v>
      </c>
      <c r="E19" s="27">
        <f>IFERROR((VLOOKUP($D19,'Các đơn vị'!$D$11:$M$390,2,0)),0)</f>
        <v>80</v>
      </c>
      <c r="F19" s="27">
        <v>32</v>
      </c>
      <c r="G19" s="27">
        <v>60</v>
      </c>
      <c r="H19" s="27">
        <f>IFERROR((VLOOKUP($D19,'Các đơn vị'!$D$11:$M$390,5,0)),0)</f>
        <v>0</v>
      </c>
      <c r="I19" s="27">
        <f>IFERROR((VLOOKUP($D19,'Các đơn vị'!$D$11:$M$390,6,0)),0)</f>
        <v>0</v>
      </c>
      <c r="J19" s="169">
        <f t="shared" si="1"/>
        <v>92</v>
      </c>
      <c r="K19" s="156">
        <f t="shared" si="2"/>
        <v>32</v>
      </c>
      <c r="L19" s="156">
        <f t="shared" si="3"/>
        <v>60</v>
      </c>
      <c r="M19" s="156">
        <f t="shared" si="4"/>
        <v>0</v>
      </c>
      <c r="N19" s="156">
        <f t="shared" si="5"/>
        <v>0</v>
      </c>
      <c r="O19" s="179">
        <f t="shared" si="6"/>
        <v>92</v>
      </c>
      <c r="P19" s="161" t="str">
        <f t="shared" si="7"/>
        <v>Xuất sắc</v>
      </c>
      <c r="Q19" s="536"/>
      <c r="R19" s="536"/>
      <c r="S19" s="536"/>
      <c r="T19" s="580">
        <f t="shared" si="8"/>
        <v>0</v>
      </c>
      <c r="U19" s="580">
        <f t="shared" si="9"/>
        <v>0</v>
      </c>
      <c r="V19" s="581" t="str">
        <f t="shared" si="10"/>
        <v>Xuất sắc</v>
      </c>
      <c r="W19" s="599"/>
      <c r="X19" s="10" t="str">
        <f t="shared" si="16"/>
        <v>X</v>
      </c>
      <c r="Y19" s="10"/>
      <c r="Z19" s="92" t="str">
        <f t="shared" si="17"/>
        <v/>
      </c>
      <c r="AA19" s="92"/>
      <c r="AB19" s="92" t="str">
        <f t="shared" si="11"/>
        <v/>
      </c>
      <c r="AC19" s="92"/>
      <c r="AD19" s="92" t="str">
        <f t="shared" si="12"/>
        <v/>
      </c>
      <c r="AE19" s="9"/>
      <c r="AF19" s="172"/>
      <c r="AG19" s="172"/>
      <c r="AH19" s="10" t="str">
        <f t="shared" si="18"/>
        <v>X</v>
      </c>
      <c r="AI19" s="10"/>
      <c r="AJ19" s="92" t="str">
        <f t="shared" si="19"/>
        <v/>
      </c>
      <c r="AK19" s="92"/>
      <c r="AL19" s="10" t="str">
        <f t="shared" si="13"/>
        <v/>
      </c>
      <c r="AM19" s="92"/>
      <c r="AN19" s="10" t="str">
        <f t="shared" si="14"/>
        <v/>
      </c>
      <c r="AO19" s="569"/>
      <c r="AP19" s="10" t="str">
        <f t="shared" si="15"/>
        <v/>
      </c>
      <c r="AQ19" s="172"/>
    </row>
    <row r="20" spans="1:43" s="69" customFormat="1" ht="24" customHeight="1" x14ac:dyDescent="0.25">
      <c r="A20" s="119">
        <v>5</v>
      </c>
      <c r="B20" s="23" t="s">
        <v>523</v>
      </c>
      <c r="C20" s="44" t="s">
        <v>519</v>
      </c>
      <c r="D20" s="120" t="s">
        <v>524</v>
      </c>
      <c r="E20" s="27">
        <f>IFERROR((VLOOKUP($D20,'Các đơn vị'!$D$11:$M$390,2,0)),0)</f>
        <v>80</v>
      </c>
      <c r="F20" s="27">
        <v>30</v>
      </c>
      <c r="G20" s="27">
        <v>60</v>
      </c>
      <c r="H20" s="27">
        <f>IFERROR((VLOOKUP($D20,'Các đơn vị'!$D$11:$M$390,5,0)),0)</f>
        <v>0</v>
      </c>
      <c r="I20" s="27">
        <f>IFERROR((VLOOKUP($D20,'Các đơn vị'!$D$11:$M$390,6,0)),0)</f>
        <v>0</v>
      </c>
      <c r="J20" s="169">
        <f t="shared" si="1"/>
        <v>90</v>
      </c>
      <c r="K20" s="156">
        <f t="shared" si="2"/>
        <v>30</v>
      </c>
      <c r="L20" s="156">
        <f t="shared" si="3"/>
        <v>60</v>
      </c>
      <c r="M20" s="156">
        <f t="shared" si="4"/>
        <v>0</v>
      </c>
      <c r="N20" s="156">
        <f t="shared" si="5"/>
        <v>0</v>
      </c>
      <c r="O20" s="179">
        <f t="shared" si="6"/>
        <v>90</v>
      </c>
      <c r="P20" s="161" t="str">
        <f t="shared" si="7"/>
        <v>Xuất sắc</v>
      </c>
      <c r="Q20" s="536"/>
      <c r="R20" s="536"/>
      <c r="S20" s="536"/>
      <c r="T20" s="580">
        <f t="shared" si="8"/>
        <v>0</v>
      </c>
      <c r="U20" s="580">
        <f t="shared" si="9"/>
        <v>0</v>
      </c>
      <c r="V20" s="581" t="str">
        <f t="shared" si="10"/>
        <v>Xuất sắc</v>
      </c>
      <c r="W20" s="599"/>
      <c r="X20" s="10" t="str">
        <f t="shared" si="16"/>
        <v>X</v>
      </c>
      <c r="Y20" s="10"/>
      <c r="Z20" s="92" t="str">
        <f t="shared" si="17"/>
        <v/>
      </c>
      <c r="AA20" s="92"/>
      <c r="AB20" s="92" t="str">
        <f t="shared" si="11"/>
        <v/>
      </c>
      <c r="AC20" s="92"/>
      <c r="AD20" s="92" t="str">
        <f t="shared" si="12"/>
        <v/>
      </c>
      <c r="AE20" s="9"/>
      <c r="AF20" s="172"/>
      <c r="AG20" s="172"/>
      <c r="AH20" s="10" t="str">
        <f t="shared" si="18"/>
        <v>X</v>
      </c>
      <c r="AI20" s="10"/>
      <c r="AJ20" s="92" t="str">
        <f t="shared" si="19"/>
        <v/>
      </c>
      <c r="AK20" s="92"/>
      <c r="AL20" s="10" t="str">
        <f t="shared" si="13"/>
        <v/>
      </c>
      <c r="AM20" s="92"/>
      <c r="AN20" s="10" t="str">
        <f t="shared" si="14"/>
        <v/>
      </c>
      <c r="AO20" s="569"/>
      <c r="AP20" s="10" t="str">
        <f t="shared" si="15"/>
        <v/>
      </c>
      <c r="AQ20" s="172"/>
    </row>
    <row r="21" spans="1:43" s="69" customFormat="1" ht="24" customHeight="1" x14ac:dyDescent="0.25">
      <c r="A21" s="119">
        <v>6</v>
      </c>
      <c r="B21" s="71" t="s">
        <v>525</v>
      </c>
      <c r="C21" s="44" t="s">
        <v>91</v>
      </c>
      <c r="D21" s="239" t="s">
        <v>526</v>
      </c>
      <c r="E21" s="27">
        <f>IFERROR((VLOOKUP($D21,'Các đơn vị'!$D$11:$M$390,2,0)),0)</f>
        <v>80</v>
      </c>
      <c r="F21" s="27">
        <v>30</v>
      </c>
      <c r="G21" s="27">
        <v>60</v>
      </c>
      <c r="H21" s="27">
        <f>IFERROR((VLOOKUP($D21,'Các đơn vị'!$D$11:$M$390,5,0)),0)</f>
        <v>0</v>
      </c>
      <c r="I21" s="27">
        <f>IFERROR((VLOOKUP($D21,'Các đơn vị'!$D$11:$M$390,6,0)),0)</f>
        <v>0</v>
      </c>
      <c r="J21" s="169">
        <f t="shared" si="1"/>
        <v>90</v>
      </c>
      <c r="K21" s="156">
        <f>F21</f>
        <v>30</v>
      </c>
      <c r="L21" s="156">
        <f>G21</f>
        <v>60</v>
      </c>
      <c r="M21" s="156">
        <f t="shared" si="4"/>
        <v>0</v>
      </c>
      <c r="N21" s="156">
        <f t="shared" si="5"/>
        <v>0</v>
      </c>
      <c r="O21" s="179">
        <f t="shared" si="6"/>
        <v>90</v>
      </c>
      <c r="P21" s="161" t="str">
        <f t="shared" si="7"/>
        <v>Xuất sắc</v>
      </c>
      <c r="Q21" s="536"/>
      <c r="R21" s="536"/>
      <c r="S21" s="536"/>
      <c r="T21" s="580">
        <f t="shared" si="8"/>
        <v>0</v>
      </c>
      <c r="U21" s="580">
        <f t="shared" si="9"/>
        <v>0</v>
      </c>
      <c r="V21" s="581" t="str">
        <f t="shared" si="10"/>
        <v>Xuất sắc</v>
      </c>
      <c r="W21" s="332"/>
      <c r="X21" s="10" t="str">
        <f t="shared" si="16"/>
        <v>X</v>
      </c>
      <c r="Y21" s="10"/>
      <c r="Z21" s="92" t="str">
        <f t="shared" si="17"/>
        <v/>
      </c>
      <c r="AA21" s="92"/>
      <c r="AB21" s="92" t="str">
        <f t="shared" si="11"/>
        <v/>
      </c>
      <c r="AC21" s="92"/>
      <c r="AD21" s="92" t="str">
        <f t="shared" si="12"/>
        <v/>
      </c>
      <c r="AE21" s="9"/>
      <c r="AF21" s="172"/>
      <c r="AG21" s="172"/>
      <c r="AH21" s="10" t="str">
        <f t="shared" si="18"/>
        <v>X</v>
      </c>
      <c r="AI21" s="10"/>
      <c r="AJ21" s="92" t="str">
        <f t="shared" si="19"/>
        <v/>
      </c>
      <c r="AK21" s="92"/>
      <c r="AL21" s="10" t="str">
        <f t="shared" si="13"/>
        <v/>
      </c>
      <c r="AM21" s="92"/>
      <c r="AN21" s="10" t="str">
        <f t="shared" si="14"/>
        <v/>
      </c>
      <c r="AO21" s="569"/>
      <c r="AP21" s="10" t="str">
        <f t="shared" si="15"/>
        <v/>
      </c>
      <c r="AQ21" s="172"/>
    </row>
    <row r="22" spans="1:43" s="69" customFormat="1" ht="24" customHeight="1" x14ac:dyDescent="0.25">
      <c r="A22" s="119">
        <v>7</v>
      </c>
      <c r="B22" s="23" t="s">
        <v>529</v>
      </c>
      <c r="C22" s="44" t="s">
        <v>530</v>
      </c>
      <c r="D22" s="120" t="s">
        <v>531</v>
      </c>
      <c r="E22" s="27">
        <f>IFERROR((VLOOKUP($D22,'Các đơn vị'!$D$11:$M$390,2,0)),0)</f>
        <v>80</v>
      </c>
      <c r="F22" s="27">
        <v>30</v>
      </c>
      <c r="G22" s="27">
        <v>60</v>
      </c>
      <c r="H22" s="27">
        <f>IFERROR((VLOOKUP($D22,'Các đơn vị'!$D$11:$M$390,5,0)),0)</f>
        <v>0</v>
      </c>
      <c r="I22" s="27">
        <f>IFERROR((VLOOKUP($D22,'Các đơn vị'!$D$11:$M$390,6,0)),0)</f>
        <v>0</v>
      </c>
      <c r="J22" s="169">
        <f t="shared" si="1"/>
        <v>90</v>
      </c>
      <c r="K22" s="156">
        <f t="shared" si="2"/>
        <v>30</v>
      </c>
      <c r="L22" s="156">
        <f t="shared" si="3"/>
        <v>60</v>
      </c>
      <c r="M22" s="156">
        <f t="shared" si="4"/>
        <v>0</v>
      </c>
      <c r="N22" s="156">
        <f t="shared" si="5"/>
        <v>0</v>
      </c>
      <c r="O22" s="179">
        <f t="shared" si="6"/>
        <v>90</v>
      </c>
      <c r="P22" s="161" t="str">
        <f t="shared" si="7"/>
        <v>Xuất sắc</v>
      </c>
      <c r="Q22" s="536"/>
      <c r="R22" s="536"/>
      <c r="S22" s="536"/>
      <c r="T22" s="580">
        <f t="shared" si="8"/>
        <v>0</v>
      </c>
      <c r="U22" s="580">
        <f t="shared" si="9"/>
        <v>0</v>
      </c>
      <c r="V22" s="581" t="str">
        <f t="shared" si="10"/>
        <v>Xuất sắc</v>
      </c>
      <c r="W22" s="599"/>
      <c r="X22" s="10" t="str">
        <f t="shared" si="16"/>
        <v>X</v>
      </c>
      <c r="Y22" s="10"/>
      <c r="Z22" s="92" t="str">
        <f t="shared" si="17"/>
        <v/>
      </c>
      <c r="AA22" s="92"/>
      <c r="AB22" s="92" t="str">
        <f t="shared" si="11"/>
        <v/>
      </c>
      <c r="AC22" s="92"/>
      <c r="AD22" s="92" t="str">
        <f t="shared" si="12"/>
        <v/>
      </c>
      <c r="AE22" s="9"/>
      <c r="AF22" s="172"/>
      <c r="AG22" s="172"/>
      <c r="AH22" s="10" t="str">
        <f t="shared" si="18"/>
        <v>X</v>
      </c>
      <c r="AI22" s="10"/>
      <c r="AJ22" s="92" t="str">
        <f t="shared" si="19"/>
        <v/>
      </c>
      <c r="AK22" s="92"/>
      <c r="AL22" s="10" t="str">
        <f t="shared" si="13"/>
        <v/>
      </c>
      <c r="AM22" s="92"/>
      <c r="AN22" s="10" t="str">
        <f t="shared" si="14"/>
        <v/>
      </c>
      <c r="AO22" s="569"/>
      <c r="AP22" s="10" t="str">
        <f t="shared" si="15"/>
        <v/>
      </c>
      <c r="AQ22" s="172"/>
    </row>
    <row r="23" spans="1:43" s="69" customFormat="1" ht="24" customHeight="1" x14ac:dyDescent="0.25">
      <c r="A23" s="119">
        <v>8</v>
      </c>
      <c r="B23" s="23" t="s">
        <v>534</v>
      </c>
      <c r="C23" s="44" t="s">
        <v>181</v>
      </c>
      <c r="D23" s="120" t="s">
        <v>535</v>
      </c>
      <c r="E23" s="27">
        <f>IFERROR((VLOOKUP($D23,'Các đơn vị'!$D$11:$M$390,2,0)),0)</f>
        <v>88</v>
      </c>
      <c r="F23" s="27">
        <v>29</v>
      </c>
      <c r="G23" s="27">
        <v>60</v>
      </c>
      <c r="H23" s="27">
        <f>IFERROR((VLOOKUP($D23,'Các đơn vị'!$D$11:$M$390,5,0)),0)</f>
        <v>0</v>
      </c>
      <c r="I23" s="27">
        <f>IFERROR((VLOOKUP($D23,'Các đơn vị'!$D$11:$M$390,6,0)),0)</f>
        <v>0</v>
      </c>
      <c r="J23" s="169">
        <f t="shared" si="1"/>
        <v>89</v>
      </c>
      <c r="K23" s="156">
        <f t="shared" si="2"/>
        <v>29</v>
      </c>
      <c r="L23" s="156">
        <f t="shared" si="3"/>
        <v>60</v>
      </c>
      <c r="M23" s="156">
        <f t="shared" si="4"/>
        <v>0</v>
      </c>
      <c r="N23" s="156">
        <f t="shared" si="5"/>
        <v>0</v>
      </c>
      <c r="O23" s="179">
        <f t="shared" si="6"/>
        <v>89</v>
      </c>
      <c r="P23" s="161" t="str">
        <f t="shared" si="7"/>
        <v>Tốt</v>
      </c>
      <c r="Q23" s="539"/>
      <c r="R23" s="536"/>
      <c r="S23" s="536"/>
      <c r="T23" s="580">
        <f t="shared" si="8"/>
        <v>0</v>
      </c>
      <c r="U23" s="580">
        <f t="shared" si="9"/>
        <v>0</v>
      </c>
      <c r="V23" s="581" t="str">
        <f t="shared" si="10"/>
        <v>Tốt</v>
      </c>
      <c r="W23" s="162"/>
      <c r="X23" s="10" t="str">
        <f t="shared" si="16"/>
        <v/>
      </c>
      <c r="Y23" s="10"/>
      <c r="Z23" s="92" t="str">
        <f t="shared" si="17"/>
        <v>X</v>
      </c>
      <c r="AA23" s="92"/>
      <c r="AB23" s="92" t="str">
        <f t="shared" si="11"/>
        <v/>
      </c>
      <c r="AC23" s="92"/>
      <c r="AD23" s="92" t="str">
        <f t="shared" si="12"/>
        <v/>
      </c>
      <c r="AE23" s="9"/>
      <c r="AF23" s="172"/>
      <c r="AG23" s="172"/>
      <c r="AH23" s="10" t="str">
        <f t="shared" si="18"/>
        <v/>
      </c>
      <c r="AI23" s="10"/>
      <c r="AJ23" s="92" t="str">
        <f t="shared" si="19"/>
        <v>X</v>
      </c>
      <c r="AK23" s="92"/>
      <c r="AL23" s="10" t="str">
        <f t="shared" si="13"/>
        <v/>
      </c>
      <c r="AM23" s="92"/>
      <c r="AN23" s="10" t="str">
        <f t="shared" si="14"/>
        <v/>
      </c>
      <c r="AO23" s="569"/>
      <c r="AP23" s="10" t="str">
        <f t="shared" si="15"/>
        <v/>
      </c>
      <c r="AQ23" s="172"/>
    </row>
    <row r="24" spans="1:43" s="69" customFormat="1" ht="24" customHeight="1" x14ac:dyDescent="0.25">
      <c r="A24" s="119">
        <v>9</v>
      </c>
      <c r="B24" s="23" t="s">
        <v>28</v>
      </c>
      <c r="C24" s="44" t="s">
        <v>537</v>
      </c>
      <c r="D24" s="120" t="s">
        <v>538</v>
      </c>
      <c r="E24" s="27">
        <f>IFERROR((VLOOKUP($D24,'Các đơn vị'!$D$11:$M$390,2,0)),0)</f>
        <v>80</v>
      </c>
      <c r="F24" s="27">
        <v>30</v>
      </c>
      <c r="G24" s="27">
        <v>60</v>
      </c>
      <c r="H24" s="27">
        <f>IFERROR((VLOOKUP($D24,'Các đơn vị'!$D$11:$M$390,5,0)),0)</f>
        <v>0</v>
      </c>
      <c r="I24" s="27">
        <f>IFERROR((VLOOKUP($D24,'Các đơn vị'!$D$11:$M$390,6,0)),0)</f>
        <v>0</v>
      </c>
      <c r="J24" s="169">
        <f t="shared" si="1"/>
        <v>90</v>
      </c>
      <c r="K24" s="156">
        <f t="shared" si="2"/>
        <v>30</v>
      </c>
      <c r="L24" s="156">
        <f t="shared" si="3"/>
        <v>60</v>
      </c>
      <c r="M24" s="156">
        <f t="shared" si="4"/>
        <v>0</v>
      </c>
      <c r="N24" s="156">
        <f t="shared" si="5"/>
        <v>0</v>
      </c>
      <c r="O24" s="179">
        <f t="shared" si="6"/>
        <v>90</v>
      </c>
      <c r="P24" s="161" t="str">
        <f t="shared" si="7"/>
        <v>Xuất sắc</v>
      </c>
      <c r="Q24" s="536"/>
      <c r="R24" s="536"/>
      <c r="S24" s="536"/>
      <c r="T24" s="580">
        <f t="shared" si="8"/>
        <v>0</v>
      </c>
      <c r="U24" s="580">
        <f t="shared" si="9"/>
        <v>0</v>
      </c>
      <c r="V24" s="581" t="str">
        <f t="shared" si="10"/>
        <v>Xuất sắc</v>
      </c>
      <c r="W24" s="599"/>
      <c r="X24" s="10" t="str">
        <f t="shared" si="16"/>
        <v>X</v>
      </c>
      <c r="Y24" s="10"/>
      <c r="Z24" s="92" t="str">
        <f t="shared" si="17"/>
        <v/>
      </c>
      <c r="AA24" s="92"/>
      <c r="AB24" s="92" t="str">
        <f t="shared" si="11"/>
        <v/>
      </c>
      <c r="AC24" s="92"/>
      <c r="AD24" s="92" t="str">
        <f t="shared" si="12"/>
        <v/>
      </c>
      <c r="AE24" s="9"/>
      <c r="AF24" s="172"/>
      <c r="AG24" s="172"/>
      <c r="AH24" s="10" t="str">
        <f t="shared" si="18"/>
        <v>X</v>
      </c>
      <c r="AI24" s="10"/>
      <c r="AJ24" s="92" t="str">
        <f t="shared" si="19"/>
        <v/>
      </c>
      <c r="AK24" s="92"/>
      <c r="AL24" s="10" t="str">
        <f t="shared" si="13"/>
        <v/>
      </c>
      <c r="AM24" s="92"/>
      <c r="AN24" s="10" t="str">
        <f t="shared" si="14"/>
        <v/>
      </c>
      <c r="AO24" s="569"/>
      <c r="AP24" s="10" t="str">
        <f t="shared" si="15"/>
        <v/>
      </c>
      <c r="AQ24" s="172"/>
    </row>
    <row r="25" spans="1:43" s="69" customFormat="1" ht="24" customHeight="1" x14ac:dyDescent="0.25">
      <c r="A25" s="119">
        <v>10</v>
      </c>
      <c r="B25" s="23" t="s">
        <v>392</v>
      </c>
      <c r="C25" s="44" t="s">
        <v>539</v>
      </c>
      <c r="D25" s="120" t="s">
        <v>540</v>
      </c>
      <c r="E25" s="27">
        <f>IFERROR((VLOOKUP($D25,'Các đơn vị'!$D$11:$M$390,2,0)),0)</f>
        <v>80</v>
      </c>
      <c r="F25" s="27">
        <v>31</v>
      </c>
      <c r="G25" s="27">
        <v>60</v>
      </c>
      <c r="H25" s="27">
        <f>IFERROR((VLOOKUP($D25,'Các đơn vị'!$D$11:$M$390,5,0)),0)</f>
        <v>0</v>
      </c>
      <c r="I25" s="27">
        <f>IFERROR((VLOOKUP($D25,'Các đơn vị'!$D$11:$M$390,6,0)),0)</f>
        <v>0</v>
      </c>
      <c r="J25" s="169">
        <f t="shared" si="1"/>
        <v>91</v>
      </c>
      <c r="K25" s="156">
        <f t="shared" si="2"/>
        <v>31</v>
      </c>
      <c r="L25" s="156">
        <f t="shared" si="3"/>
        <v>60</v>
      </c>
      <c r="M25" s="156">
        <f t="shared" si="4"/>
        <v>0</v>
      </c>
      <c r="N25" s="156">
        <f t="shared" si="5"/>
        <v>0</v>
      </c>
      <c r="O25" s="179">
        <f t="shared" si="6"/>
        <v>91</v>
      </c>
      <c r="P25" s="161" t="str">
        <f t="shared" si="7"/>
        <v>Xuất sắc</v>
      </c>
      <c r="Q25" s="536"/>
      <c r="R25" s="536"/>
      <c r="S25" s="536"/>
      <c r="T25" s="580">
        <f t="shared" si="8"/>
        <v>0</v>
      </c>
      <c r="U25" s="580">
        <f t="shared" si="9"/>
        <v>0</v>
      </c>
      <c r="V25" s="581" t="str">
        <f t="shared" si="10"/>
        <v>Xuất sắc</v>
      </c>
      <c r="W25" s="599"/>
      <c r="X25" s="10" t="str">
        <f t="shared" si="16"/>
        <v>X</v>
      </c>
      <c r="Y25" s="10"/>
      <c r="Z25" s="92" t="str">
        <f t="shared" si="17"/>
        <v/>
      </c>
      <c r="AA25" s="92"/>
      <c r="AB25" s="92" t="str">
        <f t="shared" si="11"/>
        <v/>
      </c>
      <c r="AC25" s="92"/>
      <c r="AD25" s="92" t="str">
        <f t="shared" si="12"/>
        <v/>
      </c>
      <c r="AE25" s="9"/>
      <c r="AF25" s="172"/>
      <c r="AG25" s="172"/>
      <c r="AH25" s="10" t="str">
        <f t="shared" si="18"/>
        <v>X</v>
      </c>
      <c r="AI25" s="10"/>
      <c r="AJ25" s="92" t="str">
        <f t="shared" si="19"/>
        <v/>
      </c>
      <c r="AK25" s="92"/>
      <c r="AL25" s="10" t="str">
        <f t="shared" si="13"/>
        <v/>
      </c>
      <c r="AM25" s="92"/>
      <c r="AN25" s="10" t="str">
        <f t="shared" si="14"/>
        <v/>
      </c>
      <c r="AO25" s="569"/>
      <c r="AP25" s="10" t="str">
        <f t="shared" si="15"/>
        <v/>
      </c>
      <c r="AQ25" s="172"/>
    </row>
    <row r="26" spans="1:43" s="69" customFormat="1" ht="24" customHeight="1" x14ac:dyDescent="0.25">
      <c r="A26" s="119">
        <v>11</v>
      </c>
      <c r="B26" s="372" t="s">
        <v>164</v>
      </c>
      <c r="C26" s="44" t="s">
        <v>145</v>
      </c>
      <c r="D26" s="239" t="s">
        <v>543</v>
      </c>
      <c r="E26" s="27">
        <f>IFERROR((VLOOKUP($D26,'Các đơn vị'!$D$11:$M$390,2,0)),0)</f>
        <v>80</v>
      </c>
      <c r="F26" s="27">
        <v>30</v>
      </c>
      <c r="G26" s="27">
        <v>60</v>
      </c>
      <c r="H26" s="27">
        <f>IFERROR((VLOOKUP($D26,'Các đơn vị'!$D$11:$M$390,5,0)),0)</f>
        <v>0</v>
      </c>
      <c r="I26" s="27">
        <f>IFERROR((VLOOKUP($D26,'Các đơn vị'!$D$11:$M$390,6,0)),0)</f>
        <v>0</v>
      </c>
      <c r="J26" s="169">
        <f>F26+G26+H26-I26</f>
        <v>90</v>
      </c>
      <c r="K26" s="156">
        <f t="shared" si="2"/>
        <v>30</v>
      </c>
      <c r="L26" s="156">
        <f>G26</f>
        <v>60</v>
      </c>
      <c r="M26" s="156">
        <f t="shared" si="4"/>
        <v>0</v>
      </c>
      <c r="N26" s="156">
        <f t="shared" si="5"/>
        <v>0</v>
      </c>
      <c r="O26" s="179">
        <f>K26+L26+M26-N26</f>
        <v>90</v>
      </c>
      <c r="P26" s="161" t="str">
        <f t="shared" si="7"/>
        <v>Xuất sắc</v>
      </c>
      <c r="Q26" s="536"/>
      <c r="R26" s="536"/>
      <c r="S26" s="536"/>
      <c r="T26" s="580">
        <f t="shared" si="8"/>
        <v>0</v>
      </c>
      <c r="U26" s="580">
        <f t="shared" si="9"/>
        <v>0</v>
      </c>
      <c r="V26" s="581" t="str">
        <f t="shared" si="10"/>
        <v>Xuất sắc</v>
      </c>
      <c r="W26" s="163"/>
      <c r="X26" s="10" t="str">
        <f t="shared" si="16"/>
        <v>X</v>
      </c>
      <c r="Y26" s="10"/>
      <c r="Z26" s="92" t="str">
        <f t="shared" si="17"/>
        <v/>
      </c>
      <c r="AA26" s="92"/>
      <c r="AB26" s="92" t="str">
        <f t="shared" si="11"/>
        <v/>
      </c>
      <c r="AC26" s="92"/>
      <c r="AD26" s="92" t="str">
        <f t="shared" si="12"/>
        <v/>
      </c>
      <c r="AE26" s="9"/>
      <c r="AF26" s="172"/>
      <c r="AG26" s="172"/>
      <c r="AH26" s="10" t="str">
        <f t="shared" si="18"/>
        <v>X</v>
      </c>
      <c r="AI26" s="10"/>
      <c r="AJ26" s="92" t="str">
        <f t="shared" si="19"/>
        <v/>
      </c>
      <c r="AK26" s="92"/>
      <c r="AL26" s="10" t="str">
        <f t="shared" si="13"/>
        <v/>
      </c>
      <c r="AM26" s="92"/>
      <c r="AN26" s="10" t="str">
        <f t="shared" si="14"/>
        <v/>
      </c>
      <c r="AO26" s="569"/>
      <c r="AP26" s="10" t="str">
        <f t="shared" si="15"/>
        <v/>
      </c>
      <c r="AQ26" s="172"/>
    </row>
    <row r="27" spans="1:43" s="3" customFormat="1" ht="27" customHeight="1" x14ac:dyDescent="0.25">
      <c r="A27" s="84" t="s">
        <v>699</v>
      </c>
      <c r="B27" s="85" t="s">
        <v>674</v>
      </c>
      <c r="C27" s="86"/>
      <c r="D27" s="84"/>
      <c r="E27" s="84"/>
      <c r="F27" s="87"/>
      <c r="G27" s="87"/>
      <c r="H27" s="87"/>
      <c r="I27" s="87"/>
      <c r="J27" s="87"/>
      <c r="K27" s="198"/>
      <c r="L27" s="198"/>
      <c r="M27" s="198"/>
      <c r="N27" s="198"/>
      <c r="O27" s="84"/>
      <c r="P27" s="160"/>
      <c r="Q27" s="84"/>
      <c r="R27" s="84"/>
      <c r="S27" s="84"/>
      <c r="T27" s="576"/>
      <c r="U27" s="576"/>
      <c r="V27" s="581"/>
      <c r="W27" s="598"/>
      <c r="X27" s="88">
        <f>COUNTIF(X28:X29,"x")</f>
        <v>2</v>
      </c>
      <c r="Y27" s="94">
        <f>X27/($X27+$Z27+$AB27+$AD27+$AF27)</f>
        <v>1</v>
      </c>
      <c r="Z27" s="88">
        <f>COUNTIF(Z28:Z29,"x")</f>
        <v>0</v>
      </c>
      <c r="AA27" s="94">
        <f>Z27/($X27+$Z27+$AB27+$AD27+$AF27)</f>
        <v>0</v>
      </c>
      <c r="AB27" s="88">
        <f>COUNTIF(AB28:AB29,"x")</f>
        <v>0</v>
      </c>
      <c r="AC27" s="94">
        <f>AB27/($X27+$Z27+$AB27+$AD27+$AF27)</f>
        <v>0</v>
      </c>
      <c r="AD27" s="88">
        <f>COUNTIF(AD28:AD29,"x")</f>
        <v>0</v>
      </c>
      <c r="AE27" s="94">
        <f>AD27/($X27+$Z27+$AB27+$AD27+$AF27)</f>
        <v>0</v>
      </c>
      <c r="AF27" s="88">
        <f>COUNTIF(AF28:AF29,"x")</f>
        <v>0</v>
      </c>
      <c r="AG27" s="94">
        <f>AF27/($X27+$Z27+$AB27+$AD27+$AF27)</f>
        <v>0</v>
      </c>
      <c r="AH27" s="88">
        <f>COUNTIF(AH28:AH29,"x")</f>
        <v>2</v>
      </c>
      <c r="AI27" s="94">
        <f>AH27/($X27+$Z27+$AB27+$AD27+$AF27)</f>
        <v>1</v>
      </c>
      <c r="AJ27" s="88">
        <f>COUNTIF(AJ28:AJ29,"x")</f>
        <v>0</v>
      </c>
      <c r="AK27" s="94">
        <f>AJ27/($X27+$Z27+$AB27+$AD27+$AF27)</f>
        <v>0</v>
      </c>
      <c r="AL27" s="88">
        <f>COUNTIF(AL28:AL29,"x")</f>
        <v>0</v>
      </c>
      <c r="AM27" s="94">
        <f>AL27/($X27+$Z27+$AB27+$AD27+$AF27)</f>
        <v>0</v>
      </c>
      <c r="AN27" s="88">
        <f>COUNTIF(AN28:AN29,"x")</f>
        <v>0</v>
      </c>
      <c r="AO27" s="94">
        <f>AN27/($X27+$Z27+$AB27+$AD27+$AF27)</f>
        <v>0</v>
      </c>
      <c r="AP27" s="88">
        <f>COUNTIF(AP28:AP29,"x")</f>
        <v>0</v>
      </c>
      <c r="AQ27" s="94">
        <f>AP27/($X27+$Z27+$AB27+$AD27+$AF27)</f>
        <v>0</v>
      </c>
    </row>
    <row r="28" spans="1:43" s="69" customFormat="1" ht="25.5" customHeight="1" x14ac:dyDescent="0.25">
      <c r="A28" s="119">
        <v>12</v>
      </c>
      <c r="B28" s="23" t="s">
        <v>527</v>
      </c>
      <c r="C28" s="44" t="s">
        <v>102</v>
      </c>
      <c r="D28" s="120" t="s">
        <v>528</v>
      </c>
      <c r="E28" s="27">
        <f>IFERROR((VLOOKUP($D28,'Các đơn vị'!$D$11:$M$390,2,0)),0)</f>
        <v>89</v>
      </c>
      <c r="F28" s="27">
        <f>IFERROR((VLOOKUP($D28,'Các đơn vị'!$D$11:$M$390,3,0)),0)</f>
        <v>30</v>
      </c>
      <c r="G28" s="27">
        <v>60</v>
      </c>
      <c r="H28" s="27">
        <f>IFERROR((VLOOKUP($D28,'Các đơn vị'!$D$11:$M$390,5,0)),0)</f>
        <v>0</v>
      </c>
      <c r="I28" s="27">
        <f>IFERROR((VLOOKUP($D28,'Các đơn vị'!$D$11:$M$390,6,0)),0)</f>
        <v>0</v>
      </c>
      <c r="J28" s="169">
        <f>F28+G28+H28-I28</f>
        <v>90</v>
      </c>
      <c r="K28" s="156">
        <f t="shared" si="2"/>
        <v>30</v>
      </c>
      <c r="L28" s="156">
        <f t="shared" ref="L28:N29" si="20">G28</f>
        <v>60</v>
      </c>
      <c r="M28" s="156">
        <f t="shared" si="20"/>
        <v>0</v>
      </c>
      <c r="N28" s="156">
        <f t="shared" si="20"/>
        <v>0</v>
      </c>
      <c r="O28" s="179">
        <f>K28+L28+M28-N28</f>
        <v>90</v>
      </c>
      <c r="P28" s="161" t="str">
        <f t="shared" si="7"/>
        <v>Xuất sắc</v>
      </c>
      <c r="Q28" s="536"/>
      <c r="R28" s="536"/>
      <c r="S28" s="536"/>
      <c r="T28" s="580">
        <f t="shared" ref="T28:T29" si="21">COUNTIF(Q28:S28,"B")+COUNTIF(Q28:S28,"C")*2</f>
        <v>0</v>
      </c>
      <c r="U28" s="580">
        <f t="shared" ref="U28:U29" si="22">+COUNTIF(Q28:S28,"D")</f>
        <v>0</v>
      </c>
      <c r="V28" s="581" t="str">
        <f t="shared" si="10"/>
        <v>Xuất sắc</v>
      </c>
      <c r="W28" s="599"/>
      <c r="X28" s="10" t="str">
        <f t="shared" si="16"/>
        <v>X</v>
      </c>
      <c r="Y28" s="10"/>
      <c r="Z28" s="92" t="str">
        <f t="shared" si="17"/>
        <v/>
      </c>
      <c r="AA28" s="92"/>
      <c r="AB28" s="92" t="str">
        <f t="shared" si="11"/>
        <v/>
      </c>
      <c r="AC28" s="92"/>
      <c r="AD28" s="92" t="str">
        <f t="shared" si="12"/>
        <v/>
      </c>
      <c r="AE28" s="9"/>
      <c r="AF28" s="172"/>
      <c r="AG28" s="172"/>
      <c r="AH28" s="10" t="str">
        <f t="shared" si="18"/>
        <v>X</v>
      </c>
      <c r="AI28" s="10"/>
      <c r="AJ28" s="92" t="str">
        <f t="shared" si="19"/>
        <v/>
      </c>
      <c r="AK28" s="92"/>
      <c r="AL28" s="10" t="str">
        <f t="shared" si="13"/>
        <v/>
      </c>
      <c r="AM28" s="92"/>
      <c r="AN28" s="10" t="str">
        <f t="shared" si="14"/>
        <v/>
      </c>
      <c r="AO28" s="569"/>
      <c r="AP28" s="10" t="str">
        <f t="shared" si="15"/>
        <v/>
      </c>
      <c r="AQ28" s="172"/>
    </row>
    <row r="29" spans="1:43" s="69" customFormat="1" ht="25.5" customHeight="1" x14ac:dyDescent="0.25">
      <c r="A29" s="119">
        <v>13</v>
      </c>
      <c r="B29" s="23" t="s">
        <v>541</v>
      </c>
      <c r="C29" s="44" t="s">
        <v>303</v>
      </c>
      <c r="D29" s="120" t="s">
        <v>542</v>
      </c>
      <c r="E29" s="27">
        <f>IFERROR((VLOOKUP($D29,'Các đơn vị'!$D$11:$M$390,2,0)),0)</f>
        <v>88</v>
      </c>
      <c r="F29" s="27">
        <f>IFERROR((VLOOKUP($D29,'Các đơn vị'!$D$11:$M$390,3,0)),0)</f>
        <v>30</v>
      </c>
      <c r="G29" s="27">
        <v>60</v>
      </c>
      <c r="H29" s="27">
        <f>IFERROR((VLOOKUP($D29,'Các đơn vị'!$D$11:$M$390,5,0)),0)</f>
        <v>0</v>
      </c>
      <c r="I29" s="27">
        <f>IFERROR((VLOOKUP($D29,'Các đơn vị'!$D$11:$M$390,6,0)),0)</f>
        <v>0</v>
      </c>
      <c r="J29" s="169">
        <f>F29+G29+H29-I29</f>
        <v>90</v>
      </c>
      <c r="K29" s="156">
        <f t="shared" si="2"/>
        <v>30</v>
      </c>
      <c r="L29" s="156">
        <f t="shared" si="20"/>
        <v>60</v>
      </c>
      <c r="M29" s="156">
        <f t="shared" si="20"/>
        <v>0</v>
      </c>
      <c r="N29" s="156">
        <f t="shared" si="20"/>
        <v>0</v>
      </c>
      <c r="O29" s="179">
        <f>K29+L29+M29-N29</f>
        <v>90</v>
      </c>
      <c r="P29" s="161" t="str">
        <f t="shared" si="7"/>
        <v>Xuất sắc</v>
      </c>
      <c r="Q29" s="536"/>
      <c r="R29" s="536"/>
      <c r="S29" s="536"/>
      <c r="T29" s="580">
        <f t="shared" si="21"/>
        <v>0</v>
      </c>
      <c r="U29" s="580">
        <f t="shared" si="22"/>
        <v>0</v>
      </c>
      <c r="V29" s="581" t="str">
        <f t="shared" si="10"/>
        <v>Xuất sắc</v>
      </c>
      <c r="W29" s="599"/>
      <c r="X29" s="10" t="str">
        <f t="shared" si="16"/>
        <v>X</v>
      </c>
      <c r="Y29" s="10"/>
      <c r="Z29" s="92" t="str">
        <f t="shared" si="17"/>
        <v/>
      </c>
      <c r="AA29" s="92"/>
      <c r="AB29" s="92" t="str">
        <f t="shared" si="11"/>
        <v/>
      </c>
      <c r="AC29" s="92"/>
      <c r="AD29" s="92" t="str">
        <f t="shared" si="12"/>
        <v/>
      </c>
      <c r="AE29" s="9"/>
      <c r="AF29" s="172"/>
      <c r="AG29" s="172"/>
      <c r="AH29" s="10" t="str">
        <f t="shared" si="18"/>
        <v>X</v>
      </c>
      <c r="AI29" s="10"/>
      <c r="AJ29" s="92" t="str">
        <f t="shared" si="19"/>
        <v/>
      </c>
      <c r="AK29" s="92"/>
      <c r="AL29" s="10" t="str">
        <f t="shared" si="13"/>
        <v/>
      </c>
      <c r="AM29" s="92"/>
      <c r="AN29" s="10" t="str">
        <f t="shared" si="14"/>
        <v/>
      </c>
      <c r="AO29" s="569"/>
      <c r="AP29" s="10" t="str">
        <f t="shared" si="15"/>
        <v/>
      </c>
      <c r="AQ29" s="172"/>
    </row>
    <row r="30" spans="1:43" s="3" customFormat="1" ht="30" customHeight="1" x14ac:dyDescent="0.25">
      <c r="A30" s="84" t="s">
        <v>700</v>
      </c>
      <c r="B30" s="85" t="s">
        <v>446</v>
      </c>
      <c r="C30" s="86"/>
      <c r="D30" s="84"/>
      <c r="E30" s="84"/>
      <c r="F30" s="87"/>
      <c r="G30" s="87"/>
      <c r="H30" s="87"/>
      <c r="I30" s="87"/>
      <c r="J30" s="227"/>
      <c r="K30" s="198"/>
      <c r="L30" s="198"/>
      <c r="M30" s="198"/>
      <c r="N30" s="198"/>
      <c r="O30" s="84"/>
      <c r="P30" s="160"/>
      <c r="Q30" s="84"/>
      <c r="R30" s="84"/>
      <c r="S30" s="84"/>
      <c r="T30" s="576"/>
      <c r="U30" s="576"/>
      <c r="V30" s="581"/>
      <c r="W30" s="598"/>
      <c r="X30" s="88">
        <f>COUNTIF(X31:X42,"x")</f>
        <v>4</v>
      </c>
      <c r="Y30" s="94">
        <f>X30/($X30+$Z30+$AB30+$AD30+$AF30)</f>
        <v>0.33333333333333331</v>
      </c>
      <c r="Z30" s="88">
        <f>COUNTIF(Z31:Z42,"x")</f>
        <v>8</v>
      </c>
      <c r="AA30" s="94">
        <f>Z30/($X30+$Z30+$AB30+$AD30+$AF30)</f>
        <v>0.66666666666666663</v>
      </c>
      <c r="AB30" s="88">
        <f>COUNTIF(AB31:AB42,"x")</f>
        <v>0</v>
      </c>
      <c r="AC30" s="94">
        <f>AB30/($X30+$Z30+$AB30+$AD30+$AF30)</f>
        <v>0</v>
      </c>
      <c r="AD30" s="88">
        <f>COUNTIF(AD31:AD42,"x")</f>
        <v>0</v>
      </c>
      <c r="AE30" s="94">
        <f>AD30/($X30+$Z30+$AB30+$AD30+$AF30)</f>
        <v>0</v>
      </c>
      <c r="AF30" s="88">
        <f>COUNTIF(AF31:AF42,"x")</f>
        <v>0</v>
      </c>
      <c r="AG30" s="94">
        <f>AF30/($X30+$Z30+$AB30+$AD30+$AF30)</f>
        <v>0</v>
      </c>
      <c r="AH30" s="88">
        <f>COUNTIF(AH31:AH42,"x")</f>
        <v>4</v>
      </c>
      <c r="AI30" s="94">
        <f>AH30/($X30+$Z30+$AB30+$AD30+$AF30)</f>
        <v>0.33333333333333331</v>
      </c>
      <c r="AJ30" s="88">
        <f>COUNTIF(AJ31:AJ42,"x")</f>
        <v>8</v>
      </c>
      <c r="AK30" s="94">
        <f>AJ30/($X30+$Z30+$AB30+$AD30+$AF30)</f>
        <v>0.66666666666666663</v>
      </c>
      <c r="AL30" s="88">
        <f>COUNTIF(AL31:AL42,"x")</f>
        <v>0</v>
      </c>
      <c r="AM30" s="94">
        <f>AL30/($X30+$Z30+$AB30+$AD30+$AF30)</f>
        <v>0</v>
      </c>
      <c r="AN30" s="88">
        <f>COUNTIF(AN31:AN42,"x")</f>
        <v>0</v>
      </c>
      <c r="AO30" s="94">
        <f>AN30/($X30+$Z30+$AB30+$AD30+$AF30)</f>
        <v>0</v>
      </c>
      <c r="AP30" s="88">
        <f>COUNTIF(AP31:AP42,"x")</f>
        <v>0</v>
      </c>
      <c r="AQ30" s="94">
        <f>AP30/($X30+$Z30+$AB30+$AD30+$AF30)</f>
        <v>0</v>
      </c>
    </row>
    <row r="31" spans="1:43" s="69" customFormat="1" ht="26.25" customHeight="1" x14ac:dyDescent="0.25">
      <c r="A31" s="119">
        <v>14</v>
      </c>
      <c r="B31" s="23" t="s">
        <v>553</v>
      </c>
      <c r="C31" s="80" t="s">
        <v>415</v>
      </c>
      <c r="D31" s="120" t="s">
        <v>554</v>
      </c>
      <c r="E31" s="27">
        <f>IFERROR((VLOOKUP($D31,'Các đơn vị'!$D$11:$M$390,2,0)),0)</f>
        <v>89</v>
      </c>
      <c r="F31" s="27">
        <f>IFERROR((VLOOKUP($D31,'Các đơn vị'!$D$11:$M$390,3,0)),0)</f>
        <v>30</v>
      </c>
      <c r="G31" s="27">
        <v>60</v>
      </c>
      <c r="H31" s="27">
        <f>IFERROR((VLOOKUP($D31,'Các đơn vị'!$D$11:$M$390,5,0)),0)</f>
        <v>0</v>
      </c>
      <c r="I31" s="27">
        <f>IFERROR((VLOOKUP($D31,'Các đơn vị'!$D$11:$M$390,6,0)),0)</f>
        <v>0</v>
      </c>
      <c r="J31" s="169">
        <f>F31+G31+H31-I31</f>
        <v>90</v>
      </c>
      <c r="K31" s="156">
        <f t="shared" ref="K31:N34" si="23">F31</f>
        <v>30</v>
      </c>
      <c r="L31" s="156">
        <f t="shared" si="23"/>
        <v>60</v>
      </c>
      <c r="M31" s="156">
        <f t="shared" si="23"/>
        <v>0</v>
      </c>
      <c r="N31" s="156">
        <f t="shared" si="23"/>
        <v>0</v>
      </c>
      <c r="O31" s="179">
        <f t="shared" ref="O31:O42" si="24">K31+L31+M31-N31</f>
        <v>90</v>
      </c>
      <c r="P31" s="161" t="str">
        <f t="shared" ref="P31:P99" si="25">IF(AND($O31&gt;=90,$O31&lt;=100),"Xuất sắc",IF(AND($O31&gt;=75,$O31&lt;90),"Tốt",IF(AND($O31&gt;=50,$O31&lt;75),"Hoàn thành",IF(AND($O31&lt;50,$O31&gt;0),"Không hoàn thành",IF($O31=0,"Không đánh giá","")))))</f>
        <v>Xuất sắc</v>
      </c>
      <c r="Q31" s="536"/>
      <c r="R31" s="536"/>
      <c r="S31" s="536"/>
      <c r="T31" s="580">
        <f t="shared" ref="T31:T42" si="26">COUNTIF(Q31:S31,"B")+COUNTIF(Q31:S31,"C")*2</f>
        <v>0</v>
      </c>
      <c r="U31" s="580">
        <f t="shared" ref="U31:U42" si="27">+COUNTIF(Q31:S31,"D")</f>
        <v>0</v>
      </c>
      <c r="V31" s="581" t="str">
        <f t="shared" si="10"/>
        <v>Xuất sắc</v>
      </c>
      <c r="W31" s="599"/>
      <c r="X31" s="10" t="str">
        <f t="shared" si="16"/>
        <v>X</v>
      </c>
      <c r="Y31" s="10"/>
      <c r="Z31" s="92" t="str">
        <f t="shared" si="17"/>
        <v/>
      </c>
      <c r="AA31" s="92"/>
      <c r="AB31" s="92" t="str">
        <f t="shared" si="11"/>
        <v/>
      </c>
      <c r="AC31" s="92"/>
      <c r="AD31" s="92" t="str">
        <f t="shared" si="12"/>
        <v/>
      </c>
      <c r="AE31" s="9"/>
      <c r="AF31" s="172"/>
      <c r="AG31" s="172"/>
      <c r="AH31" s="10" t="str">
        <f t="shared" si="18"/>
        <v>X</v>
      </c>
      <c r="AI31" s="10"/>
      <c r="AJ31" s="92" t="str">
        <f t="shared" si="19"/>
        <v/>
      </c>
      <c r="AK31" s="92"/>
      <c r="AL31" s="10" t="str">
        <f t="shared" si="13"/>
        <v/>
      </c>
      <c r="AM31" s="92"/>
      <c r="AN31" s="10" t="str">
        <f t="shared" si="14"/>
        <v/>
      </c>
      <c r="AO31" s="569"/>
      <c r="AP31" s="10" t="str">
        <f t="shared" si="15"/>
        <v/>
      </c>
      <c r="AQ31" s="172"/>
    </row>
    <row r="32" spans="1:43" s="69" customFormat="1" ht="26.25" customHeight="1" x14ac:dyDescent="0.25">
      <c r="A32" s="119">
        <v>15</v>
      </c>
      <c r="B32" s="23" t="s">
        <v>894</v>
      </c>
      <c r="C32" s="80" t="s">
        <v>128</v>
      </c>
      <c r="D32" s="120"/>
      <c r="E32" s="27">
        <v>85</v>
      </c>
      <c r="F32" s="27">
        <v>29</v>
      </c>
      <c r="G32" s="27">
        <v>50</v>
      </c>
      <c r="H32" s="27">
        <f>IFERROR((VLOOKUP($D32,'Các đơn vị'!$D$11:$M$390,5,0)),0)</f>
        <v>0</v>
      </c>
      <c r="I32" s="27">
        <f>IFERROR((VLOOKUP($D32,'Các đơn vị'!$D$11:$M$390,6,0)),0)</f>
        <v>0</v>
      </c>
      <c r="J32" s="169">
        <f>F32+G32+H32-I32</f>
        <v>79</v>
      </c>
      <c r="K32" s="156">
        <f t="shared" ref="K32" si="28">F32</f>
        <v>29</v>
      </c>
      <c r="L32" s="156">
        <f t="shared" ref="L32" si="29">G32</f>
        <v>50</v>
      </c>
      <c r="M32" s="156">
        <f t="shared" ref="M32" si="30">H32</f>
        <v>0</v>
      </c>
      <c r="N32" s="156">
        <f t="shared" ref="N32" si="31">I32</f>
        <v>0</v>
      </c>
      <c r="O32" s="179">
        <f t="shared" ref="O32" si="32">K32+L32+M32-N32</f>
        <v>79</v>
      </c>
      <c r="P32" s="161" t="str">
        <f t="shared" si="25"/>
        <v>Tốt</v>
      </c>
      <c r="Q32" s="536"/>
      <c r="R32" s="536"/>
      <c r="S32" s="536"/>
      <c r="T32" s="580">
        <f t="shared" ref="T32" si="33">COUNTIF(Q32:S32,"B")+COUNTIF(Q32:S32,"C")*2</f>
        <v>0</v>
      </c>
      <c r="U32" s="580">
        <f t="shared" ref="U32" si="34">+COUNTIF(Q32:S32,"D")</f>
        <v>0</v>
      </c>
      <c r="V32" s="581" t="str">
        <f t="shared" ref="V32" si="35">IF(U32&gt;=1,"Không hoàn thành",IF(AND($O32&gt;=90,$O32&lt;100,T32=0),"Xuất sắc",IF(AND($O32&gt;=90,$O32&lt;100,T32=1),"Tốt",IF(AND($O32&gt;=90,$O32&lt;100,T32=2),"Hoàn thành",IF(AND($O32&gt;=90,$O32&lt;100,T32&gt;=3),"Không hoàn thành",IF(AND($O32&gt;=75,$O32&lt;90,T32=0),"Tốt",IF(AND($O32&gt;=75,$O32&lt;90,T32=1),"Hoàn thành",IF(AND($O32&gt;=75,$O32&lt;90,T32&gt;=2),"Không hoàn thành",IF(AND($O32&gt;=50,$O32&lt;75,T32=0),"Hoàn thành",IF(AND($O32&gt;=50,$O32&lt;=75,T32&gt;=1),"Không hoàn thành",IF(AND($O32&gt;0,$O32&lt;50),"Không hoàn thành",IF($O32=0,"Không đánh giá",""))))))))))))</f>
        <v>Tốt</v>
      </c>
      <c r="W32" s="599"/>
      <c r="X32" s="10" t="str">
        <f t="shared" si="16"/>
        <v/>
      </c>
      <c r="Y32" s="10"/>
      <c r="Z32" s="92" t="str">
        <f t="shared" si="17"/>
        <v>X</v>
      </c>
      <c r="AA32" s="92"/>
      <c r="AB32" s="92" t="str">
        <f t="shared" si="11"/>
        <v/>
      </c>
      <c r="AC32" s="92"/>
      <c r="AD32" s="92" t="str">
        <f t="shared" si="12"/>
        <v/>
      </c>
      <c r="AE32" s="628"/>
      <c r="AF32" s="172"/>
      <c r="AG32" s="172"/>
      <c r="AH32" s="10" t="str">
        <f t="shared" si="18"/>
        <v/>
      </c>
      <c r="AI32" s="10"/>
      <c r="AJ32" s="92" t="str">
        <f t="shared" si="19"/>
        <v>X</v>
      </c>
      <c r="AK32" s="92"/>
      <c r="AL32" s="10" t="str">
        <f t="shared" si="13"/>
        <v/>
      </c>
      <c r="AM32" s="92"/>
      <c r="AN32" s="10" t="str">
        <f t="shared" si="14"/>
        <v/>
      </c>
      <c r="AO32" s="628"/>
      <c r="AP32" s="10" t="str">
        <f t="shared" si="15"/>
        <v/>
      </c>
      <c r="AQ32" s="172"/>
    </row>
    <row r="33" spans="1:43" s="69" customFormat="1" ht="26.25" customHeight="1" x14ac:dyDescent="0.25">
      <c r="A33" s="119">
        <v>16</v>
      </c>
      <c r="B33" s="23" t="s">
        <v>322</v>
      </c>
      <c r="C33" s="80" t="s">
        <v>895</v>
      </c>
      <c r="D33" s="120"/>
      <c r="E33" s="27">
        <v>83</v>
      </c>
      <c r="F33" s="27">
        <v>29</v>
      </c>
      <c r="G33" s="27">
        <v>50</v>
      </c>
      <c r="H33" s="27">
        <f>IFERROR((VLOOKUP($D33,'Các đơn vị'!$D$11:$M$390,5,0)),0)</f>
        <v>0</v>
      </c>
      <c r="I33" s="27">
        <f>IFERROR((VLOOKUP($D33,'Các đơn vị'!$D$11:$M$390,6,0)),0)</f>
        <v>0</v>
      </c>
      <c r="J33" s="169">
        <f>F33+G33+H33-I33</f>
        <v>79</v>
      </c>
      <c r="K33" s="156">
        <f t="shared" ref="K33" si="36">F33</f>
        <v>29</v>
      </c>
      <c r="L33" s="156">
        <f t="shared" ref="L33" si="37">G33</f>
        <v>50</v>
      </c>
      <c r="M33" s="156">
        <f t="shared" ref="M33" si="38">H33</f>
        <v>0</v>
      </c>
      <c r="N33" s="156">
        <f t="shared" ref="N33" si="39">I33</f>
        <v>0</v>
      </c>
      <c r="O33" s="179">
        <f t="shared" ref="O33" si="40">K33+L33+M33-N33</f>
        <v>79</v>
      </c>
      <c r="P33" s="161" t="str">
        <f t="shared" si="25"/>
        <v>Tốt</v>
      </c>
      <c r="Q33" s="536"/>
      <c r="R33" s="536"/>
      <c r="S33" s="536"/>
      <c r="T33" s="580">
        <f t="shared" ref="T33" si="41">COUNTIF(Q33:S33,"B")+COUNTIF(Q33:S33,"C")*2</f>
        <v>0</v>
      </c>
      <c r="U33" s="580">
        <f t="shared" ref="U33" si="42">+COUNTIF(Q33:S33,"D")</f>
        <v>0</v>
      </c>
      <c r="V33" s="581" t="str">
        <f t="shared" ref="V33" si="43">IF(U33&gt;=1,"Không hoàn thành",IF(AND($O33&gt;=90,$O33&lt;100,T33=0),"Xuất sắc",IF(AND($O33&gt;=90,$O33&lt;100,T33=1),"Tốt",IF(AND($O33&gt;=90,$O33&lt;100,T33=2),"Hoàn thành",IF(AND($O33&gt;=90,$O33&lt;100,T33&gt;=3),"Không hoàn thành",IF(AND($O33&gt;=75,$O33&lt;90,T33=0),"Tốt",IF(AND($O33&gt;=75,$O33&lt;90,T33=1),"Hoàn thành",IF(AND($O33&gt;=75,$O33&lt;90,T33&gt;=2),"Không hoàn thành",IF(AND($O33&gt;=50,$O33&lt;75,T33=0),"Hoàn thành",IF(AND($O33&gt;=50,$O33&lt;=75,T33&gt;=1),"Không hoàn thành",IF(AND($O33&gt;0,$O33&lt;50),"Không hoàn thành",IF($O33=0,"Không đánh giá",""))))))))))))</f>
        <v>Tốt</v>
      </c>
      <c r="W33" s="599"/>
      <c r="X33" s="10" t="str">
        <f t="shared" si="16"/>
        <v/>
      </c>
      <c r="Y33" s="10"/>
      <c r="Z33" s="92" t="str">
        <f t="shared" si="17"/>
        <v>X</v>
      </c>
      <c r="AA33" s="92"/>
      <c r="AB33" s="92" t="str">
        <f t="shared" si="11"/>
        <v/>
      </c>
      <c r="AC33" s="92"/>
      <c r="AD33" s="92" t="str">
        <f t="shared" si="12"/>
        <v/>
      </c>
      <c r="AE33" s="628"/>
      <c r="AF33" s="172"/>
      <c r="AG33" s="172"/>
      <c r="AH33" s="10" t="str">
        <f t="shared" si="18"/>
        <v/>
      </c>
      <c r="AI33" s="10"/>
      <c r="AJ33" s="92" t="str">
        <f t="shared" si="19"/>
        <v>X</v>
      </c>
      <c r="AK33" s="92"/>
      <c r="AL33" s="10" t="str">
        <f t="shared" si="13"/>
        <v/>
      </c>
      <c r="AM33" s="92"/>
      <c r="AN33" s="10" t="str">
        <f t="shared" si="14"/>
        <v/>
      </c>
      <c r="AO33" s="628"/>
      <c r="AP33" s="10" t="str">
        <f t="shared" si="15"/>
        <v/>
      </c>
      <c r="AQ33" s="172"/>
    </row>
    <row r="34" spans="1:43" s="69" customFormat="1" ht="26.25" customHeight="1" x14ac:dyDescent="0.25">
      <c r="A34" s="119">
        <v>17</v>
      </c>
      <c r="B34" s="23" t="s">
        <v>544</v>
      </c>
      <c r="C34" s="44" t="s">
        <v>313</v>
      </c>
      <c r="D34" s="120" t="s">
        <v>545</v>
      </c>
      <c r="E34" s="27">
        <f>IFERROR((VLOOKUP($D34,'Các đơn vị'!$D$11:$M$390,2,0)),0)</f>
        <v>78</v>
      </c>
      <c r="F34" s="27">
        <v>30</v>
      </c>
      <c r="G34" s="27">
        <v>60</v>
      </c>
      <c r="H34" s="27">
        <f>IFERROR((VLOOKUP($D34,'Các đơn vị'!$D$11:$M$390,5,0)),0)</f>
        <v>0</v>
      </c>
      <c r="I34" s="27">
        <f>IFERROR((VLOOKUP($D34,'Các đơn vị'!$D$11:$M$390,6,0)),0)</f>
        <v>0</v>
      </c>
      <c r="J34" s="169">
        <f>F34+G34+H34-I34</f>
        <v>90</v>
      </c>
      <c r="K34" s="156">
        <f t="shared" si="23"/>
        <v>30</v>
      </c>
      <c r="L34" s="156">
        <f t="shared" si="23"/>
        <v>60</v>
      </c>
      <c r="M34" s="156">
        <f t="shared" si="23"/>
        <v>0</v>
      </c>
      <c r="N34" s="156">
        <f t="shared" si="23"/>
        <v>0</v>
      </c>
      <c r="O34" s="179">
        <f t="shared" si="24"/>
        <v>90</v>
      </c>
      <c r="P34" s="161" t="str">
        <f t="shared" si="25"/>
        <v>Xuất sắc</v>
      </c>
      <c r="Q34" s="536"/>
      <c r="R34" s="536"/>
      <c r="S34" s="536"/>
      <c r="T34" s="580">
        <f t="shared" si="26"/>
        <v>0</v>
      </c>
      <c r="U34" s="580">
        <f t="shared" si="27"/>
        <v>0</v>
      </c>
      <c r="V34" s="581" t="str">
        <f t="shared" si="10"/>
        <v>Xuất sắc</v>
      </c>
      <c r="W34" s="599"/>
      <c r="X34" s="10" t="str">
        <f t="shared" si="16"/>
        <v>X</v>
      </c>
      <c r="Y34" s="10"/>
      <c r="Z34" s="92" t="str">
        <f t="shared" si="17"/>
        <v/>
      </c>
      <c r="AA34" s="92"/>
      <c r="AB34" s="92" t="str">
        <f t="shared" si="11"/>
        <v/>
      </c>
      <c r="AC34" s="92"/>
      <c r="AD34" s="92" t="str">
        <f t="shared" si="12"/>
        <v/>
      </c>
      <c r="AE34" s="9"/>
      <c r="AF34" s="172"/>
      <c r="AG34" s="172"/>
      <c r="AH34" s="10" t="str">
        <f t="shared" si="18"/>
        <v>X</v>
      </c>
      <c r="AI34" s="10"/>
      <c r="AJ34" s="92" t="str">
        <f t="shared" si="19"/>
        <v/>
      </c>
      <c r="AK34" s="92"/>
      <c r="AL34" s="10" t="str">
        <f t="shared" si="13"/>
        <v/>
      </c>
      <c r="AM34" s="92"/>
      <c r="AN34" s="10" t="str">
        <f t="shared" si="14"/>
        <v/>
      </c>
      <c r="AO34" s="569"/>
      <c r="AP34" s="10" t="str">
        <f t="shared" si="15"/>
        <v/>
      </c>
      <c r="AQ34" s="172"/>
    </row>
    <row r="35" spans="1:43" s="69" customFormat="1" ht="26.25" customHeight="1" x14ac:dyDescent="0.25">
      <c r="A35" s="119">
        <v>18</v>
      </c>
      <c r="B35" s="23" t="s">
        <v>546</v>
      </c>
      <c r="C35" s="44" t="s">
        <v>547</v>
      </c>
      <c r="D35" s="120" t="s">
        <v>548</v>
      </c>
      <c r="E35" s="27">
        <f>IFERROR((VLOOKUP($D35,'Các đơn vị'!$D$11:$M$390,2,0)),0)</f>
        <v>88</v>
      </c>
      <c r="F35" s="27">
        <f>IFERROR((VLOOKUP($D35,'Các đơn vị'!$D$11:$M$390,3,0)),0)</f>
        <v>30</v>
      </c>
      <c r="G35" s="27">
        <v>60</v>
      </c>
      <c r="H35" s="27">
        <f>IFERROR((VLOOKUP($D35,'Các đơn vị'!$D$11:$M$390,5,0)),0)</f>
        <v>0</v>
      </c>
      <c r="I35" s="27">
        <f>IFERROR((VLOOKUP($D35,'Các đơn vị'!$D$11:$M$390,6,0)),0)</f>
        <v>0</v>
      </c>
      <c r="J35" s="169">
        <f t="shared" si="1"/>
        <v>90</v>
      </c>
      <c r="K35" s="156">
        <f t="shared" si="2"/>
        <v>30</v>
      </c>
      <c r="L35" s="156">
        <f t="shared" ref="L35:L42" si="44">G35</f>
        <v>60</v>
      </c>
      <c r="M35" s="156">
        <f t="shared" ref="M35:N37" si="45">H35</f>
        <v>0</v>
      </c>
      <c r="N35" s="156">
        <f t="shared" si="45"/>
        <v>0</v>
      </c>
      <c r="O35" s="179">
        <f t="shared" si="24"/>
        <v>90</v>
      </c>
      <c r="P35" s="161" t="str">
        <f t="shared" si="25"/>
        <v>Xuất sắc</v>
      </c>
      <c r="Q35" s="536"/>
      <c r="R35" s="536"/>
      <c r="S35" s="536"/>
      <c r="T35" s="580">
        <f t="shared" si="26"/>
        <v>0</v>
      </c>
      <c r="U35" s="580">
        <f t="shared" si="27"/>
        <v>0</v>
      </c>
      <c r="V35" s="581" t="str">
        <f t="shared" si="10"/>
        <v>Xuất sắc</v>
      </c>
      <c r="W35" s="599"/>
      <c r="X35" s="10" t="str">
        <f t="shared" si="16"/>
        <v>X</v>
      </c>
      <c r="Y35" s="10"/>
      <c r="Z35" s="92" t="str">
        <f t="shared" si="17"/>
        <v/>
      </c>
      <c r="AA35" s="92"/>
      <c r="AB35" s="92" t="str">
        <f t="shared" si="11"/>
        <v/>
      </c>
      <c r="AC35" s="92"/>
      <c r="AD35" s="92" t="str">
        <f t="shared" si="12"/>
        <v/>
      </c>
      <c r="AE35" s="9"/>
      <c r="AF35" s="172"/>
      <c r="AG35" s="172"/>
      <c r="AH35" s="10" t="str">
        <f t="shared" si="18"/>
        <v>X</v>
      </c>
      <c r="AI35" s="10"/>
      <c r="AJ35" s="92" t="str">
        <f t="shared" si="19"/>
        <v/>
      </c>
      <c r="AK35" s="92"/>
      <c r="AL35" s="10" t="str">
        <f t="shared" si="13"/>
        <v/>
      </c>
      <c r="AM35" s="92"/>
      <c r="AN35" s="10" t="str">
        <f t="shared" si="14"/>
        <v/>
      </c>
      <c r="AO35" s="569"/>
      <c r="AP35" s="10" t="str">
        <f t="shared" si="15"/>
        <v/>
      </c>
      <c r="AQ35" s="172"/>
    </row>
    <row r="36" spans="1:43" s="69" customFormat="1" ht="26.25" customHeight="1" x14ac:dyDescent="0.25">
      <c r="A36" s="119">
        <v>19</v>
      </c>
      <c r="B36" s="23" t="s">
        <v>223</v>
      </c>
      <c r="C36" s="44" t="s">
        <v>549</v>
      </c>
      <c r="D36" s="120" t="s">
        <v>550</v>
      </c>
      <c r="E36" s="27">
        <f>IFERROR((VLOOKUP($D36,'Các đơn vị'!$D$11:$M$390,2,0)),0)</f>
        <v>87</v>
      </c>
      <c r="F36" s="27">
        <f>IFERROR((VLOOKUP($D36,'Các đơn vị'!$D$11:$M$390,3,0)),0)</f>
        <v>29</v>
      </c>
      <c r="G36" s="27">
        <v>60</v>
      </c>
      <c r="H36" s="27">
        <f>IFERROR((VLOOKUP($D36,'Các đơn vị'!$D$11:$M$390,5,0)),0)</f>
        <v>0</v>
      </c>
      <c r="I36" s="27">
        <f>IFERROR((VLOOKUP($D36,'Các đơn vị'!$D$11:$M$390,6,0)),0)</f>
        <v>0</v>
      </c>
      <c r="J36" s="169">
        <f t="shared" si="1"/>
        <v>89</v>
      </c>
      <c r="K36" s="156">
        <f t="shared" si="2"/>
        <v>29</v>
      </c>
      <c r="L36" s="156">
        <f t="shared" si="44"/>
        <v>60</v>
      </c>
      <c r="M36" s="156">
        <f t="shared" si="45"/>
        <v>0</v>
      </c>
      <c r="N36" s="156">
        <f t="shared" si="45"/>
        <v>0</v>
      </c>
      <c r="O36" s="179">
        <f t="shared" si="24"/>
        <v>89</v>
      </c>
      <c r="P36" s="161" t="str">
        <f t="shared" si="25"/>
        <v>Tốt</v>
      </c>
      <c r="Q36" s="536"/>
      <c r="R36" s="536"/>
      <c r="S36" s="536"/>
      <c r="T36" s="580">
        <f t="shared" si="26"/>
        <v>0</v>
      </c>
      <c r="U36" s="580">
        <f t="shared" si="27"/>
        <v>0</v>
      </c>
      <c r="V36" s="581" t="str">
        <f t="shared" si="10"/>
        <v>Tốt</v>
      </c>
      <c r="W36" s="600"/>
      <c r="X36" s="10" t="str">
        <f t="shared" si="16"/>
        <v/>
      </c>
      <c r="Y36" s="10"/>
      <c r="Z36" s="92" t="str">
        <f t="shared" si="17"/>
        <v>X</v>
      </c>
      <c r="AA36" s="92"/>
      <c r="AB36" s="92" t="str">
        <f t="shared" si="11"/>
        <v/>
      </c>
      <c r="AC36" s="92"/>
      <c r="AD36" s="92" t="str">
        <f t="shared" si="12"/>
        <v/>
      </c>
      <c r="AE36" s="9"/>
      <c r="AF36" s="172"/>
      <c r="AG36" s="172"/>
      <c r="AH36" s="10" t="str">
        <f t="shared" si="18"/>
        <v/>
      </c>
      <c r="AI36" s="10"/>
      <c r="AJ36" s="92" t="str">
        <f t="shared" si="19"/>
        <v>X</v>
      </c>
      <c r="AK36" s="92"/>
      <c r="AL36" s="10" t="str">
        <f t="shared" si="13"/>
        <v/>
      </c>
      <c r="AM36" s="92"/>
      <c r="AN36" s="10" t="str">
        <f t="shared" si="14"/>
        <v/>
      </c>
      <c r="AO36" s="569"/>
      <c r="AP36" s="10" t="str">
        <f t="shared" si="15"/>
        <v/>
      </c>
      <c r="AQ36" s="172"/>
    </row>
    <row r="37" spans="1:43" s="69" customFormat="1" ht="36.75" customHeight="1" x14ac:dyDescent="0.25">
      <c r="A37" s="119">
        <v>20</v>
      </c>
      <c r="B37" s="23" t="s">
        <v>551</v>
      </c>
      <c r="C37" s="44" t="s">
        <v>426</v>
      </c>
      <c r="D37" s="120" t="s">
        <v>552</v>
      </c>
      <c r="E37" s="27">
        <f>IFERROR((VLOOKUP($D37,'Các đơn vị'!$D$11:$M$390,2,0)),0)</f>
        <v>88</v>
      </c>
      <c r="F37" s="27">
        <v>30</v>
      </c>
      <c r="G37" s="27">
        <v>60</v>
      </c>
      <c r="H37" s="27">
        <f>IFERROR((VLOOKUP($D37,'Các đơn vị'!$D$11:$M$390,5,0)),0)</f>
        <v>0</v>
      </c>
      <c r="I37" s="27">
        <f>IFERROR((VLOOKUP($D37,'Các đơn vị'!$D$11:$M$390,6,0)),0)</f>
        <v>0</v>
      </c>
      <c r="J37" s="169">
        <f t="shared" si="1"/>
        <v>90</v>
      </c>
      <c r="K37" s="156">
        <f t="shared" si="2"/>
        <v>30</v>
      </c>
      <c r="L37" s="156">
        <f t="shared" si="44"/>
        <v>60</v>
      </c>
      <c r="M37" s="156">
        <f t="shared" si="45"/>
        <v>0</v>
      </c>
      <c r="N37" s="156">
        <f t="shared" si="45"/>
        <v>0</v>
      </c>
      <c r="O37" s="179">
        <f t="shared" si="24"/>
        <v>90</v>
      </c>
      <c r="P37" s="161" t="str">
        <f t="shared" si="25"/>
        <v>Xuất sắc</v>
      </c>
      <c r="Q37" s="536"/>
      <c r="R37" s="536"/>
      <c r="S37" s="536"/>
      <c r="T37" s="580">
        <f t="shared" si="26"/>
        <v>0</v>
      </c>
      <c r="U37" s="580">
        <f t="shared" si="27"/>
        <v>0</v>
      </c>
      <c r="V37" s="581" t="str">
        <f t="shared" si="10"/>
        <v>Xuất sắc</v>
      </c>
      <c r="W37" s="600"/>
      <c r="X37" s="10" t="str">
        <f t="shared" si="16"/>
        <v>X</v>
      </c>
      <c r="Y37" s="10"/>
      <c r="Z37" s="92" t="str">
        <f t="shared" si="17"/>
        <v/>
      </c>
      <c r="AA37" s="92"/>
      <c r="AB37" s="92" t="str">
        <f t="shared" si="11"/>
        <v/>
      </c>
      <c r="AC37" s="92"/>
      <c r="AD37" s="92" t="str">
        <f t="shared" si="12"/>
        <v/>
      </c>
      <c r="AE37" s="9"/>
      <c r="AF37" s="172"/>
      <c r="AG37" s="172"/>
      <c r="AH37" s="10" t="str">
        <f t="shared" si="18"/>
        <v>X</v>
      </c>
      <c r="AI37" s="10"/>
      <c r="AJ37" s="92" t="str">
        <f t="shared" si="19"/>
        <v/>
      </c>
      <c r="AK37" s="92"/>
      <c r="AL37" s="10" t="str">
        <f t="shared" si="13"/>
        <v/>
      </c>
      <c r="AM37" s="92"/>
      <c r="AN37" s="10" t="str">
        <f t="shared" si="14"/>
        <v/>
      </c>
      <c r="AO37" s="569"/>
      <c r="AP37" s="10" t="str">
        <f t="shared" si="15"/>
        <v/>
      </c>
      <c r="AQ37" s="172"/>
    </row>
    <row r="38" spans="1:43" s="69" customFormat="1" ht="26.25" customHeight="1" x14ac:dyDescent="0.25">
      <c r="A38" s="119">
        <v>21</v>
      </c>
      <c r="B38" s="23" t="s">
        <v>252</v>
      </c>
      <c r="C38" s="80" t="s">
        <v>555</v>
      </c>
      <c r="D38" s="120" t="s">
        <v>556</v>
      </c>
      <c r="E38" s="27">
        <f>IFERROR((VLOOKUP($D38,'Các đơn vị'!$D$11:$M$390,2,0)),0)</f>
        <v>85</v>
      </c>
      <c r="F38" s="27">
        <f>IFERROR((VLOOKUP($D38,'Các đơn vị'!$D$11:$M$390,3,0)),0)</f>
        <v>26</v>
      </c>
      <c r="G38" s="27">
        <v>60</v>
      </c>
      <c r="H38" s="27">
        <f>IFERROR((VLOOKUP($D38,'Các đơn vị'!$D$11:$M$390,5,0)),0)</f>
        <v>0</v>
      </c>
      <c r="I38" s="27">
        <f>IFERROR((VLOOKUP($D38,'Các đơn vị'!$D$11:$M$390,6,0)),0)</f>
        <v>0</v>
      </c>
      <c r="J38" s="169">
        <f t="shared" si="1"/>
        <v>86</v>
      </c>
      <c r="K38" s="156">
        <f t="shared" si="2"/>
        <v>26</v>
      </c>
      <c r="L38" s="156">
        <f t="shared" si="44"/>
        <v>60</v>
      </c>
      <c r="M38" s="156">
        <f t="shared" ref="M38:N42" si="46">H38</f>
        <v>0</v>
      </c>
      <c r="N38" s="156">
        <f t="shared" si="46"/>
        <v>0</v>
      </c>
      <c r="O38" s="179">
        <f t="shared" si="24"/>
        <v>86</v>
      </c>
      <c r="P38" s="161" t="str">
        <f t="shared" si="25"/>
        <v>Tốt</v>
      </c>
      <c r="Q38" s="536"/>
      <c r="R38" s="536"/>
      <c r="S38" s="536"/>
      <c r="T38" s="580">
        <f t="shared" si="26"/>
        <v>0</v>
      </c>
      <c r="U38" s="580">
        <f t="shared" si="27"/>
        <v>0</v>
      </c>
      <c r="V38" s="581" t="str">
        <f t="shared" si="10"/>
        <v>Tốt</v>
      </c>
      <c r="W38" s="599"/>
      <c r="X38" s="10" t="str">
        <f t="shared" si="16"/>
        <v/>
      </c>
      <c r="Y38" s="10"/>
      <c r="Z38" s="92" t="str">
        <f t="shared" si="17"/>
        <v>X</v>
      </c>
      <c r="AA38" s="92"/>
      <c r="AB38" s="92" t="str">
        <f t="shared" si="11"/>
        <v/>
      </c>
      <c r="AC38" s="92"/>
      <c r="AD38" s="92" t="str">
        <f t="shared" si="12"/>
        <v/>
      </c>
      <c r="AE38" s="9"/>
      <c r="AF38" s="172"/>
      <c r="AG38" s="172"/>
      <c r="AH38" s="10" t="str">
        <f t="shared" si="18"/>
        <v/>
      </c>
      <c r="AI38" s="10"/>
      <c r="AJ38" s="92" t="str">
        <f t="shared" si="19"/>
        <v>X</v>
      </c>
      <c r="AK38" s="92"/>
      <c r="AL38" s="10" t="str">
        <f t="shared" si="13"/>
        <v/>
      </c>
      <c r="AM38" s="92"/>
      <c r="AN38" s="10" t="str">
        <f t="shared" si="14"/>
        <v/>
      </c>
      <c r="AO38" s="569"/>
      <c r="AP38" s="10" t="str">
        <f t="shared" si="15"/>
        <v/>
      </c>
      <c r="AQ38" s="172"/>
    </row>
    <row r="39" spans="1:43" s="69" customFormat="1" ht="26.25" customHeight="1" x14ac:dyDescent="0.25">
      <c r="A39" s="119">
        <v>22</v>
      </c>
      <c r="B39" s="23" t="s">
        <v>557</v>
      </c>
      <c r="C39" s="80" t="s">
        <v>230</v>
      </c>
      <c r="D39" s="120" t="s">
        <v>558</v>
      </c>
      <c r="E39" s="27">
        <f>IFERROR((VLOOKUP($D39,'Các đơn vị'!$D$11:$M$390,2,0)),0)</f>
        <v>87</v>
      </c>
      <c r="F39" s="27">
        <f>IFERROR((VLOOKUP($D39,'Các đơn vị'!$D$11:$M$390,3,0)),0)</f>
        <v>28</v>
      </c>
      <c r="G39" s="27">
        <v>50</v>
      </c>
      <c r="H39" s="27">
        <f>IFERROR((VLOOKUP($D39,'Các đơn vị'!$D$11:$M$390,5,0)),0)</f>
        <v>0</v>
      </c>
      <c r="I39" s="27">
        <f>IFERROR((VLOOKUP($D39,'Các đơn vị'!$D$11:$M$390,6,0)),0)</f>
        <v>0</v>
      </c>
      <c r="J39" s="169">
        <f t="shared" si="1"/>
        <v>78</v>
      </c>
      <c r="K39" s="156">
        <f t="shared" si="2"/>
        <v>28</v>
      </c>
      <c r="L39" s="156">
        <f t="shared" si="44"/>
        <v>50</v>
      </c>
      <c r="M39" s="156">
        <f t="shared" si="46"/>
        <v>0</v>
      </c>
      <c r="N39" s="156">
        <f t="shared" si="46"/>
        <v>0</v>
      </c>
      <c r="O39" s="179">
        <f t="shared" si="24"/>
        <v>78</v>
      </c>
      <c r="P39" s="161" t="str">
        <f t="shared" si="25"/>
        <v>Tốt</v>
      </c>
      <c r="Q39" s="536"/>
      <c r="R39" s="536"/>
      <c r="S39" s="536"/>
      <c r="T39" s="580">
        <f t="shared" si="26"/>
        <v>0</v>
      </c>
      <c r="U39" s="580">
        <f t="shared" si="27"/>
        <v>0</v>
      </c>
      <c r="V39" s="581" t="str">
        <f t="shared" si="10"/>
        <v>Tốt</v>
      </c>
      <c r="W39" s="162"/>
      <c r="X39" s="10" t="str">
        <f t="shared" si="16"/>
        <v/>
      </c>
      <c r="Y39" s="10"/>
      <c r="Z39" s="92" t="str">
        <f t="shared" si="17"/>
        <v>X</v>
      </c>
      <c r="AA39" s="92"/>
      <c r="AB39" s="92" t="str">
        <f t="shared" si="11"/>
        <v/>
      </c>
      <c r="AC39" s="92"/>
      <c r="AD39" s="92" t="str">
        <f t="shared" si="12"/>
        <v/>
      </c>
      <c r="AE39" s="9"/>
      <c r="AF39" s="172"/>
      <c r="AG39" s="172"/>
      <c r="AH39" s="10" t="str">
        <f t="shared" si="18"/>
        <v/>
      </c>
      <c r="AI39" s="10"/>
      <c r="AJ39" s="92" t="str">
        <f t="shared" si="19"/>
        <v>X</v>
      </c>
      <c r="AK39" s="92"/>
      <c r="AL39" s="10" t="str">
        <f t="shared" si="13"/>
        <v/>
      </c>
      <c r="AM39" s="92"/>
      <c r="AN39" s="10" t="str">
        <f t="shared" si="14"/>
        <v/>
      </c>
      <c r="AO39" s="569"/>
      <c r="AP39" s="10" t="str">
        <f t="shared" si="15"/>
        <v/>
      </c>
      <c r="AQ39" s="172"/>
    </row>
    <row r="40" spans="1:43" s="69" customFormat="1" ht="26.25" customHeight="1" x14ac:dyDescent="0.25">
      <c r="A40" s="119">
        <v>23</v>
      </c>
      <c r="B40" s="23" t="s">
        <v>409</v>
      </c>
      <c r="C40" s="80" t="s">
        <v>119</v>
      </c>
      <c r="D40" s="120" t="s">
        <v>559</v>
      </c>
      <c r="E40" s="27">
        <f>IFERROR((VLOOKUP($D40,'Các đơn vị'!$D$11:$M$390,2,0)),0)</f>
        <v>86</v>
      </c>
      <c r="F40" s="27">
        <f>IFERROR((VLOOKUP($D40,'Các đơn vị'!$D$11:$M$390,3,0)),0)</f>
        <v>29</v>
      </c>
      <c r="G40" s="27">
        <v>50</v>
      </c>
      <c r="H40" s="27">
        <f>IFERROR((VLOOKUP($D40,'Các đơn vị'!$D$11:$M$390,5,0)),0)</f>
        <v>0</v>
      </c>
      <c r="I40" s="27">
        <f>IFERROR((VLOOKUP($D40,'Các đơn vị'!$D$11:$M$390,6,0)),0)</f>
        <v>0</v>
      </c>
      <c r="J40" s="169">
        <f t="shared" si="1"/>
        <v>79</v>
      </c>
      <c r="K40" s="156">
        <f t="shared" si="2"/>
        <v>29</v>
      </c>
      <c r="L40" s="156">
        <f t="shared" si="44"/>
        <v>50</v>
      </c>
      <c r="M40" s="156">
        <f t="shared" si="46"/>
        <v>0</v>
      </c>
      <c r="N40" s="156">
        <f t="shared" si="46"/>
        <v>0</v>
      </c>
      <c r="O40" s="179">
        <f t="shared" si="24"/>
        <v>79</v>
      </c>
      <c r="P40" s="161" t="str">
        <f t="shared" si="25"/>
        <v>Tốt</v>
      </c>
      <c r="Q40" s="536"/>
      <c r="R40" s="536"/>
      <c r="S40" s="536"/>
      <c r="T40" s="580">
        <f t="shared" si="26"/>
        <v>0</v>
      </c>
      <c r="U40" s="580">
        <f t="shared" si="27"/>
        <v>0</v>
      </c>
      <c r="V40" s="581" t="str">
        <f t="shared" si="10"/>
        <v>Tốt</v>
      </c>
      <c r="W40" s="599"/>
      <c r="X40" s="10" t="str">
        <f t="shared" si="16"/>
        <v/>
      </c>
      <c r="Y40" s="10"/>
      <c r="Z40" s="92" t="str">
        <f t="shared" si="17"/>
        <v>X</v>
      </c>
      <c r="AA40" s="92"/>
      <c r="AB40" s="92" t="str">
        <f t="shared" si="11"/>
        <v/>
      </c>
      <c r="AC40" s="92"/>
      <c r="AD40" s="92" t="str">
        <f t="shared" si="12"/>
        <v/>
      </c>
      <c r="AE40" s="9"/>
      <c r="AF40" s="172"/>
      <c r="AG40" s="172"/>
      <c r="AH40" s="10" t="str">
        <f t="shared" si="18"/>
        <v/>
      </c>
      <c r="AI40" s="10"/>
      <c r="AJ40" s="92" t="str">
        <f t="shared" si="19"/>
        <v>X</v>
      </c>
      <c r="AK40" s="92"/>
      <c r="AL40" s="10" t="str">
        <f t="shared" si="13"/>
        <v/>
      </c>
      <c r="AM40" s="92"/>
      <c r="AN40" s="10" t="str">
        <f t="shared" si="14"/>
        <v/>
      </c>
      <c r="AO40" s="569"/>
      <c r="AP40" s="10" t="str">
        <f t="shared" si="15"/>
        <v/>
      </c>
      <c r="AQ40" s="172"/>
    </row>
    <row r="41" spans="1:43" s="69" customFormat="1" ht="36.75" customHeight="1" x14ac:dyDescent="0.25">
      <c r="A41" s="119">
        <v>24</v>
      </c>
      <c r="B41" s="23" t="s">
        <v>76</v>
      </c>
      <c r="C41" s="80" t="s">
        <v>125</v>
      </c>
      <c r="D41" s="120" t="s">
        <v>560</v>
      </c>
      <c r="E41" s="27">
        <f>IFERROR((VLOOKUP($D41,'Các đơn vị'!$D$11:$M$390,2,0)),0)</f>
        <v>86</v>
      </c>
      <c r="F41" s="27">
        <v>28</v>
      </c>
      <c r="G41" s="27">
        <v>50</v>
      </c>
      <c r="H41" s="27">
        <f>IFERROR((VLOOKUP($D41,'Các đơn vị'!$D$11:$M$390,5,0)),0)</f>
        <v>0</v>
      </c>
      <c r="I41" s="27">
        <f>(F41+G41)*3%</f>
        <v>2.34</v>
      </c>
      <c r="J41" s="169">
        <f t="shared" si="1"/>
        <v>75.66</v>
      </c>
      <c r="K41" s="156">
        <f t="shared" si="2"/>
        <v>28</v>
      </c>
      <c r="L41" s="156">
        <f t="shared" si="44"/>
        <v>50</v>
      </c>
      <c r="M41" s="156">
        <f t="shared" si="46"/>
        <v>0</v>
      </c>
      <c r="N41" s="156">
        <f t="shared" si="46"/>
        <v>2.34</v>
      </c>
      <c r="O41" s="179">
        <f t="shared" si="24"/>
        <v>75.66</v>
      </c>
      <c r="P41" s="161" t="str">
        <f t="shared" si="25"/>
        <v>Tốt</v>
      </c>
      <c r="Q41" s="536"/>
      <c r="R41" s="536"/>
      <c r="S41" s="536"/>
      <c r="T41" s="580">
        <f t="shared" si="26"/>
        <v>0</v>
      </c>
      <c r="U41" s="580">
        <f t="shared" si="27"/>
        <v>0</v>
      </c>
      <c r="V41" s="581" t="str">
        <f t="shared" si="10"/>
        <v>Tốt</v>
      </c>
      <c r="W41" s="685" t="s">
        <v>891</v>
      </c>
      <c r="X41" s="10" t="str">
        <f t="shared" si="16"/>
        <v/>
      </c>
      <c r="Y41" s="10"/>
      <c r="Z41" s="92" t="str">
        <f t="shared" si="17"/>
        <v>X</v>
      </c>
      <c r="AA41" s="92"/>
      <c r="AB41" s="92" t="str">
        <f t="shared" si="11"/>
        <v/>
      </c>
      <c r="AC41" s="92"/>
      <c r="AD41" s="92" t="str">
        <f t="shared" si="12"/>
        <v/>
      </c>
      <c r="AE41" s="9"/>
      <c r="AF41" s="172"/>
      <c r="AG41" s="172"/>
      <c r="AH41" s="10" t="str">
        <f t="shared" si="18"/>
        <v/>
      </c>
      <c r="AI41" s="10"/>
      <c r="AJ41" s="92" t="str">
        <f t="shared" si="19"/>
        <v>X</v>
      </c>
      <c r="AK41" s="92"/>
      <c r="AL41" s="10" t="str">
        <f t="shared" si="13"/>
        <v/>
      </c>
      <c r="AM41" s="92"/>
      <c r="AN41" s="10" t="str">
        <f t="shared" si="14"/>
        <v/>
      </c>
      <c r="AO41" s="569"/>
      <c r="AP41" s="10" t="str">
        <f t="shared" si="15"/>
        <v/>
      </c>
      <c r="AQ41" s="172"/>
    </row>
    <row r="42" spans="1:43" s="69" customFormat="1" ht="26.25" customHeight="1" x14ac:dyDescent="0.25">
      <c r="A42" s="119">
        <v>25</v>
      </c>
      <c r="B42" s="23" t="s">
        <v>223</v>
      </c>
      <c r="C42" s="80" t="s">
        <v>354</v>
      </c>
      <c r="D42" s="120" t="s">
        <v>561</v>
      </c>
      <c r="E42" s="27">
        <f>IFERROR((VLOOKUP($D42,'Các đơn vị'!$D$11:$M$390,2,0)),0)</f>
        <v>87</v>
      </c>
      <c r="F42" s="27">
        <v>29</v>
      </c>
      <c r="G42" s="27">
        <v>60</v>
      </c>
      <c r="H42" s="27">
        <f>IFERROR((VLOOKUP($D42,'Các đơn vị'!$D$11:$M$390,5,0)),0)</f>
        <v>0</v>
      </c>
      <c r="I42" s="27">
        <f>IFERROR((VLOOKUP($D42,'Các đơn vị'!$D$11:$M$390,6,0)),0)</f>
        <v>0</v>
      </c>
      <c r="J42" s="169">
        <f t="shared" si="1"/>
        <v>89</v>
      </c>
      <c r="K42" s="156">
        <f t="shared" si="2"/>
        <v>29</v>
      </c>
      <c r="L42" s="156">
        <f t="shared" si="44"/>
        <v>60</v>
      </c>
      <c r="M42" s="156">
        <f t="shared" si="46"/>
        <v>0</v>
      </c>
      <c r="N42" s="156">
        <f t="shared" si="46"/>
        <v>0</v>
      </c>
      <c r="O42" s="179">
        <f t="shared" si="24"/>
        <v>89</v>
      </c>
      <c r="P42" s="161" t="str">
        <f t="shared" si="25"/>
        <v>Tốt</v>
      </c>
      <c r="Q42" s="536"/>
      <c r="R42" s="536"/>
      <c r="S42" s="536"/>
      <c r="T42" s="580">
        <f t="shared" si="26"/>
        <v>0</v>
      </c>
      <c r="U42" s="580">
        <f t="shared" si="27"/>
        <v>0</v>
      </c>
      <c r="V42" s="581" t="str">
        <f t="shared" si="10"/>
        <v>Tốt</v>
      </c>
      <c r="W42" s="600"/>
      <c r="X42" s="10" t="str">
        <f t="shared" si="16"/>
        <v/>
      </c>
      <c r="Y42" s="10"/>
      <c r="Z42" s="92" t="str">
        <f t="shared" si="17"/>
        <v>X</v>
      </c>
      <c r="AA42" s="92"/>
      <c r="AB42" s="92" t="str">
        <f t="shared" si="11"/>
        <v/>
      </c>
      <c r="AC42" s="92"/>
      <c r="AD42" s="92" t="str">
        <f t="shared" si="12"/>
        <v/>
      </c>
      <c r="AE42" s="9"/>
      <c r="AF42" s="172"/>
      <c r="AG42" s="172"/>
      <c r="AH42" s="10" t="str">
        <f t="shared" si="18"/>
        <v/>
      </c>
      <c r="AI42" s="10"/>
      <c r="AJ42" s="92" t="str">
        <f t="shared" si="19"/>
        <v>X</v>
      </c>
      <c r="AK42" s="92"/>
      <c r="AL42" s="10" t="str">
        <f t="shared" si="13"/>
        <v/>
      </c>
      <c r="AM42" s="92"/>
      <c r="AN42" s="10" t="str">
        <f t="shared" si="14"/>
        <v/>
      </c>
      <c r="AO42" s="569"/>
      <c r="AP42" s="10" t="str">
        <f t="shared" si="15"/>
        <v/>
      </c>
      <c r="AQ42" s="172"/>
    </row>
    <row r="43" spans="1:43" s="14" customFormat="1" ht="21.75" customHeight="1" x14ac:dyDescent="0.25">
      <c r="A43" s="33" t="s">
        <v>19</v>
      </c>
      <c r="B43" s="61" t="s">
        <v>73</v>
      </c>
      <c r="C43" s="47"/>
      <c r="D43" s="60"/>
      <c r="E43" s="60"/>
      <c r="F43" s="60"/>
      <c r="G43" s="60"/>
      <c r="H43" s="60"/>
      <c r="I43" s="60"/>
      <c r="J43" s="60"/>
      <c r="K43" s="197"/>
      <c r="L43" s="197"/>
      <c r="M43" s="197"/>
      <c r="N43" s="197"/>
      <c r="O43" s="193"/>
      <c r="P43" s="161"/>
      <c r="Q43" s="537"/>
      <c r="R43" s="537"/>
      <c r="S43" s="537"/>
      <c r="T43" s="578"/>
      <c r="U43" s="578"/>
      <c r="V43" s="581"/>
      <c r="W43" s="595"/>
      <c r="X43" s="34">
        <f>X44+X54+X56</f>
        <v>9</v>
      </c>
      <c r="Y43" s="95">
        <f>X43/($X43+$Z43+$AB43+$AD43+$AF43)</f>
        <v>0.6</v>
      </c>
      <c r="Z43" s="34">
        <f>Z44+Z54+Z56</f>
        <v>6</v>
      </c>
      <c r="AA43" s="95">
        <f>Z43/($X43+$Z43+$AB43+$AD43+$AF43)</f>
        <v>0.4</v>
      </c>
      <c r="AB43" s="34">
        <f>AB44+AB54+AB56</f>
        <v>0</v>
      </c>
      <c r="AC43" s="95">
        <f>AB43/($X43+$Z43+$AB43+$AD43+$AF43)</f>
        <v>0</v>
      </c>
      <c r="AD43" s="34">
        <f>AD44+AD54+AD56</f>
        <v>0</v>
      </c>
      <c r="AE43" s="95">
        <f>AD43/($X43+$Z43+$AB43+$AD43+$AF43)</f>
        <v>0</v>
      </c>
      <c r="AF43" s="34">
        <f>AF44+AF54+AF56</f>
        <v>0</v>
      </c>
      <c r="AG43" s="95">
        <f>AF43/($X43+$Z43+$AB43+$AD43+$AF43)</f>
        <v>0</v>
      </c>
      <c r="AH43" s="34">
        <f>AH44+AH54+AH56</f>
        <v>9</v>
      </c>
      <c r="AI43" s="95">
        <f>AH43/($X43+$Z43+$AB43+$AD43+$AF43)</f>
        <v>0.6</v>
      </c>
      <c r="AJ43" s="34">
        <f>AJ44+AJ54+AJ56</f>
        <v>6</v>
      </c>
      <c r="AK43" s="95">
        <f>AJ43/($X43+$Z43+$AB43+$AD43+$AF43)</f>
        <v>0.4</v>
      </c>
      <c r="AL43" s="34">
        <f>AL44+AL54+AL56</f>
        <v>0</v>
      </c>
      <c r="AM43" s="95">
        <f>AL43/($X43+$Z43+$AB43+$AD43+$AF43)</f>
        <v>0</v>
      </c>
      <c r="AN43" s="34">
        <f>AN44+AN54+AN56</f>
        <v>0</v>
      </c>
      <c r="AO43" s="95">
        <f>AN43/($X43+$Z43+$AB43+$AD43+$AF43)</f>
        <v>0</v>
      </c>
      <c r="AP43" s="34">
        <f>AP44+AP54+AP56</f>
        <v>0</v>
      </c>
      <c r="AQ43" s="95">
        <f>AP43/($X43+$Z43+$AB43+$AD43+$AF43)</f>
        <v>0</v>
      </c>
    </row>
    <row r="44" spans="1:43" s="3" customFormat="1" ht="23.25" customHeight="1" x14ac:dyDescent="0.25">
      <c r="A44" s="84" t="s">
        <v>697</v>
      </c>
      <c r="B44" s="85" t="s">
        <v>23</v>
      </c>
      <c r="C44" s="133"/>
      <c r="D44" s="84"/>
      <c r="E44" s="84"/>
      <c r="F44" s="87"/>
      <c r="G44" s="87"/>
      <c r="H44" s="87"/>
      <c r="I44" s="87"/>
      <c r="J44" s="87"/>
      <c r="K44" s="198"/>
      <c r="L44" s="198"/>
      <c r="M44" s="198"/>
      <c r="N44" s="198"/>
      <c r="O44" s="228"/>
      <c r="P44" s="161"/>
      <c r="Q44" s="538"/>
      <c r="R44" s="538"/>
      <c r="S44" s="538"/>
      <c r="T44" s="579"/>
      <c r="U44" s="579"/>
      <c r="V44" s="581"/>
      <c r="W44" s="598"/>
      <c r="X44" s="88">
        <f>COUNTIF(X45:X53,"x")</f>
        <v>5</v>
      </c>
      <c r="Y44" s="94">
        <f>X44/($X44+$Z44+$AB44+$AD44+$AF44)</f>
        <v>0.55555555555555558</v>
      </c>
      <c r="Z44" s="88">
        <f>COUNTIF(Z45:Z53,"x")</f>
        <v>4</v>
      </c>
      <c r="AA44" s="94">
        <f>Z44/($X44+$Z44+$AB44+$AD44+$AF44)</f>
        <v>0.44444444444444442</v>
      </c>
      <c r="AB44" s="88">
        <f>COUNTIF(AB45:AB53,"x")</f>
        <v>0</v>
      </c>
      <c r="AC44" s="94">
        <f>AB44/($X44+$Z44+$AB44+$AD44+$AF44)</f>
        <v>0</v>
      </c>
      <c r="AD44" s="88">
        <f>COUNTIF(AD45:AD53,"x")</f>
        <v>0</v>
      </c>
      <c r="AE44" s="94">
        <f>AD44/($X44+$Z44+$AB44+$AD44+$AF44)</f>
        <v>0</v>
      </c>
      <c r="AF44" s="88">
        <f>COUNTIF(AF45:AF53,"x")</f>
        <v>0</v>
      </c>
      <c r="AG44" s="94">
        <f>AF44/($X44+$Z44+$AB44+$AD44+$AF44)</f>
        <v>0</v>
      </c>
      <c r="AH44" s="88">
        <f>COUNTIF(AH45:AH53,"x")</f>
        <v>5</v>
      </c>
      <c r="AI44" s="94">
        <f>AH44/($X44+$Z44+$AB44+$AD44+$AF44)</f>
        <v>0.55555555555555558</v>
      </c>
      <c r="AJ44" s="88">
        <f>COUNTIF(AJ45:AJ53,"x")</f>
        <v>4</v>
      </c>
      <c r="AK44" s="94">
        <f>AJ44/($X44+$Z44+$AB44+$AD44+$AF44)</f>
        <v>0.44444444444444442</v>
      </c>
      <c r="AL44" s="88">
        <f>COUNTIF(AL45:AL53,"x")</f>
        <v>0</v>
      </c>
      <c r="AM44" s="94">
        <f>AL44/($X44+$Z44+$AB44+$AD44+$AF44)</f>
        <v>0</v>
      </c>
      <c r="AN44" s="88">
        <f>COUNTIF(AN45:AN53,"x")</f>
        <v>0</v>
      </c>
      <c r="AO44" s="94">
        <f>AN44/($X44+$Z44+$AB44+$AD44+$AF44)</f>
        <v>0</v>
      </c>
      <c r="AP44" s="88">
        <f>COUNTIF(AP45:AP53,"x")</f>
        <v>0</v>
      </c>
      <c r="AQ44" s="94">
        <f>AP44/($X44+$Z44+$AB44+$AD44+$AF44)</f>
        <v>0</v>
      </c>
    </row>
    <row r="45" spans="1:43" s="3" customFormat="1" ht="21.75" customHeight="1" x14ac:dyDescent="0.25">
      <c r="A45" s="22">
        <v>1</v>
      </c>
      <c r="B45" s="352" t="s">
        <v>702</v>
      </c>
      <c r="C45" s="350" t="s">
        <v>186</v>
      </c>
      <c r="D45" s="151">
        <v>11100000742</v>
      </c>
      <c r="E45" s="214">
        <v>87</v>
      </c>
      <c r="F45" s="214">
        <v>27</v>
      </c>
      <c r="G45" s="214">
        <v>60</v>
      </c>
      <c r="H45" s="214">
        <v>0</v>
      </c>
      <c r="I45" s="214">
        <v>0</v>
      </c>
      <c r="J45" s="27">
        <v>87</v>
      </c>
      <c r="K45" s="156">
        <f>F45</f>
        <v>27</v>
      </c>
      <c r="L45" s="156">
        <f>G45</f>
        <v>60</v>
      </c>
      <c r="M45" s="156">
        <f>H45</f>
        <v>0</v>
      </c>
      <c r="N45" s="156">
        <f>I45</f>
        <v>0</v>
      </c>
      <c r="O45" s="179">
        <f t="shared" ref="O45:O55" si="47">K45+L45+M45-N45</f>
        <v>87</v>
      </c>
      <c r="P45" s="161" t="str">
        <f t="shared" si="25"/>
        <v>Tốt</v>
      </c>
      <c r="Q45" s="536"/>
      <c r="R45" s="536"/>
      <c r="S45" s="536"/>
      <c r="T45" s="580">
        <f t="shared" ref="T45:T53" si="48">COUNTIF(Q45:S45,"B")+COUNTIF(Q45:S45,"C")*2</f>
        <v>0</v>
      </c>
      <c r="U45" s="580">
        <f t="shared" ref="U45:U53" si="49">+COUNTIF(Q45:S45,"D")</f>
        <v>0</v>
      </c>
      <c r="V45" s="581" t="str">
        <f t="shared" si="10"/>
        <v>Tốt</v>
      </c>
      <c r="W45" s="601"/>
      <c r="X45" s="10" t="str">
        <f t="shared" ref="X45:X53" si="50">IF(AND($J45&gt;=90,$J45&lt;=100),"X",IF($J45&lt;90,"",""))</f>
        <v/>
      </c>
      <c r="Y45" s="10"/>
      <c r="Z45" s="92" t="str">
        <f t="shared" ref="Z45:Z53" si="51">IF(AND($J45&gt;=75,$J45&lt;90),"X",IF($J45&lt;75,"",""))</f>
        <v>X</v>
      </c>
      <c r="AA45" s="92"/>
      <c r="AB45" s="92" t="str">
        <f t="shared" ref="AB45:AB53" si="52">IF(AND($J45&gt;=50,$J45&lt;75),"X",IF($J45&lt;50,"",""))</f>
        <v/>
      </c>
      <c r="AC45" s="92"/>
      <c r="AD45" s="92" t="str">
        <f t="shared" ref="AD45:AD53" si="53">IF($J45&lt;50,"X","")</f>
        <v/>
      </c>
      <c r="AE45" s="9"/>
      <c r="AF45" s="172"/>
      <c r="AG45" s="172"/>
      <c r="AH45" s="10" t="str">
        <f t="shared" ref="AH45:AH53" si="54">IF($V45="Xuất sắc","X","")</f>
        <v/>
      </c>
      <c r="AI45" s="10"/>
      <c r="AJ45" s="92" t="str">
        <f t="shared" ref="AJ45:AJ53" si="55">IF($V45="Tốt","X","")</f>
        <v>X</v>
      </c>
      <c r="AK45" s="92"/>
      <c r="AL45" s="10" t="str">
        <f t="shared" ref="AL45:AL53" si="56">IF($V45="Hoàn thành","X","")</f>
        <v/>
      </c>
      <c r="AM45" s="92"/>
      <c r="AN45" s="10" t="str">
        <f t="shared" ref="AN45:AN53" si="57">IF($V45="Không hoàn thành","X","")</f>
        <v/>
      </c>
      <c r="AO45" s="569"/>
      <c r="AP45" s="10" t="str">
        <f t="shared" ref="AP45:AP53" si="58">IF($V45="Không đánh giá","X","")</f>
        <v/>
      </c>
      <c r="AQ45" s="172"/>
    </row>
    <row r="46" spans="1:43" s="3" customFormat="1" ht="21.75" customHeight="1" x14ac:dyDescent="0.25">
      <c r="A46" s="22">
        <v>2</v>
      </c>
      <c r="B46" s="352" t="s">
        <v>58</v>
      </c>
      <c r="C46" s="350" t="s">
        <v>573</v>
      </c>
      <c r="D46" s="151">
        <v>11100000704</v>
      </c>
      <c r="E46" s="214">
        <v>79</v>
      </c>
      <c r="F46" s="214">
        <v>30</v>
      </c>
      <c r="G46" s="214">
        <v>60</v>
      </c>
      <c r="H46" s="214">
        <v>0</v>
      </c>
      <c r="I46" s="214">
        <v>0</v>
      </c>
      <c r="J46" s="27">
        <v>90</v>
      </c>
      <c r="K46" s="156">
        <f t="shared" ref="K46:K56" si="59">F46</f>
        <v>30</v>
      </c>
      <c r="L46" s="156">
        <f t="shared" ref="L46:L56" si="60">G46</f>
        <v>60</v>
      </c>
      <c r="M46" s="156">
        <f t="shared" ref="M46:N53" si="61">H46</f>
        <v>0</v>
      </c>
      <c r="N46" s="156">
        <f t="shared" si="61"/>
        <v>0</v>
      </c>
      <c r="O46" s="179">
        <f t="shared" si="47"/>
        <v>90</v>
      </c>
      <c r="P46" s="161" t="str">
        <f t="shared" si="25"/>
        <v>Xuất sắc</v>
      </c>
      <c r="Q46" s="536"/>
      <c r="R46" s="536"/>
      <c r="S46" s="536"/>
      <c r="T46" s="580">
        <f t="shared" si="48"/>
        <v>0</v>
      </c>
      <c r="U46" s="580">
        <f t="shared" si="49"/>
        <v>0</v>
      </c>
      <c r="V46" s="581" t="str">
        <f t="shared" si="10"/>
        <v>Xuất sắc</v>
      </c>
      <c r="W46" s="601"/>
      <c r="X46" s="10" t="str">
        <f t="shared" si="50"/>
        <v>X</v>
      </c>
      <c r="Y46" s="10"/>
      <c r="Z46" s="92" t="str">
        <f t="shared" si="51"/>
        <v/>
      </c>
      <c r="AA46" s="92"/>
      <c r="AB46" s="92" t="str">
        <f t="shared" si="52"/>
        <v/>
      </c>
      <c r="AC46" s="92"/>
      <c r="AD46" s="92" t="str">
        <f t="shared" si="53"/>
        <v/>
      </c>
      <c r="AE46" s="9"/>
      <c r="AF46" s="172"/>
      <c r="AG46" s="172"/>
      <c r="AH46" s="10" t="str">
        <f t="shared" si="54"/>
        <v>X</v>
      </c>
      <c r="AI46" s="10"/>
      <c r="AJ46" s="92" t="str">
        <f t="shared" si="55"/>
        <v/>
      </c>
      <c r="AK46" s="92"/>
      <c r="AL46" s="10" t="str">
        <f t="shared" si="56"/>
        <v/>
      </c>
      <c r="AM46" s="92"/>
      <c r="AN46" s="10" t="str">
        <f t="shared" si="57"/>
        <v/>
      </c>
      <c r="AO46" s="569"/>
      <c r="AP46" s="10" t="str">
        <f t="shared" si="58"/>
        <v/>
      </c>
      <c r="AQ46" s="172"/>
    </row>
    <row r="47" spans="1:43" s="3" customFormat="1" ht="21.75" customHeight="1" x14ac:dyDescent="0.25">
      <c r="A47" s="22">
        <v>3</v>
      </c>
      <c r="B47" s="352" t="s">
        <v>144</v>
      </c>
      <c r="C47" s="357" t="s">
        <v>274</v>
      </c>
      <c r="D47" s="151">
        <v>11100000751</v>
      </c>
      <c r="E47" s="214">
        <v>90</v>
      </c>
      <c r="F47" s="214">
        <v>30</v>
      </c>
      <c r="G47" s="214">
        <v>60</v>
      </c>
      <c r="H47" s="214">
        <v>0</v>
      </c>
      <c r="I47" s="214">
        <v>0</v>
      </c>
      <c r="J47" s="27">
        <v>90</v>
      </c>
      <c r="K47" s="156">
        <f t="shared" si="59"/>
        <v>30</v>
      </c>
      <c r="L47" s="156">
        <f t="shared" si="60"/>
        <v>60</v>
      </c>
      <c r="M47" s="156">
        <f t="shared" si="61"/>
        <v>0</v>
      </c>
      <c r="N47" s="156">
        <f t="shared" si="61"/>
        <v>0</v>
      </c>
      <c r="O47" s="179">
        <f t="shared" si="47"/>
        <v>90</v>
      </c>
      <c r="P47" s="161" t="str">
        <f t="shared" si="25"/>
        <v>Xuất sắc</v>
      </c>
      <c r="Q47" s="536"/>
      <c r="R47" s="536"/>
      <c r="S47" s="536"/>
      <c r="T47" s="580">
        <f t="shared" si="48"/>
        <v>0</v>
      </c>
      <c r="U47" s="580">
        <f t="shared" si="49"/>
        <v>0</v>
      </c>
      <c r="V47" s="581" t="str">
        <f t="shared" si="10"/>
        <v>Xuất sắc</v>
      </c>
      <c r="W47" s="601"/>
      <c r="X47" s="10" t="str">
        <f t="shared" si="50"/>
        <v>X</v>
      </c>
      <c r="Y47" s="10"/>
      <c r="Z47" s="92" t="str">
        <f t="shared" si="51"/>
        <v/>
      </c>
      <c r="AA47" s="92"/>
      <c r="AB47" s="92" t="str">
        <f t="shared" si="52"/>
        <v/>
      </c>
      <c r="AC47" s="92"/>
      <c r="AD47" s="92" t="str">
        <f t="shared" si="53"/>
        <v/>
      </c>
      <c r="AE47" s="9"/>
      <c r="AF47" s="172"/>
      <c r="AG47" s="172"/>
      <c r="AH47" s="10" t="str">
        <f t="shared" si="54"/>
        <v>X</v>
      </c>
      <c r="AI47" s="10"/>
      <c r="AJ47" s="92" t="str">
        <f t="shared" si="55"/>
        <v/>
      </c>
      <c r="AK47" s="92"/>
      <c r="AL47" s="10" t="str">
        <f t="shared" si="56"/>
        <v/>
      </c>
      <c r="AM47" s="92"/>
      <c r="AN47" s="10" t="str">
        <f t="shared" si="57"/>
        <v/>
      </c>
      <c r="AO47" s="569"/>
      <c r="AP47" s="10" t="str">
        <f t="shared" si="58"/>
        <v/>
      </c>
      <c r="AQ47" s="172"/>
    </row>
    <row r="48" spans="1:43" s="3" customFormat="1" ht="21.75" customHeight="1" x14ac:dyDescent="0.25">
      <c r="A48" s="22">
        <v>4</v>
      </c>
      <c r="B48" s="352" t="s">
        <v>683</v>
      </c>
      <c r="C48" s="357" t="s">
        <v>303</v>
      </c>
      <c r="D48" s="151">
        <v>11100115721</v>
      </c>
      <c r="E48" s="214">
        <v>78.5</v>
      </c>
      <c r="F48" s="214">
        <v>25</v>
      </c>
      <c r="G48" s="214">
        <v>60</v>
      </c>
      <c r="H48" s="214">
        <v>1</v>
      </c>
      <c r="I48" s="214">
        <v>0</v>
      </c>
      <c r="J48" s="27">
        <v>86</v>
      </c>
      <c r="K48" s="156">
        <f t="shared" si="59"/>
        <v>25</v>
      </c>
      <c r="L48" s="156">
        <f t="shared" si="60"/>
        <v>60</v>
      </c>
      <c r="M48" s="156">
        <f t="shared" si="61"/>
        <v>1</v>
      </c>
      <c r="N48" s="156">
        <f t="shared" si="61"/>
        <v>0</v>
      </c>
      <c r="O48" s="179">
        <f t="shared" si="47"/>
        <v>86</v>
      </c>
      <c r="P48" s="161" t="str">
        <f t="shared" si="25"/>
        <v>Tốt</v>
      </c>
      <c r="Q48" s="536"/>
      <c r="R48" s="536"/>
      <c r="S48" s="536"/>
      <c r="T48" s="580">
        <f t="shared" si="48"/>
        <v>0</v>
      </c>
      <c r="U48" s="580">
        <f t="shared" si="49"/>
        <v>0</v>
      </c>
      <c r="V48" s="581" t="str">
        <f t="shared" si="10"/>
        <v>Tốt</v>
      </c>
      <c r="W48" s="602"/>
      <c r="X48" s="10" t="str">
        <f t="shared" si="50"/>
        <v/>
      </c>
      <c r="Y48" s="10"/>
      <c r="Z48" s="92" t="str">
        <f t="shared" si="51"/>
        <v>X</v>
      </c>
      <c r="AA48" s="92"/>
      <c r="AB48" s="92" t="str">
        <f t="shared" si="52"/>
        <v/>
      </c>
      <c r="AC48" s="92"/>
      <c r="AD48" s="92" t="str">
        <f t="shared" si="53"/>
        <v/>
      </c>
      <c r="AE48" s="9"/>
      <c r="AF48" s="172"/>
      <c r="AG48" s="172"/>
      <c r="AH48" s="10" t="str">
        <f t="shared" si="54"/>
        <v/>
      </c>
      <c r="AI48" s="10"/>
      <c r="AJ48" s="92" t="str">
        <f t="shared" si="55"/>
        <v>X</v>
      </c>
      <c r="AK48" s="92"/>
      <c r="AL48" s="10" t="str">
        <f t="shared" si="56"/>
        <v/>
      </c>
      <c r="AM48" s="92"/>
      <c r="AN48" s="10" t="str">
        <f t="shared" si="57"/>
        <v/>
      </c>
      <c r="AO48" s="569"/>
      <c r="AP48" s="10" t="str">
        <f t="shared" si="58"/>
        <v/>
      </c>
      <c r="AQ48" s="172"/>
    </row>
    <row r="49" spans="1:43" s="30" customFormat="1" ht="21.75" customHeight="1" x14ac:dyDescent="0.25">
      <c r="A49" s="22">
        <v>5</v>
      </c>
      <c r="B49" s="352" t="s">
        <v>703</v>
      </c>
      <c r="C49" s="350" t="s">
        <v>198</v>
      </c>
      <c r="D49" s="151">
        <v>11100110014</v>
      </c>
      <c r="E49" s="214">
        <v>80</v>
      </c>
      <c r="F49" s="214">
        <v>25</v>
      </c>
      <c r="G49" s="214">
        <v>60</v>
      </c>
      <c r="H49" s="214">
        <v>3</v>
      </c>
      <c r="I49" s="214">
        <v>0</v>
      </c>
      <c r="J49" s="27">
        <v>88</v>
      </c>
      <c r="K49" s="156">
        <f t="shared" si="59"/>
        <v>25</v>
      </c>
      <c r="L49" s="156">
        <f t="shared" si="60"/>
        <v>60</v>
      </c>
      <c r="M49" s="156">
        <f t="shared" si="61"/>
        <v>3</v>
      </c>
      <c r="N49" s="156">
        <f t="shared" si="61"/>
        <v>0</v>
      </c>
      <c r="O49" s="179">
        <f t="shared" si="47"/>
        <v>88</v>
      </c>
      <c r="P49" s="161" t="str">
        <f t="shared" si="25"/>
        <v>Tốt</v>
      </c>
      <c r="Q49" s="536"/>
      <c r="R49" s="536"/>
      <c r="S49" s="536"/>
      <c r="T49" s="580">
        <f t="shared" si="48"/>
        <v>0</v>
      </c>
      <c r="U49" s="580">
        <f t="shared" si="49"/>
        <v>0</v>
      </c>
      <c r="V49" s="581" t="str">
        <f t="shared" si="10"/>
        <v>Tốt</v>
      </c>
      <c r="W49" s="162"/>
      <c r="X49" s="10" t="str">
        <f t="shared" si="50"/>
        <v/>
      </c>
      <c r="Y49" s="10"/>
      <c r="Z49" s="92" t="str">
        <f t="shared" si="51"/>
        <v>X</v>
      </c>
      <c r="AA49" s="92"/>
      <c r="AB49" s="92" t="str">
        <f t="shared" si="52"/>
        <v/>
      </c>
      <c r="AC49" s="92"/>
      <c r="AD49" s="92" t="str">
        <f t="shared" si="53"/>
        <v/>
      </c>
      <c r="AE49" s="9"/>
      <c r="AF49" s="172"/>
      <c r="AG49" s="172"/>
      <c r="AH49" s="10" t="str">
        <f t="shared" si="54"/>
        <v/>
      </c>
      <c r="AI49" s="10"/>
      <c r="AJ49" s="92" t="str">
        <f t="shared" si="55"/>
        <v>X</v>
      </c>
      <c r="AK49" s="92"/>
      <c r="AL49" s="10" t="str">
        <f t="shared" si="56"/>
        <v/>
      </c>
      <c r="AM49" s="92"/>
      <c r="AN49" s="10" t="str">
        <f t="shared" si="57"/>
        <v/>
      </c>
      <c r="AO49" s="569"/>
      <c r="AP49" s="10" t="str">
        <f t="shared" si="58"/>
        <v/>
      </c>
      <c r="AQ49" s="172"/>
    </row>
    <row r="50" spans="1:43" s="30" customFormat="1" ht="21.75" customHeight="1" x14ac:dyDescent="0.25">
      <c r="A50" s="22">
        <v>6</v>
      </c>
      <c r="B50" s="352" t="s">
        <v>706</v>
      </c>
      <c r="C50" s="350" t="s">
        <v>115</v>
      </c>
      <c r="D50" s="151">
        <v>11100071600</v>
      </c>
      <c r="E50" s="214">
        <v>91</v>
      </c>
      <c r="F50" s="214">
        <v>32</v>
      </c>
      <c r="G50" s="214">
        <v>60</v>
      </c>
      <c r="H50" s="214">
        <v>2</v>
      </c>
      <c r="I50" s="214">
        <v>0</v>
      </c>
      <c r="J50" s="27">
        <v>94</v>
      </c>
      <c r="K50" s="156">
        <f t="shared" si="59"/>
        <v>32</v>
      </c>
      <c r="L50" s="156">
        <f t="shared" si="60"/>
        <v>60</v>
      </c>
      <c r="M50" s="156">
        <f t="shared" si="61"/>
        <v>2</v>
      </c>
      <c r="N50" s="156">
        <f t="shared" si="61"/>
        <v>0</v>
      </c>
      <c r="O50" s="179">
        <f t="shared" si="47"/>
        <v>94</v>
      </c>
      <c r="P50" s="161" t="str">
        <f t="shared" si="25"/>
        <v>Xuất sắc</v>
      </c>
      <c r="Q50" s="536"/>
      <c r="R50" s="536"/>
      <c r="S50" s="536"/>
      <c r="T50" s="580">
        <f t="shared" si="48"/>
        <v>0</v>
      </c>
      <c r="U50" s="580">
        <f t="shared" si="49"/>
        <v>0</v>
      </c>
      <c r="V50" s="581" t="str">
        <f t="shared" si="10"/>
        <v>Xuất sắc</v>
      </c>
      <c r="W50" s="603"/>
      <c r="X50" s="10" t="str">
        <f t="shared" si="50"/>
        <v>X</v>
      </c>
      <c r="Y50" s="10"/>
      <c r="Z50" s="92" t="str">
        <f t="shared" si="51"/>
        <v/>
      </c>
      <c r="AA50" s="92"/>
      <c r="AB50" s="92" t="str">
        <f t="shared" si="52"/>
        <v/>
      </c>
      <c r="AC50" s="92"/>
      <c r="AD50" s="92" t="str">
        <f t="shared" si="53"/>
        <v/>
      </c>
      <c r="AE50" s="9"/>
      <c r="AF50" s="172"/>
      <c r="AG50" s="172"/>
      <c r="AH50" s="10" t="str">
        <f t="shared" si="54"/>
        <v>X</v>
      </c>
      <c r="AI50" s="10"/>
      <c r="AJ50" s="92" t="str">
        <f t="shared" si="55"/>
        <v/>
      </c>
      <c r="AK50" s="92"/>
      <c r="AL50" s="10" t="str">
        <f t="shared" si="56"/>
        <v/>
      </c>
      <c r="AM50" s="92"/>
      <c r="AN50" s="10" t="str">
        <f t="shared" si="57"/>
        <v/>
      </c>
      <c r="AO50" s="569"/>
      <c r="AP50" s="10" t="str">
        <f t="shared" si="58"/>
        <v/>
      </c>
      <c r="AQ50" s="172"/>
    </row>
    <row r="51" spans="1:43" s="30" customFormat="1" ht="21.75" customHeight="1" x14ac:dyDescent="0.25">
      <c r="A51" s="22">
        <v>7</v>
      </c>
      <c r="B51" s="352" t="s">
        <v>64</v>
      </c>
      <c r="C51" s="357" t="s">
        <v>123</v>
      </c>
      <c r="D51" s="151">
        <v>11100000772</v>
      </c>
      <c r="E51" s="214">
        <v>77</v>
      </c>
      <c r="F51" s="214">
        <v>24</v>
      </c>
      <c r="G51" s="214">
        <v>60</v>
      </c>
      <c r="H51" s="214">
        <v>1</v>
      </c>
      <c r="I51" s="214">
        <v>0</v>
      </c>
      <c r="J51" s="27">
        <v>85</v>
      </c>
      <c r="K51" s="156">
        <f t="shared" ref="K51:L53" si="62">F51</f>
        <v>24</v>
      </c>
      <c r="L51" s="156">
        <f t="shared" si="62"/>
        <v>60</v>
      </c>
      <c r="M51" s="156">
        <f t="shared" si="61"/>
        <v>1</v>
      </c>
      <c r="N51" s="156">
        <f t="shared" si="61"/>
        <v>0</v>
      </c>
      <c r="O51" s="179">
        <f>K51+L51+M51-N51</f>
        <v>85</v>
      </c>
      <c r="P51" s="161" t="str">
        <f t="shared" si="25"/>
        <v>Tốt</v>
      </c>
      <c r="Q51" s="536"/>
      <c r="R51" s="536"/>
      <c r="S51" s="536"/>
      <c r="T51" s="580">
        <f t="shared" si="48"/>
        <v>0</v>
      </c>
      <c r="U51" s="580">
        <f t="shared" si="49"/>
        <v>0</v>
      </c>
      <c r="V51" s="581" t="str">
        <f t="shared" si="10"/>
        <v>Tốt</v>
      </c>
      <c r="W51" s="603"/>
      <c r="X51" s="10" t="str">
        <f t="shared" si="50"/>
        <v/>
      </c>
      <c r="Y51" s="10"/>
      <c r="Z51" s="92" t="str">
        <f t="shared" si="51"/>
        <v>X</v>
      </c>
      <c r="AA51" s="92"/>
      <c r="AB51" s="92" t="str">
        <f t="shared" si="52"/>
        <v/>
      </c>
      <c r="AC51" s="92"/>
      <c r="AD51" s="92" t="str">
        <f t="shared" si="53"/>
        <v/>
      </c>
      <c r="AE51" s="9"/>
      <c r="AF51" s="172"/>
      <c r="AG51" s="172"/>
      <c r="AH51" s="10" t="str">
        <f t="shared" si="54"/>
        <v/>
      </c>
      <c r="AI51" s="10"/>
      <c r="AJ51" s="92" t="str">
        <f t="shared" si="55"/>
        <v>X</v>
      </c>
      <c r="AK51" s="92"/>
      <c r="AL51" s="10" t="str">
        <f t="shared" si="56"/>
        <v/>
      </c>
      <c r="AM51" s="92"/>
      <c r="AN51" s="10" t="str">
        <f t="shared" si="57"/>
        <v/>
      </c>
      <c r="AO51" s="569"/>
      <c r="AP51" s="10" t="str">
        <f t="shared" si="58"/>
        <v/>
      </c>
      <c r="AQ51" s="172"/>
    </row>
    <row r="52" spans="1:43" s="4" customFormat="1" ht="29.25" customHeight="1" x14ac:dyDescent="0.25">
      <c r="A52" s="22">
        <v>8</v>
      </c>
      <c r="B52" s="23" t="s">
        <v>173</v>
      </c>
      <c r="C52" s="45" t="s">
        <v>303</v>
      </c>
      <c r="D52" s="81">
        <v>50700000360</v>
      </c>
      <c r="E52" s="214">
        <v>77</v>
      </c>
      <c r="F52" s="237">
        <v>29</v>
      </c>
      <c r="G52" s="214">
        <v>60</v>
      </c>
      <c r="H52" s="214">
        <v>1</v>
      </c>
      <c r="I52" s="214">
        <v>0</v>
      </c>
      <c r="J52" s="27">
        <v>90</v>
      </c>
      <c r="K52" s="156">
        <f t="shared" si="62"/>
        <v>29</v>
      </c>
      <c r="L52" s="156">
        <f t="shared" si="62"/>
        <v>60</v>
      </c>
      <c r="M52" s="156">
        <f t="shared" si="61"/>
        <v>1</v>
      </c>
      <c r="N52" s="156">
        <f t="shared" si="61"/>
        <v>0</v>
      </c>
      <c r="O52" s="179">
        <f>K52+L52+M52-N52</f>
        <v>90</v>
      </c>
      <c r="P52" s="161" t="str">
        <f t="shared" si="25"/>
        <v>Xuất sắc</v>
      </c>
      <c r="Q52" s="536"/>
      <c r="R52" s="536"/>
      <c r="S52" s="536"/>
      <c r="T52" s="580">
        <f t="shared" si="48"/>
        <v>0</v>
      </c>
      <c r="U52" s="580">
        <f t="shared" si="49"/>
        <v>0</v>
      </c>
      <c r="V52" s="581" t="str">
        <f t="shared" si="10"/>
        <v>Xuất sắc</v>
      </c>
      <c r="W52" s="604"/>
      <c r="X52" s="10" t="str">
        <f t="shared" si="50"/>
        <v>X</v>
      </c>
      <c r="Y52" s="10"/>
      <c r="Z52" s="92" t="str">
        <f t="shared" si="51"/>
        <v/>
      </c>
      <c r="AA52" s="92"/>
      <c r="AB52" s="92" t="str">
        <f t="shared" si="52"/>
        <v/>
      </c>
      <c r="AC52" s="92"/>
      <c r="AD52" s="92" t="str">
        <f t="shared" si="53"/>
        <v/>
      </c>
      <c r="AE52" s="9"/>
      <c r="AF52" s="172"/>
      <c r="AG52" s="172"/>
      <c r="AH52" s="10" t="str">
        <f t="shared" si="54"/>
        <v>X</v>
      </c>
      <c r="AI52" s="10"/>
      <c r="AJ52" s="92" t="str">
        <f t="shared" si="55"/>
        <v/>
      </c>
      <c r="AK52" s="92"/>
      <c r="AL52" s="10" t="str">
        <f t="shared" si="56"/>
        <v/>
      </c>
      <c r="AM52" s="92"/>
      <c r="AN52" s="10" t="str">
        <f t="shared" si="57"/>
        <v/>
      </c>
      <c r="AO52" s="569"/>
      <c r="AP52" s="10" t="str">
        <f t="shared" si="58"/>
        <v/>
      </c>
      <c r="AQ52" s="172"/>
    </row>
    <row r="53" spans="1:43" s="5" customFormat="1" ht="23.25" customHeight="1" x14ac:dyDescent="0.25">
      <c r="A53" s="22">
        <v>9</v>
      </c>
      <c r="B53" s="23" t="s">
        <v>390</v>
      </c>
      <c r="C53" s="45" t="s">
        <v>588</v>
      </c>
      <c r="D53" s="152">
        <v>50700000433</v>
      </c>
      <c r="E53" s="214">
        <v>77</v>
      </c>
      <c r="F53" s="237">
        <v>29</v>
      </c>
      <c r="G53" s="214">
        <v>60</v>
      </c>
      <c r="H53" s="214">
        <v>1</v>
      </c>
      <c r="I53" s="214">
        <v>0</v>
      </c>
      <c r="J53" s="27">
        <v>90</v>
      </c>
      <c r="K53" s="156">
        <f t="shared" si="62"/>
        <v>29</v>
      </c>
      <c r="L53" s="156">
        <f t="shared" si="62"/>
        <v>60</v>
      </c>
      <c r="M53" s="156">
        <f t="shared" si="61"/>
        <v>1</v>
      </c>
      <c r="N53" s="156">
        <f t="shared" si="61"/>
        <v>0</v>
      </c>
      <c r="O53" s="179">
        <f>K53+L53+M53-N53</f>
        <v>90</v>
      </c>
      <c r="P53" s="161" t="str">
        <f t="shared" si="25"/>
        <v>Xuất sắc</v>
      </c>
      <c r="Q53" s="536"/>
      <c r="R53" s="536"/>
      <c r="S53" s="536"/>
      <c r="T53" s="580">
        <f t="shared" si="48"/>
        <v>0</v>
      </c>
      <c r="U53" s="580">
        <f t="shared" si="49"/>
        <v>0</v>
      </c>
      <c r="V53" s="581" t="str">
        <f t="shared" si="10"/>
        <v>Xuất sắc</v>
      </c>
      <c r="W53" s="605"/>
      <c r="X53" s="10" t="str">
        <f t="shared" si="50"/>
        <v>X</v>
      </c>
      <c r="Y53" s="10"/>
      <c r="Z53" s="92" t="str">
        <f t="shared" si="51"/>
        <v/>
      </c>
      <c r="AA53" s="92"/>
      <c r="AB53" s="92" t="str">
        <f t="shared" si="52"/>
        <v/>
      </c>
      <c r="AC53" s="92"/>
      <c r="AD53" s="92" t="str">
        <f t="shared" si="53"/>
        <v/>
      </c>
      <c r="AE53" s="9"/>
      <c r="AF53" s="172"/>
      <c r="AG53" s="172"/>
      <c r="AH53" s="10" t="str">
        <f t="shared" si="54"/>
        <v>X</v>
      </c>
      <c r="AI53" s="10"/>
      <c r="AJ53" s="92" t="str">
        <f t="shared" si="55"/>
        <v/>
      </c>
      <c r="AK53" s="92"/>
      <c r="AL53" s="10" t="str">
        <f t="shared" si="56"/>
        <v/>
      </c>
      <c r="AM53" s="92"/>
      <c r="AN53" s="10" t="str">
        <f t="shared" si="57"/>
        <v/>
      </c>
      <c r="AO53" s="569"/>
      <c r="AP53" s="10" t="str">
        <f t="shared" si="58"/>
        <v/>
      </c>
      <c r="AQ53" s="172"/>
    </row>
    <row r="54" spans="1:43" s="3" customFormat="1" ht="25.5" customHeight="1" x14ac:dyDescent="0.25">
      <c r="A54" s="84" t="s">
        <v>699</v>
      </c>
      <c r="B54" s="85" t="s">
        <v>674</v>
      </c>
      <c r="C54" s="86"/>
      <c r="D54" s="84"/>
      <c r="E54" s="84"/>
      <c r="F54" s="87"/>
      <c r="G54" s="87"/>
      <c r="H54" s="87"/>
      <c r="I54" s="87"/>
      <c r="J54" s="87"/>
      <c r="K54" s="198"/>
      <c r="L54" s="198"/>
      <c r="M54" s="198"/>
      <c r="N54" s="198"/>
      <c r="O54" s="84"/>
      <c r="P54" s="161"/>
      <c r="Q54" s="84"/>
      <c r="R54" s="84"/>
      <c r="S54" s="84"/>
      <c r="T54" s="576"/>
      <c r="U54" s="576"/>
      <c r="V54" s="581"/>
      <c r="W54" s="598"/>
      <c r="X54" s="88">
        <f>COUNTIF(X55:X55,"x")</f>
        <v>1</v>
      </c>
      <c r="Y54" s="94">
        <f>X54/($X54+$Z54+$AB54+$AD54+$AF54)</f>
        <v>1</v>
      </c>
      <c r="Z54" s="88">
        <f>COUNTIF(Z55:Z55,"x")</f>
        <v>0</v>
      </c>
      <c r="AA54" s="94">
        <f>Z54/($X54+$Z54+$AB54+$AD54+$AF54)</f>
        <v>0</v>
      </c>
      <c r="AB54" s="88">
        <f>COUNTIF(AB55:AB55,"x")</f>
        <v>0</v>
      </c>
      <c r="AC54" s="94">
        <f>AB54/($X54+$Z54+$AB54+$AD54+$AF54)</f>
        <v>0</v>
      </c>
      <c r="AD54" s="88">
        <f>COUNTIF(AD55:AD55,"x")</f>
        <v>0</v>
      </c>
      <c r="AE54" s="94">
        <f>AD54/($X54+$Z54+$AB54+$AD54+$AF54)</f>
        <v>0</v>
      </c>
      <c r="AF54" s="88">
        <f>COUNTIF(AF55:AF55,"x")</f>
        <v>0</v>
      </c>
      <c r="AG54" s="94">
        <f>AF54/($X54+$Z54+$AB54+$AD54+$AF54)</f>
        <v>0</v>
      </c>
      <c r="AH54" s="88">
        <f>COUNTIF(AH55:AH55,"x")</f>
        <v>1</v>
      </c>
      <c r="AI54" s="94">
        <f>AH54/($X54+$Z54+$AB54+$AD54+$AF54)</f>
        <v>1</v>
      </c>
      <c r="AJ54" s="88">
        <f>COUNTIF(AJ55:AJ55,"x")</f>
        <v>0</v>
      </c>
      <c r="AK54" s="94">
        <f>AJ54/($X54+$Z54+$AB54+$AD54+$AF54)</f>
        <v>0</v>
      </c>
      <c r="AL54" s="88">
        <f>COUNTIF(AL55:AL55,"x")</f>
        <v>0</v>
      </c>
      <c r="AM54" s="94">
        <f>AL54/($X54+$Z54+$AB54+$AD54+$AF54)</f>
        <v>0</v>
      </c>
      <c r="AN54" s="88">
        <f>COUNTIF(AN55:AN55,"x")</f>
        <v>0</v>
      </c>
      <c r="AO54" s="94">
        <f>AN54/($X54+$Z54+$AB54+$AD54+$AF54)</f>
        <v>0</v>
      </c>
      <c r="AP54" s="88">
        <f>COUNTIF(AP55:AP55,"x")</f>
        <v>0</v>
      </c>
      <c r="AQ54" s="94">
        <f>AP54/($X54+$Z54+$AB54+$AD54+$AF54)</f>
        <v>0</v>
      </c>
    </row>
    <row r="55" spans="1:43" s="30" customFormat="1" ht="26.25" customHeight="1" x14ac:dyDescent="0.25">
      <c r="A55" s="28">
        <f>A53+1</f>
        <v>10</v>
      </c>
      <c r="B55" s="352" t="s">
        <v>404</v>
      </c>
      <c r="C55" s="353" t="s">
        <v>576</v>
      </c>
      <c r="D55" s="151">
        <v>11100071602</v>
      </c>
      <c r="E55" s="214">
        <v>76</v>
      </c>
      <c r="F55" s="630">
        <v>31</v>
      </c>
      <c r="G55" s="214">
        <v>60</v>
      </c>
      <c r="H55" s="214">
        <v>1</v>
      </c>
      <c r="I55" s="214">
        <v>0</v>
      </c>
      <c r="J55" s="27">
        <v>92</v>
      </c>
      <c r="K55" s="156">
        <f t="shared" si="59"/>
        <v>31</v>
      </c>
      <c r="L55" s="156">
        <f t="shared" si="60"/>
        <v>60</v>
      </c>
      <c r="M55" s="156">
        <f>H55</f>
        <v>1</v>
      </c>
      <c r="N55" s="156">
        <f>I55</f>
        <v>0</v>
      </c>
      <c r="O55" s="179">
        <f t="shared" si="47"/>
        <v>92</v>
      </c>
      <c r="P55" s="161" t="str">
        <f t="shared" si="25"/>
        <v>Xuất sắc</v>
      </c>
      <c r="Q55" s="536"/>
      <c r="R55" s="536"/>
      <c r="S55" s="536"/>
      <c r="T55" s="580">
        <f t="shared" ref="T55" si="63">COUNTIF(Q55:S55,"B")+COUNTIF(Q55:S55,"C")*2</f>
        <v>0</v>
      </c>
      <c r="U55" s="580">
        <f t="shared" ref="U55" si="64">+COUNTIF(Q55:S55,"D")</f>
        <v>0</v>
      </c>
      <c r="V55" s="581" t="str">
        <f t="shared" si="10"/>
        <v>Xuất sắc</v>
      </c>
      <c r="W55" s="603"/>
      <c r="X55" s="10" t="str">
        <f t="shared" ref="X55" si="65">IF(AND($J55&gt;=90,$J55&lt;=100),"X",IF($J55&lt;90,"",""))</f>
        <v>X</v>
      </c>
      <c r="Y55" s="10"/>
      <c r="Z55" s="92" t="str">
        <f t="shared" ref="Z55" si="66">IF(AND($J55&gt;=75,$J55&lt;90),"X",IF($J55&lt;75,"",""))</f>
        <v/>
      </c>
      <c r="AA55" s="92"/>
      <c r="AB55" s="92" t="str">
        <f t="shared" ref="AB55" si="67">IF(AND($J55&gt;=50,$J55&lt;75),"X",IF($J55&lt;50,"",""))</f>
        <v/>
      </c>
      <c r="AC55" s="92"/>
      <c r="AD55" s="92" t="str">
        <f t="shared" ref="AD55" si="68">IF($J55&lt;50,"X","")</f>
        <v/>
      </c>
      <c r="AE55" s="9"/>
      <c r="AF55" s="172"/>
      <c r="AG55" s="172"/>
      <c r="AH55" s="10" t="str">
        <f t="shared" ref="AH55" si="69">IF($V55="Xuất sắc","X","")</f>
        <v>X</v>
      </c>
      <c r="AI55" s="10"/>
      <c r="AJ55" s="92" t="str">
        <f t="shared" ref="AJ55" si="70">IF($V55="Tốt","X","")</f>
        <v/>
      </c>
      <c r="AK55" s="92"/>
      <c r="AL55" s="10" t="str">
        <f t="shared" ref="AL55" si="71">IF($V55="Hoàn thành","X","")</f>
        <v/>
      </c>
      <c r="AM55" s="92"/>
      <c r="AN55" s="10" t="str">
        <f t="shared" ref="AN55" si="72">IF($V55="Không hoàn thành","X","")</f>
        <v/>
      </c>
      <c r="AO55" s="569"/>
      <c r="AP55" s="10" t="str">
        <f t="shared" ref="AP55" si="73">IF($V55="Không đánh giá","X","")</f>
        <v/>
      </c>
      <c r="AQ55" s="172"/>
    </row>
    <row r="56" spans="1:43" s="30" customFormat="1" ht="33" customHeight="1" x14ac:dyDescent="0.25">
      <c r="A56" s="89" t="s">
        <v>700</v>
      </c>
      <c r="B56" s="90" t="s">
        <v>26</v>
      </c>
      <c r="C56" s="136"/>
      <c r="D56" s="96"/>
      <c r="E56" s="96"/>
      <c r="F56" s="96"/>
      <c r="G56" s="96"/>
      <c r="H56" s="96"/>
      <c r="I56" s="96"/>
      <c r="J56" s="190"/>
      <c r="K56" s="199">
        <f t="shared" si="59"/>
        <v>0</v>
      </c>
      <c r="L56" s="199">
        <f t="shared" si="60"/>
        <v>0</v>
      </c>
      <c r="M56" s="199"/>
      <c r="N56" s="199"/>
      <c r="O56" s="228"/>
      <c r="P56" s="161"/>
      <c r="Q56" s="538"/>
      <c r="R56" s="538"/>
      <c r="S56" s="538"/>
      <c r="T56" s="579"/>
      <c r="U56" s="579"/>
      <c r="V56" s="581"/>
      <c r="W56" s="606"/>
      <c r="X56" s="88">
        <f>COUNTIF(X57:X61,"x")</f>
        <v>3</v>
      </c>
      <c r="Y56" s="94">
        <f>X56/($X56+$Z56+$AB56+$AD56+$AF56)</f>
        <v>0.6</v>
      </c>
      <c r="Z56" s="88">
        <f>COUNTIF(Z57:Z61,"x")</f>
        <v>2</v>
      </c>
      <c r="AA56" s="94">
        <f>Z56/($X56+$Z56+$AB56+$AD56+$AF56)</f>
        <v>0.4</v>
      </c>
      <c r="AB56" s="88">
        <f>COUNTIF(AB57:AB61,"x")</f>
        <v>0</v>
      </c>
      <c r="AC56" s="94">
        <f>AB56/($X56+$Z56+$AB56+$AD56+$AF56)</f>
        <v>0</v>
      </c>
      <c r="AD56" s="88">
        <f>COUNTIF(AD57:AD61,"x")</f>
        <v>0</v>
      </c>
      <c r="AE56" s="94">
        <f>AD56/($X56+$Z56+$AB56+$AD56+$AF56)</f>
        <v>0</v>
      </c>
      <c r="AF56" s="88">
        <f>COUNTIF(AF57:AF61,"x")</f>
        <v>0</v>
      </c>
      <c r="AG56" s="94">
        <f>AF56/($X56+$Z56+$AB56+$AD56+$AF56)</f>
        <v>0</v>
      </c>
      <c r="AH56" s="88">
        <f>COUNTIF(AH57:AH61,"x")</f>
        <v>3</v>
      </c>
      <c r="AI56" s="94">
        <f>AH56/($X56+$Z56+$AB56+$AD56+$AF56)</f>
        <v>0.6</v>
      </c>
      <c r="AJ56" s="88">
        <f>COUNTIF(AJ57:AJ61,"x")</f>
        <v>2</v>
      </c>
      <c r="AK56" s="94">
        <f>AJ56/($X56+$Z56+$AB56+$AD56+$AF56)</f>
        <v>0.4</v>
      </c>
      <c r="AL56" s="88">
        <f>COUNTIF(AL57:AL61,"x")</f>
        <v>0</v>
      </c>
      <c r="AM56" s="94">
        <f>AL56/($X56+$Z56+$AB56+$AD56+$AF56)</f>
        <v>0</v>
      </c>
      <c r="AN56" s="88">
        <f>COUNTIF(AN57:AN61,"x")</f>
        <v>0</v>
      </c>
      <c r="AO56" s="94">
        <f>AN56/($X56+$Z56+$AB56+$AD56+$AF56)</f>
        <v>0</v>
      </c>
      <c r="AP56" s="88">
        <f>COUNTIF(AP57:AP61,"x")</f>
        <v>0</v>
      </c>
      <c r="AQ56" s="94">
        <f>AP56/($X56+$Z56+$AB56+$AD56+$AF56)</f>
        <v>0</v>
      </c>
    </row>
    <row r="57" spans="1:43" s="31" customFormat="1" ht="23.25" customHeight="1" x14ac:dyDescent="0.25">
      <c r="A57" s="28">
        <f>A55+1</f>
        <v>11</v>
      </c>
      <c r="B57" s="352" t="s">
        <v>67</v>
      </c>
      <c r="C57" s="354" t="s">
        <v>149</v>
      </c>
      <c r="D57" s="151" t="s">
        <v>68</v>
      </c>
      <c r="E57" s="222">
        <v>75</v>
      </c>
      <c r="F57" s="631">
        <v>28</v>
      </c>
      <c r="G57" s="214">
        <v>60</v>
      </c>
      <c r="H57" s="214">
        <v>2</v>
      </c>
      <c r="I57" s="214">
        <v>0</v>
      </c>
      <c r="J57" s="27">
        <v>90</v>
      </c>
      <c r="K57" s="156">
        <f>F57</f>
        <v>28</v>
      </c>
      <c r="L57" s="156">
        <f>G57</f>
        <v>60</v>
      </c>
      <c r="M57" s="156">
        <f>H57</f>
        <v>2</v>
      </c>
      <c r="N57" s="156">
        <f>I57</f>
        <v>0</v>
      </c>
      <c r="O57" s="179">
        <f>K57+L57+M57-N57</f>
        <v>90</v>
      </c>
      <c r="P57" s="161" t="str">
        <f>IF(AND($O57&gt;=90,$O57&lt;=100),"Xuất sắc",IF(AND($O57&gt;=75,$O57&lt;90),"Tốt",IF(AND($O57&gt;=50,$O57&lt;75),"Hoàn thành",IF(AND($O57&lt;50,$O57&gt;0),"Không hoàn thành",IF($O57=0,"Không đánh giá","")))))</f>
        <v>Xuất sắc</v>
      </c>
      <c r="Q57" s="536"/>
      <c r="R57" s="536"/>
      <c r="S57" s="536"/>
      <c r="T57" s="580">
        <f>COUNTIF(Q57:S57,"B")+COUNTIF(Q57:S57,"C")*2</f>
        <v>0</v>
      </c>
      <c r="U57" s="580">
        <f>+COUNTIF(Q57:S57,"D")</f>
        <v>0</v>
      </c>
      <c r="V57" s="581" t="str">
        <f>IF(U57&gt;=1,"Không hoàn thành",IF(AND($O57&gt;=90,$O57&lt;100,T57=0),"Xuất sắc",IF(AND($O57&gt;=90,$O57&lt;100,T57=1),"Tốt",IF(AND($O57&gt;=90,$O57&lt;100,T57=2),"Hoàn thành",IF(AND($O57&gt;=90,$O57&lt;100,T57&gt;=3),"Không hoàn thành",IF(AND($O57&gt;=75,$O57&lt;90,T57=0),"Tốt",IF(AND($O57&gt;=75,$O57&lt;90,T57=1),"Hoàn thành",IF(AND($O57&gt;=75,$O57&lt;90,T57&gt;=2),"Không hoàn thành",IF(AND($O57&gt;=50,$O57&lt;75,T57=0),"Hoàn thành",IF(AND($O57&gt;=50,$O57&lt;=75,T57&gt;=1),"Không hoàn thành",IF(AND($O57&gt;0,$O57&lt;50),"Không hoàn thành",IF($O57=0,"Không đánh giá",""))))))))))))</f>
        <v>Xuất sắc</v>
      </c>
      <c r="W57" s="332"/>
      <c r="X57" s="10" t="str">
        <f>IF(AND($J57&gt;=90,$J57&lt;=100),"X",IF($J57&lt;90,"",""))</f>
        <v>X</v>
      </c>
      <c r="Y57" s="10"/>
      <c r="Z57" s="92" t="str">
        <f>IF(AND($J57&gt;=75,$J57&lt;90),"X",IF($J57&lt;75,"",""))</f>
        <v/>
      </c>
      <c r="AA57" s="92"/>
      <c r="AB57" s="92" t="str">
        <f>IF(AND($J57&gt;=50,$J57&lt;75),"X",IF($J57&lt;50,"",""))</f>
        <v/>
      </c>
      <c r="AC57" s="92"/>
      <c r="AD57" s="92" t="str">
        <f>IF($J57&lt;50,"X","")</f>
        <v/>
      </c>
      <c r="AE57" s="9"/>
      <c r="AF57" s="172"/>
      <c r="AG57" s="172"/>
      <c r="AH57" s="10" t="str">
        <f>IF($V57="Xuất sắc","X","")</f>
        <v>X</v>
      </c>
      <c r="AI57" s="10"/>
      <c r="AJ57" s="92" t="str">
        <f>IF($V57="Tốt","X","")</f>
        <v/>
      </c>
      <c r="AK57" s="92"/>
      <c r="AL57" s="10" t="str">
        <f>IF($V57="Hoàn thành","X","")</f>
        <v/>
      </c>
      <c r="AM57" s="92"/>
      <c r="AN57" s="10" t="str">
        <f>IF($V57="Không hoàn thành","X","")</f>
        <v/>
      </c>
      <c r="AO57" s="569"/>
      <c r="AP57" s="10" t="str">
        <f>IF($V57="Không đánh giá","X","")</f>
        <v/>
      </c>
      <c r="AQ57" s="172"/>
    </row>
    <row r="58" spans="1:43" s="31" customFormat="1" ht="23.25" customHeight="1" x14ac:dyDescent="0.25">
      <c r="A58" s="28">
        <f>A57+1</f>
        <v>12</v>
      </c>
      <c r="B58" s="352" t="s">
        <v>707</v>
      </c>
      <c r="C58" s="353" t="s">
        <v>208</v>
      </c>
      <c r="D58" s="151" t="s">
        <v>69</v>
      </c>
      <c r="E58" s="222">
        <v>75</v>
      </c>
      <c r="F58" s="631">
        <v>24</v>
      </c>
      <c r="G58" s="214">
        <v>60</v>
      </c>
      <c r="H58" s="214">
        <v>0</v>
      </c>
      <c r="I58" s="214">
        <v>0</v>
      </c>
      <c r="J58" s="27">
        <v>84</v>
      </c>
      <c r="K58" s="156">
        <f t="shared" ref="K58:N61" si="74">F58</f>
        <v>24</v>
      </c>
      <c r="L58" s="156">
        <f t="shared" si="74"/>
        <v>60</v>
      </c>
      <c r="M58" s="156">
        <f t="shared" si="74"/>
        <v>0</v>
      </c>
      <c r="N58" s="156">
        <f t="shared" si="74"/>
        <v>0</v>
      </c>
      <c r="O58" s="179">
        <f>K58+L58+M58-N58</f>
        <v>84</v>
      </c>
      <c r="P58" s="161" t="str">
        <f t="shared" si="25"/>
        <v>Tốt</v>
      </c>
      <c r="Q58" s="536"/>
      <c r="R58" s="536"/>
      <c r="S58" s="536"/>
      <c r="T58" s="580">
        <f t="shared" ref="T58:T61" si="75">COUNTIF(Q58:S58,"B")+COUNTIF(Q58:S58,"C")*2</f>
        <v>0</v>
      </c>
      <c r="U58" s="580">
        <f t="shared" ref="U58:U61" si="76">+COUNTIF(Q58:S58,"D")</f>
        <v>0</v>
      </c>
      <c r="V58" s="581" t="str">
        <f t="shared" si="10"/>
        <v>Tốt</v>
      </c>
      <c r="W58" s="162"/>
      <c r="X58" s="10" t="str">
        <f t="shared" ref="X58:X61" si="77">IF(AND($J58&gt;=90,$J58&lt;=100),"X",IF($J58&lt;90,"",""))</f>
        <v/>
      </c>
      <c r="Y58" s="10"/>
      <c r="Z58" s="92" t="str">
        <f t="shared" ref="Z58:Z61" si="78">IF(AND($J58&gt;=75,$J58&lt;90),"X",IF($J58&lt;75,"",""))</f>
        <v>X</v>
      </c>
      <c r="AA58" s="92"/>
      <c r="AB58" s="92" t="str">
        <f t="shared" ref="AB58:AB61" si="79">IF(AND($J58&gt;=50,$J58&lt;75),"X",IF($J58&lt;50,"",""))</f>
        <v/>
      </c>
      <c r="AC58" s="92"/>
      <c r="AD58" s="92" t="str">
        <f t="shared" ref="AD58:AD61" si="80">IF($J58&lt;50,"X","")</f>
        <v/>
      </c>
      <c r="AE58" s="9"/>
      <c r="AF58" s="172"/>
      <c r="AG58" s="172"/>
      <c r="AH58" s="10" t="str">
        <f t="shared" ref="AH58:AH61" si="81">IF($V58="Xuất sắc","X","")</f>
        <v/>
      </c>
      <c r="AI58" s="10"/>
      <c r="AJ58" s="92" t="str">
        <f t="shared" ref="AJ58:AJ61" si="82">IF($V58="Tốt","X","")</f>
        <v>X</v>
      </c>
      <c r="AK58" s="92"/>
      <c r="AL58" s="10" t="str">
        <f t="shared" ref="AL58:AL61" si="83">IF($V58="Hoàn thành","X","")</f>
        <v/>
      </c>
      <c r="AM58" s="92"/>
      <c r="AN58" s="10" t="str">
        <f t="shared" ref="AN58:AN61" si="84">IF($V58="Không hoàn thành","X","")</f>
        <v/>
      </c>
      <c r="AO58" s="569"/>
      <c r="AP58" s="10" t="str">
        <f t="shared" ref="AP58:AP61" si="85">IF($V58="Không đánh giá","X","")</f>
        <v/>
      </c>
      <c r="AQ58" s="172"/>
    </row>
    <row r="59" spans="1:43" s="31" customFormat="1" ht="23.25" customHeight="1" x14ac:dyDescent="0.25">
      <c r="A59" s="28">
        <f>A58+1</f>
        <v>13</v>
      </c>
      <c r="B59" s="355" t="s">
        <v>708</v>
      </c>
      <c r="C59" s="356" t="s">
        <v>309</v>
      </c>
      <c r="D59" s="150" t="s">
        <v>70</v>
      </c>
      <c r="E59" s="222">
        <v>75</v>
      </c>
      <c r="F59" s="631">
        <v>30</v>
      </c>
      <c r="G59" s="214">
        <v>60</v>
      </c>
      <c r="H59" s="214">
        <v>0</v>
      </c>
      <c r="I59" s="214">
        <v>0</v>
      </c>
      <c r="J59" s="27">
        <v>90</v>
      </c>
      <c r="K59" s="156">
        <f t="shared" si="74"/>
        <v>30</v>
      </c>
      <c r="L59" s="156">
        <f t="shared" si="74"/>
        <v>60</v>
      </c>
      <c r="M59" s="156">
        <f t="shared" si="74"/>
        <v>0</v>
      </c>
      <c r="N59" s="156">
        <f t="shared" si="74"/>
        <v>0</v>
      </c>
      <c r="O59" s="179">
        <f>K59+L59+M59-N59</f>
        <v>90</v>
      </c>
      <c r="P59" s="161" t="str">
        <f t="shared" si="25"/>
        <v>Xuất sắc</v>
      </c>
      <c r="Q59" s="536"/>
      <c r="R59" s="536"/>
      <c r="S59" s="536"/>
      <c r="T59" s="580">
        <f t="shared" si="75"/>
        <v>0</v>
      </c>
      <c r="U59" s="580">
        <f t="shared" si="76"/>
        <v>0</v>
      </c>
      <c r="V59" s="581" t="str">
        <f t="shared" si="10"/>
        <v>Xuất sắc</v>
      </c>
      <c r="W59" s="332"/>
      <c r="X59" s="10" t="str">
        <f t="shared" si="77"/>
        <v>X</v>
      </c>
      <c r="Y59" s="10"/>
      <c r="Z59" s="92" t="str">
        <f t="shared" si="78"/>
        <v/>
      </c>
      <c r="AA59" s="92"/>
      <c r="AB59" s="92" t="str">
        <f t="shared" si="79"/>
        <v/>
      </c>
      <c r="AC59" s="92"/>
      <c r="AD59" s="92" t="str">
        <f t="shared" si="80"/>
        <v/>
      </c>
      <c r="AE59" s="9"/>
      <c r="AF59" s="172"/>
      <c r="AG59" s="172"/>
      <c r="AH59" s="10" t="str">
        <f t="shared" si="81"/>
        <v>X</v>
      </c>
      <c r="AI59" s="10"/>
      <c r="AJ59" s="92" t="str">
        <f t="shared" si="82"/>
        <v/>
      </c>
      <c r="AK59" s="92"/>
      <c r="AL59" s="10" t="str">
        <f t="shared" si="83"/>
        <v/>
      </c>
      <c r="AM59" s="92"/>
      <c r="AN59" s="10" t="str">
        <f t="shared" si="84"/>
        <v/>
      </c>
      <c r="AO59" s="569"/>
      <c r="AP59" s="10" t="str">
        <f t="shared" si="85"/>
        <v/>
      </c>
      <c r="AQ59" s="172"/>
    </row>
    <row r="60" spans="1:43" s="5" customFormat="1" ht="29.25" customHeight="1" x14ac:dyDescent="0.25">
      <c r="A60" s="28">
        <f>A59+1</f>
        <v>14</v>
      </c>
      <c r="B60" s="23" t="s">
        <v>175</v>
      </c>
      <c r="C60" s="45" t="s">
        <v>593</v>
      </c>
      <c r="D60" s="108" t="s">
        <v>176</v>
      </c>
      <c r="E60" s="222">
        <v>77</v>
      </c>
      <c r="F60" s="631">
        <v>28</v>
      </c>
      <c r="G60" s="214">
        <v>60</v>
      </c>
      <c r="H60" s="214">
        <v>2</v>
      </c>
      <c r="I60" s="214">
        <v>0</v>
      </c>
      <c r="J60" s="27">
        <v>90</v>
      </c>
      <c r="K60" s="156">
        <f>F60</f>
        <v>28</v>
      </c>
      <c r="L60" s="156">
        <f>G60</f>
        <v>60</v>
      </c>
      <c r="M60" s="156">
        <f>H60</f>
        <v>2</v>
      </c>
      <c r="N60" s="156">
        <f>I60</f>
        <v>0</v>
      </c>
      <c r="O60" s="179">
        <f>K60+L60+M60-N60</f>
        <v>90</v>
      </c>
      <c r="P60" s="161" t="str">
        <f>IF(AND($O60&gt;=90,$O60&lt;=100),"Xuất sắc",IF(AND($O60&gt;=75,$O60&lt;90),"Tốt",IF(AND($O60&gt;=50,$O60&lt;75),"Hoàn thành",IF(AND($O60&lt;50,$O60&gt;0),"Không hoàn thành",IF($O60=0,"Không đánh giá","")))))</f>
        <v>Xuất sắc</v>
      </c>
      <c r="Q60" s="536"/>
      <c r="R60" s="536"/>
      <c r="S60" s="536"/>
      <c r="T60" s="580">
        <f>COUNTIF(Q60:S60,"B")+COUNTIF(Q60:S60,"C")*2</f>
        <v>0</v>
      </c>
      <c r="U60" s="580">
        <f>+COUNTIF(Q60:S60,"D")</f>
        <v>0</v>
      </c>
      <c r="V60" s="581" t="str">
        <f>IF(U60&gt;=1,"Không hoàn thành",IF(AND($O60&gt;=90,$O60&lt;100,T60=0),"Xuất sắc",IF(AND($O60&gt;=90,$O60&lt;100,T60=1),"Tốt",IF(AND($O60&gt;=90,$O60&lt;100,T60=2),"Hoàn thành",IF(AND($O60&gt;=90,$O60&lt;100,T60&gt;=3),"Không hoàn thành",IF(AND($O60&gt;=75,$O60&lt;90,T60=0),"Tốt",IF(AND($O60&gt;=75,$O60&lt;90,T60=1),"Hoàn thành",IF(AND($O60&gt;=75,$O60&lt;90,T60&gt;=2),"Không hoàn thành",IF(AND($O60&gt;=50,$O60&lt;75,T60=0),"Hoàn thành",IF(AND($O60&gt;=50,$O60&lt;=75,T60&gt;=1),"Không hoàn thành",IF(AND($O60&gt;0,$O60&lt;50),"Không hoàn thành",IF($O60=0,"Không đánh giá",""))))))))))))</f>
        <v>Xuất sắc</v>
      </c>
      <c r="W60" s="608"/>
      <c r="X60" s="10" t="str">
        <f>IF(AND($J60&gt;=90,$J60&lt;=100),"X",IF($J60&lt;90,"",""))</f>
        <v>X</v>
      </c>
      <c r="Y60" s="10"/>
      <c r="Z60" s="92" t="str">
        <f>IF(AND($J60&gt;=75,$J60&lt;90),"X",IF($J60&lt;75,"",""))</f>
        <v/>
      </c>
      <c r="AA60" s="92"/>
      <c r="AB60" s="92" t="str">
        <f>IF(AND($J60&gt;=50,$J60&lt;75),"X",IF($J60&lt;50,"",""))</f>
        <v/>
      </c>
      <c r="AC60" s="92"/>
      <c r="AD60" s="92" t="str">
        <f>IF($J60&lt;50,"X","")</f>
        <v/>
      </c>
      <c r="AE60" s="9"/>
      <c r="AF60" s="172"/>
      <c r="AG60" s="172"/>
      <c r="AH60" s="10" t="str">
        <f>IF($V60="Xuất sắc","X","")</f>
        <v>X</v>
      </c>
      <c r="AI60" s="10"/>
      <c r="AJ60" s="92" t="str">
        <f>IF($V60="Tốt","X","")</f>
        <v/>
      </c>
      <c r="AK60" s="92"/>
      <c r="AL60" s="10" t="str">
        <f>IF($V60="Hoàn thành","X","")</f>
        <v/>
      </c>
      <c r="AM60" s="92"/>
      <c r="AN60" s="10" t="str">
        <f>IF($V60="Không hoàn thành","X","")</f>
        <v/>
      </c>
      <c r="AO60" s="569"/>
      <c r="AP60" s="10" t="str">
        <f>IF($V60="Không đánh giá","X","")</f>
        <v/>
      </c>
      <c r="AQ60" s="172"/>
    </row>
    <row r="61" spans="1:43" s="31" customFormat="1" ht="23.25" customHeight="1" x14ac:dyDescent="0.25">
      <c r="A61" s="28">
        <f>A60+1</f>
        <v>15</v>
      </c>
      <c r="B61" s="355" t="s">
        <v>896</v>
      </c>
      <c r="C61" s="356" t="s">
        <v>851</v>
      </c>
      <c r="D61" s="532" t="s">
        <v>852</v>
      </c>
      <c r="E61" s="214">
        <v>92</v>
      </c>
      <c r="F61" s="630">
        <v>29</v>
      </c>
      <c r="G61" s="214">
        <v>60</v>
      </c>
      <c r="H61" s="214">
        <v>0</v>
      </c>
      <c r="I61" s="214">
        <v>0</v>
      </c>
      <c r="J61" s="27">
        <v>89</v>
      </c>
      <c r="K61" s="156">
        <f t="shared" si="74"/>
        <v>29</v>
      </c>
      <c r="L61" s="156">
        <f t="shared" si="74"/>
        <v>60</v>
      </c>
      <c r="M61" s="156">
        <f t="shared" si="74"/>
        <v>0</v>
      </c>
      <c r="N61" s="156">
        <f t="shared" si="74"/>
        <v>0</v>
      </c>
      <c r="O61" s="179">
        <f>K61+L61+M61-N61</f>
        <v>89</v>
      </c>
      <c r="P61" s="161" t="str">
        <f t="shared" si="25"/>
        <v>Tốt</v>
      </c>
      <c r="Q61" s="536"/>
      <c r="R61" s="536"/>
      <c r="S61" s="536"/>
      <c r="T61" s="580">
        <f t="shared" si="75"/>
        <v>0</v>
      </c>
      <c r="U61" s="580">
        <f t="shared" si="76"/>
        <v>0</v>
      </c>
      <c r="V61" s="581" t="str">
        <f t="shared" si="10"/>
        <v>Tốt</v>
      </c>
      <c r="W61" s="332"/>
      <c r="X61" s="10" t="str">
        <f t="shared" si="77"/>
        <v/>
      </c>
      <c r="Y61" s="10"/>
      <c r="Z61" s="92" t="str">
        <f t="shared" si="78"/>
        <v>X</v>
      </c>
      <c r="AA61" s="92"/>
      <c r="AB61" s="92" t="str">
        <f t="shared" si="79"/>
        <v/>
      </c>
      <c r="AC61" s="92"/>
      <c r="AD61" s="92" t="str">
        <f t="shared" si="80"/>
        <v/>
      </c>
      <c r="AE61" s="9"/>
      <c r="AF61" s="172"/>
      <c r="AG61" s="172"/>
      <c r="AH61" s="10" t="str">
        <f t="shared" si="81"/>
        <v/>
      </c>
      <c r="AI61" s="10"/>
      <c r="AJ61" s="92" t="str">
        <f t="shared" si="82"/>
        <v>X</v>
      </c>
      <c r="AK61" s="92"/>
      <c r="AL61" s="10" t="str">
        <f t="shared" si="83"/>
        <v/>
      </c>
      <c r="AM61" s="92"/>
      <c r="AN61" s="10" t="str">
        <f t="shared" si="84"/>
        <v/>
      </c>
      <c r="AO61" s="569"/>
      <c r="AP61" s="10" t="str">
        <f t="shared" si="85"/>
        <v/>
      </c>
      <c r="AQ61" s="172"/>
    </row>
    <row r="62" spans="1:43" s="5" customFormat="1" ht="18.75" x14ac:dyDescent="0.25">
      <c r="A62" s="52" t="s">
        <v>20</v>
      </c>
      <c r="B62" s="61" t="s">
        <v>81</v>
      </c>
      <c r="C62" s="137"/>
      <c r="D62" s="97"/>
      <c r="E62" s="97"/>
      <c r="F62" s="97"/>
      <c r="G62" s="97"/>
      <c r="H62" s="97"/>
      <c r="I62" s="97"/>
      <c r="J62" s="191"/>
      <c r="K62" s="200"/>
      <c r="L62" s="200"/>
      <c r="M62" s="200"/>
      <c r="N62" s="200"/>
      <c r="O62" s="193"/>
      <c r="P62" s="161"/>
      <c r="Q62" s="537"/>
      <c r="R62" s="537"/>
      <c r="S62" s="537"/>
      <c r="T62" s="578"/>
      <c r="U62" s="578"/>
      <c r="V62" s="581"/>
      <c r="W62" s="607"/>
      <c r="X62" s="34">
        <f>X63+X71</f>
        <v>4</v>
      </c>
      <c r="Y62" s="95">
        <f>X62/($X62+$Z62+$AB62+$AD62+$AF62)</f>
        <v>0.5</v>
      </c>
      <c r="Z62" s="34">
        <f>Z63+Z71</f>
        <v>4</v>
      </c>
      <c r="AA62" s="95">
        <f>Z62/($X62+$Z62+$AB62+$AD62+$AF62)</f>
        <v>0.5</v>
      </c>
      <c r="AB62" s="34">
        <f>AB63+AB71</f>
        <v>0</v>
      </c>
      <c r="AC62" s="95">
        <f>AB62/($X62+$Z62+$AB62+$AD62+$AF62)</f>
        <v>0</v>
      </c>
      <c r="AD62" s="34">
        <f>AD63+AD71</f>
        <v>0</v>
      </c>
      <c r="AE62" s="95">
        <f>AD62/($X62+$Z62+$AB62+$AD62+$AF62)</f>
        <v>0</v>
      </c>
      <c r="AF62" s="34">
        <f>AF63+AF71</f>
        <v>0</v>
      </c>
      <c r="AG62" s="95">
        <f>AF62/($X62+$Z62+$AB62+$AD62+$AF62)</f>
        <v>0</v>
      </c>
      <c r="AH62" s="34">
        <f>AH63+AH71</f>
        <v>4</v>
      </c>
      <c r="AI62" s="95">
        <f>AH62/($X62+$Z62+$AB62+$AD62+$AF62)</f>
        <v>0.5</v>
      </c>
      <c r="AJ62" s="34">
        <f>AJ63+AJ71</f>
        <v>4</v>
      </c>
      <c r="AK62" s="95">
        <f>AJ62/($X62+$Z62+$AB62+$AD62+$AF62)</f>
        <v>0.5</v>
      </c>
      <c r="AL62" s="34">
        <f>AL63+AL71</f>
        <v>0</v>
      </c>
      <c r="AM62" s="95">
        <f>AL62/($X62+$Z62+$AB62+$AD62+$AF62)</f>
        <v>0</v>
      </c>
      <c r="AN62" s="34">
        <f>AN63+AN71</f>
        <v>0</v>
      </c>
      <c r="AO62" s="95">
        <f>AN62/($X62+$Z62+$AB62+$AD62+$AF62)</f>
        <v>0</v>
      </c>
      <c r="AP62" s="34">
        <f>AP63+AP71</f>
        <v>0</v>
      </c>
      <c r="AQ62" s="95">
        <f>AP62/($X62+$Z62+$AB62+$AD62+$AF62)</f>
        <v>0</v>
      </c>
    </row>
    <row r="63" spans="1:43" s="3" customFormat="1" ht="18.75" x14ac:dyDescent="0.25">
      <c r="A63" s="84" t="s">
        <v>697</v>
      </c>
      <c r="B63" s="85" t="s">
        <v>23</v>
      </c>
      <c r="C63" s="133"/>
      <c r="D63" s="84"/>
      <c r="E63" s="84"/>
      <c r="F63" s="87"/>
      <c r="G63" s="87"/>
      <c r="H63" s="87"/>
      <c r="I63" s="87"/>
      <c r="J63" s="87"/>
      <c r="K63" s="198"/>
      <c r="L63" s="198"/>
      <c r="M63" s="198"/>
      <c r="N63" s="198"/>
      <c r="O63" s="179"/>
      <c r="P63" s="161"/>
      <c r="Q63" s="536"/>
      <c r="R63" s="536"/>
      <c r="S63" s="536"/>
      <c r="T63" s="580"/>
      <c r="U63" s="580"/>
      <c r="V63" s="581"/>
      <c r="W63" s="598"/>
      <c r="X63" s="88">
        <f>COUNTIF(X64:X70,"x")</f>
        <v>3</v>
      </c>
      <c r="Y63" s="94">
        <f>X63/($X63+$Z63+$AB63+$AD63+$AF63)</f>
        <v>0.42857142857142855</v>
      </c>
      <c r="Z63" s="88">
        <f>COUNTIF(Z64:Z70,"x")</f>
        <v>4</v>
      </c>
      <c r="AA63" s="94">
        <f>Z63/($X63+$Z63+$AB63+$AD63+$AF63)</f>
        <v>0.5714285714285714</v>
      </c>
      <c r="AB63" s="88">
        <f>COUNTIF(AB64:AB70,"x")</f>
        <v>0</v>
      </c>
      <c r="AC63" s="94">
        <f>AB63/($X63+$Z63+$AB63+$AD63+$AF63)</f>
        <v>0</v>
      </c>
      <c r="AD63" s="88">
        <f>COUNTIF(AD64:AD70,"x")</f>
        <v>0</v>
      </c>
      <c r="AE63" s="94">
        <f>AD63/($X63+$Z63+$AB63+$AD63+$AF63)</f>
        <v>0</v>
      </c>
      <c r="AF63" s="88">
        <f>COUNTIF(AF64:AF70,"x")</f>
        <v>0</v>
      </c>
      <c r="AG63" s="94">
        <f>AF63/($X63+$Z63+$AB63+$AD63+$AF63)</f>
        <v>0</v>
      </c>
      <c r="AH63" s="88">
        <f>COUNTIF(AH64:AH70,"x")</f>
        <v>3</v>
      </c>
      <c r="AI63" s="94">
        <f>AH63/($X63+$Z63+$AB63+$AD63+$AF63)</f>
        <v>0.42857142857142855</v>
      </c>
      <c r="AJ63" s="88">
        <f>COUNTIF(AJ64:AJ70,"x")</f>
        <v>4</v>
      </c>
      <c r="AK63" s="94">
        <f>AJ63/($X63+$Z63+$AB63+$AD63+$AF63)</f>
        <v>0.5714285714285714</v>
      </c>
      <c r="AL63" s="88">
        <f>COUNTIF(AL64:AL70,"x")</f>
        <v>0</v>
      </c>
      <c r="AM63" s="94">
        <f>AL63/($X63+$Z63+$AB63+$AD63+$AF63)</f>
        <v>0</v>
      </c>
      <c r="AN63" s="88">
        <f>COUNTIF(AN64:AN70,"x")</f>
        <v>0</v>
      </c>
      <c r="AO63" s="94">
        <f>AN63/($X63+$Z63+$AB63+$AD63+$AF63)</f>
        <v>0</v>
      </c>
      <c r="AP63" s="88">
        <f>COUNTIF(AP64:AP70,"x")</f>
        <v>0</v>
      </c>
      <c r="AQ63" s="94">
        <f>AP63/($X63+$Z63+$AB63+$AD63+$AF63)</f>
        <v>0</v>
      </c>
    </row>
    <row r="64" spans="1:43" s="3" customFormat="1" ht="21.75" customHeight="1" x14ac:dyDescent="0.25">
      <c r="A64" s="22">
        <v>1</v>
      </c>
      <c r="B64" s="23" t="s">
        <v>74</v>
      </c>
      <c r="C64" s="134" t="s">
        <v>577</v>
      </c>
      <c r="D64" s="153">
        <v>11100066861</v>
      </c>
      <c r="E64" s="27">
        <v>76</v>
      </c>
      <c r="F64" s="27">
        <v>28</v>
      </c>
      <c r="G64" s="27">
        <v>60</v>
      </c>
      <c r="H64" s="27">
        <v>0</v>
      </c>
      <c r="I64" s="27">
        <v>0</v>
      </c>
      <c r="J64" s="169">
        <v>88</v>
      </c>
      <c r="K64" s="156">
        <f t="shared" ref="K64:L70" si="86">F64</f>
        <v>28</v>
      </c>
      <c r="L64" s="156">
        <f t="shared" si="86"/>
        <v>60</v>
      </c>
      <c r="M64" s="156">
        <f t="shared" ref="M64:N70" si="87">H64</f>
        <v>0</v>
      </c>
      <c r="N64" s="156">
        <f t="shared" si="87"/>
        <v>0</v>
      </c>
      <c r="O64" s="179">
        <f t="shared" ref="O64:O70" si="88">K64+L64+M64-N64</f>
        <v>88</v>
      </c>
      <c r="P64" s="161" t="str">
        <f t="shared" si="25"/>
        <v>Tốt</v>
      </c>
      <c r="Q64" s="536"/>
      <c r="R64" s="536"/>
      <c r="S64" s="536"/>
      <c r="T64" s="580">
        <f t="shared" ref="T64:T70" si="89">COUNTIF(Q64:S64,"B")+COUNTIF(Q64:S64,"C")*2</f>
        <v>0</v>
      </c>
      <c r="U64" s="580">
        <f t="shared" ref="U64:U70" si="90">+COUNTIF(Q64:S64,"D")</f>
        <v>0</v>
      </c>
      <c r="V64" s="581" t="str">
        <f t="shared" si="10"/>
        <v>Tốt</v>
      </c>
      <c r="W64" s="601"/>
      <c r="X64" s="10" t="str">
        <f t="shared" ref="X64:X70" si="91">IF(AND($J64&gt;=90,$J64&lt;=100),"X",IF($J64&lt;90,"",""))</f>
        <v/>
      </c>
      <c r="Y64" s="10"/>
      <c r="Z64" s="92" t="str">
        <f t="shared" ref="Z64:Z70" si="92">IF(AND($J64&gt;=75,$J64&lt;90),"X",IF($J64&lt;75,"",""))</f>
        <v>X</v>
      </c>
      <c r="AA64" s="92"/>
      <c r="AB64" s="92" t="str">
        <f t="shared" ref="AB64:AB70" si="93">IF(AND($J64&gt;=50,$J64&lt;75),"X",IF($J64&lt;50,"",""))</f>
        <v/>
      </c>
      <c r="AC64" s="92"/>
      <c r="AD64" s="92" t="str">
        <f t="shared" ref="AD64:AD70" si="94">IF($J64&lt;50,"X","")</f>
        <v/>
      </c>
      <c r="AE64" s="9"/>
      <c r="AF64" s="172"/>
      <c r="AG64" s="172"/>
      <c r="AH64" s="10" t="str">
        <f t="shared" ref="AH64:AH70" si="95">IF($V64="Xuất sắc","X","")</f>
        <v/>
      </c>
      <c r="AI64" s="10"/>
      <c r="AJ64" s="92" t="str">
        <f t="shared" ref="AJ64:AJ70" si="96">IF($V64="Tốt","X","")</f>
        <v>X</v>
      </c>
      <c r="AK64" s="92"/>
      <c r="AL64" s="10" t="str">
        <f t="shared" ref="AL64:AL70" si="97">IF($V64="Hoàn thành","X","")</f>
        <v/>
      </c>
      <c r="AM64" s="92"/>
      <c r="AN64" s="10" t="str">
        <f t="shared" ref="AN64:AN70" si="98">IF($V64="Không hoàn thành","X","")</f>
        <v/>
      </c>
      <c r="AO64" s="569"/>
      <c r="AP64" s="10" t="str">
        <f t="shared" ref="AP64:AP70" si="99">IF($V64="Không đánh giá","X","")</f>
        <v/>
      </c>
      <c r="AQ64" s="172"/>
    </row>
    <row r="65" spans="1:43" s="3" customFormat="1" ht="24.75" customHeight="1" x14ac:dyDescent="0.25">
      <c r="A65" s="13">
        <v>2</v>
      </c>
      <c r="B65" s="23" t="s">
        <v>417</v>
      </c>
      <c r="C65" s="45" t="s">
        <v>102</v>
      </c>
      <c r="D65" s="123">
        <v>11100083384</v>
      </c>
      <c r="E65" s="27">
        <v>91</v>
      </c>
      <c r="F65" s="27">
        <v>33</v>
      </c>
      <c r="G65" s="27">
        <v>60</v>
      </c>
      <c r="H65" s="27">
        <v>0</v>
      </c>
      <c r="I65" s="27">
        <v>0</v>
      </c>
      <c r="J65" s="169">
        <v>93</v>
      </c>
      <c r="K65" s="156">
        <f>F65</f>
        <v>33</v>
      </c>
      <c r="L65" s="156">
        <f>G65</f>
        <v>60</v>
      </c>
      <c r="M65" s="156">
        <f>H65</f>
        <v>0</v>
      </c>
      <c r="N65" s="156">
        <f>I65</f>
        <v>0</v>
      </c>
      <c r="O65" s="179">
        <f>K65+L65+M65-N65</f>
        <v>93</v>
      </c>
      <c r="P65" s="161" t="str">
        <f>IF(AND($O65&gt;=90,$O65&lt;=100),"Xuất sắc",IF(AND($O65&gt;=75,$O65&lt;90),"Tốt",IF(AND($O65&gt;=50,$O65&lt;75),"Hoàn thành",IF(AND($O65&lt;50,$O65&gt;0),"Không hoàn thành",IF($O65=0,"Không đánh giá","")))))</f>
        <v>Xuất sắc</v>
      </c>
      <c r="Q65" s="536"/>
      <c r="R65" s="536"/>
      <c r="S65" s="536"/>
      <c r="T65" s="580">
        <f>COUNTIF(Q65:S65,"B")+COUNTIF(Q65:S65,"C")*2</f>
        <v>0</v>
      </c>
      <c r="U65" s="580">
        <f>+COUNTIF(Q65:S65,"D")</f>
        <v>0</v>
      </c>
      <c r="V65" s="581" t="str">
        <f>IF(U65&gt;=1,"Không hoàn thành",IF(AND($O65&gt;=90,$O65&lt;100,T65=0),"Xuất sắc",IF(AND($O65&gt;=90,$O65&lt;100,T65=1),"Tốt",IF(AND($O65&gt;=90,$O65&lt;100,T65=2),"Hoàn thành",IF(AND($O65&gt;=90,$O65&lt;100,T65&gt;=3),"Không hoàn thành",IF(AND($O65&gt;=75,$O65&lt;90,T65=0),"Tốt",IF(AND($O65&gt;=75,$O65&lt;90,T65=1),"Hoàn thành",IF(AND($O65&gt;=75,$O65&lt;90,T65&gt;=2),"Không hoàn thành",IF(AND($O65&gt;=50,$O65&lt;75,T65=0),"Hoàn thành",IF(AND($O65&gt;=50,$O65&lt;=75,T65&gt;=1),"Không hoàn thành",IF(AND($O65&gt;0,$O65&lt;50),"Không hoàn thành",IF($O65=0,"Không đánh giá",""))))))))))))</f>
        <v>Xuất sắc</v>
      </c>
      <c r="W65" s="610"/>
      <c r="X65" s="10" t="str">
        <f>IF(AND($J65&gt;=90,$J65&lt;=100),"X",IF($J65&lt;90,"",""))</f>
        <v>X</v>
      </c>
      <c r="Y65" s="10"/>
      <c r="Z65" s="92" t="str">
        <f>IF(AND($J65&gt;=75,$J65&lt;90),"X",IF($J65&lt;75,"",""))</f>
        <v/>
      </c>
      <c r="AA65" s="92"/>
      <c r="AB65" s="92" t="str">
        <f>IF(AND($J65&gt;=50,$J65&lt;75),"X",IF($J65&lt;50,"",""))</f>
        <v/>
      </c>
      <c r="AC65" s="92"/>
      <c r="AD65" s="92" t="str">
        <f>IF($J65&lt;50,"X","")</f>
        <v/>
      </c>
      <c r="AE65" s="9"/>
      <c r="AF65" s="172"/>
      <c r="AG65" s="172"/>
      <c r="AH65" s="10" t="str">
        <f>IF($V65="Xuất sắc","X","")</f>
        <v>X</v>
      </c>
      <c r="AI65" s="10"/>
      <c r="AJ65" s="92" t="str">
        <f>IF($V65="Tốt","X","")</f>
        <v/>
      </c>
      <c r="AK65" s="92"/>
      <c r="AL65" s="10" t="str">
        <f>IF($V65="Hoàn thành","X","")</f>
        <v/>
      </c>
      <c r="AM65" s="92"/>
      <c r="AN65" s="10" t="str">
        <f>IF($V65="Không hoàn thành","X","")</f>
        <v/>
      </c>
      <c r="AO65" s="569"/>
      <c r="AP65" s="10" t="str">
        <f>IF($V65="Không đánh giá","X","")</f>
        <v/>
      </c>
      <c r="AQ65" s="172"/>
    </row>
    <row r="66" spans="1:43" s="659" customFormat="1" ht="36" customHeight="1" x14ac:dyDescent="0.25">
      <c r="A66" s="518">
        <v>3</v>
      </c>
      <c r="B66" s="651" t="s">
        <v>75</v>
      </c>
      <c r="C66" s="665" t="s">
        <v>578</v>
      </c>
      <c r="D66" s="666">
        <v>11100000701</v>
      </c>
      <c r="E66" s="652">
        <v>84</v>
      </c>
      <c r="F66" s="652">
        <v>28</v>
      </c>
      <c r="G66" s="652">
        <v>60</v>
      </c>
      <c r="H66" s="652">
        <v>0</v>
      </c>
      <c r="I66" s="652">
        <v>0</v>
      </c>
      <c r="J66" s="667">
        <v>88</v>
      </c>
      <c r="K66" s="653">
        <f t="shared" si="86"/>
        <v>28</v>
      </c>
      <c r="L66" s="653">
        <f t="shared" si="86"/>
        <v>60</v>
      </c>
      <c r="M66" s="653">
        <f t="shared" si="87"/>
        <v>0</v>
      </c>
      <c r="N66" s="653">
        <f t="shared" si="87"/>
        <v>0</v>
      </c>
      <c r="O66" s="474">
        <f t="shared" si="88"/>
        <v>88</v>
      </c>
      <c r="P66" s="654" t="str">
        <f t="shared" si="25"/>
        <v>Tốt</v>
      </c>
      <c r="Q66" s="655"/>
      <c r="R66" s="655"/>
      <c r="S66" s="655"/>
      <c r="T66" s="656">
        <f t="shared" si="89"/>
        <v>0</v>
      </c>
      <c r="U66" s="656">
        <f t="shared" si="90"/>
        <v>0</v>
      </c>
      <c r="V66" s="582" t="str">
        <f t="shared" si="10"/>
        <v>Tốt</v>
      </c>
      <c r="W66" s="668" t="s">
        <v>901</v>
      </c>
      <c r="X66" s="657" t="str">
        <f t="shared" si="91"/>
        <v/>
      </c>
      <c r="Y66" s="657"/>
      <c r="Z66" s="583" t="str">
        <f t="shared" si="92"/>
        <v>X</v>
      </c>
      <c r="AA66" s="583"/>
      <c r="AB66" s="583" t="str">
        <f t="shared" si="93"/>
        <v/>
      </c>
      <c r="AC66" s="583"/>
      <c r="AD66" s="583" t="str">
        <f t="shared" si="94"/>
        <v/>
      </c>
      <c r="AE66" s="658"/>
      <c r="AF66" s="658"/>
      <c r="AG66" s="658"/>
      <c r="AH66" s="657" t="str">
        <f t="shared" si="95"/>
        <v/>
      </c>
      <c r="AI66" s="657"/>
      <c r="AJ66" s="583" t="str">
        <f t="shared" si="96"/>
        <v>X</v>
      </c>
      <c r="AK66" s="583"/>
      <c r="AL66" s="657" t="str">
        <f t="shared" si="97"/>
        <v/>
      </c>
      <c r="AM66" s="583"/>
      <c r="AN66" s="657" t="str">
        <f t="shared" si="98"/>
        <v/>
      </c>
      <c r="AO66" s="658"/>
      <c r="AP66" s="657" t="str">
        <f t="shared" si="99"/>
        <v/>
      </c>
      <c r="AQ66" s="658"/>
    </row>
    <row r="67" spans="1:43" s="4" customFormat="1" ht="21.75" customHeight="1" x14ac:dyDescent="0.25">
      <c r="A67" s="13">
        <v>4</v>
      </c>
      <c r="B67" s="23" t="s">
        <v>76</v>
      </c>
      <c r="C67" s="134" t="s">
        <v>354</v>
      </c>
      <c r="D67" s="153">
        <v>11100122989</v>
      </c>
      <c r="E67" s="27">
        <v>73</v>
      </c>
      <c r="F67" s="27">
        <v>26</v>
      </c>
      <c r="G67" s="27">
        <v>50</v>
      </c>
      <c r="H67" s="27">
        <v>0</v>
      </c>
      <c r="I67" s="27">
        <v>0</v>
      </c>
      <c r="J67" s="169">
        <v>76</v>
      </c>
      <c r="K67" s="156">
        <f t="shared" si="86"/>
        <v>26</v>
      </c>
      <c r="L67" s="156">
        <f t="shared" si="86"/>
        <v>50</v>
      </c>
      <c r="M67" s="156">
        <f t="shared" si="87"/>
        <v>0</v>
      </c>
      <c r="N67" s="156">
        <f t="shared" si="87"/>
        <v>0</v>
      </c>
      <c r="O67" s="179">
        <f t="shared" si="88"/>
        <v>76</v>
      </c>
      <c r="P67" s="161" t="str">
        <f t="shared" si="25"/>
        <v>Tốt</v>
      </c>
      <c r="Q67" s="536"/>
      <c r="R67" s="536"/>
      <c r="S67" s="536"/>
      <c r="T67" s="580">
        <f t="shared" si="89"/>
        <v>0</v>
      </c>
      <c r="U67" s="580">
        <f t="shared" si="90"/>
        <v>0</v>
      </c>
      <c r="V67" s="581" t="str">
        <f t="shared" si="10"/>
        <v>Tốt</v>
      </c>
      <c r="W67" s="604"/>
      <c r="X67" s="10" t="str">
        <f t="shared" si="91"/>
        <v/>
      </c>
      <c r="Y67" s="10"/>
      <c r="Z67" s="92" t="str">
        <f t="shared" si="92"/>
        <v>X</v>
      </c>
      <c r="AA67" s="92"/>
      <c r="AB67" s="92" t="str">
        <f t="shared" si="93"/>
        <v/>
      </c>
      <c r="AC67" s="92"/>
      <c r="AD67" s="92" t="str">
        <f t="shared" si="94"/>
        <v/>
      </c>
      <c r="AE67" s="9"/>
      <c r="AF67" s="172"/>
      <c r="AG67" s="172"/>
      <c r="AH67" s="10" t="str">
        <f t="shared" si="95"/>
        <v/>
      </c>
      <c r="AI67" s="10"/>
      <c r="AJ67" s="92" t="str">
        <f t="shared" si="96"/>
        <v>X</v>
      </c>
      <c r="AK67" s="92"/>
      <c r="AL67" s="10" t="str">
        <f t="shared" si="97"/>
        <v/>
      </c>
      <c r="AM67" s="92"/>
      <c r="AN67" s="10" t="str">
        <f t="shared" si="98"/>
        <v/>
      </c>
      <c r="AO67" s="569"/>
      <c r="AP67" s="10" t="str">
        <f t="shared" si="99"/>
        <v/>
      </c>
      <c r="AQ67" s="172"/>
    </row>
    <row r="68" spans="1:43" s="3" customFormat="1" ht="21.75" customHeight="1" x14ac:dyDescent="0.25">
      <c r="A68" s="22">
        <v>5</v>
      </c>
      <c r="B68" s="23" t="s">
        <v>77</v>
      </c>
      <c r="C68" s="134" t="s">
        <v>149</v>
      </c>
      <c r="D68" s="153">
        <v>40800000245</v>
      </c>
      <c r="E68" s="27">
        <v>78</v>
      </c>
      <c r="F68" s="27">
        <v>31</v>
      </c>
      <c r="G68" s="27">
        <v>60</v>
      </c>
      <c r="H68" s="27">
        <v>0</v>
      </c>
      <c r="I68" s="27">
        <v>0</v>
      </c>
      <c r="J68" s="169">
        <v>91</v>
      </c>
      <c r="K68" s="156">
        <f t="shared" si="86"/>
        <v>31</v>
      </c>
      <c r="L68" s="156">
        <f t="shared" si="86"/>
        <v>60</v>
      </c>
      <c r="M68" s="156">
        <f t="shared" si="87"/>
        <v>0</v>
      </c>
      <c r="N68" s="156">
        <f t="shared" si="87"/>
        <v>0</v>
      </c>
      <c r="O68" s="179">
        <f t="shared" si="88"/>
        <v>91</v>
      </c>
      <c r="P68" s="161" t="str">
        <f t="shared" si="25"/>
        <v>Xuất sắc</v>
      </c>
      <c r="Q68" s="536"/>
      <c r="R68" s="536"/>
      <c r="S68" s="536"/>
      <c r="T68" s="580">
        <f t="shared" si="89"/>
        <v>0</v>
      </c>
      <c r="U68" s="580">
        <f t="shared" si="90"/>
        <v>0</v>
      </c>
      <c r="V68" s="581" t="str">
        <f t="shared" si="10"/>
        <v>Xuất sắc</v>
      </c>
      <c r="W68" s="601"/>
      <c r="X68" s="10" t="str">
        <f t="shared" si="91"/>
        <v>X</v>
      </c>
      <c r="Y68" s="10"/>
      <c r="Z68" s="92" t="str">
        <f t="shared" si="92"/>
        <v/>
      </c>
      <c r="AA68" s="92"/>
      <c r="AB68" s="92" t="str">
        <f t="shared" si="93"/>
        <v/>
      </c>
      <c r="AC68" s="92"/>
      <c r="AD68" s="92" t="str">
        <f t="shared" si="94"/>
        <v/>
      </c>
      <c r="AE68" s="9"/>
      <c r="AF68" s="172"/>
      <c r="AG68" s="172"/>
      <c r="AH68" s="10" t="str">
        <f t="shared" si="95"/>
        <v>X</v>
      </c>
      <c r="AI68" s="10"/>
      <c r="AJ68" s="92" t="str">
        <f t="shared" si="96"/>
        <v/>
      </c>
      <c r="AK68" s="92"/>
      <c r="AL68" s="10" t="str">
        <f t="shared" si="97"/>
        <v/>
      </c>
      <c r="AM68" s="92"/>
      <c r="AN68" s="10" t="str">
        <f t="shared" si="98"/>
        <v/>
      </c>
      <c r="AO68" s="569"/>
      <c r="AP68" s="10" t="str">
        <f t="shared" si="99"/>
        <v/>
      </c>
      <c r="AQ68" s="172"/>
    </row>
    <row r="69" spans="1:43" s="3" customFormat="1" ht="21.75" customHeight="1" x14ac:dyDescent="0.25">
      <c r="A69" s="13">
        <v>6</v>
      </c>
      <c r="B69" s="23" t="s">
        <v>65</v>
      </c>
      <c r="C69" s="134" t="s">
        <v>112</v>
      </c>
      <c r="D69" s="153">
        <v>50700000482</v>
      </c>
      <c r="E69" s="27">
        <v>75</v>
      </c>
      <c r="F69" s="27">
        <v>31</v>
      </c>
      <c r="G69" s="27">
        <v>60</v>
      </c>
      <c r="H69" s="27">
        <v>0</v>
      </c>
      <c r="I69" s="27">
        <v>0</v>
      </c>
      <c r="J69" s="169">
        <v>91</v>
      </c>
      <c r="K69" s="156">
        <f t="shared" si="86"/>
        <v>31</v>
      </c>
      <c r="L69" s="156">
        <f t="shared" si="86"/>
        <v>60</v>
      </c>
      <c r="M69" s="156">
        <f t="shared" si="87"/>
        <v>0</v>
      </c>
      <c r="N69" s="156">
        <f t="shared" si="87"/>
        <v>0</v>
      </c>
      <c r="O69" s="179">
        <f t="shared" si="88"/>
        <v>91</v>
      </c>
      <c r="P69" s="161" t="str">
        <f t="shared" si="25"/>
        <v>Xuất sắc</v>
      </c>
      <c r="Q69" s="536"/>
      <c r="R69" s="536"/>
      <c r="S69" s="536"/>
      <c r="T69" s="580">
        <f t="shared" si="89"/>
        <v>0</v>
      </c>
      <c r="U69" s="580">
        <f t="shared" si="90"/>
        <v>0</v>
      </c>
      <c r="V69" s="581" t="str">
        <f t="shared" si="10"/>
        <v>Xuất sắc</v>
      </c>
      <c r="W69" s="601"/>
      <c r="X69" s="10" t="str">
        <f t="shared" si="91"/>
        <v>X</v>
      </c>
      <c r="Y69" s="10"/>
      <c r="Z69" s="92" t="str">
        <f t="shared" si="92"/>
        <v/>
      </c>
      <c r="AA69" s="92"/>
      <c r="AB69" s="92" t="str">
        <f t="shared" si="93"/>
        <v/>
      </c>
      <c r="AC69" s="92"/>
      <c r="AD69" s="92" t="str">
        <f t="shared" si="94"/>
        <v/>
      </c>
      <c r="AE69" s="9"/>
      <c r="AF69" s="172"/>
      <c r="AG69" s="172"/>
      <c r="AH69" s="10" t="str">
        <f t="shared" si="95"/>
        <v>X</v>
      </c>
      <c r="AI69" s="10"/>
      <c r="AJ69" s="92" t="str">
        <f t="shared" si="96"/>
        <v/>
      </c>
      <c r="AK69" s="92"/>
      <c r="AL69" s="10" t="str">
        <f t="shared" si="97"/>
        <v/>
      </c>
      <c r="AM69" s="92"/>
      <c r="AN69" s="10" t="str">
        <f t="shared" si="98"/>
        <v/>
      </c>
      <c r="AO69" s="569"/>
      <c r="AP69" s="10" t="str">
        <f t="shared" si="99"/>
        <v/>
      </c>
      <c r="AQ69" s="172"/>
    </row>
    <row r="70" spans="1:43" s="5" customFormat="1" ht="21.75" customHeight="1" x14ac:dyDescent="0.25">
      <c r="A70" s="22">
        <v>7</v>
      </c>
      <c r="B70" s="23" t="s">
        <v>78</v>
      </c>
      <c r="C70" s="138" t="s">
        <v>130</v>
      </c>
      <c r="D70" s="153">
        <v>11100115710</v>
      </c>
      <c r="E70" s="27">
        <v>74</v>
      </c>
      <c r="F70" s="27">
        <v>26</v>
      </c>
      <c r="G70" s="27">
        <v>60</v>
      </c>
      <c r="H70" s="27">
        <v>0</v>
      </c>
      <c r="I70" s="27">
        <v>0</v>
      </c>
      <c r="J70" s="169">
        <v>86</v>
      </c>
      <c r="K70" s="156">
        <f t="shared" si="86"/>
        <v>26</v>
      </c>
      <c r="L70" s="156">
        <f t="shared" si="86"/>
        <v>60</v>
      </c>
      <c r="M70" s="156">
        <f t="shared" si="87"/>
        <v>0</v>
      </c>
      <c r="N70" s="156">
        <f t="shared" si="87"/>
        <v>0</v>
      </c>
      <c r="O70" s="179">
        <f t="shared" si="88"/>
        <v>86</v>
      </c>
      <c r="P70" s="161" t="str">
        <f t="shared" si="25"/>
        <v>Tốt</v>
      </c>
      <c r="Q70" s="536"/>
      <c r="R70" s="536"/>
      <c r="S70" s="536"/>
      <c r="T70" s="580">
        <f t="shared" si="89"/>
        <v>0</v>
      </c>
      <c r="U70" s="580">
        <f t="shared" si="90"/>
        <v>0</v>
      </c>
      <c r="V70" s="581" t="str">
        <f t="shared" si="10"/>
        <v>Tốt</v>
      </c>
      <c r="W70" s="608"/>
      <c r="X70" s="10" t="str">
        <f t="shared" si="91"/>
        <v/>
      </c>
      <c r="Y70" s="10"/>
      <c r="Z70" s="92" t="str">
        <f t="shared" si="92"/>
        <v>X</v>
      </c>
      <c r="AA70" s="92"/>
      <c r="AB70" s="92" t="str">
        <f t="shared" si="93"/>
        <v/>
      </c>
      <c r="AC70" s="92"/>
      <c r="AD70" s="92" t="str">
        <f t="shared" si="94"/>
        <v/>
      </c>
      <c r="AE70" s="9"/>
      <c r="AF70" s="172"/>
      <c r="AG70" s="172"/>
      <c r="AH70" s="10" t="str">
        <f t="shared" si="95"/>
        <v/>
      </c>
      <c r="AI70" s="10"/>
      <c r="AJ70" s="92" t="str">
        <f t="shared" si="96"/>
        <v>X</v>
      </c>
      <c r="AK70" s="92"/>
      <c r="AL70" s="10" t="str">
        <f t="shared" si="97"/>
        <v/>
      </c>
      <c r="AM70" s="92"/>
      <c r="AN70" s="10" t="str">
        <f t="shared" si="98"/>
        <v/>
      </c>
      <c r="AO70" s="569"/>
      <c r="AP70" s="10" t="str">
        <f t="shared" si="99"/>
        <v/>
      </c>
      <c r="AQ70" s="172"/>
    </row>
    <row r="71" spans="1:43" s="5" customFormat="1" ht="18.75" x14ac:dyDescent="0.25">
      <c r="A71" s="89" t="s">
        <v>700</v>
      </c>
      <c r="B71" s="90" t="s">
        <v>26</v>
      </c>
      <c r="C71" s="132"/>
      <c r="D71" s="96"/>
      <c r="E71" s="96"/>
      <c r="F71" s="96"/>
      <c r="G71" s="96"/>
      <c r="H71" s="96"/>
      <c r="I71" s="96"/>
      <c r="J71" s="190"/>
      <c r="K71" s="199"/>
      <c r="L71" s="199"/>
      <c r="M71" s="199"/>
      <c r="N71" s="199"/>
      <c r="O71" s="179"/>
      <c r="P71" s="161"/>
      <c r="Q71" s="536"/>
      <c r="R71" s="536"/>
      <c r="S71" s="536"/>
      <c r="T71" s="577"/>
      <c r="U71" s="577"/>
      <c r="V71" s="581"/>
      <c r="W71" s="606"/>
      <c r="X71" s="91">
        <f>COUNTIF(X72:X72,"x")</f>
        <v>1</v>
      </c>
      <c r="Y71" s="94">
        <f>X71/($X71+$Z71+$AB71+$AD71+$AF71)</f>
        <v>1</v>
      </c>
      <c r="Z71" s="91">
        <f>COUNTIF(Z72:Z72,"x")</f>
        <v>0</v>
      </c>
      <c r="AA71" s="94">
        <f>Z71/($X71+$Z71+$AB71+$AD71+$AF71)</f>
        <v>0</v>
      </c>
      <c r="AB71" s="91">
        <f>COUNTIF(AB72:AB72,"x")</f>
        <v>0</v>
      </c>
      <c r="AC71" s="94">
        <f>AB71/($X71+$Z71+$AB71+$AD71+$AF71)</f>
        <v>0</v>
      </c>
      <c r="AD71" s="91">
        <f>COUNTIF(AD72:AD72,"x")</f>
        <v>0</v>
      </c>
      <c r="AE71" s="94">
        <f>AD71/($X71+$Z71+$AB71+$AD71+$AF71)</f>
        <v>0</v>
      </c>
      <c r="AF71" s="91">
        <f>COUNTIF(AF72:AF72,"x")</f>
        <v>0</v>
      </c>
      <c r="AG71" s="94">
        <f>AF71/($X71+$Z71+$AB71+$AD71+$AF71)</f>
        <v>0</v>
      </c>
      <c r="AH71" s="91">
        <f>COUNTIF(AH72:AH72,"x")</f>
        <v>1</v>
      </c>
      <c r="AI71" s="94">
        <f>AH71/($X71+$Z71+$AB71+$AD71+$AF71)</f>
        <v>1</v>
      </c>
      <c r="AJ71" s="91">
        <f>COUNTIF(AJ72:AJ72,"x")</f>
        <v>0</v>
      </c>
      <c r="AK71" s="94">
        <f>AJ71/($X71+$Z71+$AB71+$AD71+$AF71)</f>
        <v>0</v>
      </c>
      <c r="AL71" s="91">
        <f>COUNTIF(AL72:AL72,"x")</f>
        <v>0</v>
      </c>
      <c r="AM71" s="94">
        <f>AL71/($X71+$Z71+$AB71+$AD71+$AF71)</f>
        <v>0</v>
      </c>
      <c r="AN71" s="91">
        <f>COUNTIF(AN72:AN72,"x")</f>
        <v>0</v>
      </c>
      <c r="AO71" s="94">
        <f>AN71/($X71+$Z71+$AB71+$AD71+$AF71)</f>
        <v>0</v>
      </c>
      <c r="AP71" s="91">
        <f>COUNTIF(AP72:AP72,"x")</f>
        <v>0</v>
      </c>
      <c r="AQ71" s="94">
        <f>AP71/($X71+$Z71+$AB71+$AD71+$AF71)</f>
        <v>0</v>
      </c>
    </row>
    <row r="72" spans="1:43" s="32" customFormat="1" ht="24" customHeight="1" x14ac:dyDescent="0.25">
      <c r="A72" s="22">
        <v>7</v>
      </c>
      <c r="B72" s="23" t="s">
        <v>79</v>
      </c>
      <c r="C72" s="45" t="s">
        <v>579</v>
      </c>
      <c r="D72" s="27" t="s">
        <v>80</v>
      </c>
      <c r="E72" s="27">
        <v>76.5</v>
      </c>
      <c r="F72" s="27">
        <v>31</v>
      </c>
      <c r="G72" s="27">
        <v>60</v>
      </c>
      <c r="H72" s="27">
        <v>0</v>
      </c>
      <c r="I72" s="27">
        <v>0</v>
      </c>
      <c r="J72" s="169">
        <v>91</v>
      </c>
      <c r="K72" s="156">
        <f>F72</f>
        <v>31</v>
      </c>
      <c r="L72" s="156">
        <f>G72</f>
        <v>60</v>
      </c>
      <c r="M72" s="156">
        <f>H72</f>
        <v>0</v>
      </c>
      <c r="N72" s="156">
        <f>I72</f>
        <v>0</v>
      </c>
      <c r="O72" s="179">
        <f>K72+L72+M72-N72</f>
        <v>91</v>
      </c>
      <c r="P72" s="161" t="str">
        <f t="shared" si="25"/>
        <v>Xuất sắc</v>
      </c>
      <c r="Q72" s="536"/>
      <c r="R72" s="536"/>
      <c r="S72" s="536"/>
      <c r="T72" s="580">
        <f t="shared" ref="T72" si="100">COUNTIF(Q72:S72,"B")+COUNTIF(Q72:S72,"C")*2</f>
        <v>0</v>
      </c>
      <c r="U72" s="580">
        <f t="shared" ref="U72" si="101">+COUNTIF(Q72:S72,"D")</f>
        <v>0</v>
      </c>
      <c r="V72" s="581" t="str">
        <f t="shared" si="10"/>
        <v>Xuất sắc</v>
      </c>
      <c r="W72" s="609"/>
      <c r="X72" s="10" t="str">
        <f t="shared" ref="X72" si="102">IF(AND($J72&gt;=90,$J72&lt;=100),"X",IF($J72&lt;90,"",""))</f>
        <v>X</v>
      </c>
      <c r="Y72" s="10"/>
      <c r="Z72" s="92" t="str">
        <f t="shared" ref="Z72" si="103">IF(AND($J72&gt;=75,$J72&lt;90),"X",IF($J72&lt;75,"",""))</f>
        <v/>
      </c>
      <c r="AA72" s="92"/>
      <c r="AB72" s="92" t="str">
        <f t="shared" ref="AB72" si="104">IF(AND($J72&gt;=50,$J72&lt;75),"X",IF($J72&lt;50,"",""))</f>
        <v/>
      </c>
      <c r="AC72" s="92"/>
      <c r="AD72" s="92" t="str">
        <f t="shared" ref="AD72" si="105">IF($J72&lt;50,"X","")</f>
        <v/>
      </c>
      <c r="AE72" s="9"/>
      <c r="AF72" s="172"/>
      <c r="AG72" s="172"/>
      <c r="AH72" s="10" t="str">
        <f t="shared" ref="AH72" si="106">IF($V72="Xuất sắc","X","")</f>
        <v>X</v>
      </c>
      <c r="AI72" s="10"/>
      <c r="AJ72" s="92" t="str">
        <f t="shared" ref="AJ72" si="107">IF($V72="Tốt","X","")</f>
        <v/>
      </c>
      <c r="AK72" s="92"/>
      <c r="AL72" s="10" t="str">
        <f t="shared" ref="AL72" si="108">IF($V72="Hoàn thành","X","")</f>
        <v/>
      </c>
      <c r="AM72" s="92"/>
      <c r="AN72" s="10" t="str">
        <f t="shared" ref="AN72" si="109">IF($V72="Không hoàn thành","X","")</f>
        <v/>
      </c>
      <c r="AO72" s="569"/>
      <c r="AP72" s="10" t="str">
        <f t="shared" ref="AP72" si="110">IF($V72="Không đánh giá","X","")</f>
        <v/>
      </c>
      <c r="AQ72" s="172"/>
    </row>
    <row r="73" spans="1:43" s="32" customFormat="1" ht="18.75" x14ac:dyDescent="0.25">
      <c r="A73" s="52" t="s">
        <v>377</v>
      </c>
      <c r="B73" s="51" t="s">
        <v>378</v>
      </c>
      <c r="C73" s="46"/>
      <c r="D73" s="97"/>
      <c r="E73" s="97"/>
      <c r="F73" s="97"/>
      <c r="G73" s="97"/>
      <c r="H73" s="97"/>
      <c r="I73" s="97"/>
      <c r="J73" s="191"/>
      <c r="K73" s="200"/>
      <c r="L73" s="200"/>
      <c r="M73" s="200"/>
      <c r="N73" s="200"/>
      <c r="O73" s="193"/>
      <c r="P73" s="161"/>
      <c r="Q73" s="537"/>
      <c r="R73" s="537"/>
      <c r="S73" s="537"/>
      <c r="T73" s="578"/>
      <c r="U73" s="578"/>
      <c r="V73" s="581"/>
      <c r="W73" s="607"/>
      <c r="X73" s="34">
        <f>X74+X82</f>
        <v>6</v>
      </c>
      <c r="Y73" s="95">
        <f>X73/($X73+$Z73+$AB73+$AD73+$AF73)</f>
        <v>0.66666666666666663</v>
      </c>
      <c r="Z73" s="34">
        <f>Z74+Z82</f>
        <v>3</v>
      </c>
      <c r="AA73" s="95">
        <f>Z73/($X73+$Z73+$AB73+$AD73+$AF73)</f>
        <v>0.33333333333333331</v>
      </c>
      <c r="AB73" s="34">
        <f>AB74+AB82</f>
        <v>0</v>
      </c>
      <c r="AC73" s="95">
        <f>AB73/($X73+$Z73+$AB73+$AD73+$AF73)</f>
        <v>0</v>
      </c>
      <c r="AD73" s="34">
        <f>AD74+AD82</f>
        <v>0</v>
      </c>
      <c r="AE73" s="95">
        <f>AD73/($X73+$Z73+$AB73+$AD73+$AF73)</f>
        <v>0</v>
      </c>
      <c r="AF73" s="34">
        <f>AF74+AF82</f>
        <v>0</v>
      </c>
      <c r="AG73" s="95">
        <f>AF73/($X73+$Z73+$AB73+$AD73+$AF73)</f>
        <v>0</v>
      </c>
      <c r="AH73" s="34">
        <f>AH74+AH82</f>
        <v>6</v>
      </c>
      <c r="AI73" s="95">
        <f>AH73/($X73+$Z73+$AB73+$AD73+$AF73)</f>
        <v>0.66666666666666663</v>
      </c>
      <c r="AJ73" s="34">
        <f>AJ74+AJ82</f>
        <v>3</v>
      </c>
      <c r="AK73" s="95">
        <f>AJ73/($X73+$Z73+$AB73+$AD73+$AF73)</f>
        <v>0.33333333333333331</v>
      </c>
      <c r="AL73" s="34">
        <f>AL74+AL82</f>
        <v>0</v>
      </c>
      <c r="AM73" s="95">
        <f>AL73/($X73+$Z73+$AB73+$AD73+$AF73)</f>
        <v>0</v>
      </c>
      <c r="AN73" s="34">
        <f>AN74+AN82</f>
        <v>0</v>
      </c>
      <c r="AO73" s="95">
        <f>AN73/($X73+$Z73+$AB73+$AD73+$AF73)</f>
        <v>0</v>
      </c>
      <c r="AP73" s="34">
        <f>AP74+AP82</f>
        <v>0</v>
      </c>
      <c r="AQ73" s="95">
        <f>AP73/($X73+$Z73+$AB73+$AD73+$AF73)</f>
        <v>0</v>
      </c>
    </row>
    <row r="74" spans="1:43" s="3" customFormat="1" ht="18.75" x14ac:dyDescent="0.25">
      <c r="A74" s="84" t="s">
        <v>697</v>
      </c>
      <c r="B74" s="85" t="s">
        <v>23</v>
      </c>
      <c r="C74" s="133"/>
      <c r="D74" s="84"/>
      <c r="E74" s="84"/>
      <c r="F74" s="87"/>
      <c r="G74" s="87"/>
      <c r="H74" s="87"/>
      <c r="I74" s="87"/>
      <c r="J74" s="87"/>
      <c r="K74" s="198"/>
      <c r="L74" s="198"/>
      <c r="M74" s="198"/>
      <c r="N74" s="198"/>
      <c r="O74" s="179"/>
      <c r="P74" s="161"/>
      <c r="Q74" s="536"/>
      <c r="R74" s="536"/>
      <c r="S74" s="536"/>
      <c r="T74" s="580"/>
      <c r="U74" s="580"/>
      <c r="V74" s="581"/>
      <c r="W74" s="598"/>
      <c r="X74" s="88">
        <f>COUNTIF(X75:X81,"x")</f>
        <v>6</v>
      </c>
      <c r="Y74" s="94">
        <f>X74/($X74+$Z74+$AB74+$AD74+$AF74)</f>
        <v>0.8571428571428571</v>
      </c>
      <c r="Z74" s="88">
        <f>COUNTIF(Z75:Z81,"x")</f>
        <v>1</v>
      </c>
      <c r="AA74" s="94">
        <f>Z74/($X74+$Z74+$AB74+$AD74+$AF74)</f>
        <v>0.14285714285714285</v>
      </c>
      <c r="AB74" s="88">
        <f>COUNTIF(AB75:AB81,"x")</f>
        <v>0</v>
      </c>
      <c r="AC74" s="94">
        <f>AB74/($X74+$Z74+$AB74+$AD74+$AF74)</f>
        <v>0</v>
      </c>
      <c r="AD74" s="88">
        <f>COUNTIF(AD75:AD81,"x")</f>
        <v>0</v>
      </c>
      <c r="AE74" s="94">
        <f>AD74/($X74+$Z74+$AB74+$AD74+$AF74)</f>
        <v>0</v>
      </c>
      <c r="AF74" s="88">
        <f>COUNTIF(AF75:AF81,"x")</f>
        <v>0</v>
      </c>
      <c r="AG74" s="94">
        <f>AF74/($X74+$Z74+$AB74+$AD74+$AF74)</f>
        <v>0</v>
      </c>
      <c r="AH74" s="88">
        <f>COUNTIF(AH75:AH81,"x")</f>
        <v>6</v>
      </c>
      <c r="AI74" s="94">
        <f>AH74/($X74+$Z74+$AB74+$AD74+$AF74)</f>
        <v>0.8571428571428571</v>
      </c>
      <c r="AJ74" s="88">
        <f>COUNTIF(AJ75:AJ81,"x")</f>
        <v>1</v>
      </c>
      <c r="AK74" s="94">
        <f>AJ74/($X74+$Z74+$AB74+$AD74+$AF74)</f>
        <v>0.14285714285714285</v>
      </c>
      <c r="AL74" s="88">
        <f>COUNTIF(AL75:AL81,"x")</f>
        <v>0</v>
      </c>
      <c r="AM74" s="94">
        <f>AL74/($X74+$Z74+$AB74+$AD74+$AF74)</f>
        <v>0</v>
      </c>
      <c r="AN74" s="88">
        <f>COUNTIF(AN75:AN81,"x")</f>
        <v>0</v>
      </c>
      <c r="AO74" s="94">
        <f>AN74/($X74+$Z74+$AB74+$AD74+$AF74)</f>
        <v>0</v>
      </c>
      <c r="AP74" s="88">
        <f>COUNTIF(AP75:AP81,"x")</f>
        <v>0</v>
      </c>
      <c r="AQ74" s="94">
        <f>AP74/($X74+$Z74+$AB74+$AD74+$AF74)</f>
        <v>0</v>
      </c>
    </row>
    <row r="75" spans="1:43" s="3" customFormat="1" ht="23.25" customHeight="1" x14ac:dyDescent="0.25">
      <c r="A75" s="22">
        <v>1</v>
      </c>
      <c r="B75" s="326" t="s">
        <v>370</v>
      </c>
      <c r="C75" s="327" t="s">
        <v>580</v>
      </c>
      <c r="D75" s="148">
        <v>50800000800</v>
      </c>
      <c r="E75" s="27">
        <v>98</v>
      </c>
      <c r="F75" s="27">
        <v>38</v>
      </c>
      <c r="G75" s="27">
        <v>60</v>
      </c>
      <c r="H75" s="27">
        <v>0</v>
      </c>
      <c r="I75" s="27">
        <v>0</v>
      </c>
      <c r="J75" s="169">
        <v>98</v>
      </c>
      <c r="K75" s="156">
        <f t="shared" ref="K75:K80" si="111">F75</f>
        <v>38</v>
      </c>
      <c r="L75" s="156">
        <f t="shared" ref="L75:L80" si="112">G75</f>
        <v>60</v>
      </c>
      <c r="M75" s="156"/>
      <c r="N75" s="156"/>
      <c r="O75" s="179">
        <f t="shared" ref="O75:O80" si="113">K75+L75+M75-N75</f>
        <v>98</v>
      </c>
      <c r="P75" s="161" t="str">
        <f t="shared" si="25"/>
        <v>Xuất sắc</v>
      </c>
      <c r="Q75" s="536"/>
      <c r="R75" s="536"/>
      <c r="S75" s="536"/>
      <c r="T75" s="580">
        <f t="shared" ref="T75:T81" si="114">COUNTIF(Q75:S75,"B")+COUNTIF(Q75:S75,"C")*2</f>
        <v>0</v>
      </c>
      <c r="U75" s="580">
        <f t="shared" ref="U75:U81" si="115">+COUNTIF(Q75:S75,"D")</f>
        <v>0</v>
      </c>
      <c r="V75" s="581" t="str">
        <f t="shared" si="10"/>
        <v>Xuất sắc</v>
      </c>
      <c r="W75" s="610"/>
      <c r="X75" s="10" t="str">
        <f t="shared" ref="X75:X81" si="116">IF(AND($J75&gt;=90,$J75&lt;=100),"X",IF($J75&lt;90,"",""))</f>
        <v>X</v>
      </c>
      <c r="Y75" s="10"/>
      <c r="Z75" s="92" t="str">
        <f t="shared" ref="Z75:Z81" si="117">IF(AND($J75&gt;=75,$J75&lt;90),"X",IF($J75&lt;75,"",""))</f>
        <v/>
      </c>
      <c r="AA75" s="92"/>
      <c r="AB75" s="92" t="str">
        <f t="shared" ref="AB75:AB81" si="118">IF(AND($J75&gt;=50,$J75&lt;75),"X",IF($J75&lt;50,"",""))</f>
        <v/>
      </c>
      <c r="AC75" s="92"/>
      <c r="AD75" s="92" t="str">
        <f t="shared" ref="AD75:AD81" si="119">IF($J75&lt;50,"X","")</f>
        <v/>
      </c>
      <c r="AE75" s="9"/>
      <c r="AF75" s="172"/>
      <c r="AG75" s="172"/>
      <c r="AH75" s="10" t="str">
        <f t="shared" ref="AH75:AH81" si="120">IF($V75="Xuất sắc","X","")</f>
        <v>X</v>
      </c>
      <c r="AI75" s="10"/>
      <c r="AJ75" s="92" t="str">
        <f t="shared" ref="AJ75:AJ81" si="121">IF($V75="Tốt","X","")</f>
        <v/>
      </c>
      <c r="AK75" s="92"/>
      <c r="AL75" s="10" t="str">
        <f t="shared" ref="AL75:AL81" si="122">IF($V75="Hoàn thành","X","")</f>
        <v/>
      </c>
      <c r="AM75" s="92"/>
      <c r="AN75" s="10" t="str">
        <f t="shared" ref="AN75:AN81" si="123">IF($V75="Không hoàn thành","X","")</f>
        <v/>
      </c>
      <c r="AO75" s="569"/>
      <c r="AP75" s="10" t="str">
        <f t="shared" ref="AP75:AP81" si="124">IF($V75="Không đánh giá","X","")</f>
        <v/>
      </c>
      <c r="AQ75" s="172"/>
    </row>
    <row r="76" spans="1:43" s="3" customFormat="1" ht="23.25" customHeight="1" x14ac:dyDescent="0.25">
      <c r="A76" s="22">
        <v>2</v>
      </c>
      <c r="B76" s="326" t="s">
        <v>60</v>
      </c>
      <c r="C76" s="327" t="s">
        <v>272</v>
      </c>
      <c r="D76" s="148">
        <v>11100071598</v>
      </c>
      <c r="E76" s="27">
        <v>97</v>
      </c>
      <c r="F76" s="27">
        <v>36</v>
      </c>
      <c r="G76" s="27">
        <v>50</v>
      </c>
      <c r="H76" s="27">
        <v>0</v>
      </c>
      <c r="I76" s="27">
        <v>0</v>
      </c>
      <c r="J76" s="169">
        <v>86</v>
      </c>
      <c r="K76" s="156">
        <f t="shared" si="111"/>
        <v>36</v>
      </c>
      <c r="L76" s="156">
        <f t="shared" si="112"/>
        <v>50</v>
      </c>
      <c r="M76" s="156"/>
      <c r="N76" s="156"/>
      <c r="O76" s="179">
        <f t="shared" si="113"/>
        <v>86</v>
      </c>
      <c r="P76" s="161" t="str">
        <f t="shared" si="25"/>
        <v>Tốt</v>
      </c>
      <c r="Q76" s="536"/>
      <c r="R76" s="536"/>
      <c r="S76" s="536"/>
      <c r="T76" s="580">
        <f t="shared" si="114"/>
        <v>0</v>
      </c>
      <c r="U76" s="580">
        <f t="shared" si="115"/>
        <v>0</v>
      </c>
      <c r="V76" s="581" t="str">
        <f t="shared" si="10"/>
        <v>Tốt</v>
      </c>
      <c r="W76" s="610"/>
      <c r="X76" s="10" t="str">
        <f t="shared" si="116"/>
        <v/>
      </c>
      <c r="Y76" s="10"/>
      <c r="Z76" s="92" t="str">
        <f t="shared" si="117"/>
        <v>X</v>
      </c>
      <c r="AA76" s="92"/>
      <c r="AB76" s="92" t="str">
        <f t="shared" si="118"/>
        <v/>
      </c>
      <c r="AC76" s="92"/>
      <c r="AD76" s="92" t="str">
        <f t="shared" si="119"/>
        <v/>
      </c>
      <c r="AE76" s="9"/>
      <c r="AF76" s="172"/>
      <c r="AG76" s="172"/>
      <c r="AH76" s="10" t="str">
        <f t="shared" si="120"/>
        <v/>
      </c>
      <c r="AI76" s="10"/>
      <c r="AJ76" s="92" t="str">
        <f t="shared" si="121"/>
        <v>X</v>
      </c>
      <c r="AK76" s="92"/>
      <c r="AL76" s="10" t="str">
        <f t="shared" si="122"/>
        <v/>
      </c>
      <c r="AM76" s="92"/>
      <c r="AN76" s="10" t="str">
        <f t="shared" si="123"/>
        <v/>
      </c>
      <c r="AO76" s="569"/>
      <c r="AP76" s="10" t="str">
        <f t="shared" si="124"/>
        <v/>
      </c>
      <c r="AQ76" s="172"/>
    </row>
    <row r="77" spans="1:43" s="3" customFormat="1" ht="41.25" customHeight="1" x14ac:dyDescent="0.25">
      <c r="A77" s="22">
        <v>3</v>
      </c>
      <c r="B77" s="326" t="s">
        <v>371</v>
      </c>
      <c r="C77" s="327" t="s">
        <v>272</v>
      </c>
      <c r="D77" s="148">
        <v>11100115722</v>
      </c>
      <c r="E77" s="27">
        <v>96</v>
      </c>
      <c r="F77" s="27">
        <v>36</v>
      </c>
      <c r="G77" s="27">
        <v>60</v>
      </c>
      <c r="H77" s="27">
        <v>0</v>
      </c>
      <c r="I77" s="27">
        <v>0</v>
      </c>
      <c r="J77" s="169">
        <v>96</v>
      </c>
      <c r="K77" s="156">
        <f t="shared" si="111"/>
        <v>36</v>
      </c>
      <c r="L77" s="156">
        <f t="shared" si="112"/>
        <v>60</v>
      </c>
      <c r="M77" s="156"/>
      <c r="N77" s="156"/>
      <c r="O77" s="179">
        <f t="shared" si="113"/>
        <v>96</v>
      </c>
      <c r="P77" s="161" t="str">
        <f t="shared" si="25"/>
        <v>Xuất sắc</v>
      </c>
      <c r="Q77" s="536"/>
      <c r="R77" s="536"/>
      <c r="S77" s="536"/>
      <c r="T77" s="580">
        <f t="shared" si="114"/>
        <v>0</v>
      </c>
      <c r="U77" s="580">
        <f t="shared" si="115"/>
        <v>0</v>
      </c>
      <c r="V77" s="581" t="str">
        <f t="shared" si="10"/>
        <v>Xuất sắc</v>
      </c>
      <c r="W77" s="610"/>
      <c r="X77" s="10" t="str">
        <f t="shared" si="116"/>
        <v>X</v>
      </c>
      <c r="Y77" s="10"/>
      <c r="Z77" s="92" t="str">
        <f t="shared" si="117"/>
        <v/>
      </c>
      <c r="AA77" s="92"/>
      <c r="AB77" s="92" t="str">
        <f t="shared" si="118"/>
        <v/>
      </c>
      <c r="AC77" s="92"/>
      <c r="AD77" s="92" t="str">
        <f t="shared" si="119"/>
        <v/>
      </c>
      <c r="AE77" s="9"/>
      <c r="AF77" s="172"/>
      <c r="AG77" s="172"/>
      <c r="AH77" s="10" t="str">
        <f t="shared" si="120"/>
        <v>X</v>
      </c>
      <c r="AI77" s="10"/>
      <c r="AJ77" s="92" t="str">
        <f t="shared" si="121"/>
        <v/>
      </c>
      <c r="AK77" s="92"/>
      <c r="AL77" s="10" t="str">
        <f t="shared" si="122"/>
        <v/>
      </c>
      <c r="AM77" s="92"/>
      <c r="AN77" s="10" t="str">
        <f t="shared" si="123"/>
        <v/>
      </c>
      <c r="AO77" s="569"/>
      <c r="AP77" s="10" t="str">
        <f t="shared" si="124"/>
        <v/>
      </c>
      <c r="AQ77" s="172"/>
    </row>
    <row r="78" spans="1:43" s="3" customFormat="1" ht="23.25" customHeight="1" x14ac:dyDescent="0.25">
      <c r="A78" s="22">
        <v>4</v>
      </c>
      <c r="B78" s="326" t="s">
        <v>294</v>
      </c>
      <c r="C78" s="327" t="s">
        <v>581</v>
      </c>
      <c r="D78" s="148">
        <v>50800001163</v>
      </c>
      <c r="E78" s="27">
        <v>94</v>
      </c>
      <c r="F78" s="27">
        <v>35</v>
      </c>
      <c r="G78" s="27">
        <v>60</v>
      </c>
      <c r="H78" s="27">
        <v>0</v>
      </c>
      <c r="I78" s="27">
        <v>0</v>
      </c>
      <c r="J78" s="169">
        <v>95</v>
      </c>
      <c r="K78" s="156">
        <f t="shared" si="111"/>
        <v>35</v>
      </c>
      <c r="L78" s="156">
        <f t="shared" si="112"/>
        <v>60</v>
      </c>
      <c r="M78" s="156"/>
      <c r="N78" s="156"/>
      <c r="O78" s="179">
        <f t="shared" si="113"/>
        <v>95</v>
      </c>
      <c r="P78" s="161" t="str">
        <f t="shared" si="25"/>
        <v>Xuất sắc</v>
      </c>
      <c r="Q78" s="536"/>
      <c r="R78" s="536"/>
      <c r="S78" s="536"/>
      <c r="T78" s="580">
        <f t="shared" si="114"/>
        <v>0</v>
      </c>
      <c r="U78" s="580">
        <f t="shared" si="115"/>
        <v>0</v>
      </c>
      <c r="V78" s="581" t="str">
        <f t="shared" si="10"/>
        <v>Xuất sắc</v>
      </c>
      <c r="W78" s="610"/>
      <c r="X78" s="10" t="str">
        <f t="shared" si="116"/>
        <v>X</v>
      </c>
      <c r="Y78" s="10"/>
      <c r="Z78" s="92" t="str">
        <f t="shared" si="117"/>
        <v/>
      </c>
      <c r="AA78" s="92"/>
      <c r="AB78" s="92" t="str">
        <f t="shared" si="118"/>
        <v/>
      </c>
      <c r="AC78" s="92"/>
      <c r="AD78" s="92" t="str">
        <f t="shared" si="119"/>
        <v/>
      </c>
      <c r="AE78" s="9"/>
      <c r="AF78" s="172"/>
      <c r="AG78" s="172"/>
      <c r="AH78" s="10" t="str">
        <f t="shared" si="120"/>
        <v>X</v>
      </c>
      <c r="AI78" s="10"/>
      <c r="AJ78" s="92" t="str">
        <f t="shared" si="121"/>
        <v/>
      </c>
      <c r="AK78" s="92"/>
      <c r="AL78" s="10" t="str">
        <f t="shared" si="122"/>
        <v/>
      </c>
      <c r="AM78" s="92"/>
      <c r="AN78" s="10" t="str">
        <f t="shared" si="123"/>
        <v/>
      </c>
      <c r="AO78" s="569"/>
      <c r="AP78" s="10" t="str">
        <f t="shared" si="124"/>
        <v/>
      </c>
      <c r="AQ78" s="172"/>
    </row>
    <row r="79" spans="1:43" s="69" customFormat="1" ht="23.25" customHeight="1" x14ac:dyDescent="0.25">
      <c r="A79" s="22">
        <v>5</v>
      </c>
      <c r="B79" s="145" t="s">
        <v>372</v>
      </c>
      <c r="C79" s="146" t="s">
        <v>582</v>
      </c>
      <c r="D79" s="148">
        <v>11100121674</v>
      </c>
      <c r="E79" s="27">
        <v>95</v>
      </c>
      <c r="F79" s="27">
        <v>36</v>
      </c>
      <c r="G79" s="27">
        <v>60</v>
      </c>
      <c r="H79" s="27">
        <v>0</v>
      </c>
      <c r="I79" s="27">
        <v>0</v>
      </c>
      <c r="J79" s="169">
        <v>96</v>
      </c>
      <c r="K79" s="156">
        <f t="shared" si="111"/>
        <v>36</v>
      </c>
      <c r="L79" s="156">
        <f t="shared" si="112"/>
        <v>60</v>
      </c>
      <c r="M79" s="156"/>
      <c r="N79" s="156"/>
      <c r="O79" s="179">
        <f t="shared" si="113"/>
        <v>96</v>
      </c>
      <c r="P79" s="161" t="str">
        <f t="shared" si="25"/>
        <v>Xuất sắc</v>
      </c>
      <c r="Q79" s="536"/>
      <c r="R79" s="536"/>
      <c r="S79" s="536"/>
      <c r="T79" s="580">
        <f t="shared" si="114"/>
        <v>0</v>
      </c>
      <c r="U79" s="580">
        <f t="shared" si="115"/>
        <v>0</v>
      </c>
      <c r="V79" s="581" t="str">
        <f t="shared" si="10"/>
        <v>Xuất sắc</v>
      </c>
      <c r="W79" s="163"/>
      <c r="X79" s="10" t="str">
        <f t="shared" si="116"/>
        <v>X</v>
      </c>
      <c r="Y79" s="10"/>
      <c r="Z79" s="92" t="str">
        <f t="shared" si="117"/>
        <v/>
      </c>
      <c r="AA79" s="92"/>
      <c r="AB79" s="92" t="str">
        <f t="shared" si="118"/>
        <v/>
      </c>
      <c r="AC79" s="92"/>
      <c r="AD79" s="92" t="str">
        <f t="shared" si="119"/>
        <v/>
      </c>
      <c r="AE79" s="9"/>
      <c r="AF79" s="172"/>
      <c r="AG79" s="172"/>
      <c r="AH79" s="10" t="str">
        <f t="shared" si="120"/>
        <v>X</v>
      </c>
      <c r="AI79" s="10"/>
      <c r="AJ79" s="92" t="str">
        <f t="shared" si="121"/>
        <v/>
      </c>
      <c r="AK79" s="92"/>
      <c r="AL79" s="10" t="str">
        <f t="shared" si="122"/>
        <v/>
      </c>
      <c r="AM79" s="92"/>
      <c r="AN79" s="10" t="str">
        <f t="shared" si="123"/>
        <v/>
      </c>
      <c r="AO79" s="569"/>
      <c r="AP79" s="10" t="str">
        <f t="shared" si="124"/>
        <v/>
      </c>
      <c r="AQ79" s="172"/>
    </row>
    <row r="80" spans="1:43" s="4" customFormat="1" ht="23.25" customHeight="1" x14ac:dyDescent="0.25">
      <c r="A80" s="22">
        <v>6</v>
      </c>
      <c r="B80" s="326" t="s">
        <v>373</v>
      </c>
      <c r="C80" s="327" t="s">
        <v>152</v>
      </c>
      <c r="D80" s="148">
        <v>40700000691</v>
      </c>
      <c r="E80" s="27">
        <v>95</v>
      </c>
      <c r="F80" s="27">
        <v>36</v>
      </c>
      <c r="G80" s="27">
        <v>60</v>
      </c>
      <c r="H80" s="27">
        <v>0</v>
      </c>
      <c r="I80" s="27">
        <v>0</v>
      </c>
      <c r="J80" s="169">
        <v>96</v>
      </c>
      <c r="K80" s="156">
        <f t="shared" si="111"/>
        <v>36</v>
      </c>
      <c r="L80" s="156">
        <f t="shared" si="112"/>
        <v>60</v>
      </c>
      <c r="M80" s="156"/>
      <c r="N80" s="156"/>
      <c r="O80" s="179">
        <f t="shared" si="113"/>
        <v>96</v>
      </c>
      <c r="P80" s="161" t="str">
        <f t="shared" si="25"/>
        <v>Xuất sắc</v>
      </c>
      <c r="Q80" s="536"/>
      <c r="R80" s="536"/>
      <c r="S80" s="536"/>
      <c r="T80" s="580">
        <f t="shared" si="114"/>
        <v>0</v>
      </c>
      <c r="U80" s="580">
        <f t="shared" si="115"/>
        <v>0</v>
      </c>
      <c r="V80" s="581" t="str">
        <f t="shared" si="10"/>
        <v>Xuất sắc</v>
      </c>
      <c r="W80" s="611"/>
      <c r="X80" s="10" t="str">
        <f t="shared" si="116"/>
        <v>X</v>
      </c>
      <c r="Y80" s="10"/>
      <c r="Z80" s="92" t="str">
        <f t="shared" si="117"/>
        <v/>
      </c>
      <c r="AA80" s="92"/>
      <c r="AB80" s="92" t="str">
        <f t="shared" si="118"/>
        <v/>
      </c>
      <c r="AC80" s="92"/>
      <c r="AD80" s="92" t="str">
        <f t="shared" si="119"/>
        <v/>
      </c>
      <c r="AE80" s="9"/>
      <c r="AF80" s="172"/>
      <c r="AG80" s="172"/>
      <c r="AH80" s="10" t="str">
        <f t="shared" si="120"/>
        <v>X</v>
      </c>
      <c r="AI80" s="10"/>
      <c r="AJ80" s="92" t="str">
        <f t="shared" si="121"/>
        <v/>
      </c>
      <c r="AK80" s="92"/>
      <c r="AL80" s="10" t="str">
        <f t="shared" si="122"/>
        <v/>
      </c>
      <c r="AM80" s="92"/>
      <c r="AN80" s="10" t="str">
        <f t="shared" si="123"/>
        <v/>
      </c>
      <c r="AO80" s="569"/>
      <c r="AP80" s="10" t="str">
        <f t="shared" si="124"/>
        <v/>
      </c>
      <c r="AQ80" s="172"/>
    </row>
    <row r="81" spans="1:43" s="3" customFormat="1" ht="24.75" customHeight="1" x14ac:dyDescent="0.25">
      <c r="A81" s="22">
        <v>7</v>
      </c>
      <c r="B81" s="23" t="s">
        <v>424</v>
      </c>
      <c r="C81" s="45" t="s">
        <v>134</v>
      </c>
      <c r="D81" s="123">
        <v>50700000428</v>
      </c>
      <c r="E81" s="27">
        <v>93</v>
      </c>
      <c r="F81" s="27">
        <v>34</v>
      </c>
      <c r="G81" s="27">
        <v>60</v>
      </c>
      <c r="H81" s="27">
        <v>0</v>
      </c>
      <c r="I81" s="27">
        <v>0</v>
      </c>
      <c r="J81" s="169">
        <v>94</v>
      </c>
      <c r="K81" s="156">
        <f>F81</f>
        <v>34</v>
      </c>
      <c r="L81" s="156">
        <f>G81</f>
        <v>60</v>
      </c>
      <c r="M81" s="156">
        <f>H81</f>
        <v>0</v>
      </c>
      <c r="N81" s="156">
        <f>I81</f>
        <v>0</v>
      </c>
      <c r="O81" s="179">
        <f>K81+L81+M81-N81</f>
        <v>94</v>
      </c>
      <c r="P81" s="161" t="str">
        <f>IF(AND($O81&gt;=90,$O81&lt;=100),"Xuất sắc",IF(AND($O81&gt;=75,$O81&lt;90),"Tốt",IF(AND($O81&gt;=50,$O81&lt;75),"Hoàn thành",IF(AND($O81&lt;50,$O81&gt;0),"Không hoàn thành",IF($O81=0,"Không đánh giá","")))))</f>
        <v>Xuất sắc</v>
      </c>
      <c r="Q81" s="536"/>
      <c r="R81" s="536"/>
      <c r="S81" s="536"/>
      <c r="T81" s="580">
        <f t="shared" si="114"/>
        <v>0</v>
      </c>
      <c r="U81" s="580">
        <f t="shared" si="115"/>
        <v>0</v>
      </c>
      <c r="V81" s="581" t="str">
        <f t="shared" si="10"/>
        <v>Xuất sắc</v>
      </c>
      <c r="W81" s="612"/>
      <c r="X81" s="10" t="str">
        <f t="shared" si="116"/>
        <v>X</v>
      </c>
      <c r="Y81" s="10"/>
      <c r="Z81" s="92" t="str">
        <f t="shared" si="117"/>
        <v/>
      </c>
      <c r="AA81" s="92"/>
      <c r="AB81" s="92" t="str">
        <f t="shared" si="118"/>
        <v/>
      </c>
      <c r="AC81" s="92"/>
      <c r="AD81" s="92" t="str">
        <f t="shared" si="119"/>
        <v/>
      </c>
      <c r="AE81" s="9"/>
      <c r="AF81" s="172"/>
      <c r="AG81" s="172"/>
      <c r="AH81" s="10" t="str">
        <f t="shared" si="120"/>
        <v>X</v>
      </c>
      <c r="AI81" s="10"/>
      <c r="AJ81" s="92" t="str">
        <f t="shared" si="121"/>
        <v/>
      </c>
      <c r="AK81" s="92"/>
      <c r="AL81" s="10" t="str">
        <f t="shared" si="122"/>
        <v/>
      </c>
      <c r="AM81" s="92"/>
      <c r="AN81" s="10" t="str">
        <f t="shared" si="123"/>
        <v/>
      </c>
      <c r="AO81" s="569"/>
      <c r="AP81" s="10" t="str">
        <f t="shared" si="124"/>
        <v/>
      </c>
      <c r="AQ81" s="172"/>
    </row>
    <row r="82" spans="1:43" s="5" customFormat="1" ht="18.75" x14ac:dyDescent="0.25">
      <c r="A82" s="89" t="s">
        <v>701</v>
      </c>
      <c r="B82" s="90" t="s">
        <v>26</v>
      </c>
      <c r="C82" s="128"/>
      <c r="D82" s="96"/>
      <c r="E82" s="96"/>
      <c r="F82" s="96"/>
      <c r="G82" s="96"/>
      <c r="H82" s="96"/>
      <c r="I82" s="96"/>
      <c r="J82" s="190"/>
      <c r="K82" s="199"/>
      <c r="L82" s="199"/>
      <c r="M82" s="199"/>
      <c r="N82" s="199"/>
      <c r="O82" s="179"/>
      <c r="P82" s="161"/>
      <c r="Q82" s="536"/>
      <c r="R82" s="536"/>
      <c r="S82" s="536"/>
      <c r="T82" s="577"/>
      <c r="U82" s="577"/>
      <c r="V82" s="581"/>
      <c r="W82" s="606"/>
      <c r="X82" s="91">
        <f>COUNTIF(X83:X84,"x")</f>
        <v>0</v>
      </c>
      <c r="Y82" s="94">
        <f>X82/($X82+$Z82+$AB82+$AD82+$AF82)</f>
        <v>0</v>
      </c>
      <c r="Z82" s="91">
        <f>COUNTIF(Z83:Z84,"x")</f>
        <v>2</v>
      </c>
      <c r="AA82" s="94">
        <f>Z82/($X82+$Z82+$AB82+$AD82+$AF82)</f>
        <v>1</v>
      </c>
      <c r="AB82" s="91">
        <f>COUNTIF(AB83:AB84,"x")</f>
        <v>0</v>
      </c>
      <c r="AC82" s="94">
        <f>AB82/($X82+$Z82+$AB82+$AD82+$AF82)</f>
        <v>0</v>
      </c>
      <c r="AD82" s="91">
        <f>COUNTIF(AD83:AD84,"x")</f>
        <v>0</v>
      </c>
      <c r="AE82" s="94">
        <f>AD82/($X82+$Z82+$AB82+$AD82+$AF82)</f>
        <v>0</v>
      </c>
      <c r="AF82" s="91">
        <f>COUNTIF(AF83:AF84,"x")</f>
        <v>0</v>
      </c>
      <c r="AG82" s="94">
        <f>AF82/($X82+$Z82+$AB82+$AD82+$AF82)</f>
        <v>0</v>
      </c>
      <c r="AH82" s="91">
        <f>COUNTIF(AH83:AH84,"x")</f>
        <v>0</v>
      </c>
      <c r="AI82" s="94">
        <f>AH82/($X82+$Z82+$AB82+$AD82+$AF82)</f>
        <v>0</v>
      </c>
      <c r="AJ82" s="91">
        <f>COUNTIF(AJ83:AJ84,"x")</f>
        <v>2</v>
      </c>
      <c r="AK82" s="94">
        <f>AJ82/($X82+$Z82+$AB82+$AD82+$AF82)</f>
        <v>1</v>
      </c>
      <c r="AL82" s="91">
        <f>COUNTIF(AL83:AL84,"x")</f>
        <v>0</v>
      </c>
      <c r="AM82" s="94">
        <f>AL82/($X82+$Z82+$AB82+$AD82+$AF82)</f>
        <v>0</v>
      </c>
      <c r="AN82" s="91">
        <f>COUNTIF(AN83:AN84,"x")</f>
        <v>0</v>
      </c>
      <c r="AO82" s="94">
        <f>AN82/($X82+$Z82+$AB82+$AD82+$AF82)</f>
        <v>0</v>
      </c>
      <c r="AP82" s="91">
        <f>COUNTIF(AP83:AP84,"x")</f>
        <v>0</v>
      </c>
      <c r="AQ82" s="94">
        <f>AP82/($X82+$Z82+$AB82+$AD82+$AF82)</f>
        <v>0</v>
      </c>
    </row>
    <row r="83" spans="1:43" s="626" customFormat="1" ht="25.5" customHeight="1" x14ac:dyDescent="0.25">
      <c r="A83" s="22">
        <v>8</v>
      </c>
      <c r="B83" s="326" t="s">
        <v>374</v>
      </c>
      <c r="C83" s="146" t="s">
        <v>145</v>
      </c>
      <c r="D83" s="151" t="s">
        <v>375</v>
      </c>
      <c r="E83" s="27">
        <v>95</v>
      </c>
      <c r="F83" s="27">
        <v>35</v>
      </c>
      <c r="G83" s="27">
        <v>50</v>
      </c>
      <c r="H83" s="27">
        <v>0</v>
      </c>
      <c r="I83" s="27">
        <v>0</v>
      </c>
      <c r="J83" s="169">
        <v>85</v>
      </c>
      <c r="K83" s="156">
        <f>F83</f>
        <v>35</v>
      </c>
      <c r="L83" s="156">
        <f>G83</f>
        <v>50</v>
      </c>
      <c r="M83" s="156"/>
      <c r="N83" s="156"/>
      <c r="O83" s="179">
        <f>K83+L83+M83-N83</f>
        <v>85</v>
      </c>
      <c r="P83" s="161" t="str">
        <f t="shared" si="25"/>
        <v>Tốt</v>
      </c>
      <c r="Q83" s="536"/>
      <c r="R83" s="536"/>
      <c r="S83" s="536"/>
      <c r="T83" s="580">
        <f t="shared" ref="T83" si="125">COUNTIF(Q83:S83,"B")+COUNTIF(Q83:S83,"C")*2</f>
        <v>0</v>
      </c>
      <c r="U83" s="580">
        <f t="shared" ref="U83" si="126">+COUNTIF(Q83:S83,"D")</f>
        <v>0</v>
      </c>
      <c r="V83" s="581" t="str">
        <f t="shared" ref="V83" si="127">IF(U83&gt;=1,"Không hoàn thành",IF(AND($O83&gt;=90,$O83&lt;100,T83=0),"Xuất sắc",IF(AND($O83&gt;=90,$O83&lt;100,T83=1),"Tốt",IF(AND($O83&gt;=90,$O83&lt;100,T83=2),"Hoàn thành",IF(AND($O83&gt;=90,$O83&lt;100,T83&gt;=3),"Không hoàn thành",IF(AND($O83&gt;=75,$O83&lt;90,T83=0),"Tốt",IF(AND($O83&gt;=75,$O83&lt;90,T83=1),"Hoàn thành",IF(AND($O83&gt;=75,$O83&lt;90,T83&gt;=2),"Không hoàn thành",IF(AND($O83&gt;=50,$O83&lt;75,T83=0),"Hoàn thành",IF(AND($O83&gt;=50,$O83&lt;=75,T83&gt;=1),"Không hoàn thành",IF(AND($O83&gt;0,$O83&lt;50),"Không hoàn thành",IF($O83=0,"Không đánh giá",""))))))))))))</f>
        <v>Tốt</v>
      </c>
      <c r="W83" s="610"/>
      <c r="X83" s="10" t="str">
        <f t="shared" ref="X83:X84" si="128">IF(AND($J83&gt;=90,$J83&lt;=100),"X",IF($J83&lt;90,"",""))</f>
        <v/>
      </c>
      <c r="Y83" s="10"/>
      <c r="Z83" s="92" t="str">
        <f t="shared" ref="Z83:Z84" si="129">IF(AND($J83&gt;=75,$J83&lt;90),"X",IF($J83&lt;75,"",""))</f>
        <v>X</v>
      </c>
      <c r="AA83" s="92"/>
      <c r="AB83" s="92" t="str">
        <f t="shared" ref="AB83:AB84" si="130">IF(AND($J83&gt;=50,$J83&lt;75),"X",IF($J83&lt;50,"",""))</f>
        <v/>
      </c>
      <c r="AC83" s="92"/>
      <c r="AD83" s="92" t="str">
        <f t="shared" ref="AD83:AD84" si="131">IF($J83&lt;50,"X","")</f>
        <v/>
      </c>
      <c r="AE83" s="628"/>
      <c r="AF83" s="172"/>
      <c r="AG83" s="172"/>
      <c r="AH83" s="10" t="str">
        <f t="shared" ref="AH83:AH84" si="132">IF($V83="Xuất sắc","X","")</f>
        <v/>
      </c>
      <c r="AI83" s="10"/>
      <c r="AJ83" s="92" t="str">
        <f t="shared" ref="AJ83:AJ84" si="133">IF($V83="Tốt","X","")</f>
        <v>X</v>
      </c>
      <c r="AK83" s="92"/>
      <c r="AL83" s="10" t="str">
        <f t="shared" ref="AL83:AL84" si="134">IF($V83="Hoàn thành","X","")</f>
        <v/>
      </c>
      <c r="AM83" s="92"/>
      <c r="AN83" s="10" t="str">
        <f t="shared" ref="AN83:AN84" si="135">IF($V83="Không hoàn thành","X","")</f>
        <v/>
      </c>
      <c r="AO83" s="628"/>
      <c r="AP83" s="10" t="str">
        <f t="shared" ref="AP83:AP84" si="136">IF($V83="Không đánh giá","X","")</f>
        <v/>
      </c>
      <c r="AQ83" s="172"/>
    </row>
    <row r="84" spans="1:43" s="3" customFormat="1" ht="25.5" customHeight="1" x14ac:dyDescent="0.25">
      <c r="A84" s="22">
        <v>9</v>
      </c>
      <c r="B84" s="411" t="s">
        <v>884</v>
      </c>
      <c r="C84" s="632" t="s">
        <v>885</v>
      </c>
      <c r="D84" s="151"/>
      <c r="E84" s="27">
        <v>95</v>
      </c>
      <c r="F84" s="27">
        <v>35</v>
      </c>
      <c r="G84" s="27">
        <v>50</v>
      </c>
      <c r="H84" s="27">
        <v>0</v>
      </c>
      <c r="I84" s="27">
        <v>0</v>
      </c>
      <c r="J84" s="169">
        <v>85</v>
      </c>
      <c r="K84" s="156">
        <f>F84</f>
        <v>35</v>
      </c>
      <c r="L84" s="156">
        <f>G84</f>
        <v>50</v>
      </c>
      <c r="M84" s="156"/>
      <c r="N84" s="156"/>
      <c r="O84" s="179">
        <f>K84+L84+M84-N84</f>
        <v>85</v>
      </c>
      <c r="P84" s="161" t="str">
        <f t="shared" si="25"/>
        <v>Tốt</v>
      </c>
      <c r="Q84" s="536"/>
      <c r="R84" s="536"/>
      <c r="S84" s="536"/>
      <c r="T84" s="580">
        <f t="shared" ref="T84" si="137">COUNTIF(Q84:S84,"B")+COUNTIF(Q84:S84,"C")*2</f>
        <v>0</v>
      </c>
      <c r="U84" s="580">
        <f t="shared" ref="U84" si="138">+COUNTIF(Q84:S84,"D")</f>
        <v>0</v>
      </c>
      <c r="V84" s="581" t="str">
        <f t="shared" ref="V84:V141" si="139">IF(U84&gt;=1,"Không hoàn thành",IF(AND($O84&gt;=90,$O84&lt;100,T84=0),"Xuất sắc",IF(AND($O84&gt;=90,$O84&lt;100,T84=1),"Tốt",IF(AND($O84&gt;=90,$O84&lt;100,T84=2),"Hoàn thành",IF(AND($O84&gt;=90,$O84&lt;100,T84&gt;=3),"Không hoàn thành",IF(AND($O84&gt;=75,$O84&lt;90,T84=0),"Tốt",IF(AND($O84&gt;=75,$O84&lt;90,T84=1),"Hoàn thành",IF(AND($O84&gt;=75,$O84&lt;90,T84&gt;=2),"Không hoàn thành",IF(AND($O84&gt;=50,$O84&lt;75,T84=0),"Hoàn thành",IF(AND($O84&gt;=50,$O84&lt;=75,T84&gt;=1),"Không hoàn thành",IF(AND($O84&gt;0,$O84&lt;50),"Không hoàn thành",IF($O84=0,"Không đánh giá",""))))))))))))</f>
        <v>Tốt</v>
      </c>
      <c r="W84" s="610"/>
      <c r="X84" s="10" t="str">
        <f t="shared" si="128"/>
        <v/>
      </c>
      <c r="Y84" s="10"/>
      <c r="Z84" s="92" t="str">
        <f t="shared" si="129"/>
        <v>X</v>
      </c>
      <c r="AA84" s="92"/>
      <c r="AB84" s="92" t="str">
        <f t="shared" si="130"/>
        <v/>
      </c>
      <c r="AC84" s="92"/>
      <c r="AD84" s="92" t="str">
        <f t="shared" si="131"/>
        <v/>
      </c>
      <c r="AE84" s="9"/>
      <c r="AF84" s="172"/>
      <c r="AG84" s="172"/>
      <c r="AH84" s="10" t="str">
        <f t="shared" si="132"/>
        <v/>
      </c>
      <c r="AI84" s="10"/>
      <c r="AJ84" s="92" t="str">
        <f t="shared" si="133"/>
        <v>X</v>
      </c>
      <c r="AK84" s="92"/>
      <c r="AL84" s="10" t="str">
        <f t="shared" si="134"/>
        <v/>
      </c>
      <c r="AM84" s="92"/>
      <c r="AN84" s="10" t="str">
        <f t="shared" si="135"/>
        <v/>
      </c>
      <c r="AO84" s="569"/>
      <c r="AP84" s="10" t="str">
        <f t="shared" si="136"/>
        <v/>
      </c>
      <c r="AQ84" s="172"/>
    </row>
    <row r="85" spans="1:43" s="5" customFormat="1" ht="18.75" x14ac:dyDescent="0.25">
      <c r="A85" s="52" t="s">
        <v>379</v>
      </c>
      <c r="B85" s="51" t="s">
        <v>411</v>
      </c>
      <c r="C85" s="46"/>
      <c r="D85" s="97"/>
      <c r="E85" s="97"/>
      <c r="F85" s="97"/>
      <c r="G85" s="97"/>
      <c r="H85" s="97"/>
      <c r="I85" s="97"/>
      <c r="J85" s="191"/>
      <c r="K85" s="200"/>
      <c r="L85" s="200"/>
      <c r="M85" s="200"/>
      <c r="N85" s="200"/>
      <c r="O85" s="193"/>
      <c r="P85" s="161"/>
      <c r="Q85" s="537"/>
      <c r="R85" s="537"/>
      <c r="S85" s="537"/>
      <c r="T85" s="578"/>
      <c r="U85" s="578"/>
      <c r="V85" s="581"/>
      <c r="W85" s="607"/>
      <c r="X85" s="34">
        <f>X86+X100+X102+X104</f>
        <v>10</v>
      </c>
      <c r="Y85" s="95">
        <f>X85/($X85+$Z85+$AB85+$AD85+$AF85)</f>
        <v>0.33333333333333331</v>
      </c>
      <c r="Z85" s="34">
        <f>Z86+Z100+Z102+Z104</f>
        <v>20</v>
      </c>
      <c r="AA85" s="95">
        <f>Z85/($X85+$Z85+$AB85+$AD85+$AF85)</f>
        <v>0.66666666666666663</v>
      </c>
      <c r="AB85" s="34">
        <f>AB86+AB100+AB102+AB104</f>
        <v>0</v>
      </c>
      <c r="AC85" s="95">
        <f>AB85/($X85+$Z85+$AB85+$AD85+$AF85)</f>
        <v>0</v>
      </c>
      <c r="AD85" s="34">
        <f>AD86+AD100+AD102+AD104</f>
        <v>0</v>
      </c>
      <c r="AE85" s="95">
        <f>AD85/($X85+$Z85+$AB85+$AD85+$AF85)</f>
        <v>0</v>
      </c>
      <c r="AF85" s="34">
        <f>AF86+AF100+AF102+AF104</f>
        <v>0</v>
      </c>
      <c r="AG85" s="95">
        <f>AF85/($X85+$Z85+$AB85+$AD85+$AF85)</f>
        <v>0</v>
      </c>
      <c r="AH85" s="34">
        <f>AH86+AH100+AH102+AH104</f>
        <v>10</v>
      </c>
      <c r="AI85" s="95">
        <f>AH85/($X85+$Z85+$AB85+$AD85+$AF85)</f>
        <v>0.33333333333333331</v>
      </c>
      <c r="AJ85" s="34">
        <f>AJ86+AJ100+AJ102+AJ104</f>
        <v>17</v>
      </c>
      <c r="AK85" s="95">
        <f>AJ85/($X85+$Z85+$AB85+$AD85+$AF85)</f>
        <v>0.56666666666666665</v>
      </c>
      <c r="AL85" s="34">
        <f>AL86+AL100+AL102+AL104</f>
        <v>3</v>
      </c>
      <c r="AM85" s="95">
        <f>AL85/($X85+$Z85+$AB85+$AD85+$AF85)</f>
        <v>0.1</v>
      </c>
      <c r="AN85" s="34">
        <f>AN86+AN100+AN102+AN104</f>
        <v>0</v>
      </c>
      <c r="AO85" s="95">
        <f>AN85/($X85+$Z85+$AB85+$AD85+$AF85)</f>
        <v>0</v>
      </c>
      <c r="AP85" s="34">
        <f>AP86+AP100+AP102+AP104</f>
        <v>0</v>
      </c>
      <c r="AQ85" s="95">
        <f>AP85/($X85+$Z85+$AB85+$AD85+$AF85)</f>
        <v>0</v>
      </c>
    </row>
    <row r="86" spans="1:43" s="3" customFormat="1" ht="18.75" x14ac:dyDescent="0.25">
      <c r="A86" s="84" t="s">
        <v>697</v>
      </c>
      <c r="B86" s="85" t="s">
        <v>23</v>
      </c>
      <c r="C86" s="133"/>
      <c r="D86" s="84"/>
      <c r="E86" s="84"/>
      <c r="F86" s="87"/>
      <c r="G86" s="87"/>
      <c r="H86" s="87"/>
      <c r="I86" s="87"/>
      <c r="J86" s="87"/>
      <c r="K86" s="198"/>
      <c r="L86" s="198"/>
      <c r="M86" s="198"/>
      <c r="N86" s="198"/>
      <c r="O86" s="179"/>
      <c r="P86" s="161"/>
      <c r="Q86" s="536"/>
      <c r="R86" s="536"/>
      <c r="S86" s="536"/>
      <c r="T86" s="580"/>
      <c r="U86" s="580"/>
      <c r="V86" s="581"/>
      <c r="W86" s="598"/>
      <c r="X86" s="88">
        <f>COUNTIF(X87:X99,"x")</f>
        <v>6</v>
      </c>
      <c r="Y86" s="94">
        <f>X86/($X86+$Z86+$AB86+$AD86+$AF86)</f>
        <v>0.46153846153846156</v>
      </c>
      <c r="Z86" s="88">
        <f>COUNTIF(Z87:Z99,"x")</f>
        <v>7</v>
      </c>
      <c r="AA86" s="94">
        <f>Z86/($X86+$Z86+$AB86+$AD86+$AF86)</f>
        <v>0.53846153846153844</v>
      </c>
      <c r="AB86" s="88">
        <f>COUNTIF(AB87:AB99,"x")</f>
        <v>0</v>
      </c>
      <c r="AC86" s="94">
        <f>AB86/($X86+$Z86+$AB86+$AD86+$AF86)</f>
        <v>0</v>
      </c>
      <c r="AD86" s="88">
        <f>COUNTIF(AD87:AD99,"x")</f>
        <v>0</v>
      </c>
      <c r="AE86" s="94">
        <f>AD86/($X86+$Z86+$AB86+$AD86+$AF86)</f>
        <v>0</v>
      </c>
      <c r="AF86" s="88">
        <f>COUNTIF(AF87:AF99,"x")</f>
        <v>0</v>
      </c>
      <c r="AG86" s="94">
        <f>AF86/($X86+$Z86+$AB86+$AD86+$AF86)</f>
        <v>0</v>
      </c>
      <c r="AH86" s="88">
        <f>COUNTIF(AH87:AH99,"x")</f>
        <v>6</v>
      </c>
      <c r="AI86" s="94">
        <f>AH86/($X86+$Z86+$AB86+$AD86+$AF86)</f>
        <v>0.46153846153846156</v>
      </c>
      <c r="AJ86" s="88">
        <f>COUNTIF(AJ87:AJ99,"x")</f>
        <v>6</v>
      </c>
      <c r="AK86" s="94">
        <f>AJ86/($X86+$Z86+$AB86+$AD86+$AF86)</f>
        <v>0.46153846153846156</v>
      </c>
      <c r="AL86" s="88">
        <f>COUNTIF(AL87:AL99,"x")</f>
        <v>1</v>
      </c>
      <c r="AM86" s="94">
        <f>AL86/($X86+$Z86+$AB86+$AD86+$AF86)</f>
        <v>7.6923076923076927E-2</v>
      </c>
      <c r="AN86" s="88">
        <f>COUNTIF(AN87:AN99,"x")</f>
        <v>0</v>
      </c>
      <c r="AO86" s="94">
        <f>AN86/($X86+$Z86+$AB86+$AD86+$AF86)</f>
        <v>0</v>
      </c>
      <c r="AP86" s="88">
        <f>COUNTIF(AP87:AP99,"x")</f>
        <v>0</v>
      </c>
      <c r="AQ86" s="94">
        <f>AP86/($X86+$Z86+$AB86+$AD86+$AF86)</f>
        <v>0</v>
      </c>
    </row>
    <row r="87" spans="1:43" s="3" customFormat="1" ht="23.25" customHeight="1" x14ac:dyDescent="0.25">
      <c r="A87" s="22">
        <v>1</v>
      </c>
      <c r="B87" s="23" t="s">
        <v>381</v>
      </c>
      <c r="C87" s="45" t="s">
        <v>583</v>
      </c>
      <c r="D87" s="152">
        <v>50200000160</v>
      </c>
      <c r="E87" s="27">
        <v>99</v>
      </c>
      <c r="F87" s="27">
        <v>38</v>
      </c>
      <c r="G87" s="27">
        <v>60</v>
      </c>
      <c r="H87" s="27">
        <v>1.75</v>
      </c>
      <c r="I87" s="27"/>
      <c r="J87" s="169">
        <v>99.8</v>
      </c>
      <c r="K87" s="156">
        <f t="shared" ref="K87:K97" si="140">F87</f>
        <v>38</v>
      </c>
      <c r="L87" s="156">
        <f t="shared" ref="L87:L97" si="141">G87</f>
        <v>60</v>
      </c>
      <c r="M87" s="156">
        <f>H87</f>
        <v>1.75</v>
      </c>
      <c r="N87" s="156">
        <f>I87</f>
        <v>0</v>
      </c>
      <c r="O87" s="179">
        <f t="shared" ref="O87:O97" si="142">K87+L87+M87-N87</f>
        <v>99.75</v>
      </c>
      <c r="P87" s="161" t="str">
        <f t="shared" si="25"/>
        <v>Xuất sắc</v>
      </c>
      <c r="Q87" s="536"/>
      <c r="R87" s="536"/>
      <c r="S87" s="536"/>
      <c r="T87" s="580">
        <f t="shared" ref="T87:T99" si="143">COUNTIF(Q87:S87,"B")+COUNTIF(Q87:S87,"C")*2</f>
        <v>0</v>
      </c>
      <c r="U87" s="580">
        <f t="shared" ref="U87:U99" si="144">+COUNTIF(Q87:S87,"D")</f>
        <v>0</v>
      </c>
      <c r="V87" s="581" t="str">
        <f t="shared" si="139"/>
        <v>Xuất sắc</v>
      </c>
      <c r="W87" s="610"/>
      <c r="X87" s="10" t="str">
        <f t="shared" ref="X87:X99" si="145">IF(AND($J87&gt;=90,$J87&lt;=100),"X",IF($J87&lt;90,"",""))</f>
        <v>X</v>
      </c>
      <c r="Y87" s="10"/>
      <c r="Z87" s="92" t="str">
        <f t="shared" ref="Z87:Z99" si="146">IF(AND($J87&gt;=75,$J87&lt;90),"X",IF($J87&lt;75,"",""))</f>
        <v/>
      </c>
      <c r="AA87" s="92"/>
      <c r="AB87" s="92" t="str">
        <f t="shared" ref="AB87:AB99" si="147">IF(AND($J87&gt;=50,$J87&lt;75),"X",IF($J87&lt;50,"",""))</f>
        <v/>
      </c>
      <c r="AC87" s="92"/>
      <c r="AD87" s="92" t="str">
        <f t="shared" ref="AD87:AD99" si="148">IF($J87&lt;50,"X","")</f>
        <v/>
      </c>
      <c r="AE87" s="9"/>
      <c r="AF87" s="172"/>
      <c r="AG87" s="172"/>
      <c r="AH87" s="10" t="str">
        <f t="shared" ref="AH87:AH99" si="149">IF($V87="Xuất sắc","X","")</f>
        <v>X</v>
      </c>
      <c r="AI87" s="10"/>
      <c r="AJ87" s="92" t="str">
        <f t="shared" ref="AJ87:AJ99" si="150">IF($V87="Tốt","X","")</f>
        <v/>
      </c>
      <c r="AK87" s="92"/>
      <c r="AL87" s="10" t="str">
        <f t="shared" ref="AL87:AL99" si="151">IF($V87="Hoàn thành","X","")</f>
        <v/>
      </c>
      <c r="AM87" s="92"/>
      <c r="AN87" s="10" t="str">
        <f t="shared" ref="AN87:AN99" si="152">IF($V87="Không hoàn thành","X","")</f>
        <v/>
      </c>
      <c r="AO87" s="569"/>
      <c r="AP87" s="10" t="str">
        <f t="shared" ref="AP87:AP99" si="153">IF($V87="Không đánh giá","X","")</f>
        <v/>
      </c>
      <c r="AQ87" s="172"/>
    </row>
    <row r="88" spans="1:43" s="4" customFormat="1" ht="23.25" customHeight="1" x14ac:dyDescent="0.25">
      <c r="A88" s="22">
        <v>2</v>
      </c>
      <c r="B88" s="23" t="s">
        <v>28</v>
      </c>
      <c r="C88" s="45" t="s">
        <v>584</v>
      </c>
      <c r="D88" s="152">
        <v>11100000723</v>
      </c>
      <c r="E88" s="27">
        <v>85</v>
      </c>
      <c r="F88" s="27">
        <v>36</v>
      </c>
      <c r="G88" s="27">
        <v>50</v>
      </c>
      <c r="H88" s="27">
        <v>0.75</v>
      </c>
      <c r="I88" s="27"/>
      <c r="J88" s="169">
        <v>86.8</v>
      </c>
      <c r="K88" s="156">
        <f t="shared" si="140"/>
        <v>36</v>
      </c>
      <c r="L88" s="156">
        <f t="shared" si="141"/>
        <v>50</v>
      </c>
      <c r="M88" s="156">
        <f t="shared" ref="M88:M97" si="154">H88</f>
        <v>0.75</v>
      </c>
      <c r="N88" s="156">
        <f t="shared" ref="N88:N97" si="155">I88</f>
        <v>0</v>
      </c>
      <c r="O88" s="179">
        <f t="shared" si="142"/>
        <v>86.75</v>
      </c>
      <c r="P88" s="161" t="str">
        <f t="shared" si="25"/>
        <v>Tốt</v>
      </c>
      <c r="Q88" s="536"/>
      <c r="R88" s="536"/>
      <c r="S88" s="536"/>
      <c r="T88" s="580">
        <f t="shared" si="143"/>
        <v>0</v>
      </c>
      <c r="U88" s="580">
        <f t="shared" si="144"/>
        <v>0</v>
      </c>
      <c r="V88" s="581" t="str">
        <f t="shared" si="139"/>
        <v>Tốt</v>
      </c>
      <c r="W88" s="162"/>
      <c r="X88" s="10" t="str">
        <f t="shared" si="145"/>
        <v/>
      </c>
      <c r="Y88" s="10"/>
      <c r="Z88" s="92" t="str">
        <f t="shared" si="146"/>
        <v>X</v>
      </c>
      <c r="AA88" s="92"/>
      <c r="AB88" s="92" t="str">
        <f t="shared" si="147"/>
        <v/>
      </c>
      <c r="AC88" s="92"/>
      <c r="AD88" s="92" t="str">
        <f t="shared" si="148"/>
        <v/>
      </c>
      <c r="AE88" s="9"/>
      <c r="AF88" s="172"/>
      <c r="AG88" s="172"/>
      <c r="AH88" s="10" t="str">
        <f t="shared" si="149"/>
        <v/>
      </c>
      <c r="AI88" s="10"/>
      <c r="AJ88" s="92" t="str">
        <f t="shared" si="150"/>
        <v>X</v>
      </c>
      <c r="AK88" s="92"/>
      <c r="AL88" s="10" t="str">
        <f t="shared" si="151"/>
        <v/>
      </c>
      <c r="AM88" s="92"/>
      <c r="AN88" s="10" t="str">
        <f t="shared" si="152"/>
        <v/>
      </c>
      <c r="AO88" s="569"/>
      <c r="AP88" s="10" t="str">
        <f t="shared" si="153"/>
        <v/>
      </c>
      <c r="AQ88" s="172"/>
    </row>
    <row r="89" spans="1:43" s="4" customFormat="1" ht="23.25" customHeight="1" x14ac:dyDescent="0.25">
      <c r="A89" s="22">
        <v>3</v>
      </c>
      <c r="B89" s="23" t="s">
        <v>269</v>
      </c>
      <c r="C89" s="45" t="s">
        <v>547</v>
      </c>
      <c r="D89" s="152">
        <v>11100083294</v>
      </c>
      <c r="E89" s="27">
        <v>87</v>
      </c>
      <c r="F89" s="27">
        <v>31</v>
      </c>
      <c r="G89" s="27">
        <v>60</v>
      </c>
      <c r="H89" s="27">
        <v>0.5</v>
      </c>
      <c r="I89" s="27"/>
      <c r="J89" s="169">
        <v>91.5</v>
      </c>
      <c r="K89" s="156">
        <f t="shared" si="140"/>
        <v>31</v>
      </c>
      <c r="L89" s="156">
        <f t="shared" si="141"/>
        <v>60</v>
      </c>
      <c r="M89" s="156">
        <f t="shared" si="154"/>
        <v>0.5</v>
      </c>
      <c r="N89" s="156">
        <f t="shared" si="155"/>
        <v>0</v>
      </c>
      <c r="O89" s="179">
        <f t="shared" si="142"/>
        <v>91.5</v>
      </c>
      <c r="P89" s="161" t="str">
        <f t="shared" si="25"/>
        <v>Xuất sắc</v>
      </c>
      <c r="Q89" s="536"/>
      <c r="R89" s="536"/>
      <c r="S89" s="536"/>
      <c r="T89" s="580">
        <f t="shared" si="143"/>
        <v>0</v>
      </c>
      <c r="U89" s="580">
        <f t="shared" si="144"/>
        <v>0</v>
      </c>
      <c r="V89" s="581" t="str">
        <f t="shared" si="139"/>
        <v>Xuất sắc</v>
      </c>
      <c r="W89" s="613"/>
      <c r="X89" s="10" t="str">
        <f t="shared" si="145"/>
        <v>X</v>
      </c>
      <c r="Y89" s="10"/>
      <c r="Z89" s="92" t="str">
        <f t="shared" si="146"/>
        <v/>
      </c>
      <c r="AA89" s="92"/>
      <c r="AB89" s="92" t="str">
        <f t="shared" si="147"/>
        <v/>
      </c>
      <c r="AC89" s="92"/>
      <c r="AD89" s="92" t="str">
        <f t="shared" si="148"/>
        <v/>
      </c>
      <c r="AE89" s="9"/>
      <c r="AF89" s="172"/>
      <c r="AG89" s="172"/>
      <c r="AH89" s="10" t="str">
        <f t="shared" si="149"/>
        <v>X</v>
      </c>
      <c r="AI89" s="10"/>
      <c r="AJ89" s="92" t="str">
        <f t="shared" si="150"/>
        <v/>
      </c>
      <c r="AK89" s="92"/>
      <c r="AL89" s="10" t="str">
        <f t="shared" si="151"/>
        <v/>
      </c>
      <c r="AM89" s="92"/>
      <c r="AN89" s="10" t="str">
        <f t="shared" si="152"/>
        <v/>
      </c>
      <c r="AO89" s="569"/>
      <c r="AP89" s="10" t="str">
        <f t="shared" si="153"/>
        <v/>
      </c>
      <c r="AQ89" s="172"/>
    </row>
    <row r="90" spans="1:43" s="3" customFormat="1" ht="21.75" customHeight="1" x14ac:dyDescent="0.25">
      <c r="A90" s="22">
        <v>4</v>
      </c>
      <c r="B90" s="352" t="s">
        <v>61</v>
      </c>
      <c r="C90" s="350" t="s">
        <v>574</v>
      </c>
      <c r="D90" s="151">
        <v>11100000789</v>
      </c>
      <c r="E90" s="27">
        <v>90</v>
      </c>
      <c r="F90" s="27">
        <v>36</v>
      </c>
      <c r="G90" s="27">
        <v>50</v>
      </c>
      <c r="H90" s="27">
        <v>2</v>
      </c>
      <c r="I90" s="27"/>
      <c r="J90" s="169">
        <v>88</v>
      </c>
      <c r="K90" s="156">
        <f>F90</f>
        <v>36</v>
      </c>
      <c r="L90" s="156">
        <f>G90</f>
        <v>50</v>
      </c>
      <c r="M90" s="156">
        <f>H90</f>
        <v>2</v>
      </c>
      <c r="N90" s="156">
        <f>I90</f>
        <v>0</v>
      </c>
      <c r="O90" s="179">
        <f>K90+L90+M90-N90</f>
        <v>88</v>
      </c>
      <c r="P90" s="161" t="str">
        <f>IF(AND($O90&gt;=90,$O90&lt;=100),"Xuất sắc",IF(AND($O90&gt;=75,$O90&lt;90),"Tốt",IF(AND($O90&gt;=50,$O90&lt;75),"Hoàn thành",IF(AND($O90&lt;50,$O90&gt;0),"Không hoàn thành",IF($O90=0,"Không đánh giá","")))))</f>
        <v>Tốt</v>
      </c>
      <c r="Q90" s="536"/>
      <c r="R90" s="536"/>
      <c r="S90" s="536"/>
      <c r="T90" s="580">
        <f t="shared" si="143"/>
        <v>0</v>
      </c>
      <c r="U90" s="580">
        <f t="shared" si="144"/>
        <v>0</v>
      </c>
      <c r="V90" s="581" t="str">
        <f t="shared" si="139"/>
        <v>Tốt</v>
      </c>
      <c r="W90" s="601"/>
      <c r="X90" s="10" t="str">
        <f t="shared" si="145"/>
        <v/>
      </c>
      <c r="Y90" s="10"/>
      <c r="Z90" s="92" t="str">
        <f t="shared" si="146"/>
        <v>X</v>
      </c>
      <c r="AA90" s="92"/>
      <c r="AB90" s="92" t="str">
        <f t="shared" si="147"/>
        <v/>
      </c>
      <c r="AC90" s="92"/>
      <c r="AD90" s="92" t="str">
        <f t="shared" si="148"/>
        <v/>
      </c>
      <c r="AE90" s="9"/>
      <c r="AF90" s="172"/>
      <c r="AG90" s="172"/>
      <c r="AH90" s="10" t="str">
        <f t="shared" si="149"/>
        <v/>
      </c>
      <c r="AI90" s="10"/>
      <c r="AJ90" s="92" t="str">
        <f t="shared" si="150"/>
        <v>X</v>
      </c>
      <c r="AK90" s="92"/>
      <c r="AL90" s="10" t="str">
        <f t="shared" si="151"/>
        <v/>
      </c>
      <c r="AM90" s="92"/>
      <c r="AN90" s="10" t="str">
        <f t="shared" si="152"/>
        <v/>
      </c>
      <c r="AO90" s="569"/>
      <c r="AP90" s="10" t="str">
        <f t="shared" si="153"/>
        <v/>
      </c>
      <c r="AQ90" s="172"/>
    </row>
    <row r="91" spans="1:43" s="3" customFormat="1" ht="23.25" customHeight="1" x14ac:dyDescent="0.25">
      <c r="A91" s="22">
        <v>5</v>
      </c>
      <c r="B91" s="23" t="s">
        <v>382</v>
      </c>
      <c r="C91" s="45" t="s">
        <v>585</v>
      </c>
      <c r="D91" s="152">
        <v>11100071601</v>
      </c>
      <c r="E91" s="27">
        <v>77</v>
      </c>
      <c r="F91" s="27">
        <v>22.5</v>
      </c>
      <c r="G91" s="27">
        <v>60</v>
      </c>
      <c r="H91" s="27">
        <v>1.25</v>
      </c>
      <c r="I91" s="27">
        <v>2.4750000000000001</v>
      </c>
      <c r="J91" s="169">
        <v>81.3</v>
      </c>
      <c r="K91" s="156">
        <f t="shared" si="140"/>
        <v>22.5</v>
      </c>
      <c r="L91" s="156">
        <f t="shared" si="141"/>
        <v>60</v>
      </c>
      <c r="M91" s="156">
        <f t="shared" si="154"/>
        <v>1.25</v>
      </c>
      <c r="N91" s="156">
        <f t="shared" si="155"/>
        <v>2.4750000000000001</v>
      </c>
      <c r="O91" s="179">
        <f t="shared" si="142"/>
        <v>81.275000000000006</v>
      </c>
      <c r="P91" s="161" t="str">
        <f t="shared" si="25"/>
        <v>Tốt</v>
      </c>
      <c r="Q91" s="536"/>
      <c r="R91" s="536"/>
      <c r="S91" s="536"/>
      <c r="T91" s="580">
        <f t="shared" si="143"/>
        <v>0</v>
      </c>
      <c r="U91" s="580">
        <f t="shared" si="144"/>
        <v>0</v>
      </c>
      <c r="V91" s="581" t="str">
        <f t="shared" si="139"/>
        <v>Tốt</v>
      </c>
      <c r="W91" s="614"/>
      <c r="X91" s="10" t="str">
        <f t="shared" si="145"/>
        <v/>
      </c>
      <c r="Y91" s="10"/>
      <c r="Z91" s="92" t="str">
        <f t="shared" si="146"/>
        <v>X</v>
      </c>
      <c r="AA91" s="92"/>
      <c r="AB91" s="92" t="str">
        <f t="shared" si="147"/>
        <v/>
      </c>
      <c r="AC91" s="92"/>
      <c r="AD91" s="92" t="str">
        <f t="shared" si="148"/>
        <v/>
      </c>
      <c r="AE91" s="9"/>
      <c r="AF91" s="172"/>
      <c r="AG91" s="172"/>
      <c r="AH91" s="10" t="str">
        <f t="shared" si="149"/>
        <v/>
      </c>
      <c r="AI91" s="10"/>
      <c r="AJ91" s="92" t="str">
        <f t="shared" si="150"/>
        <v>X</v>
      </c>
      <c r="AK91" s="92"/>
      <c r="AL91" s="10" t="str">
        <f t="shared" si="151"/>
        <v/>
      </c>
      <c r="AM91" s="92"/>
      <c r="AN91" s="10" t="str">
        <f t="shared" si="152"/>
        <v/>
      </c>
      <c r="AO91" s="569"/>
      <c r="AP91" s="10" t="str">
        <f t="shared" si="153"/>
        <v/>
      </c>
      <c r="AQ91" s="172"/>
    </row>
    <row r="92" spans="1:43" s="3" customFormat="1" ht="23.25" customHeight="1" x14ac:dyDescent="0.25">
      <c r="A92" s="22">
        <v>6</v>
      </c>
      <c r="B92" s="23" t="s">
        <v>383</v>
      </c>
      <c r="C92" s="45" t="s">
        <v>183</v>
      </c>
      <c r="D92" s="152">
        <v>11100115709</v>
      </c>
      <c r="E92" s="27">
        <v>95</v>
      </c>
      <c r="F92" s="27">
        <v>33</v>
      </c>
      <c r="G92" s="27">
        <v>60</v>
      </c>
      <c r="H92" s="27">
        <v>0.25</v>
      </c>
      <c r="I92" s="27"/>
      <c r="J92" s="169">
        <v>93.3</v>
      </c>
      <c r="K92" s="156">
        <f t="shared" si="140"/>
        <v>33</v>
      </c>
      <c r="L92" s="156">
        <f t="shared" si="141"/>
        <v>60</v>
      </c>
      <c r="M92" s="156">
        <f t="shared" si="154"/>
        <v>0.25</v>
      </c>
      <c r="N92" s="156">
        <f t="shared" si="155"/>
        <v>0</v>
      </c>
      <c r="O92" s="179">
        <f t="shared" si="142"/>
        <v>93.25</v>
      </c>
      <c r="P92" s="161" t="str">
        <f t="shared" si="25"/>
        <v>Xuất sắc</v>
      </c>
      <c r="Q92" s="536"/>
      <c r="R92" s="536"/>
      <c r="S92" s="536"/>
      <c r="T92" s="580">
        <f t="shared" si="143"/>
        <v>0</v>
      </c>
      <c r="U92" s="580">
        <f t="shared" si="144"/>
        <v>0</v>
      </c>
      <c r="V92" s="581" t="str">
        <f t="shared" si="139"/>
        <v>Xuất sắc</v>
      </c>
      <c r="W92" s="615"/>
      <c r="X92" s="10" t="str">
        <f t="shared" si="145"/>
        <v>X</v>
      </c>
      <c r="Y92" s="10"/>
      <c r="Z92" s="92" t="str">
        <f t="shared" si="146"/>
        <v/>
      </c>
      <c r="AA92" s="92"/>
      <c r="AB92" s="92" t="str">
        <f t="shared" si="147"/>
        <v/>
      </c>
      <c r="AC92" s="92"/>
      <c r="AD92" s="92" t="str">
        <f t="shared" si="148"/>
        <v/>
      </c>
      <c r="AE92" s="9"/>
      <c r="AF92" s="172"/>
      <c r="AG92" s="172"/>
      <c r="AH92" s="10" t="str">
        <f t="shared" si="149"/>
        <v>X</v>
      </c>
      <c r="AI92" s="10"/>
      <c r="AJ92" s="92" t="str">
        <f t="shared" si="150"/>
        <v/>
      </c>
      <c r="AK92" s="92"/>
      <c r="AL92" s="10" t="str">
        <f t="shared" si="151"/>
        <v/>
      </c>
      <c r="AM92" s="92"/>
      <c r="AN92" s="10" t="str">
        <f t="shared" si="152"/>
        <v/>
      </c>
      <c r="AO92" s="569"/>
      <c r="AP92" s="10" t="str">
        <f t="shared" si="153"/>
        <v/>
      </c>
      <c r="AQ92" s="172"/>
    </row>
    <row r="93" spans="1:43" s="3" customFormat="1" ht="23.25" customHeight="1" x14ac:dyDescent="0.25">
      <c r="A93" s="22">
        <v>7</v>
      </c>
      <c r="B93" s="23" t="s">
        <v>384</v>
      </c>
      <c r="C93" s="45" t="s">
        <v>586</v>
      </c>
      <c r="D93" s="152">
        <v>11100083308</v>
      </c>
      <c r="E93" s="27">
        <v>95</v>
      </c>
      <c r="F93" s="27">
        <v>32</v>
      </c>
      <c r="G93" s="27">
        <v>50</v>
      </c>
      <c r="H93" s="27">
        <v>0.5</v>
      </c>
      <c r="I93" s="27"/>
      <c r="J93" s="169">
        <v>82.5</v>
      </c>
      <c r="K93" s="156">
        <f t="shared" si="140"/>
        <v>32</v>
      </c>
      <c r="L93" s="156">
        <f t="shared" si="141"/>
        <v>50</v>
      </c>
      <c r="M93" s="156">
        <f t="shared" si="154"/>
        <v>0.5</v>
      </c>
      <c r="N93" s="156">
        <f t="shared" si="155"/>
        <v>0</v>
      </c>
      <c r="O93" s="179">
        <f t="shared" si="142"/>
        <v>82.5</v>
      </c>
      <c r="P93" s="161" t="str">
        <f t="shared" si="25"/>
        <v>Tốt</v>
      </c>
      <c r="Q93" s="536"/>
      <c r="R93" s="536"/>
      <c r="S93" s="536"/>
      <c r="T93" s="580">
        <f t="shared" si="143"/>
        <v>0</v>
      </c>
      <c r="U93" s="580">
        <f t="shared" si="144"/>
        <v>0</v>
      </c>
      <c r="V93" s="581" t="str">
        <f t="shared" si="139"/>
        <v>Tốt</v>
      </c>
      <c r="W93" s="615"/>
      <c r="X93" s="10" t="str">
        <f t="shared" si="145"/>
        <v/>
      </c>
      <c r="Y93" s="10"/>
      <c r="Z93" s="92" t="str">
        <f t="shared" si="146"/>
        <v>X</v>
      </c>
      <c r="AA93" s="92"/>
      <c r="AB93" s="92" t="str">
        <f t="shared" si="147"/>
        <v/>
      </c>
      <c r="AC93" s="92"/>
      <c r="AD93" s="92" t="str">
        <f t="shared" si="148"/>
        <v/>
      </c>
      <c r="AE93" s="9"/>
      <c r="AF93" s="172"/>
      <c r="AG93" s="172"/>
      <c r="AH93" s="10" t="str">
        <f t="shared" si="149"/>
        <v/>
      </c>
      <c r="AI93" s="10"/>
      <c r="AJ93" s="92" t="str">
        <f t="shared" si="150"/>
        <v>X</v>
      </c>
      <c r="AK93" s="92"/>
      <c r="AL93" s="10" t="str">
        <f t="shared" si="151"/>
        <v/>
      </c>
      <c r="AM93" s="92"/>
      <c r="AN93" s="10" t="str">
        <f t="shared" si="152"/>
        <v/>
      </c>
      <c r="AO93" s="569"/>
      <c r="AP93" s="10" t="str">
        <f t="shared" si="153"/>
        <v/>
      </c>
      <c r="AQ93" s="172"/>
    </row>
    <row r="94" spans="1:43" s="3" customFormat="1" ht="23.25" customHeight="1" x14ac:dyDescent="0.25">
      <c r="A94" s="22">
        <v>8</v>
      </c>
      <c r="B94" s="23" t="s">
        <v>385</v>
      </c>
      <c r="C94" s="45" t="s">
        <v>230</v>
      </c>
      <c r="D94" s="152">
        <v>40900000037</v>
      </c>
      <c r="E94" s="27">
        <v>95</v>
      </c>
      <c r="F94" s="27">
        <v>35</v>
      </c>
      <c r="G94" s="27">
        <v>50</v>
      </c>
      <c r="H94" s="27">
        <v>0.5</v>
      </c>
      <c r="I94" s="27"/>
      <c r="J94" s="169">
        <v>85.5</v>
      </c>
      <c r="K94" s="156">
        <f t="shared" si="140"/>
        <v>35</v>
      </c>
      <c r="L94" s="156">
        <f t="shared" si="141"/>
        <v>50</v>
      </c>
      <c r="M94" s="156">
        <f t="shared" si="154"/>
        <v>0.5</v>
      </c>
      <c r="N94" s="156">
        <f t="shared" si="155"/>
        <v>0</v>
      </c>
      <c r="O94" s="179">
        <f t="shared" si="142"/>
        <v>85.5</v>
      </c>
      <c r="P94" s="161" t="str">
        <f t="shared" si="25"/>
        <v>Tốt</v>
      </c>
      <c r="Q94" s="536"/>
      <c r="R94" s="536"/>
      <c r="S94" s="536"/>
      <c r="T94" s="580">
        <f t="shared" si="143"/>
        <v>0</v>
      </c>
      <c r="U94" s="580">
        <f t="shared" si="144"/>
        <v>0</v>
      </c>
      <c r="V94" s="581" t="str">
        <f t="shared" si="139"/>
        <v>Tốt</v>
      </c>
      <c r="W94" s="615"/>
      <c r="X94" s="10" t="str">
        <f t="shared" si="145"/>
        <v/>
      </c>
      <c r="Y94" s="10"/>
      <c r="Z94" s="92" t="str">
        <f t="shared" si="146"/>
        <v>X</v>
      </c>
      <c r="AA94" s="92"/>
      <c r="AB94" s="92" t="str">
        <f t="shared" si="147"/>
        <v/>
      </c>
      <c r="AC94" s="92"/>
      <c r="AD94" s="92" t="str">
        <f t="shared" si="148"/>
        <v/>
      </c>
      <c r="AE94" s="9"/>
      <c r="AF94" s="172"/>
      <c r="AG94" s="172"/>
      <c r="AH94" s="10" t="str">
        <f t="shared" si="149"/>
        <v/>
      </c>
      <c r="AI94" s="10"/>
      <c r="AJ94" s="92" t="str">
        <f t="shared" si="150"/>
        <v>X</v>
      </c>
      <c r="AK94" s="92"/>
      <c r="AL94" s="10" t="str">
        <f t="shared" si="151"/>
        <v/>
      </c>
      <c r="AM94" s="92"/>
      <c r="AN94" s="10" t="str">
        <f t="shared" si="152"/>
        <v/>
      </c>
      <c r="AO94" s="569"/>
      <c r="AP94" s="10" t="str">
        <f t="shared" si="153"/>
        <v/>
      </c>
      <c r="AQ94" s="172"/>
    </row>
    <row r="95" spans="1:43" s="3" customFormat="1" ht="23.25" customHeight="1" x14ac:dyDescent="0.25">
      <c r="A95" s="22">
        <v>9</v>
      </c>
      <c r="B95" s="23" t="s">
        <v>386</v>
      </c>
      <c r="C95" s="45" t="s">
        <v>274</v>
      </c>
      <c r="D95" s="152">
        <v>11100115706</v>
      </c>
      <c r="E95" s="27">
        <v>84</v>
      </c>
      <c r="F95" s="27">
        <v>34</v>
      </c>
      <c r="G95" s="27">
        <v>60</v>
      </c>
      <c r="H95" s="27">
        <v>1.25</v>
      </c>
      <c r="I95" s="27">
        <v>2.58</v>
      </c>
      <c r="J95" s="169">
        <v>92.7</v>
      </c>
      <c r="K95" s="156">
        <f t="shared" si="140"/>
        <v>34</v>
      </c>
      <c r="L95" s="156">
        <f t="shared" si="141"/>
        <v>60</v>
      </c>
      <c r="M95" s="156">
        <f t="shared" si="154"/>
        <v>1.25</v>
      </c>
      <c r="N95" s="156">
        <f t="shared" si="155"/>
        <v>2.58</v>
      </c>
      <c r="O95" s="179">
        <f t="shared" si="142"/>
        <v>92.67</v>
      </c>
      <c r="P95" s="161" t="str">
        <f t="shared" si="25"/>
        <v>Xuất sắc</v>
      </c>
      <c r="Q95" s="536"/>
      <c r="R95" s="536"/>
      <c r="S95" s="536"/>
      <c r="T95" s="580">
        <f t="shared" si="143"/>
        <v>0</v>
      </c>
      <c r="U95" s="580">
        <f t="shared" si="144"/>
        <v>0</v>
      </c>
      <c r="V95" s="581" t="str">
        <f t="shared" si="139"/>
        <v>Xuất sắc</v>
      </c>
      <c r="W95" s="615"/>
      <c r="X95" s="10" t="str">
        <f t="shared" si="145"/>
        <v>X</v>
      </c>
      <c r="Y95" s="10"/>
      <c r="Z95" s="92" t="str">
        <f t="shared" si="146"/>
        <v/>
      </c>
      <c r="AA95" s="92"/>
      <c r="AB95" s="92" t="str">
        <f t="shared" si="147"/>
        <v/>
      </c>
      <c r="AC95" s="92"/>
      <c r="AD95" s="92" t="str">
        <f t="shared" si="148"/>
        <v/>
      </c>
      <c r="AE95" s="9"/>
      <c r="AF95" s="172"/>
      <c r="AG95" s="172"/>
      <c r="AH95" s="10" t="str">
        <f t="shared" si="149"/>
        <v>X</v>
      </c>
      <c r="AI95" s="10"/>
      <c r="AJ95" s="92" t="str">
        <f t="shared" si="150"/>
        <v/>
      </c>
      <c r="AK95" s="92"/>
      <c r="AL95" s="10" t="str">
        <f t="shared" si="151"/>
        <v/>
      </c>
      <c r="AM95" s="92"/>
      <c r="AN95" s="10" t="str">
        <f t="shared" si="152"/>
        <v/>
      </c>
      <c r="AO95" s="569"/>
      <c r="AP95" s="10" t="str">
        <f t="shared" si="153"/>
        <v/>
      </c>
      <c r="AQ95" s="172"/>
    </row>
    <row r="96" spans="1:43" s="3" customFormat="1" ht="23.25" customHeight="1" x14ac:dyDescent="0.25">
      <c r="A96" s="22">
        <v>10</v>
      </c>
      <c r="B96" s="23" t="s">
        <v>388</v>
      </c>
      <c r="C96" s="45" t="s">
        <v>149</v>
      </c>
      <c r="D96" s="152">
        <v>40800000301</v>
      </c>
      <c r="E96" s="27">
        <v>75</v>
      </c>
      <c r="F96" s="27">
        <v>32</v>
      </c>
      <c r="G96" s="27">
        <v>60</v>
      </c>
      <c r="H96" s="27">
        <v>0.5</v>
      </c>
      <c r="I96" s="27"/>
      <c r="J96" s="169">
        <v>92.5</v>
      </c>
      <c r="K96" s="156">
        <f t="shared" si="140"/>
        <v>32</v>
      </c>
      <c r="L96" s="156">
        <f t="shared" si="141"/>
        <v>60</v>
      </c>
      <c r="M96" s="156">
        <f t="shared" si="154"/>
        <v>0.5</v>
      </c>
      <c r="N96" s="156">
        <f t="shared" si="155"/>
        <v>0</v>
      </c>
      <c r="O96" s="179">
        <f t="shared" si="142"/>
        <v>92.5</v>
      </c>
      <c r="P96" s="161" t="str">
        <f t="shared" si="25"/>
        <v>Xuất sắc</v>
      </c>
      <c r="Q96" s="536"/>
      <c r="R96" s="536"/>
      <c r="S96" s="536"/>
      <c r="T96" s="580">
        <f t="shared" si="143"/>
        <v>0</v>
      </c>
      <c r="U96" s="580">
        <f t="shared" si="144"/>
        <v>0</v>
      </c>
      <c r="V96" s="581" t="str">
        <f t="shared" si="139"/>
        <v>Xuất sắc</v>
      </c>
      <c r="W96" s="615"/>
      <c r="X96" s="10" t="str">
        <f t="shared" si="145"/>
        <v>X</v>
      </c>
      <c r="Y96" s="10"/>
      <c r="Z96" s="92" t="str">
        <f t="shared" si="146"/>
        <v/>
      </c>
      <c r="AA96" s="92"/>
      <c r="AB96" s="92" t="str">
        <f t="shared" si="147"/>
        <v/>
      </c>
      <c r="AC96" s="92"/>
      <c r="AD96" s="92" t="str">
        <f t="shared" si="148"/>
        <v/>
      </c>
      <c r="AE96" s="9"/>
      <c r="AF96" s="172"/>
      <c r="AG96" s="172"/>
      <c r="AH96" s="10" t="str">
        <f t="shared" si="149"/>
        <v>X</v>
      </c>
      <c r="AI96" s="10"/>
      <c r="AJ96" s="92" t="str">
        <f t="shared" si="150"/>
        <v/>
      </c>
      <c r="AK96" s="92"/>
      <c r="AL96" s="10" t="str">
        <f t="shared" si="151"/>
        <v/>
      </c>
      <c r="AM96" s="92"/>
      <c r="AN96" s="10" t="str">
        <f t="shared" si="152"/>
        <v/>
      </c>
      <c r="AO96" s="569"/>
      <c r="AP96" s="10" t="str">
        <f t="shared" si="153"/>
        <v/>
      </c>
      <c r="AQ96" s="172"/>
    </row>
    <row r="97" spans="1:43" s="3" customFormat="1" ht="23.25" customHeight="1" x14ac:dyDescent="0.25">
      <c r="A97" s="22">
        <v>11</v>
      </c>
      <c r="B97" s="23" t="s">
        <v>217</v>
      </c>
      <c r="C97" s="45" t="s">
        <v>123</v>
      </c>
      <c r="D97" s="152">
        <v>80600000454</v>
      </c>
      <c r="E97" s="27">
        <v>95</v>
      </c>
      <c r="F97" s="27">
        <v>36</v>
      </c>
      <c r="G97" s="27">
        <v>60</v>
      </c>
      <c r="H97" s="27">
        <v>0.75</v>
      </c>
      <c r="I97" s="27"/>
      <c r="J97" s="169">
        <v>96.8</v>
      </c>
      <c r="K97" s="156">
        <f t="shared" si="140"/>
        <v>36</v>
      </c>
      <c r="L97" s="156">
        <f t="shared" si="141"/>
        <v>60</v>
      </c>
      <c r="M97" s="156">
        <f t="shared" si="154"/>
        <v>0.75</v>
      </c>
      <c r="N97" s="156">
        <f t="shared" si="155"/>
        <v>0</v>
      </c>
      <c r="O97" s="179">
        <f t="shared" si="142"/>
        <v>96.75</v>
      </c>
      <c r="P97" s="161" t="str">
        <f t="shared" si="25"/>
        <v>Xuất sắc</v>
      </c>
      <c r="Q97" s="536"/>
      <c r="R97" s="536"/>
      <c r="S97" s="536"/>
      <c r="T97" s="580">
        <f t="shared" si="143"/>
        <v>0</v>
      </c>
      <c r="U97" s="580">
        <f t="shared" si="144"/>
        <v>0</v>
      </c>
      <c r="V97" s="581" t="str">
        <f t="shared" si="139"/>
        <v>Xuất sắc</v>
      </c>
      <c r="W97" s="615"/>
      <c r="X97" s="10" t="str">
        <f t="shared" si="145"/>
        <v>X</v>
      </c>
      <c r="Y97" s="10"/>
      <c r="Z97" s="92" t="str">
        <f t="shared" si="146"/>
        <v/>
      </c>
      <c r="AA97" s="92"/>
      <c r="AB97" s="92" t="str">
        <f t="shared" si="147"/>
        <v/>
      </c>
      <c r="AC97" s="92"/>
      <c r="AD97" s="92" t="str">
        <f t="shared" si="148"/>
        <v/>
      </c>
      <c r="AE97" s="9"/>
      <c r="AF97" s="172"/>
      <c r="AG97" s="172"/>
      <c r="AH97" s="10" t="str">
        <f t="shared" si="149"/>
        <v>X</v>
      </c>
      <c r="AI97" s="10"/>
      <c r="AJ97" s="92" t="str">
        <f t="shared" si="150"/>
        <v/>
      </c>
      <c r="AK97" s="92"/>
      <c r="AL97" s="10" t="str">
        <f t="shared" si="151"/>
        <v/>
      </c>
      <c r="AM97" s="92"/>
      <c r="AN97" s="10" t="str">
        <f t="shared" si="152"/>
        <v/>
      </c>
      <c r="AO97" s="569"/>
      <c r="AP97" s="10" t="str">
        <f t="shared" si="153"/>
        <v/>
      </c>
      <c r="AQ97" s="172"/>
    </row>
    <row r="98" spans="1:43" s="30" customFormat="1" ht="32.25" customHeight="1" x14ac:dyDescent="0.25">
      <c r="A98" s="22">
        <v>12</v>
      </c>
      <c r="B98" s="352" t="s">
        <v>704</v>
      </c>
      <c r="C98" s="350" t="s">
        <v>305</v>
      </c>
      <c r="D98" s="151">
        <v>11100115717</v>
      </c>
      <c r="E98" s="27">
        <v>77</v>
      </c>
      <c r="F98" s="27">
        <v>28</v>
      </c>
      <c r="G98" s="27">
        <v>50</v>
      </c>
      <c r="H98" s="27">
        <v>0.5</v>
      </c>
      <c r="I98" s="27"/>
      <c r="J98" s="169">
        <v>78.5</v>
      </c>
      <c r="K98" s="156">
        <f t="shared" ref="K98:N99" si="156">F98</f>
        <v>28</v>
      </c>
      <c r="L98" s="156">
        <f t="shared" si="156"/>
        <v>50</v>
      </c>
      <c r="M98" s="156">
        <f t="shared" si="156"/>
        <v>0.5</v>
      </c>
      <c r="N98" s="156">
        <f t="shared" si="156"/>
        <v>0</v>
      </c>
      <c r="O98" s="179">
        <f>K98+L98+M98-N98</f>
        <v>78.5</v>
      </c>
      <c r="P98" s="161" t="str">
        <f t="shared" si="25"/>
        <v>Tốt</v>
      </c>
      <c r="Q98" s="536"/>
      <c r="R98" s="536" t="s">
        <v>879</v>
      </c>
      <c r="S98" s="536"/>
      <c r="T98" s="580">
        <f t="shared" si="143"/>
        <v>1</v>
      </c>
      <c r="U98" s="580">
        <f t="shared" si="144"/>
        <v>0</v>
      </c>
      <c r="V98" s="581" t="str">
        <f t="shared" si="139"/>
        <v>Hoàn thành</v>
      </c>
      <c r="W98" s="541" t="s">
        <v>886</v>
      </c>
      <c r="X98" s="10" t="str">
        <f t="shared" si="145"/>
        <v/>
      </c>
      <c r="Y98" s="10"/>
      <c r="Z98" s="92" t="str">
        <f t="shared" si="146"/>
        <v>X</v>
      </c>
      <c r="AA98" s="92"/>
      <c r="AB98" s="92" t="str">
        <f t="shared" si="147"/>
        <v/>
      </c>
      <c r="AC98" s="92"/>
      <c r="AD98" s="92" t="str">
        <f t="shared" si="148"/>
        <v/>
      </c>
      <c r="AE98" s="9"/>
      <c r="AF98" s="172"/>
      <c r="AG98" s="172"/>
      <c r="AH98" s="10" t="str">
        <f t="shared" si="149"/>
        <v/>
      </c>
      <c r="AI98" s="10"/>
      <c r="AJ98" s="92" t="str">
        <f t="shared" si="150"/>
        <v/>
      </c>
      <c r="AK98" s="92"/>
      <c r="AL98" s="10" t="str">
        <f t="shared" si="151"/>
        <v>X</v>
      </c>
      <c r="AM98" s="92"/>
      <c r="AN98" s="10" t="str">
        <f t="shared" si="152"/>
        <v/>
      </c>
      <c r="AO98" s="569"/>
      <c r="AP98" s="10" t="str">
        <f t="shared" si="153"/>
        <v/>
      </c>
      <c r="AQ98" s="172"/>
    </row>
    <row r="99" spans="1:43" s="30" customFormat="1" ht="21.75" customHeight="1" x14ac:dyDescent="0.25">
      <c r="A99" s="22">
        <v>13</v>
      </c>
      <c r="B99" s="352" t="s">
        <v>705</v>
      </c>
      <c r="C99" s="350" t="s">
        <v>533</v>
      </c>
      <c r="D99" s="151">
        <v>11100000741</v>
      </c>
      <c r="E99" s="27">
        <v>94</v>
      </c>
      <c r="F99" s="27">
        <v>33</v>
      </c>
      <c r="G99" s="27">
        <v>50</v>
      </c>
      <c r="H99" s="27">
        <v>0</v>
      </c>
      <c r="I99" s="27"/>
      <c r="J99" s="169">
        <v>83</v>
      </c>
      <c r="K99" s="156">
        <f t="shared" si="156"/>
        <v>33</v>
      </c>
      <c r="L99" s="156">
        <f t="shared" si="156"/>
        <v>50</v>
      </c>
      <c r="M99" s="156">
        <f t="shared" si="156"/>
        <v>0</v>
      </c>
      <c r="N99" s="156">
        <f t="shared" si="156"/>
        <v>0</v>
      </c>
      <c r="O99" s="179">
        <f>K99+L99+M99-N99</f>
        <v>83</v>
      </c>
      <c r="P99" s="161" t="str">
        <f t="shared" si="25"/>
        <v>Tốt</v>
      </c>
      <c r="Q99" s="536"/>
      <c r="R99" s="536"/>
      <c r="S99" s="536"/>
      <c r="T99" s="580">
        <f t="shared" si="143"/>
        <v>0</v>
      </c>
      <c r="U99" s="580">
        <f t="shared" si="144"/>
        <v>0</v>
      </c>
      <c r="V99" s="581" t="str">
        <f t="shared" si="139"/>
        <v>Tốt</v>
      </c>
      <c r="W99" s="603"/>
      <c r="X99" s="10" t="str">
        <f t="shared" si="145"/>
        <v/>
      </c>
      <c r="Y99" s="10"/>
      <c r="Z99" s="92" t="str">
        <f t="shared" si="146"/>
        <v>X</v>
      </c>
      <c r="AA99" s="92"/>
      <c r="AB99" s="92" t="str">
        <f t="shared" si="147"/>
        <v/>
      </c>
      <c r="AC99" s="92"/>
      <c r="AD99" s="92" t="str">
        <f t="shared" si="148"/>
        <v/>
      </c>
      <c r="AE99" s="9"/>
      <c r="AF99" s="172"/>
      <c r="AG99" s="172"/>
      <c r="AH99" s="10" t="str">
        <f t="shared" si="149"/>
        <v/>
      </c>
      <c r="AI99" s="10"/>
      <c r="AJ99" s="92" t="str">
        <f t="shared" si="150"/>
        <v>X</v>
      </c>
      <c r="AK99" s="92"/>
      <c r="AL99" s="10" t="str">
        <f t="shared" si="151"/>
        <v/>
      </c>
      <c r="AM99" s="92"/>
      <c r="AN99" s="10" t="str">
        <f t="shared" si="152"/>
        <v/>
      </c>
      <c r="AO99" s="569"/>
      <c r="AP99" s="10" t="str">
        <f t="shared" si="153"/>
        <v/>
      </c>
      <c r="AQ99" s="172"/>
    </row>
    <row r="100" spans="1:43" s="5" customFormat="1" ht="18.75" x14ac:dyDescent="0.25">
      <c r="A100" s="84" t="s">
        <v>698</v>
      </c>
      <c r="B100" s="85" t="s">
        <v>27</v>
      </c>
      <c r="C100" s="86"/>
      <c r="D100" s="84"/>
      <c r="E100" s="84"/>
      <c r="F100" s="87"/>
      <c r="G100" s="87"/>
      <c r="H100" s="87"/>
      <c r="I100" s="87"/>
      <c r="J100" s="87"/>
      <c r="K100" s="198"/>
      <c r="L100" s="198"/>
      <c r="M100" s="198"/>
      <c r="N100" s="198"/>
      <c r="O100" s="179"/>
      <c r="P100" s="161"/>
      <c r="Q100" s="536"/>
      <c r="R100" s="536"/>
      <c r="S100" s="536"/>
      <c r="T100" s="577"/>
      <c r="U100" s="577"/>
      <c r="V100" s="581"/>
      <c r="W100" s="598"/>
      <c r="X100" s="88">
        <f>COUNTIF(X101:X101,"x")</f>
        <v>1</v>
      </c>
      <c r="Y100" s="94">
        <f>X100/($X100+$Z100+$AB100+$AD100+$AF100)</f>
        <v>1</v>
      </c>
      <c r="Z100" s="88">
        <f>COUNTIF(Z101:Z101,"x")</f>
        <v>0</v>
      </c>
      <c r="AA100" s="94">
        <f>Z100/($X100+$Z100+$AB100+$AD100+$AF100)</f>
        <v>0</v>
      </c>
      <c r="AB100" s="88">
        <f>COUNTIF(AB101:AB101,"x")</f>
        <v>0</v>
      </c>
      <c r="AC100" s="94">
        <f>AB100/($X100+$Z100+$AB100+$AD100+$AF100)</f>
        <v>0</v>
      </c>
      <c r="AD100" s="88">
        <f>COUNTIF(AD101:AD101,"x")</f>
        <v>0</v>
      </c>
      <c r="AE100" s="94">
        <f>AD100/($X100+$Z100+$AB100+$AD100+$AF100)</f>
        <v>0</v>
      </c>
      <c r="AF100" s="88">
        <f>COUNTIF(AF101:AF101,"x")</f>
        <v>0</v>
      </c>
      <c r="AG100" s="94">
        <f>AF100/($X100+$Z100+$AB100+$AD100+$AF100)</f>
        <v>0</v>
      </c>
      <c r="AH100" s="88">
        <f>COUNTIF(AH101:AH101,"x")</f>
        <v>1</v>
      </c>
      <c r="AI100" s="94">
        <f>AH100/($X100+$Z100+$AB100+$AD100+$AF100)</f>
        <v>1</v>
      </c>
      <c r="AJ100" s="88">
        <f>COUNTIF(AJ101:AJ101,"x")</f>
        <v>0</v>
      </c>
      <c r="AK100" s="94">
        <f>AJ100/($X100+$Z100+$AB100+$AD100+$AF100)</f>
        <v>0</v>
      </c>
      <c r="AL100" s="88">
        <f>COUNTIF(AL101:AL101,"x")</f>
        <v>0</v>
      </c>
      <c r="AM100" s="94">
        <f>AL100/($X100+$Z100+$AB100+$AD100+$AF100)</f>
        <v>0</v>
      </c>
      <c r="AN100" s="88">
        <f>COUNTIF(AN101:AN101,"x")</f>
        <v>0</v>
      </c>
      <c r="AO100" s="94">
        <f>AN100/($X100+$Z100+$AB100+$AD100+$AF100)</f>
        <v>0</v>
      </c>
      <c r="AP100" s="88">
        <f>COUNTIF(AP101:AP101,"x")</f>
        <v>0</v>
      </c>
      <c r="AQ100" s="94">
        <f>AP100/($X100+$Z100+$AB100+$AD100+$AF100)</f>
        <v>0</v>
      </c>
    </row>
    <row r="101" spans="1:43" s="3" customFormat="1" ht="25.5" customHeight="1" x14ac:dyDescent="0.25">
      <c r="A101" s="22">
        <f>A99+1</f>
        <v>14</v>
      </c>
      <c r="B101" s="23" t="s">
        <v>406</v>
      </c>
      <c r="C101" s="45" t="s">
        <v>155</v>
      </c>
      <c r="D101" s="151">
        <v>91100000342</v>
      </c>
      <c r="E101" s="27">
        <v>96</v>
      </c>
      <c r="F101" s="27">
        <v>36</v>
      </c>
      <c r="G101" s="27">
        <v>60</v>
      </c>
      <c r="H101" s="27">
        <v>0.25</v>
      </c>
      <c r="I101" s="27"/>
      <c r="J101" s="169">
        <v>96.3</v>
      </c>
      <c r="K101" s="156">
        <f>F101</f>
        <v>36</v>
      </c>
      <c r="L101" s="156">
        <f>G101</f>
        <v>60</v>
      </c>
      <c r="M101" s="156">
        <f>H101</f>
        <v>0.25</v>
      </c>
      <c r="N101" s="156">
        <f>I101</f>
        <v>0</v>
      </c>
      <c r="O101" s="179">
        <f>K101+L101+M101-N101</f>
        <v>96.25</v>
      </c>
      <c r="P101" s="161" t="str">
        <f t="shared" ref="P101:P152" si="157">IF(AND($O101&gt;=90,$O101&lt;=100),"Xuất sắc",IF(AND($O101&gt;=75,$O101&lt;90),"Tốt",IF(AND($O101&gt;=50,$O101&lt;75),"Hoàn thành",IF(AND($O101&lt;50,$O101&gt;0),"Không hoàn thành",IF($O101=0,"Không đánh giá","")))))</f>
        <v>Xuất sắc</v>
      </c>
      <c r="Q101" s="536"/>
      <c r="R101" s="536"/>
      <c r="S101" s="536"/>
      <c r="T101" s="580">
        <f t="shared" ref="T101" si="158">COUNTIF(Q101:S101,"B")+COUNTIF(Q101:S101,"C")*2</f>
        <v>0</v>
      </c>
      <c r="U101" s="580">
        <f t="shared" ref="U101" si="159">+COUNTIF(Q101:S101,"D")</f>
        <v>0</v>
      </c>
      <c r="V101" s="581" t="str">
        <f t="shared" si="139"/>
        <v>Xuất sắc</v>
      </c>
      <c r="W101" s="610"/>
      <c r="X101" s="10" t="str">
        <f t="shared" ref="X101" si="160">IF(AND($J101&gt;=90,$J101&lt;=100),"X",IF($J101&lt;90,"",""))</f>
        <v>X</v>
      </c>
      <c r="Y101" s="10"/>
      <c r="Z101" s="92" t="str">
        <f t="shared" ref="Z101" si="161">IF(AND($J101&gt;=75,$J101&lt;90),"X",IF($J101&lt;75,"",""))</f>
        <v/>
      </c>
      <c r="AA101" s="92"/>
      <c r="AB101" s="92" t="str">
        <f t="shared" ref="AB101" si="162">IF(AND($J101&gt;=50,$J101&lt;75),"X",IF($J101&lt;50,"",""))</f>
        <v/>
      </c>
      <c r="AC101" s="92"/>
      <c r="AD101" s="92" t="str">
        <f t="shared" ref="AD101" si="163">IF($J101&lt;50,"X","")</f>
        <v/>
      </c>
      <c r="AE101" s="9"/>
      <c r="AF101" s="172"/>
      <c r="AG101" s="172"/>
      <c r="AH101" s="10" t="str">
        <f t="shared" ref="AH101" si="164">IF($V101="Xuất sắc","X","")</f>
        <v>X</v>
      </c>
      <c r="AI101" s="10"/>
      <c r="AJ101" s="92" t="str">
        <f t="shared" ref="AJ101" si="165">IF($V101="Tốt","X","")</f>
        <v/>
      </c>
      <c r="AK101" s="92"/>
      <c r="AL101" s="10" t="str">
        <f t="shared" ref="AL101" si="166">IF($V101="Hoàn thành","X","")</f>
        <v/>
      </c>
      <c r="AM101" s="92"/>
      <c r="AN101" s="10" t="str">
        <f t="shared" ref="AN101" si="167">IF($V101="Không hoàn thành","X","")</f>
        <v/>
      </c>
      <c r="AO101" s="569"/>
      <c r="AP101" s="10" t="str">
        <f t="shared" ref="AP101" si="168">IF($V101="Không đánh giá","X","")</f>
        <v/>
      </c>
      <c r="AQ101" s="172"/>
    </row>
    <row r="102" spans="1:43" s="3" customFormat="1" ht="18.75" x14ac:dyDescent="0.25">
      <c r="A102" s="84" t="s">
        <v>699</v>
      </c>
      <c r="B102" s="85" t="s">
        <v>674</v>
      </c>
      <c r="C102" s="86"/>
      <c r="D102" s="84"/>
      <c r="E102" s="84"/>
      <c r="F102" s="87"/>
      <c r="G102" s="87"/>
      <c r="H102" s="87"/>
      <c r="I102" s="87"/>
      <c r="J102" s="87"/>
      <c r="K102" s="198"/>
      <c r="L102" s="198"/>
      <c r="M102" s="198"/>
      <c r="N102" s="198"/>
      <c r="O102" s="84"/>
      <c r="P102" s="161"/>
      <c r="Q102" s="84"/>
      <c r="R102" s="84"/>
      <c r="S102" s="84"/>
      <c r="T102" s="576"/>
      <c r="U102" s="576"/>
      <c r="V102" s="581"/>
      <c r="W102" s="598"/>
      <c r="X102" s="88">
        <f>COUNTIF(X103:X104,"x")</f>
        <v>0</v>
      </c>
      <c r="Y102" s="94">
        <f>X102/($X102+$Z102+$AB102+$AD102+$AF102)</f>
        <v>0</v>
      </c>
      <c r="Z102" s="88">
        <f>COUNTIF(Z103:Z104,"x")</f>
        <v>1</v>
      </c>
      <c r="AA102" s="94">
        <f>Z102/($X102+$Z102+$AB102+$AD102+$AF102)</f>
        <v>1</v>
      </c>
      <c r="AB102" s="88">
        <f>COUNTIF(AB103:AB104,"x")</f>
        <v>0</v>
      </c>
      <c r="AC102" s="94">
        <f>AB102/($X102+$Z102+$AB102+$AD102+$AF102)</f>
        <v>0</v>
      </c>
      <c r="AD102" s="88">
        <f>COUNTIF(AD103:AD104,"x")</f>
        <v>0</v>
      </c>
      <c r="AE102" s="94">
        <f>AD102/($X102+$Z102+$AB102+$AD102+$AF102)</f>
        <v>0</v>
      </c>
      <c r="AF102" s="88">
        <f>COUNTIF(AF103:AF104,"x")</f>
        <v>0</v>
      </c>
      <c r="AG102" s="94">
        <f>AF102/($X102+$Z102+$AB102+$AD102+$AF102)</f>
        <v>0</v>
      </c>
      <c r="AH102" s="88">
        <f>COUNTIF(AH103:AH104,"x")</f>
        <v>0</v>
      </c>
      <c r="AI102" s="94">
        <f>AH102/($X102+$Z102+$AB102+$AD102+$AF102)</f>
        <v>0</v>
      </c>
      <c r="AJ102" s="88">
        <f>COUNTIF(AJ103:AJ104,"x")</f>
        <v>0</v>
      </c>
      <c r="AK102" s="94">
        <f>AJ102/($X102+$Z102+$AB102+$AD102+$AF102)</f>
        <v>0</v>
      </c>
      <c r="AL102" s="88">
        <f>COUNTIF(AL103:AL104,"x")</f>
        <v>1</v>
      </c>
      <c r="AM102" s="94">
        <f>AL102/($X102+$Z102+$AB102+$AD102+$AF102)</f>
        <v>1</v>
      </c>
      <c r="AN102" s="88">
        <f>COUNTIF(AN103:AN104,"x")</f>
        <v>0</v>
      </c>
      <c r="AO102" s="94">
        <f>AN102/($X102+$Z102+$AB102+$AD102+$AF102)</f>
        <v>0</v>
      </c>
      <c r="AP102" s="88">
        <f>COUNTIF(AP103:AP104,"x")</f>
        <v>0</v>
      </c>
      <c r="AQ102" s="94">
        <f>AP102/($X102+$Z102+$AB102+$AD102+$AF102)</f>
        <v>0</v>
      </c>
    </row>
    <row r="103" spans="1:43" s="30" customFormat="1" ht="28.5" customHeight="1" x14ac:dyDescent="0.25">
      <c r="A103" s="28">
        <f>A101+1</f>
        <v>15</v>
      </c>
      <c r="B103" s="352" t="s">
        <v>162</v>
      </c>
      <c r="C103" s="353" t="s">
        <v>575</v>
      </c>
      <c r="D103" s="151">
        <v>11100000812</v>
      </c>
      <c r="E103" s="27">
        <v>77</v>
      </c>
      <c r="F103" s="27">
        <v>34</v>
      </c>
      <c r="G103" s="27">
        <v>50</v>
      </c>
      <c r="H103" s="27">
        <v>0</v>
      </c>
      <c r="I103" s="27"/>
      <c r="J103" s="169">
        <v>84</v>
      </c>
      <c r="K103" s="156">
        <f>F103</f>
        <v>34</v>
      </c>
      <c r="L103" s="156">
        <f>G103</f>
        <v>50</v>
      </c>
      <c r="M103" s="156">
        <f>H103</f>
        <v>0</v>
      </c>
      <c r="N103" s="156">
        <f>I103</f>
        <v>0</v>
      </c>
      <c r="O103" s="179">
        <f>K103+L103+M103-N103</f>
        <v>84</v>
      </c>
      <c r="P103" s="161" t="str">
        <f t="shared" si="157"/>
        <v>Tốt</v>
      </c>
      <c r="Q103" s="536"/>
      <c r="R103" s="536" t="s">
        <v>879</v>
      </c>
      <c r="S103" s="536"/>
      <c r="T103" s="580">
        <f t="shared" ref="T103" si="169">COUNTIF(Q103:S103,"B")+COUNTIF(Q103:S103,"C")*2</f>
        <v>1</v>
      </c>
      <c r="U103" s="580">
        <f t="shared" ref="U103" si="170">+COUNTIF(Q103:S103,"D")</f>
        <v>0</v>
      </c>
      <c r="V103" s="581" t="str">
        <f t="shared" si="139"/>
        <v>Hoàn thành</v>
      </c>
      <c r="W103" s="541" t="s">
        <v>886</v>
      </c>
      <c r="X103" s="10" t="str">
        <f t="shared" ref="X103" si="171">IF(AND($J103&gt;=90,$J103&lt;=100),"X",IF($J103&lt;90,"",""))</f>
        <v/>
      </c>
      <c r="Y103" s="10"/>
      <c r="Z103" s="92" t="str">
        <f t="shared" ref="Z103" si="172">IF(AND($J103&gt;=75,$J103&lt;90),"X",IF($J103&lt;75,"",""))</f>
        <v>X</v>
      </c>
      <c r="AA103" s="92"/>
      <c r="AB103" s="92" t="str">
        <f t="shared" ref="AB103" si="173">IF(AND($J103&gt;=50,$J103&lt;75),"X",IF($J103&lt;50,"",""))</f>
        <v/>
      </c>
      <c r="AC103" s="92"/>
      <c r="AD103" s="92" t="str">
        <f t="shared" ref="AD103" si="174">IF($J103&lt;50,"X","")</f>
        <v/>
      </c>
      <c r="AE103" s="9"/>
      <c r="AF103" s="172"/>
      <c r="AG103" s="172"/>
      <c r="AH103" s="10" t="str">
        <f t="shared" ref="AH103" si="175">IF($V103="Xuất sắc","X","")</f>
        <v/>
      </c>
      <c r="AI103" s="10"/>
      <c r="AJ103" s="92" t="str">
        <f t="shared" ref="AJ103" si="176">IF($V103="Tốt","X","")</f>
        <v/>
      </c>
      <c r="AK103" s="92"/>
      <c r="AL103" s="10" t="str">
        <f t="shared" ref="AL103" si="177">IF($V103="Hoàn thành","X","")</f>
        <v>X</v>
      </c>
      <c r="AM103" s="92"/>
      <c r="AN103" s="10" t="str">
        <f t="shared" ref="AN103" si="178">IF($V103="Không hoàn thành","X","")</f>
        <v/>
      </c>
      <c r="AO103" s="569"/>
      <c r="AP103" s="10" t="str">
        <f t="shared" ref="AP103" si="179">IF($V103="Không đánh giá","X","")</f>
        <v/>
      </c>
      <c r="AQ103" s="172"/>
    </row>
    <row r="104" spans="1:43" s="5" customFormat="1" ht="24.75" customHeight="1" x14ac:dyDescent="0.25">
      <c r="A104" s="89" t="s">
        <v>700</v>
      </c>
      <c r="B104" s="90" t="s">
        <v>446</v>
      </c>
      <c r="C104" s="132"/>
      <c r="D104" s="96"/>
      <c r="E104" s="96"/>
      <c r="F104" s="96"/>
      <c r="G104" s="96"/>
      <c r="H104" s="96"/>
      <c r="I104" s="96"/>
      <c r="J104" s="190"/>
      <c r="K104" s="199"/>
      <c r="L104" s="199"/>
      <c r="M104" s="199"/>
      <c r="N104" s="199"/>
      <c r="O104" s="179"/>
      <c r="P104" s="161"/>
      <c r="Q104" s="536"/>
      <c r="R104" s="536"/>
      <c r="S104" s="536"/>
      <c r="T104" s="577"/>
      <c r="U104" s="577"/>
      <c r="V104" s="581"/>
      <c r="W104" s="606"/>
      <c r="X104" s="91">
        <f>COUNTIF(X105:X119,"x")</f>
        <v>3</v>
      </c>
      <c r="Y104" s="94">
        <f>X104/($X104+$Z104+$AB104+$AD104+$AF104)</f>
        <v>0.2</v>
      </c>
      <c r="Z104" s="91">
        <f>COUNTIF(Z105:Z119,"x")</f>
        <v>12</v>
      </c>
      <c r="AA104" s="94">
        <f>Z104/($X104+$Z104+$AB104+$AD104+$AF104)</f>
        <v>0.8</v>
      </c>
      <c r="AB104" s="91">
        <f>COUNTIF(AB105:AB119,"x")</f>
        <v>0</v>
      </c>
      <c r="AC104" s="94">
        <f>AB104/($X104+$Z104+$AB104+$AD104+$AF104)</f>
        <v>0</v>
      </c>
      <c r="AD104" s="91">
        <f>COUNTIF(AD105:AD119,"x")</f>
        <v>0</v>
      </c>
      <c r="AE104" s="94">
        <f>AD104/($X104+$Z104+$AB104+$AD104+$AF104)</f>
        <v>0</v>
      </c>
      <c r="AF104" s="91">
        <f>COUNTIF(AF105:AF119,"x")</f>
        <v>0</v>
      </c>
      <c r="AG104" s="94">
        <f>AF104/($X104+$Z104+$AB104+$AD104+$AF104)</f>
        <v>0</v>
      </c>
      <c r="AH104" s="91">
        <f>COUNTIF(AH105:AH119,"x")</f>
        <v>3</v>
      </c>
      <c r="AI104" s="94">
        <f>AH104/($X104+$Z104+$AB104+$AD104+$AF104)</f>
        <v>0.2</v>
      </c>
      <c r="AJ104" s="91">
        <f>COUNTIF(AJ105:AJ119,"x")</f>
        <v>11</v>
      </c>
      <c r="AK104" s="94">
        <f>AJ104/($X104+$Z104+$AB104+$AD104+$AF104)</f>
        <v>0.73333333333333328</v>
      </c>
      <c r="AL104" s="91">
        <f>COUNTIF(AL105:AL119,"x")</f>
        <v>1</v>
      </c>
      <c r="AM104" s="94">
        <f>AL104/($X104+$Z104+$AB104+$AD104+$AF104)</f>
        <v>6.6666666666666666E-2</v>
      </c>
      <c r="AN104" s="91">
        <f>COUNTIF(AN105:AN119,"x")</f>
        <v>0</v>
      </c>
      <c r="AO104" s="94">
        <f>AN104/($X104+$Z104+$AB104+$AD104+$AF104)</f>
        <v>0</v>
      </c>
      <c r="AP104" s="91">
        <f>COUNTIF(AP105:AP119,"x")</f>
        <v>0</v>
      </c>
      <c r="AQ104" s="94">
        <f>AP104/($X104+$Z104+$AB104+$AD104+$AF104)</f>
        <v>0</v>
      </c>
    </row>
    <row r="105" spans="1:43" s="5" customFormat="1" ht="24.75" customHeight="1" x14ac:dyDescent="0.25">
      <c r="A105" s="22">
        <f>A103+1</f>
        <v>16</v>
      </c>
      <c r="B105" s="23" t="s">
        <v>263</v>
      </c>
      <c r="C105" s="45" t="s">
        <v>159</v>
      </c>
      <c r="D105" s="27" t="s">
        <v>391</v>
      </c>
      <c r="E105" s="27">
        <v>94</v>
      </c>
      <c r="F105" s="27">
        <v>36</v>
      </c>
      <c r="G105" s="27">
        <v>50</v>
      </c>
      <c r="H105" s="27">
        <v>0</v>
      </c>
      <c r="I105" s="27"/>
      <c r="J105" s="169">
        <v>86</v>
      </c>
      <c r="K105" s="156">
        <f t="shared" ref="K105:L109" si="180">F105</f>
        <v>36</v>
      </c>
      <c r="L105" s="156">
        <f t="shared" si="180"/>
        <v>50</v>
      </c>
      <c r="M105" s="156">
        <f t="shared" ref="M105:N109" si="181">H105</f>
        <v>0</v>
      </c>
      <c r="N105" s="156">
        <f t="shared" si="181"/>
        <v>0</v>
      </c>
      <c r="O105" s="179">
        <f>K105+L105+M105-N105</f>
        <v>86</v>
      </c>
      <c r="P105" s="161" t="str">
        <f t="shared" si="157"/>
        <v>Tốt</v>
      </c>
      <c r="Q105" s="536"/>
      <c r="R105" s="536"/>
      <c r="S105" s="536"/>
      <c r="T105" s="580">
        <f t="shared" ref="T105:T119" si="182">COUNTIF(Q105:S105,"B")+COUNTIF(Q105:S105,"C")*2</f>
        <v>0</v>
      </c>
      <c r="U105" s="580">
        <f t="shared" ref="U105:U119" si="183">+COUNTIF(Q105:S105,"D")</f>
        <v>0</v>
      </c>
      <c r="V105" s="581" t="str">
        <f t="shared" si="139"/>
        <v>Tốt</v>
      </c>
      <c r="W105" s="605"/>
      <c r="X105" s="10" t="str">
        <f t="shared" ref="X105:X119" si="184">IF(AND($J105&gt;=90,$J105&lt;=100),"X",IF($J105&lt;90,"",""))</f>
        <v/>
      </c>
      <c r="Y105" s="10"/>
      <c r="Z105" s="92" t="str">
        <f t="shared" ref="Z105:Z119" si="185">IF(AND($J105&gt;=75,$J105&lt;90),"X",IF($J105&lt;75,"",""))</f>
        <v>X</v>
      </c>
      <c r="AA105" s="92"/>
      <c r="AB105" s="92" t="str">
        <f t="shared" ref="AB105:AB119" si="186">IF(AND($J105&gt;=50,$J105&lt;75),"X",IF($J105&lt;50,"",""))</f>
        <v/>
      </c>
      <c r="AC105" s="92"/>
      <c r="AD105" s="92" t="str">
        <f t="shared" ref="AD105:AD119" si="187">IF($J105&lt;50,"X","")</f>
        <v/>
      </c>
      <c r="AE105" s="9"/>
      <c r="AF105" s="172"/>
      <c r="AG105" s="172"/>
      <c r="AH105" s="10" t="str">
        <f t="shared" ref="AH105:AH119" si="188">IF($V105="Xuất sắc","X","")</f>
        <v/>
      </c>
      <c r="AI105" s="10"/>
      <c r="AJ105" s="92" t="str">
        <f t="shared" ref="AJ105:AJ119" si="189">IF($V105="Tốt","X","")</f>
        <v>X</v>
      </c>
      <c r="AK105" s="92"/>
      <c r="AL105" s="10" t="str">
        <f t="shared" ref="AL105:AL119" si="190">IF($V105="Hoàn thành","X","")</f>
        <v/>
      </c>
      <c r="AM105" s="92"/>
      <c r="AN105" s="10" t="str">
        <f t="shared" ref="AN105:AN119" si="191">IF($V105="Không hoàn thành","X","")</f>
        <v/>
      </c>
      <c r="AO105" s="569"/>
      <c r="AP105" s="10" t="str">
        <f t="shared" ref="AP105:AP119" si="192">IF($V105="Không đánh giá","X","")</f>
        <v/>
      </c>
      <c r="AQ105" s="172"/>
    </row>
    <row r="106" spans="1:43" s="3" customFormat="1" ht="33" customHeight="1" x14ac:dyDescent="0.25">
      <c r="A106" s="22">
        <f>A105+1</f>
        <v>17</v>
      </c>
      <c r="B106" s="23" t="s">
        <v>389</v>
      </c>
      <c r="C106" s="45" t="s">
        <v>587</v>
      </c>
      <c r="D106" s="152">
        <v>11100083290</v>
      </c>
      <c r="E106" s="27">
        <v>94</v>
      </c>
      <c r="F106" s="27">
        <v>33</v>
      </c>
      <c r="G106" s="27">
        <v>50</v>
      </c>
      <c r="H106" s="27">
        <v>0.5</v>
      </c>
      <c r="I106" s="27"/>
      <c r="J106" s="169">
        <v>83.5</v>
      </c>
      <c r="K106" s="156">
        <f>F106</f>
        <v>33</v>
      </c>
      <c r="L106" s="156">
        <f>G106</f>
        <v>50</v>
      </c>
      <c r="M106" s="156">
        <f t="shared" si="181"/>
        <v>0.5</v>
      </c>
      <c r="N106" s="156">
        <f t="shared" si="181"/>
        <v>0</v>
      </c>
      <c r="O106" s="179">
        <f>K106+L106+M106-N106</f>
        <v>83.5</v>
      </c>
      <c r="P106" s="161" t="str">
        <f t="shared" si="157"/>
        <v>Tốt</v>
      </c>
      <c r="Q106" s="536"/>
      <c r="R106" s="536" t="s">
        <v>879</v>
      </c>
      <c r="S106" s="536"/>
      <c r="T106" s="580">
        <f t="shared" si="182"/>
        <v>1</v>
      </c>
      <c r="U106" s="580">
        <f t="shared" si="183"/>
        <v>0</v>
      </c>
      <c r="V106" s="581" t="str">
        <f t="shared" si="139"/>
        <v>Hoàn thành</v>
      </c>
      <c r="W106" s="541" t="s">
        <v>886</v>
      </c>
      <c r="X106" s="10" t="str">
        <f t="shared" si="184"/>
        <v/>
      </c>
      <c r="Y106" s="10"/>
      <c r="Z106" s="92" t="str">
        <f t="shared" si="185"/>
        <v>X</v>
      </c>
      <c r="AA106" s="92"/>
      <c r="AB106" s="92" t="str">
        <f t="shared" si="186"/>
        <v/>
      </c>
      <c r="AC106" s="92"/>
      <c r="AD106" s="92" t="str">
        <f t="shared" si="187"/>
        <v/>
      </c>
      <c r="AE106" s="9"/>
      <c r="AF106" s="172"/>
      <c r="AG106" s="172"/>
      <c r="AH106" s="10" t="str">
        <f t="shared" si="188"/>
        <v/>
      </c>
      <c r="AI106" s="10"/>
      <c r="AJ106" s="92" t="str">
        <f t="shared" si="189"/>
        <v/>
      </c>
      <c r="AK106" s="92"/>
      <c r="AL106" s="10" t="str">
        <f t="shared" si="190"/>
        <v>X</v>
      </c>
      <c r="AM106" s="92"/>
      <c r="AN106" s="10" t="str">
        <f t="shared" si="191"/>
        <v/>
      </c>
      <c r="AO106" s="569"/>
      <c r="AP106" s="10" t="str">
        <f t="shared" si="192"/>
        <v/>
      </c>
      <c r="AQ106" s="172"/>
    </row>
    <row r="107" spans="1:43" s="5" customFormat="1" ht="24.75" customHeight="1" x14ac:dyDescent="0.25">
      <c r="A107" s="22">
        <f t="shared" ref="A107:A119" si="193">A106+1</f>
        <v>18</v>
      </c>
      <c r="B107" s="23" t="s">
        <v>392</v>
      </c>
      <c r="C107" s="45" t="s">
        <v>589</v>
      </c>
      <c r="D107" s="27" t="s">
        <v>393</v>
      </c>
      <c r="E107" s="27">
        <v>93</v>
      </c>
      <c r="F107" s="27">
        <v>34</v>
      </c>
      <c r="G107" s="27">
        <v>50</v>
      </c>
      <c r="H107" s="27">
        <v>0</v>
      </c>
      <c r="I107" s="27"/>
      <c r="J107" s="169">
        <v>84</v>
      </c>
      <c r="K107" s="156">
        <f t="shared" si="180"/>
        <v>34</v>
      </c>
      <c r="L107" s="156">
        <f t="shared" si="180"/>
        <v>50</v>
      </c>
      <c r="M107" s="156">
        <f t="shared" si="181"/>
        <v>0</v>
      </c>
      <c r="N107" s="156">
        <f t="shared" si="181"/>
        <v>0</v>
      </c>
      <c r="O107" s="179">
        <f>K107+L107+M107-N107</f>
        <v>84</v>
      </c>
      <c r="P107" s="161" t="str">
        <f t="shared" si="157"/>
        <v>Tốt</v>
      </c>
      <c r="Q107" s="536"/>
      <c r="R107" s="536"/>
      <c r="S107" s="536"/>
      <c r="T107" s="580">
        <f t="shared" si="182"/>
        <v>0</v>
      </c>
      <c r="U107" s="580">
        <f t="shared" si="183"/>
        <v>0</v>
      </c>
      <c r="V107" s="581" t="str">
        <f t="shared" si="139"/>
        <v>Tốt</v>
      </c>
      <c r="W107" s="605"/>
      <c r="X107" s="10" t="str">
        <f t="shared" si="184"/>
        <v/>
      </c>
      <c r="Y107" s="10"/>
      <c r="Z107" s="92" t="str">
        <f t="shared" si="185"/>
        <v>X</v>
      </c>
      <c r="AA107" s="92"/>
      <c r="AB107" s="92" t="str">
        <f t="shared" si="186"/>
        <v/>
      </c>
      <c r="AC107" s="92"/>
      <c r="AD107" s="92" t="str">
        <f t="shared" si="187"/>
        <v/>
      </c>
      <c r="AE107" s="9"/>
      <c r="AF107" s="172"/>
      <c r="AG107" s="172"/>
      <c r="AH107" s="10" t="str">
        <f t="shared" si="188"/>
        <v/>
      </c>
      <c r="AI107" s="10"/>
      <c r="AJ107" s="92" t="str">
        <f t="shared" si="189"/>
        <v>X</v>
      </c>
      <c r="AK107" s="92"/>
      <c r="AL107" s="10" t="str">
        <f t="shared" si="190"/>
        <v/>
      </c>
      <c r="AM107" s="92"/>
      <c r="AN107" s="10" t="str">
        <f t="shared" si="191"/>
        <v/>
      </c>
      <c r="AO107" s="569"/>
      <c r="AP107" s="10" t="str">
        <f t="shared" si="192"/>
        <v/>
      </c>
      <c r="AQ107" s="172"/>
    </row>
    <row r="108" spans="1:43" s="5" customFormat="1" ht="24.75" customHeight="1" x14ac:dyDescent="0.25">
      <c r="A108" s="22">
        <f t="shared" si="193"/>
        <v>19</v>
      </c>
      <c r="B108" s="23" t="s">
        <v>394</v>
      </c>
      <c r="C108" s="45" t="s">
        <v>105</v>
      </c>
      <c r="D108" s="27" t="s">
        <v>395</v>
      </c>
      <c r="E108" s="27">
        <v>76</v>
      </c>
      <c r="F108" s="27">
        <v>34</v>
      </c>
      <c r="G108" s="27">
        <v>50</v>
      </c>
      <c r="H108" s="27">
        <v>0</v>
      </c>
      <c r="I108" s="27">
        <v>2.2799999999999998</v>
      </c>
      <c r="J108" s="169">
        <v>81.7</v>
      </c>
      <c r="K108" s="156">
        <f t="shared" si="180"/>
        <v>34</v>
      </c>
      <c r="L108" s="156">
        <f t="shared" si="180"/>
        <v>50</v>
      </c>
      <c r="M108" s="156">
        <f t="shared" si="181"/>
        <v>0</v>
      </c>
      <c r="N108" s="156">
        <f t="shared" si="181"/>
        <v>2.2799999999999998</v>
      </c>
      <c r="O108" s="179">
        <f>K108+L108+M108-N108</f>
        <v>81.72</v>
      </c>
      <c r="P108" s="161" t="str">
        <f t="shared" si="157"/>
        <v>Tốt</v>
      </c>
      <c r="Q108" s="536"/>
      <c r="R108" s="536"/>
      <c r="S108" s="536"/>
      <c r="T108" s="580">
        <f t="shared" si="182"/>
        <v>0</v>
      </c>
      <c r="U108" s="580">
        <f t="shared" si="183"/>
        <v>0</v>
      </c>
      <c r="V108" s="581" t="str">
        <f t="shared" si="139"/>
        <v>Tốt</v>
      </c>
      <c r="W108" s="605"/>
      <c r="X108" s="10" t="str">
        <f t="shared" si="184"/>
        <v/>
      </c>
      <c r="Y108" s="10"/>
      <c r="Z108" s="92" t="str">
        <f t="shared" si="185"/>
        <v>X</v>
      </c>
      <c r="AA108" s="92"/>
      <c r="AB108" s="92" t="str">
        <f t="shared" si="186"/>
        <v/>
      </c>
      <c r="AC108" s="92"/>
      <c r="AD108" s="92" t="str">
        <f t="shared" si="187"/>
        <v/>
      </c>
      <c r="AE108" s="9"/>
      <c r="AF108" s="172"/>
      <c r="AG108" s="172"/>
      <c r="AH108" s="10" t="str">
        <f t="shared" si="188"/>
        <v/>
      </c>
      <c r="AI108" s="10"/>
      <c r="AJ108" s="92" t="str">
        <f t="shared" si="189"/>
        <v>X</v>
      </c>
      <c r="AK108" s="92"/>
      <c r="AL108" s="10" t="str">
        <f t="shared" si="190"/>
        <v/>
      </c>
      <c r="AM108" s="92"/>
      <c r="AN108" s="10" t="str">
        <f t="shared" si="191"/>
        <v/>
      </c>
      <c r="AO108" s="569"/>
      <c r="AP108" s="10" t="str">
        <f t="shared" si="192"/>
        <v/>
      </c>
      <c r="AQ108" s="172"/>
    </row>
    <row r="109" spans="1:43" s="5" customFormat="1" ht="24.75" customHeight="1" x14ac:dyDescent="0.25">
      <c r="A109" s="22">
        <f t="shared" si="193"/>
        <v>20</v>
      </c>
      <c r="B109" s="23" t="s">
        <v>209</v>
      </c>
      <c r="C109" s="45" t="s">
        <v>146</v>
      </c>
      <c r="D109" s="27" t="s">
        <v>396</v>
      </c>
      <c r="E109" s="27">
        <v>87</v>
      </c>
      <c r="F109" s="27">
        <v>34</v>
      </c>
      <c r="G109" s="27">
        <v>50</v>
      </c>
      <c r="H109" s="27">
        <v>0</v>
      </c>
      <c r="I109" s="27">
        <v>2.2799999999999998</v>
      </c>
      <c r="J109" s="169">
        <v>81.7</v>
      </c>
      <c r="K109" s="156">
        <f t="shared" si="180"/>
        <v>34</v>
      </c>
      <c r="L109" s="156">
        <f t="shared" si="180"/>
        <v>50</v>
      </c>
      <c r="M109" s="156">
        <f t="shared" si="181"/>
        <v>0</v>
      </c>
      <c r="N109" s="156">
        <f t="shared" si="181"/>
        <v>2.2799999999999998</v>
      </c>
      <c r="O109" s="179">
        <f>K109+L109+M109-N109</f>
        <v>81.72</v>
      </c>
      <c r="P109" s="161" t="str">
        <f t="shared" si="157"/>
        <v>Tốt</v>
      </c>
      <c r="Q109" s="536"/>
      <c r="R109" s="536"/>
      <c r="S109" s="536"/>
      <c r="T109" s="580">
        <f t="shared" si="182"/>
        <v>0</v>
      </c>
      <c r="U109" s="580">
        <f t="shared" si="183"/>
        <v>0</v>
      </c>
      <c r="V109" s="581" t="str">
        <f t="shared" si="139"/>
        <v>Tốt</v>
      </c>
      <c r="W109" s="605"/>
      <c r="X109" s="10" t="str">
        <f t="shared" si="184"/>
        <v/>
      </c>
      <c r="Y109" s="10"/>
      <c r="Z109" s="92" t="str">
        <f t="shared" si="185"/>
        <v>X</v>
      </c>
      <c r="AA109" s="92"/>
      <c r="AB109" s="92" t="str">
        <f t="shared" si="186"/>
        <v/>
      </c>
      <c r="AC109" s="92"/>
      <c r="AD109" s="92" t="str">
        <f t="shared" si="187"/>
        <v/>
      </c>
      <c r="AE109" s="9"/>
      <c r="AF109" s="172"/>
      <c r="AG109" s="172"/>
      <c r="AH109" s="10" t="str">
        <f t="shared" si="188"/>
        <v/>
      </c>
      <c r="AI109" s="10"/>
      <c r="AJ109" s="92" t="str">
        <f t="shared" si="189"/>
        <v>X</v>
      </c>
      <c r="AK109" s="92"/>
      <c r="AL109" s="10" t="str">
        <f t="shared" si="190"/>
        <v/>
      </c>
      <c r="AM109" s="92"/>
      <c r="AN109" s="10" t="str">
        <f t="shared" si="191"/>
        <v/>
      </c>
      <c r="AO109" s="569"/>
      <c r="AP109" s="10" t="str">
        <f t="shared" si="192"/>
        <v/>
      </c>
      <c r="AQ109" s="172"/>
    </row>
    <row r="110" spans="1:43" s="69" customFormat="1" ht="24.75" customHeight="1" x14ac:dyDescent="0.25">
      <c r="A110" s="22">
        <f t="shared" si="193"/>
        <v>21</v>
      </c>
      <c r="B110" s="71" t="s">
        <v>266</v>
      </c>
      <c r="C110" s="45" t="s">
        <v>105</v>
      </c>
      <c r="D110" s="150" t="s">
        <v>397</v>
      </c>
      <c r="E110" s="27">
        <v>87</v>
      </c>
      <c r="F110" s="27">
        <v>34</v>
      </c>
      <c r="G110" s="27">
        <v>60</v>
      </c>
      <c r="H110" s="27">
        <v>0.25</v>
      </c>
      <c r="I110" s="27"/>
      <c r="J110" s="169">
        <v>94.3</v>
      </c>
      <c r="K110" s="156">
        <f t="shared" ref="K110:K119" si="194">F110</f>
        <v>34</v>
      </c>
      <c r="L110" s="156">
        <f t="shared" ref="L110:L119" si="195">G110</f>
        <v>60</v>
      </c>
      <c r="M110" s="156">
        <f>H110</f>
        <v>0.25</v>
      </c>
      <c r="N110" s="156">
        <f>I110</f>
        <v>0</v>
      </c>
      <c r="O110" s="179">
        <f t="shared" ref="O110:O119" si="196">K110+L110+M110-N110</f>
        <v>94.25</v>
      </c>
      <c r="P110" s="161" t="str">
        <f t="shared" si="157"/>
        <v>Xuất sắc</v>
      </c>
      <c r="Q110" s="536"/>
      <c r="R110" s="536"/>
      <c r="S110" s="536"/>
      <c r="T110" s="580">
        <f t="shared" si="182"/>
        <v>0</v>
      </c>
      <c r="U110" s="580">
        <f t="shared" si="183"/>
        <v>0</v>
      </c>
      <c r="V110" s="581" t="str">
        <f t="shared" si="139"/>
        <v>Xuất sắc</v>
      </c>
      <c r="W110" s="613"/>
      <c r="X110" s="10" t="str">
        <f t="shared" si="184"/>
        <v>X</v>
      </c>
      <c r="Y110" s="10"/>
      <c r="Z110" s="92" t="str">
        <f t="shared" si="185"/>
        <v/>
      </c>
      <c r="AA110" s="92"/>
      <c r="AB110" s="92" t="str">
        <f t="shared" si="186"/>
        <v/>
      </c>
      <c r="AC110" s="92"/>
      <c r="AD110" s="92" t="str">
        <f t="shared" si="187"/>
        <v/>
      </c>
      <c r="AE110" s="9"/>
      <c r="AF110" s="172"/>
      <c r="AG110" s="172"/>
      <c r="AH110" s="10" t="str">
        <f t="shared" si="188"/>
        <v>X</v>
      </c>
      <c r="AI110" s="10"/>
      <c r="AJ110" s="92" t="str">
        <f t="shared" si="189"/>
        <v/>
      </c>
      <c r="AK110" s="92"/>
      <c r="AL110" s="10" t="str">
        <f t="shared" si="190"/>
        <v/>
      </c>
      <c r="AM110" s="92"/>
      <c r="AN110" s="10" t="str">
        <f t="shared" si="191"/>
        <v/>
      </c>
      <c r="AO110" s="569"/>
      <c r="AP110" s="10" t="str">
        <f t="shared" si="192"/>
        <v/>
      </c>
      <c r="AQ110" s="172"/>
    </row>
    <row r="111" spans="1:43" s="5" customFormat="1" ht="29.25" customHeight="1" x14ac:dyDescent="0.25">
      <c r="A111" s="22">
        <f t="shared" si="193"/>
        <v>22</v>
      </c>
      <c r="B111" s="23" t="s">
        <v>65</v>
      </c>
      <c r="C111" s="45" t="s">
        <v>278</v>
      </c>
      <c r="D111" s="109" t="s">
        <v>177</v>
      </c>
      <c r="E111" s="27">
        <v>85</v>
      </c>
      <c r="F111" s="27">
        <v>18</v>
      </c>
      <c r="G111" s="27">
        <v>60</v>
      </c>
      <c r="H111" s="27">
        <v>0.5</v>
      </c>
      <c r="I111" s="27"/>
      <c r="J111" s="169">
        <v>78.5</v>
      </c>
      <c r="K111" s="156">
        <f>F111</f>
        <v>18</v>
      </c>
      <c r="L111" s="156">
        <f>G111</f>
        <v>60</v>
      </c>
      <c r="M111" s="156">
        <f>H111</f>
        <v>0.5</v>
      </c>
      <c r="N111" s="156">
        <f>I111</f>
        <v>0</v>
      </c>
      <c r="O111" s="179">
        <f>K111+L111+M111-N111</f>
        <v>78.5</v>
      </c>
      <c r="P111" s="161" t="str">
        <f>IF(AND($O111&gt;=90,$O111&lt;=100),"Xuất sắc",IF(AND($O111&gt;=75,$O111&lt;90),"Tốt",IF(AND($O111&gt;=50,$O111&lt;75),"Hoàn thành",IF(AND($O111&lt;50,$O111&gt;0),"Không hoàn thành",IF($O111=0,"Không đánh giá","")))))</f>
        <v>Tốt</v>
      </c>
      <c r="Q111" s="536"/>
      <c r="R111" s="536"/>
      <c r="S111" s="536"/>
      <c r="T111" s="580">
        <f t="shared" si="182"/>
        <v>0</v>
      </c>
      <c r="U111" s="580">
        <f t="shared" si="183"/>
        <v>0</v>
      </c>
      <c r="V111" s="581" t="str">
        <f t="shared" si="139"/>
        <v>Tốt</v>
      </c>
      <c r="W111" s="162"/>
      <c r="X111" s="10" t="str">
        <f t="shared" si="184"/>
        <v/>
      </c>
      <c r="Y111" s="10"/>
      <c r="Z111" s="92" t="str">
        <f t="shared" si="185"/>
        <v>X</v>
      </c>
      <c r="AA111" s="92"/>
      <c r="AB111" s="92" t="str">
        <f t="shared" si="186"/>
        <v/>
      </c>
      <c r="AC111" s="92"/>
      <c r="AD111" s="92" t="str">
        <f t="shared" si="187"/>
        <v/>
      </c>
      <c r="AE111" s="9"/>
      <c r="AF111" s="172"/>
      <c r="AG111" s="172"/>
      <c r="AH111" s="10" t="str">
        <f t="shared" si="188"/>
        <v/>
      </c>
      <c r="AI111" s="10"/>
      <c r="AJ111" s="92" t="str">
        <f t="shared" si="189"/>
        <v>X</v>
      </c>
      <c r="AK111" s="92"/>
      <c r="AL111" s="10" t="str">
        <f t="shared" si="190"/>
        <v/>
      </c>
      <c r="AM111" s="92"/>
      <c r="AN111" s="10" t="str">
        <f t="shared" si="191"/>
        <v/>
      </c>
      <c r="AO111" s="569"/>
      <c r="AP111" s="10" t="str">
        <f t="shared" si="192"/>
        <v/>
      </c>
      <c r="AQ111" s="172"/>
    </row>
    <row r="112" spans="1:43" s="4" customFormat="1" ht="24.75" customHeight="1" x14ac:dyDescent="0.25">
      <c r="A112" s="22">
        <f t="shared" si="193"/>
        <v>23</v>
      </c>
      <c r="B112" s="23" t="s">
        <v>398</v>
      </c>
      <c r="C112" s="45" t="s">
        <v>415</v>
      </c>
      <c r="D112" s="151" t="s">
        <v>399</v>
      </c>
      <c r="E112" s="27">
        <v>91</v>
      </c>
      <c r="F112" s="27">
        <v>24</v>
      </c>
      <c r="G112" s="27">
        <v>60</v>
      </c>
      <c r="H112" s="27">
        <v>0</v>
      </c>
      <c r="I112" s="27">
        <v>2.52</v>
      </c>
      <c r="J112" s="169">
        <v>81.5</v>
      </c>
      <c r="K112" s="156">
        <f t="shared" si="194"/>
        <v>24</v>
      </c>
      <c r="L112" s="156">
        <f t="shared" si="195"/>
        <v>60</v>
      </c>
      <c r="M112" s="156">
        <f t="shared" ref="M112:M119" si="197">H112</f>
        <v>0</v>
      </c>
      <c r="N112" s="156">
        <f t="shared" ref="N112:N119" si="198">I112</f>
        <v>2.52</v>
      </c>
      <c r="O112" s="179">
        <f t="shared" si="196"/>
        <v>81.48</v>
      </c>
      <c r="P112" s="161" t="str">
        <f t="shared" si="157"/>
        <v>Tốt</v>
      </c>
      <c r="Q112" s="536"/>
      <c r="R112" s="536"/>
      <c r="S112" s="536"/>
      <c r="T112" s="580">
        <f t="shared" si="182"/>
        <v>0</v>
      </c>
      <c r="U112" s="580">
        <f t="shared" si="183"/>
        <v>0</v>
      </c>
      <c r="V112" s="581" t="str">
        <f t="shared" si="139"/>
        <v>Tốt</v>
      </c>
      <c r="W112" s="611"/>
      <c r="X112" s="10" t="str">
        <f t="shared" si="184"/>
        <v/>
      </c>
      <c r="Y112" s="10"/>
      <c r="Z112" s="92" t="str">
        <f t="shared" si="185"/>
        <v>X</v>
      </c>
      <c r="AA112" s="92"/>
      <c r="AB112" s="92" t="str">
        <f t="shared" si="186"/>
        <v/>
      </c>
      <c r="AC112" s="92"/>
      <c r="AD112" s="92" t="str">
        <f t="shared" si="187"/>
        <v/>
      </c>
      <c r="AE112" s="9"/>
      <c r="AF112" s="172"/>
      <c r="AG112" s="172"/>
      <c r="AH112" s="10" t="str">
        <f t="shared" si="188"/>
        <v/>
      </c>
      <c r="AI112" s="10"/>
      <c r="AJ112" s="92" t="str">
        <f t="shared" si="189"/>
        <v>X</v>
      </c>
      <c r="AK112" s="92"/>
      <c r="AL112" s="10" t="str">
        <f t="shared" si="190"/>
        <v/>
      </c>
      <c r="AM112" s="92"/>
      <c r="AN112" s="10" t="str">
        <f t="shared" si="191"/>
        <v/>
      </c>
      <c r="AO112" s="569"/>
      <c r="AP112" s="10" t="str">
        <f t="shared" si="192"/>
        <v/>
      </c>
      <c r="AQ112" s="172"/>
    </row>
    <row r="113" spans="1:43" s="4" customFormat="1" ht="24.75" customHeight="1" x14ac:dyDescent="0.25">
      <c r="A113" s="22">
        <f t="shared" si="193"/>
        <v>24</v>
      </c>
      <c r="B113" s="23" t="s">
        <v>400</v>
      </c>
      <c r="C113" s="45" t="s">
        <v>573</v>
      </c>
      <c r="D113" s="151" t="s">
        <v>401</v>
      </c>
      <c r="E113" s="27">
        <v>87</v>
      </c>
      <c r="F113" s="27">
        <v>31</v>
      </c>
      <c r="G113" s="27">
        <v>60</v>
      </c>
      <c r="H113" s="27">
        <v>0.25</v>
      </c>
      <c r="I113" s="27"/>
      <c r="J113" s="169">
        <v>91.3</v>
      </c>
      <c r="K113" s="156">
        <f t="shared" si="194"/>
        <v>31</v>
      </c>
      <c r="L113" s="156">
        <f t="shared" si="195"/>
        <v>60</v>
      </c>
      <c r="M113" s="156">
        <f t="shared" si="197"/>
        <v>0.25</v>
      </c>
      <c r="N113" s="156">
        <f t="shared" si="198"/>
        <v>0</v>
      </c>
      <c r="O113" s="179">
        <f t="shared" si="196"/>
        <v>91.25</v>
      </c>
      <c r="P113" s="161" t="str">
        <f t="shared" si="157"/>
        <v>Xuất sắc</v>
      </c>
      <c r="Q113" s="536"/>
      <c r="R113" s="536"/>
      <c r="S113" s="536"/>
      <c r="T113" s="580">
        <f t="shared" si="182"/>
        <v>0</v>
      </c>
      <c r="U113" s="580">
        <f t="shared" si="183"/>
        <v>0</v>
      </c>
      <c r="V113" s="581" t="str">
        <f t="shared" si="139"/>
        <v>Xuất sắc</v>
      </c>
      <c r="W113" s="611"/>
      <c r="X113" s="10" t="str">
        <f t="shared" si="184"/>
        <v>X</v>
      </c>
      <c r="Y113" s="10"/>
      <c r="Z113" s="92" t="str">
        <f t="shared" si="185"/>
        <v/>
      </c>
      <c r="AA113" s="92"/>
      <c r="AB113" s="92" t="str">
        <f t="shared" si="186"/>
        <v/>
      </c>
      <c r="AC113" s="92"/>
      <c r="AD113" s="92" t="str">
        <f t="shared" si="187"/>
        <v/>
      </c>
      <c r="AE113" s="9"/>
      <c r="AF113" s="172"/>
      <c r="AG113" s="172"/>
      <c r="AH113" s="10" t="str">
        <f t="shared" si="188"/>
        <v>X</v>
      </c>
      <c r="AI113" s="10"/>
      <c r="AJ113" s="92" t="str">
        <f t="shared" si="189"/>
        <v/>
      </c>
      <c r="AK113" s="92"/>
      <c r="AL113" s="10" t="str">
        <f t="shared" si="190"/>
        <v/>
      </c>
      <c r="AM113" s="92"/>
      <c r="AN113" s="10" t="str">
        <f t="shared" si="191"/>
        <v/>
      </c>
      <c r="AO113" s="569"/>
      <c r="AP113" s="10" t="str">
        <f t="shared" si="192"/>
        <v/>
      </c>
      <c r="AQ113" s="172"/>
    </row>
    <row r="114" spans="1:43" s="3" customFormat="1" ht="24.75" customHeight="1" x14ac:dyDescent="0.25">
      <c r="A114" s="22">
        <f t="shared" si="193"/>
        <v>25</v>
      </c>
      <c r="B114" s="23" t="s">
        <v>402</v>
      </c>
      <c r="C114" s="45" t="s">
        <v>590</v>
      </c>
      <c r="D114" s="151" t="s">
        <v>403</v>
      </c>
      <c r="E114" s="27">
        <v>86</v>
      </c>
      <c r="F114" s="27">
        <v>34</v>
      </c>
      <c r="G114" s="27">
        <v>50</v>
      </c>
      <c r="H114" s="27">
        <v>0</v>
      </c>
      <c r="I114" s="27"/>
      <c r="J114" s="169">
        <v>84</v>
      </c>
      <c r="K114" s="156">
        <f t="shared" si="194"/>
        <v>34</v>
      </c>
      <c r="L114" s="156">
        <f t="shared" si="195"/>
        <v>50</v>
      </c>
      <c r="M114" s="156">
        <f t="shared" si="197"/>
        <v>0</v>
      </c>
      <c r="N114" s="156">
        <f t="shared" si="198"/>
        <v>0</v>
      </c>
      <c r="O114" s="179">
        <f t="shared" si="196"/>
        <v>84</v>
      </c>
      <c r="P114" s="161" t="str">
        <f t="shared" si="157"/>
        <v>Tốt</v>
      </c>
      <c r="Q114" s="536"/>
      <c r="R114" s="536"/>
      <c r="S114" s="536"/>
      <c r="T114" s="580">
        <f t="shared" si="182"/>
        <v>0</v>
      </c>
      <c r="U114" s="580">
        <f t="shared" si="183"/>
        <v>0</v>
      </c>
      <c r="V114" s="581" t="str">
        <f t="shared" si="139"/>
        <v>Tốt</v>
      </c>
      <c r="W114" s="610"/>
      <c r="X114" s="10" t="str">
        <f t="shared" si="184"/>
        <v/>
      </c>
      <c r="Y114" s="10"/>
      <c r="Z114" s="92" t="str">
        <f t="shared" si="185"/>
        <v>X</v>
      </c>
      <c r="AA114" s="92"/>
      <c r="AB114" s="92" t="str">
        <f t="shared" si="186"/>
        <v/>
      </c>
      <c r="AC114" s="92"/>
      <c r="AD114" s="92" t="str">
        <f t="shared" si="187"/>
        <v/>
      </c>
      <c r="AE114" s="9"/>
      <c r="AF114" s="172"/>
      <c r="AG114" s="172"/>
      <c r="AH114" s="10" t="str">
        <f t="shared" si="188"/>
        <v/>
      </c>
      <c r="AI114" s="10"/>
      <c r="AJ114" s="92" t="str">
        <f t="shared" si="189"/>
        <v>X</v>
      </c>
      <c r="AK114" s="92"/>
      <c r="AL114" s="10" t="str">
        <f t="shared" si="190"/>
        <v/>
      </c>
      <c r="AM114" s="92"/>
      <c r="AN114" s="10" t="str">
        <f t="shared" si="191"/>
        <v/>
      </c>
      <c r="AO114" s="569"/>
      <c r="AP114" s="10" t="str">
        <f t="shared" si="192"/>
        <v/>
      </c>
      <c r="AQ114" s="172"/>
    </row>
    <row r="115" spans="1:43" s="3" customFormat="1" ht="24.75" customHeight="1" x14ac:dyDescent="0.25">
      <c r="A115" s="22">
        <f t="shared" si="193"/>
        <v>26</v>
      </c>
      <c r="B115" s="23" t="s">
        <v>855</v>
      </c>
      <c r="C115" s="45" t="s">
        <v>857</v>
      </c>
      <c r="D115" s="534" t="s">
        <v>856</v>
      </c>
      <c r="E115" s="27">
        <v>86</v>
      </c>
      <c r="F115" s="27">
        <v>34</v>
      </c>
      <c r="G115" s="27">
        <v>50</v>
      </c>
      <c r="H115" s="27">
        <v>0</v>
      </c>
      <c r="I115" s="27"/>
      <c r="J115" s="169">
        <v>84</v>
      </c>
      <c r="K115" s="156">
        <f>F115</f>
        <v>34</v>
      </c>
      <c r="L115" s="156">
        <f>G115</f>
        <v>50</v>
      </c>
      <c r="M115" s="156">
        <f>H115</f>
        <v>0</v>
      </c>
      <c r="N115" s="156">
        <f>I115</f>
        <v>0</v>
      </c>
      <c r="O115" s="179">
        <f>K115+L115+M115-N115</f>
        <v>84</v>
      </c>
      <c r="P115" s="161" t="str">
        <f t="shared" si="157"/>
        <v>Tốt</v>
      </c>
      <c r="Q115" s="536"/>
      <c r="R115" s="536"/>
      <c r="S115" s="536"/>
      <c r="T115" s="580">
        <f t="shared" si="182"/>
        <v>0</v>
      </c>
      <c r="U115" s="580">
        <f t="shared" si="183"/>
        <v>0</v>
      </c>
      <c r="V115" s="581" t="str">
        <f t="shared" si="139"/>
        <v>Tốt</v>
      </c>
      <c r="W115" s="610"/>
      <c r="X115" s="10" t="str">
        <f t="shared" si="184"/>
        <v/>
      </c>
      <c r="Y115" s="10"/>
      <c r="Z115" s="92" t="str">
        <f t="shared" si="185"/>
        <v>X</v>
      </c>
      <c r="AA115" s="92"/>
      <c r="AB115" s="92" t="str">
        <f t="shared" si="186"/>
        <v/>
      </c>
      <c r="AC115" s="92"/>
      <c r="AD115" s="92" t="str">
        <f t="shared" si="187"/>
        <v/>
      </c>
      <c r="AE115" s="9"/>
      <c r="AF115" s="172"/>
      <c r="AG115" s="172"/>
      <c r="AH115" s="10" t="str">
        <f t="shared" si="188"/>
        <v/>
      </c>
      <c r="AI115" s="10"/>
      <c r="AJ115" s="92" t="str">
        <f t="shared" si="189"/>
        <v>X</v>
      </c>
      <c r="AK115" s="92"/>
      <c r="AL115" s="10" t="str">
        <f t="shared" si="190"/>
        <v/>
      </c>
      <c r="AM115" s="92"/>
      <c r="AN115" s="10" t="str">
        <f t="shared" si="191"/>
        <v/>
      </c>
      <c r="AO115" s="569"/>
      <c r="AP115" s="10" t="str">
        <f t="shared" si="192"/>
        <v/>
      </c>
      <c r="AQ115" s="172"/>
    </row>
    <row r="116" spans="1:43" s="3" customFormat="1" ht="24.75" customHeight="1" x14ac:dyDescent="0.25">
      <c r="A116" s="22">
        <f t="shared" si="193"/>
        <v>27</v>
      </c>
      <c r="B116" s="23" t="s">
        <v>407</v>
      </c>
      <c r="C116" s="45" t="s">
        <v>591</v>
      </c>
      <c r="D116" s="151" t="s">
        <v>408</v>
      </c>
      <c r="E116" s="27">
        <v>91</v>
      </c>
      <c r="F116" s="27">
        <v>30.5</v>
      </c>
      <c r="G116" s="27">
        <v>60</v>
      </c>
      <c r="H116" s="27">
        <v>0.25</v>
      </c>
      <c r="I116" s="27"/>
      <c r="J116" s="169">
        <v>90.8</v>
      </c>
      <c r="K116" s="156">
        <f t="shared" si="194"/>
        <v>30.5</v>
      </c>
      <c r="L116" s="156">
        <f t="shared" si="195"/>
        <v>60</v>
      </c>
      <c r="M116" s="156">
        <f t="shared" si="197"/>
        <v>0.25</v>
      </c>
      <c r="N116" s="156">
        <f t="shared" si="198"/>
        <v>0</v>
      </c>
      <c r="O116" s="179">
        <f t="shared" si="196"/>
        <v>90.75</v>
      </c>
      <c r="P116" s="161" t="str">
        <f t="shared" si="157"/>
        <v>Xuất sắc</v>
      </c>
      <c r="Q116" s="536"/>
      <c r="R116" s="536"/>
      <c r="S116" s="536"/>
      <c r="T116" s="580">
        <f t="shared" si="182"/>
        <v>0</v>
      </c>
      <c r="U116" s="580">
        <f t="shared" si="183"/>
        <v>0</v>
      </c>
      <c r="V116" s="581" t="str">
        <f t="shared" si="139"/>
        <v>Xuất sắc</v>
      </c>
      <c r="W116" s="610"/>
      <c r="X116" s="10" t="str">
        <f t="shared" si="184"/>
        <v>X</v>
      </c>
      <c r="Y116" s="10"/>
      <c r="Z116" s="92" t="str">
        <f t="shared" si="185"/>
        <v/>
      </c>
      <c r="AA116" s="92"/>
      <c r="AB116" s="92" t="str">
        <f t="shared" si="186"/>
        <v/>
      </c>
      <c r="AC116" s="92"/>
      <c r="AD116" s="92" t="str">
        <f t="shared" si="187"/>
        <v/>
      </c>
      <c r="AE116" s="9"/>
      <c r="AF116" s="172"/>
      <c r="AG116" s="172"/>
      <c r="AH116" s="10" t="str">
        <f t="shared" si="188"/>
        <v>X</v>
      </c>
      <c r="AI116" s="10"/>
      <c r="AJ116" s="92" t="str">
        <f t="shared" si="189"/>
        <v/>
      </c>
      <c r="AK116" s="92"/>
      <c r="AL116" s="10" t="str">
        <f t="shared" si="190"/>
        <v/>
      </c>
      <c r="AM116" s="92"/>
      <c r="AN116" s="10" t="str">
        <f t="shared" si="191"/>
        <v/>
      </c>
      <c r="AO116" s="569"/>
      <c r="AP116" s="10" t="str">
        <f t="shared" si="192"/>
        <v/>
      </c>
      <c r="AQ116" s="172"/>
    </row>
    <row r="117" spans="1:43" s="31" customFormat="1" ht="23.25" customHeight="1" x14ac:dyDescent="0.25">
      <c r="A117" s="22">
        <f t="shared" si="193"/>
        <v>28</v>
      </c>
      <c r="B117" s="355" t="s">
        <v>709</v>
      </c>
      <c r="C117" s="356" t="s">
        <v>112</v>
      </c>
      <c r="D117" s="150" t="s">
        <v>71</v>
      </c>
      <c r="E117" s="27">
        <v>77</v>
      </c>
      <c r="F117" s="27">
        <v>34</v>
      </c>
      <c r="G117" s="27">
        <v>50</v>
      </c>
      <c r="H117" s="27">
        <v>0.25</v>
      </c>
      <c r="I117" s="27">
        <v>2.2799999999999998</v>
      </c>
      <c r="J117" s="169">
        <v>82</v>
      </c>
      <c r="K117" s="156">
        <f t="shared" ref="K117:N118" si="199">F117</f>
        <v>34</v>
      </c>
      <c r="L117" s="156">
        <f t="shared" si="199"/>
        <v>50</v>
      </c>
      <c r="M117" s="156">
        <f t="shared" si="199"/>
        <v>0.25</v>
      </c>
      <c r="N117" s="156">
        <f t="shared" si="199"/>
        <v>2.2799999999999998</v>
      </c>
      <c r="O117" s="179">
        <f>K117+L117+M117-N117</f>
        <v>81.97</v>
      </c>
      <c r="P117" s="161" t="str">
        <f t="shared" si="157"/>
        <v>Tốt</v>
      </c>
      <c r="Q117" s="536"/>
      <c r="R117" s="536"/>
      <c r="S117" s="536"/>
      <c r="T117" s="580">
        <f t="shared" si="182"/>
        <v>0</v>
      </c>
      <c r="U117" s="580">
        <f t="shared" si="183"/>
        <v>0</v>
      </c>
      <c r="V117" s="581" t="str">
        <f t="shared" si="139"/>
        <v>Tốt</v>
      </c>
      <c r="W117" s="332"/>
      <c r="X117" s="10" t="str">
        <f t="shared" si="184"/>
        <v/>
      </c>
      <c r="Y117" s="10"/>
      <c r="Z117" s="92" t="str">
        <f t="shared" si="185"/>
        <v>X</v>
      </c>
      <c r="AA117" s="92"/>
      <c r="AB117" s="92" t="str">
        <f t="shared" si="186"/>
        <v/>
      </c>
      <c r="AC117" s="92"/>
      <c r="AD117" s="92" t="str">
        <f t="shared" si="187"/>
        <v/>
      </c>
      <c r="AE117" s="9"/>
      <c r="AF117" s="172"/>
      <c r="AG117" s="172"/>
      <c r="AH117" s="10" t="str">
        <f t="shared" si="188"/>
        <v/>
      </c>
      <c r="AI117" s="10"/>
      <c r="AJ117" s="92" t="str">
        <f t="shared" si="189"/>
        <v>X</v>
      </c>
      <c r="AK117" s="92"/>
      <c r="AL117" s="10" t="str">
        <f t="shared" si="190"/>
        <v/>
      </c>
      <c r="AM117" s="92"/>
      <c r="AN117" s="10" t="str">
        <f t="shared" si="191"/>
        <v/>
      </c>
      <c r="AO117" s="569"/>
      <c r="AP117" s="10" t="str">
        <f t="shared" si="192"/>
        <v/>
      </c>
      <c r="AQ117" s="172"/>
    </row>
    <row r="118" spans="1:43" s="5" customFormat="1" ht="23.25" customHeight="1" x14ac:dyDescent="0.25">
      <c r="A118" s="22">
        <f t="shared" si="193"/>
        <v>29</v>
      </c>
      <c r="B118" s="355" t="s">
        <v>710</v>
      </c>
      <c r="C118" s="356" t="s">
        <v>426</v>
      </c>
      <c r="D118" s="150" t="s">
        <v>72</v>
      </c>
      <c r="E118" s="27">
        <v>77</v>
      </c>
      <c r="F118" s="27">
        <v>27.5</v>
      </c>
      <c r="G118" s="27">
        <v>50</v>
      </c>
      <c r="H118" s="27">
        <v>0</v>
      </c>
      <c r="I118" s="27"/>
      <c r="J118" s="169">
        <v>77.5</v>
      </c>
      <c r="K118" s="156">
        <f t="shared" si="199"/>
        <v>27.5</v>
      </c>
      <c r="L118" s="156">
        <f t="shared" si="199"/>
        <v>50</v>
      </c>
      <c r="M118" s="156">
        <f t="shared" si="199"/>
        <v>0</v>
      </c>
      <c r="N118" s="156">
        <f t="shared" si="199"/>
        <v>0</v>
      </c>
      <c r="O118" s="179">
        <f>K118+L118+M118-N118</f>
        <v>77.5</v>
      </c>
      <c r="P118" s="161" t="str">
        <f t="shared" si="157"/>
        <v>Tốt</v>
      </c>
      <c r="Q118" s="536"/>
      <c r="R118" s="536"/>
      <c r="S118" s="536"/>
      <c r="T118" s="580">
        <f t="shared" si="182"/>
        <v>0</v>
      </c>
      <c r="U118" s="580">
        <f t="shared" si="183"/>
        <v>0</v>
      </c>
      <c r="V118" s="581" t="str">
        <f t="shared" si="139"/>
        <v>Tốt</v>
      </c>
      <c r="W118" s="608"/>
      <c r="X118" s="10" t="str">
        <f t="shared" si="184"/>
        <v/>
      </c>
      <c r="Y118" s="10"/>
      <c r="Z118" s="92" t="str">
        <f t="shared" si="185"/>
        <v>X</v>
      </c>
      <c r="AA118" s="92"/>
      <c r="AB118" s="92" t="str">
        <f t="shared" si="186"/>
        <v/>
      </c>
      <c r="AC118" s="92"/>
      <c r="AD118" s="92" t="str">
        <f t="shared" si="187"/>
        <v/>
      </c>
      <c r="AE118" s="9"/>
      <c r="AF118" s="172"/>
      <c r="AG118" s="172"/>
      <c r="AH118" s="10" t="str">
        <f t="shared" si="188"/>
        <v/>
      </c>
      <c r="AI118" s="10"/>
      <c r="AJ118" s="92" t="str">
        <f t="shared" si="189"/>
        <v>X</v>
      </c>
      <c r="AK118" s="92"/>
      <c r="AL118" s="10" t="str">
        <f t="shared" si="190"/>
        <v/>
      </c>
      <c r="AM118" s="92"/>
      <c r="AN118" s="10" t="str">
        <f t="shared" si="191"/>
        <v/>
      </c>
      <c r="AO118" s="569"/>
      <c r="AP118" s="10" t="str">
        <f t="shared" si="192"/>
        <v/>
      </c>
      <c r="AQ118" s="172"/>
    </row>
    <row r="119" spans="1:43" s="5" customFormat="1" ht="24.75" customHeight="1" x14ac:dyDescent="0.25">
      <c r="A119" s="22">
        <f t="shared" si="193"/>
        <v>30</v>
      </c>
      <c r="B119" s="23" t="s">
        <v>409</v>
      </c>
      <c r="C119" s="45" t="s">
        <v>592</v>
      </c>
      <c r="D119" s="151" t="s">
        <v>410</v>
      </c>
      <c r="E119" s="27">
        <v>81</v>
      </c>
      <c r="F119" s="27">
        <v>33</v>
      </c>
      <c r="G119" s="27">
        <v>50</v>
      </c>
      <c r="H119" s="27">
        <v>0</v>
      </c>
      <c r="I119" s="27"/>
      <c r="J119" s="169">
        <v>83</v>
      </c>
      <c r="K119" s="156">
        <f t="shared" si="194"/>
        <v>33</v>
      </c>
      <c r="L119" s="156">
        <f t="shared" si="195"/>
        <v>50</v>
      </c>
      <c r="M119" s="156">
        <f t="shared" si="197"/>
        <v>0</v>
      </c>
      <c r="N119" s="156">
        <f t="shared" si="198"/>
        <v>0</v>
      </c>
      <c r="O119" s="179">
        <f t="shared" si="196"/>
        <v>83</v>
      </c>
      <c r="P119" s="161" t="str">
        <f t="shared" si="157"/>
        <v>Tốt</v>
      </c>
      <c r="Q119" s="536"/>
      <c r="R119" s="536"/>
      <c r="S119" s="536"/>
      <c r="T119" s="580">
        <f t="shared" si="182"/>
        <v>0</v>
      </c>
      <c r="U119" s="580">
        <f t="shared" si="183"/>
        <v>0</v>
      </c>
      <c r="V119" s="581" t="str">
        <f t="shared" si="139"/>
        <v>Tốt</v>
      </c>
      <c r="W119" s="605"/>
      <c r="X119" s="10" t="str">
        <f t="shared" si="184"/>
        <v/>
      </c>
      <c r="Y119" s="10"/>
      <c r="Z119" s="92" t="str">
        <f t="shared" si="185"/>
        <v>X</v>
      </c>
      <c r="AA119" s="92"/>
      <c r="AB119" s="92" t="str">
        <f t="shared" si="186"/>
        <v/>
      </c>
      <c r="AC119" s="92"/>
      <c r="AD119" s="92" t="str">
        <f t="shared" si="187"/>
        <v/>
      </c>
      <c r="AE119" s="9"/>
      <c r="AF119" s="172"/>
      <c r="AG119" s="172"/>
      <c r="AH119" s="10" t="str">
        <f t="shared" si="188"/>
        <v/>
      </c>
      <c r="AI119" s="10"/>
      <c r="AJ119" s="92" t="str">
        <f t="shared" si="189"/>
        <v>X</v>
      </c>
      <c r="AK119" s="92"/>
      <c r="AL119" s="10" t="str">
        <f t="shared" si="190"/>
        <v/>
      </c>
      <c r="AM119" s="92"/>
      <c r="AN119" s="10" t="str">
        <f t="shared" si="191"/>
        <v/>
      </c>
      <c r="AO119" s="569"/>
      <c r="AP119" s="10" t="str">
        <f t="shared" si="192"/>
        <v/>
      </c>
      <c r="AQ119" s="172"/>
    </row>
    <row r="120" spans="1:43" s="32" customFormat="1" ht="24.75" customHeight="1" x14ac:dyDescent="0.25">
      <c r="A120" s="52" t="s">
        <v>380</v>
      </c>
      <c r="B120" s="61" t="s">
        <v>437</v>
      </c>
      <c r="C120" s="46"/>
      <c r="D120" s="97"/>
      <c r="E120" s="98"/>
      <c r="F120" s="98"/>
      <c r="G120" s="98"/>
      <c r="H120" s="98"/>
      <c r="I120" s="98"/>
      <c r="J120" s="192"/>
      <c r="K120" s="202"/>
      <c r="L120" s="202"/>
      <c r="M120" s="202"/>
      <c r="N120" s="202"/>
      <c r="O120" s="193"/>
      <c r="P120" s="161"/>
      <c r="Q120" s="537"/>
      <c r="R120" s="537"/>
      <c r="S120" s="537"/>
      <c r="T120" s="578"/>
      <c r="U120" s="578"/>
      <c r="V120" s="581"/>
      <c r="W120" s="616"/>
      <c r="X120" s="34">
        <f>X121+X134</f>
        <v>12</v>
      </c>
      <c r="Y120" s="95">
        <f>X120/($X120+$Z120+$AB120+$AD120+$AF120)</f>
        <v>0.75</v>
      </c>
      <c r="Z120" s="34">
        <f>Z121+Z134</f>
        <v>4</v>
      </c>
      <c r="AA120" s="95">
        <f>Z120/($X120+$Z120+$AB120+$AD120+$AF120)</f>
        <v>0.25</v>
      </c>
      <c r="AB120" s="34">
        <f>AB121+AB134</f>
        <v>0</v>
      </c>
      <c r="AC120" s="95">
        <f>AB120/($X120+$Z120+$AB120+$AD120+$AF120)</f>
        <v>0</v>
      </c>
      <c r="AD120" s="34">
        <f>AD121+AD134</f>
        <v>0</v>
      </c>
      <c r="AE120" s="95">
        <f>AD120/($X120+$Z120+$AB120+$AD120+$AF120)</f>
        <v>0</v>
      </c>
      <c r="AF120" s="34">
        <f>AF121+AF134</f>
        <v>0</v>
      </c>
      <c r="AG120" s="95">
        <f>AF120/($X120+$Z120+$AB120+$AD120+$AF120)</f>
        <v>0</v>
      </c>
      <c r="AH120" s="34">
        <f>AH121+AH134</f>
        <v>11</v>
      </c>
      <c r="AI120" s="95">
        <f>AH120/($X120+$Z120+$AB120+$AD120+$AF120)</f>
        <v>0.6875</v>
      </c>
      <c r="AJ120" s="34">
        <f>AJ121+AJ134</f>
        <v>5</v>
      </c>
      <c r="AK120" s="95">
        <f>AJ120/($X120+$Z120+$AB120+$AD120+$AF120)</f>
        <v>0.3125</v>
      </c>
      <c r="AL120" s="34">
        <f>AL121+AL134</f>
        <v>0</v>
      </c>
      <c r="AM120" s="95">
        <f>AL120/($X120+$Z120+$AB120+$AD120+$AF120)</f>
        <v>0</v>
      </c>
      <c r="AN120" s="34">
        <f>AN121+AN134</f>
        <v>0</v>
      </c>
      <c r="AO120" s="95">
        <f>AN120/($X120+$Z120+$AB120+$AD120+$AF120)</f>
        <v>0</v>
      </c>
      <c r="AP120" s="34">
        <f>AP121+AP134</f>
        <v>0</v>
      </c>
      <c r="AQ120" s="95">
        <f>AP120/($X120+$Z120+$AB120+$AD120+$AF120)</f>
        <v>0</v>
      </c>
    </row>
    <row r="121" spans="1:43" s="3" customFormat="1" ht="24.75" customHeight="1" x14ac:dyDescent="0.25">
      <c r="A121" s="84" t="s">
        <v>697</v>
      </c>
      <c r="B121" s="85" t="s">
        <v>23</v>
      </c>
      <c r="C121" s="86"/>
      <c r="D121" s="84"/>
      <c r="E121" s="84"/>
      <c r="F121" s="87"/>
      <c r="G121" s="87"/>
      <c r="H121" s="87"/>
      <c r="I121" s="87"/>
      <c r="J121" s="87"/>
      <c r="K121" s="198"/>
      <c r="L121" s="198"/>
      <c r="M121" s="198"/>
      <c r="N121" s="198"/>
      <c r="O121" s="179"/>
      <c r="P121" s="161"/>
      <c r="Q121" s="536"/>
      <c r="R121" s="536"/>
      <c r="S121" s="536"/>
      <c r="T121" s="580"/>
      <c r="U121" s="580"/>
      <c r="V121" s="581"/>
      <c r="W121" s="598"/>
      <c r="X121" s="88">
        <f>COUNTIF(X122:X133,"x")</f>
        <v>11</v>
      </c>
      <c r="Y121" s="94">
        <f>X121/($X121+$Z121+$AB121+$AD121+$AF121)</f>
        <v>0.91666666666666663</v>
      </c>
      <c r="Z121" s="88">
        <f>COUNTIF(Z122:Z133,"x")</f>
        <v>1</v>
      </c>
      <c r="AA121" s="94">
        <f>Z121/($X121+$Z121+$AB121+$AD121+$AF121)</f>
        <v>8.3333333333333329E-2</v>
      </c>
      <c r="AB121" s="88">
        <f>COUNTIF(AB122:AB133,"x")</f>
        <v>0</v>
      </c>
      <c r="AC121" s="94">
        <f>AB121/($X121+$Z121+$AB121+$AD121+$AF121)</f>
        <v>0</v>
      </c>
      <c r="AD121" s="88">
        <f>COUNTIF(AD122:AD133,"x")</f>
        <v>0</v>
      </c>
      <c r="AE121" s="94">
        <f>AD121/($X121+$Z121+$AB121+$AD121+$AF121)</f>
        <v>0</v>
      </c>
      <c r="AF121" s="88">
        <f>COUNTIF(AF122:AF133,"x")</f>
        <v>0</v>
      </c>
      <c r="AG121" s="94">
        <f>AF121/($X121+$Z121+$AB121+$AD121+$AF121)</f>
        <v>0</v>
      </c>
      <c r="AH121" s="88">
        <f>COUNTIF(AH122:AH133,"x")</f>
        <v>10</v>
      </c>
      <c r="AI121" s="94">
        <f>AH121/($X121+$Z121+$AB121+$AD121+$AF121)</f>
        <v>0.83333333333333337</v>
      </c>
      <c r="AJ121" s="88">
        <f>COUNTIF(AJ122:AJ133,"x")</f>
        <v>2</v>
      </c>
      <c r="AK121" s="94">
        <f>AJ121/($X121+$Z121+$AB121+$AD121+$AF121)</f>
        <v>0.16666666666666666</v>
      </c>
      <c r="AL121" s="88">
        <f>COUNTIF(AL122:AL133,"x")</f>
        <v>0</v>
      </c>
      <c r="AM121" s="94">
        <f>AL121/($X121+$Z121+$AB121+$AD121+$AF121)</f>
        <v>0</v>
      </c>
      <c r="AN121" s="88">
        <f>COUNTIF(AN122:AN133,"x")</f>
        <v>0</v>
      </c>
      <c r="AO121" s="94">
        <f>AN121/($X121+$Z121+$AB121+$AD121+$AF121)</f>
        <v>0</v>
      </c>
      <c r="AP121" s="88">
        <f>COUNTIF(AP122:AP133,"x")</f>
        <v>0</v>
      </c>
      <c r="AQ121" s="94">
        <f>AP121/($X121+$Z121+$AB121+$AD121+$AF121)</f>
        <v>0</v>
      </c>
    </row>
    <row r="122" spans="1:43" s="3" customFormat="1" ht="24.75" customHeight="1" x14ac:dyDescent="0.25">
      <c r="A122" s="13">
        <v>1</v>
      </c>
      <c r="B122" s="23" t="s">
        <v>413</v>
      </c>
      <c r="C122" s="45" t="s">
        <v>414</v>
      </c>
      <c r="D122" s="123">
        <v>11100000707</v>
      </c>
      <c r="E122" s="27">
        <v>92</v>
      </c>
      <c r="F122" s="27">
        <v>32</v>
      </c>
      <c r="G122" s="27">
        <v>60</v>
      </c>
      <c r="H122" s="27">
        <v>1</v>
      </c>
      <c r="I122" s="27">
        <v>0</v>
      </c>
      <c r="J122" s="169">
        <v>93</v>
      </c>
      <c r="K122" s="156">
        <f t="shared" ref="K122:K130" si="200">F122</f>
        <v>32</v>
      </c>
      <c r="L122" s="156">
        <f t="shared" ref="L122:L130" si="201">G122</f>
        <v>60</v>
      </c>
      <c r="M122" s="156">
        <f>H122</f>
        <v>1</v>
      </c>
      <c r="N122" s="156">
        <f>I122</f>
        <v>0</v>
      </c>
      <c r="O122" s="179">
        <f t="shared" ref="O122:O130" si="202">K122+L122+M122-N122</f>
        <v>93</v>
      </c>
      <c r="P122" s="161" t="str">
        <f t="shared" si="157"/>
        <v>Xuất sắc</v>
      </c>
      <c r="Q122" s="536"/>
      <c r="R122" s="536"/>
      <c r="S122" s="536"/>
      <c r="T122" s="580">
        <f t="shared" ref="T122:T131" si="203">COUNTIF(Q122:S122,"B")+COUNTIF(Q122:S122,"C")*2</f>
        <v>0</v>
      </c>
      <c r="U122" s="580">
        <f t="shared" ref="U122:U131" si="204">+COUNTIF(Q122:S122,"D")</f>
        <v>0</v>
      </c>
      <c r="V122" s="581" t="s">
        <v>711</v>
      </c>
      <c r="W122" s="594" t="s">
        <v>887</v>
      </c>
      <c r="X122" s="10" t="str">
        <f t="shared" ref="X122:X133" si="205">IF(AND($J122&gt;=90,$J122&lt;=100),"X",IF($J122&lt;90,"",""))</f>
        <v>X</v>
      </c>
      <c r="Y122" s="10"/>
      <c r="Z122" s="92" t="str">
        <f t="shared" ref="Z122:Z133" si="206">IF(AND($J122&gt;=75,$J122&lt;90),"X",IF($J122&lt;75,"",""))</f>
        <v/>
      </c>
      <c r="AA122" s="92"/>
      <c r="AB122" s="92" t="str">
        <f t="shared" ref="AB122:AB133" si="207">IF(AND($J122&gt;=50,$J122&lt;75),"X",IF($J122&lt;50,"",""))</f>
        <v/>
      </c>
      <c r="AC122" s="92"/>
      <c r="AD122" s="92" t="str">
        <f t="shared" ref="AD122:AD133" si="208">IF($J122&lt;50,"X","")</f>
        <v/>
      </c>
      <c r="AE122" s="9"/>
      <c r="AF122" s="172"/>
      <c r="AG122" s="172"/>
      <c r="AH122" s="10" t="str">
        <f t="shared" ref="AH122:AH138" si="209">IF($V122="Xuất sắc","X","")</f>
        <v/>
      </c>
      <c r="AI122" s="10"/>
      <c r="AJ122" s="92" t="str">
        <f t="shared" ref="AJ122:AJ138" si="210">IF($V122="Tốt","X","")</f>
        <v>X</v>
      </c>
      <c r="AK122" s="92"/>
      <c r="AL122" s="10" t="str">
        <f t="shared" ref="AL122:AL138" si="211">IF($V122="Hoàn thành","X","")</f>
        <v/>
      </c>
      <c r="AM122" s="92"/>
      <c r="AN122" s="10" t="str">
        <f t="shared" ref="AN122:AN138" si="212">IF($V122="Không hoàn thành","X","")</f>
        <v/>
      </c>
      <c r="AO122" s="569"/>
      <c r="AP122" s="10" t="str">
        <f t="shared" ref="AP122:AP138" si="213">IF($V122="Không đánh giá","X","")</f>
        <v/>
      </c>
      <c r="AQ122" s="172"/>
    </row>
    <row r="123" spans="1:43" s="3" customFormat="1" ht="24.75" customHeight="1" x14ac:dyDescent="0.25">
      <c r="A123" s="13">
        <v>2</v>
      </c>
      <c r="B123" s="23" t="s">
        <v>28</v>
      </c>
      <c r="C123" s="45" t="s">
        <v>415</v>
      </c>
      <c r="D123" s="123">
        <v>11100000732</v>
      </c>
      <c r="E123" s="27">
        <v>92</v>
      </c>
      <c r="F123" s="27">
        <v>32</v>
      </c>
      <c r="G123" s="27">
        <v>60</v>
      </c>
      <c r="H123" s="27">
        <v>1</v>
      </c>
      <c r="I123" s="27">
        <v>0</v>
      </c>
      <c r="J123" s="169">
        <v>93</v>
      </c>
      <c r="K123" s="156">
        <f t="shared" si="200"/>
        <v>32</v>
      </c>
      <c r="L123" s="156">
        <f t="shared" si="201"/>
        <v>60</v>
      </c>
      <c r="M123" s="156">
        <f t="shared" ref="M123:M130" si="214">H123</f>
        <v>1</v>
      </c>
      <c r="N123" s="156">
        <f t="shared" ref="N123:N130" si="215">I123</f>
        <v>0</v>
      </c>
      <c r="O123" s="179">
        <f t="shared" si="202"/>
        <v>93</v>
      </c>
      <c r="P123" s="161" t="str">
        <f t="shared" si="157"/>
        <v>Xuất sắc</v>
      </c>
      <c r="Q123" s="536"/>
      <c r="R123" s="536"/>
      <c r="S123" s="536"/>
      <c r="T123" s="580">
        <f t="shared" si="203"/>
        <v>0</v>
      </c>
      <c r="U123" s="580">
        <f t="shared" si="204"/>
        <v>0</v>
      </c>
      <c r="V123" s="581" t="str">
        <f t="shared" si="139"/>
        <v>Xuất sắc</v>
      </c>
      <c r="W123" s="610"/>
      <c r="X123" s="10" t="str">
        <f t="shared" si="205"/>
        <v>X</v>
      </c>
      <c r="Y123" s="10"/>
      <c r="Z123" s="92" t="str">
        <f t="shared" si="206"/>
        <v/>
      </c>
      <c r="AA123" s="92"/>
      <c r="AB123" s="92" t="str">
        <f t="shared" si="207"/>
        <v/>
      </c>
      <c r="AC123" s="92"/>
      <c r="AD123" s="92" t="str">
        <f t="shared" si="208"/>
        <v/>
      </c>
      <c r="AE123" s="9"/>
      <c r="AF123" s="172"/>
      <c r="AG123" s="172"/>
      <c r="AH123" s="10" t="str">
        <f t="shared" si="209"/>
        <v>X</v>
      </c>
      <c r="AI123" s="10"/>
      <c r="AJ123" s="92" t="str">
        <f t="shared" si="210"/>
        <v/>
      </c>
      <c r="AK123" s="92"/>
      <c r="AL123" s="10" t="str">
        <f t="shared" si="211"/>
        <v/>
      </c>
      <c r="AM123" s="92"/>
      <c r="AN123" s="10" t="str">
        <f t="shared" si="212"/>
        <v/>
      </c>
      <c r="AO123" s="569"/>
      <c r="AP123" s="10" t="str">
        <f t="shared" si="213"/>
        <v/>
      </c>
      <c r="AQ123" s="172"/>
    </row>
    <row r="124" spans="1:43" s="72" customFormat="1" ht="29.25" customHeight="1" x14ac:dyDescent="0.25">
      <c r="A124" s="13">
        <v>3</v>
      </c>
      <c r="B124" s="71" t="s">
        <v>182</v>
      </c>
      <c r="C124" s="45" t="s">
        <v>183</v>
      </c>
      <c r="D124" s="451">
        <v>81200000317</v>
      </c>
      <c r="E124" s="27">
        <v>92</v>
      </c>
      <c r="F124" s="27">
        <v>32</v>
      </c>
      <c r="G124" s="27">
        <v>60</v>
      </c>
      <c r="H124" s="27">
        <v>0.75</v>
      </c>
      <c r="I124" s="27">
        <v>0</v>
      </c>
      <c r="J124" s="169">
        <v>92.8</v>
      </c>
      <c r="K124" s="156">
        <f>F124</f>
        <v>32</v>
      </c>
      <c r="L124" s="156">
        <v>60</v>
      </c>
      <c r="M124" s="156"/>
      <c r="N124" s="156"/>
      <c r="O124" s="179">
        <f>K124+L124+M124-N124</f>
        <v>92</v>
      </c>
      <c r="P124" s="161" t="str">
        <f>IF(AND($O124&gt;=90,$O124&lt;=100),"Xuất sắc",IF(AND($O124&gt;=75,$O124&lt;90),"Tốt",IF(AND($O124&gt;=50,$O124&lt;75),"Hoàn thành",IF(AND($O124&lt;50,$O124&gt;0),"Không hoàn thành",IF($O124=0,"Không đánh giá","")))))</f>
        <v>Xuất sắc</v>
      </c>
      <c r="Q124" s="536"/>
      <c r="R124" s="536"/>
      <c r="S124" s="536"/>
      <c r="T124" s="580">
        <f>COUNTIF(Q124:S124,"B")+COUNTIF(Q124:S124,"C")*2</f>
        <v>0</v>
      </c>
      <c r="U124" s="580">
        <f>+COUNTIF(Q124:S124,"D")</f>
        <v>0</v>
      </c>
      <c r="V124" s="581" t="str">
        <f>IF(U124&gt;=1,"Không hoàn thành",IF(AND($O124&gt;=90,$O124&lt;100,T124=0),"Xuất sắc",IF(AND($O124&gt;=90,$O124&lt;100,T124=1),"Tốt",IF(AND($O124&gt;=90,$O124&lt;100,T124=2),"Hoàn thành",IF(AND($O124&gt;=90,$O124&lt;100,T124&gt;=3),"Không hoàn thành",IF(AND($O124&gt;=75,$O124&lt;90,T124=0),"Tốt",IF(AND($O124&gt;=75,$O124&lt;90,T124=1),"Hoàn thành",IF(AND($O124&gt;=75,$O124&lt;90,T124&gt;=2),"Không hoàn thành",IF(AND($O124&gt;=50,$O124&lt;75,T124=0),"Hoàn thành",IF(AND($O124&gt;=50,$O124&lt;=75,T124&gt;=1),"Không hoàn thành",IF(AND($O124&gt;0,$O124&lt;50),"Không hoàn thành",IF($O124=0,"Không đánh giá",""))))))))))))</f>
        <v>Xuất sắc</v>
      </c>
      <c r="W124" s="617"/>
      <c r="X124" s="10" t="str">
        <f>IF(AND($J124&gt;=90,$J124&lt;=100),"X",IF($J124&lt;90,"",""))</f>
        <v>X</v>
      </c>
      <c r="Y124" s="10"/>
      <c r="Z124" s="92" t="str">
        <f>IF(AND($J124&gt;=75,$J124&lt;90),"X",IF($J124&lt;75,"",""))</f>
        <v/>
      </c>
      <c r="AA124" s="92"/>
      <c r="AB124" s="92" t="str">
        <f>IF(AND($J124&gt;=50,$J124&lt;75),"X",IF($J124&lt;50,"",""))</f>
        <v/>
      </c>
      <c r="AC124" s="92"/>
      <c r="AD124" s="92" t="str">
        <f>IF($J124&lt;50,"X","")</f>
        <v/>
      </c>
      <c r="AE124" s="9"/>
      <c r="AF124" s="172"/>
      <c r="AG124" s="172"/>
      <c r="AH124" s="10" t="str">
        <f>IF($V124="Xuất sắc","X","")</f>
        <v>X</v>
      </c>
      <c r="AI124" s="10"/>
      <c r="AJ124" s="92" t="str">
        <f>IF($V124="Tốt","X","")</f>
        <v/>
      </c>
      <c r="AK124" s="92"/>
      <c r="AL124" s="10" t="str">
        <f>IF($V124="Hoàn thành","X","")</f>
        <v/>
      </c>
      <c r="AM124" s="92"/>
      <c r="AN124" s="10" t="str">
        <f>IF($V124="Không hoàn thành","X","")</f>
        <v/>
      </c>
      <c r="AO124" s="569"/>
      <c r="AP124" s="10" t="str">
        <f>IF($V124="Không đánh giá","X","")</f>
        <v/>
      </c>
      <c r="AQ124" s="172"/>
    </row>
    <row r="125" spans="1:43" s="3" customFormat="1" ht="24.75" customHeight="1" x14ac:dyDescent="0.25">
      <c r="A125" s="13">
        <v>4</v>
      </c>
      <c r="B125" s="23" t="s">
        <v>418</v>
      </c>
      <c r="C125" s="45" t="s">
        <v>419</v>
      </c>
      <c r="D125" s="123">
        <v>11100000782</v>
      </c>
      <c r="E125" s="27">
        <v>92</v>
      </c>
      <c r="F125" s="27">
        <v>32</v>
      </c>
      <c r="G125" s="27">
        <v>60</v>
      </c>
      <c r="H125" s="27">
        <v>1</v>
      </c>
      <c r="I125" s="27">
        <v>0</v>
      </c>
      <c r="J125" s="169">
        <v>93</v>
      </c>
      <c r="K125" s="156">
        <f t="shared" si="200"/>
        <v>32</v>
      </c>
      <c r="L125" s="156">
        <f t="shared" si="201"/>
        <v>60</v>
      </c>
      <c r="M125" s="156">
        <f t="shared" si="214"/>
        <v>1</v>
      </c>
      <c r="N125" s="156">
        <f t="shared" si="215"/>
        <v>0</v>
      </c>
      <c r="O125" s="179">
        <f t="shared" si="202"/>
        <v>93</v>
      </c>
      <c r="P125" s="161" t="str">
        <f t="shared" si="157"/>
        <v>Xuất sắc</v>
      </c>
      <c r="Q125" s="536"/>
      <c r="R125" s="536"/>
      <c r="S125" s="536"/>
      <c r="T125" s="580">
        <f t="shared" si="203"/>
        <v>0</v>
      </c>
      <c r="U125" s="580">
        <f t="shared" si="204"/>
        <v>0</v>
      </c>
      <c r="V125" s="581" t="str">
        <f t="shared" si="139"/>
        <v>Xuất sắc</v>
      </c>
      <c r="W125" s="610"/>
      <c r="X125" s="10" t="str">
        <f t="shared" si="205"/>
        <v>X</v>
      </c>
      <c r="Y125" s="10"/>
      <c r="Z125" s="92" t="str">
        <f t="shared" si="206"/>
        <v/>
      </c>
      <c r="AA125" s="92"/>
      <c r="AB125" s="92" t="str">
        <f t="shared" si="207"/>
        <v/>
      </c>
      <c r="AC125" s="92"/>
      <c r="AD125" s="92" t="str">
        <f t="shared" si="208"/>
        <v/>
      </c>
      <c r="AE125" s="9"/>
      <c r="AF125" s="172"/>
      <c r="AG125" s="172"/>
      <c r="AH125" s="10" t="str">
        <f t="shared" si="209"/>
        <v>X</v>
      </c>
      <c r="AI125" s="10"/>
      <c r="AJ125" s="92" t="str">
        <f t="shared" si="210"/>
        <v/>
      </c>
      <c r="AK125" s="92"/>
      <c r="AL125" s="10" t="str">
        <f t="shared" si="211"/>
        <v/>
      </c>
      <c r="AM125" s="92"/>
      <c r="AN125" s="10" t="str">
        <f t="shared" si="212"/>
        <v/>
      </c>
      <c r="AO125" s="569"/>
      <c r="AP125" s="10" t="str">
        <f t="shared" si="213"/>
        <v/>
      </c>
      <c r="AQ125" s="172"/>
    </row>
    <row r="126" spans="1:43" s="3" customFormat="1" ht="36.75" customHeight="1" x14ac:dyDescent="0.25">
      <c r="A126" s="13">
        <v>5</v>
      </c>
      <c r="B126" s="23" t="s">
        <v>190</v>
      </c>
      <c r="C126" s="45" t="s">
        <v>278</v>
      </c>
      <c r="D126" s="123">
        <v>11100115707</v>
      </c>
      <c r="E126" s="27">
        <v>92</v>
      </c>
      <c r="F126" s="27">
        <v>32</v>
      </c>
      <c r="G126" s="27">
        <v>60</v>
      </c>
      <c r="H126" s="27">
        <v>0.75</v>
      </c>
      <c r="I126" s="27">
        <v>0</v>
      </c>
      <c r="J126" s="169">
        <v>92.8</v>
      </c>
      <c r="K126" s="156">
        <f t="shared" si="200"/>
        <v>32</v>
      </c>
      <c r="L126" s="156">
        <f t="shared" si="201"/>
        <v>60</v>
      </c>
      <c r="M126" s="156">
        <f t="shared" si="214"/>
        <v>0.75</v>
      </c>
      <c r="N126" s="156">
        <f t="shared" si="215"/>
        <v>0</v>
      </c>
      <c r="O126" s="179">
        <f t="shared" si="202"/>
        <v>92.75</v>
      </c>
      <c r="P126" s="161" t="str">
        <f t="shared" si="157"/>
        <v>Xuất sắc</v>
      </c>
      <c r="Q126" s="536"/>
      <c r="R126" s="536"/>
      <c r="S126" s="536"/>
      <c r="T126" s="580">
        <f t="shared" si="203"/>
        <v>0</v>
      </c>
      <c r="U126" s="580">
        <f t="shared" si="204"/>
        <v>0</v>
      </c>
      <c r="V126" s="581" t="str">
        <f t="shared" si="139"/>
        <v>Xuất sắc</v>
      </c>
      <c r="W126" s="610"/>
      <c r="X126" s="10" t="str">
        <f t="shared" si="205"/>
        <v>X</v>
      </c>
      <c r="Y126" s="10"/>
      <c r="Z126" s="92" t="str">
        <f t="shared" si="206"/>
        <v/>
      </c>
      <c r="AA126" s="92"/>
      <c r="AB126" s="92" t="str">
        <f t="shared" si="207"/>
        <v/>
      </c>
      <c r="AC126" s="92"/>
      <c r="AD126" s="92" t="str">
        <f t="shared" si="208"/>
        <v/>
      </c>
      <c r="AE126" s="9"/>
      <c r="AF126" s="172"/>
      <c r="AG126" s="172"/>
      <c r="AH126" s="10" t="str">
        <f t="shared" si="209"/>
        <v>X</v>
      </c>
      <c r="AI126" s="10"/>
      <c r="AJ126" s="92" t="str">
        <f t="shared" si="210"/>
        <v/>
      </c>
      <c r="AK126" s="92"/>
      <c r="AL126" s="10" t="str">
        <f t="shared" si="211"/>
        <v/>
      </c>
      <c r="AM126" s="92"/>
      <c r="AN126" s="10" t="str">
        <f t="shared" si="212"/>
        <v/>
      </c>
      <c r="AO126" s="569"/>
      <c r="AP126" s="10" t="str">
        <f t="shared" si="213"/>
        <v/>
      </c>
      <c r="AQ126" s="172"/>
    </row>
    <row r="127" spans="1:43" s="3" customFormat="1" ht="35.25" customHeight="1" x14ac:dyDescent="0.25">
      <c r="A127" s="13">
        <v>6</v>
      </c>
      <c r="B127" s="23" t="s">
        <v>420</v>
      </c>
      <c r="C127" s="45" t="s">
        <v>421</v>
      </c>
      <c r="D127" s="123">
        <v>11100115705</v>
      </c>
      <c r="E127" s="27">
        <v>92</v>
      </c>
      <c r="F127" s="27">
        <v>32</v>
      </c>
      <c r="G127" s="27">
        <v>60</v>
      </c>
      <c r="H127" s="27">
        <v>1.75</v>
      </c>
      <c r="I127" s="27">
        <v>0</v>
      </c>
      <c r="J127" s="169">
        <v>93.8</v>
      </c>
      <c r="K127" s="156">
        <f t="shared" si="200"/>
        <v>32</v>
      </c>
      <c r="L127" s="156">
        <f t="shared" si="201"/>
        <v>60</v>
      </c>
      <c r="M127" s="156">
        <f t="shared" si="214"/>
        <v>1.75</v>
      </c>
      <c r="N127" s="156">
        <f t="shared" si="215"/>
        <v>0</v>
      </c>
      <c r="O127" s="179">
        <f t="shared" si="202"/>
        <v>93.75</v>
      </c>
      <c r="P127" s="161" t="str">
        <f t="shared" si="157"/>
        <v>Xuất sắc</v>
      </c>
      <c r="Q127" s="536"/>
      <c r="R127" s="536"/>
      <c r="S127" s="536"/>
      <c r="T127" s="580">
        <f t="shared" si="203"/>
        <v>0</v>
      </c>
      <c r="U127" s="580">
        <f t="shared" si="204"/>
        <v>0</v>
      </c>
      <c r="V127" s="581" t="str">
        <f t="shared" si="139"/>
        <v>Xuất sắc</v>
      </c>
      <c r="W127" s="612"/>
      <c r="X127" s="10" t="str">
        <f t="shared" si="205"/>
        <v>X</v>
      </c>
      <c r="Y127" s="10"/>
      <c r="Z127" s="92" t="str">
        <f t="shared" si="206"/>
        <v/>
      </c>
      <c r="AA127" s="92"/>
      <c r="AB127" s="92" t="str">
        <f t="shared" si="207"/>
        <v/>
      </c>
      <c r="AC127" s="92"/>
      <c r="AD127" s="92" t="str">
        <f t="shared" si="208"/>
        <v/>
      </c>
      <c r="AE127" s="9"/>
      <c r="AF127" s="172"/>
      <c r="AG127" s="172"/>
      <c r="AH127" s="10" t="str">
        <f t="shared" si="209"/>
        <v>X</v>
      </c>
      <c r="AI127" s="10"/>
      <c r="AJ127" s="92" t="str">
        <f t="shared" si="210"/>
        <v/>
      </c>
      <c r="AK127" s="92"/>
      <c r="AL127" s="10" t="str">
        <f t="shared" si="211"/>
        <v/>
      </c>
      <c r="AM127" s="92"/>
      <c r="AN127" s="10" t="str">
        <f t="shared" si="212"/>
        <v/>
      </c>
      <c r="AO127" s="569"/>
      <c r="AP127" s="10" t="str">
        <f t="shared" si="213"/>
        <v/>
      </c>
      <c r="AQ127" s="172"/>
    </row>
    <row r="128" spans="1:43" s="3" customFormat="1" ht="24.75" customHeight="1" x14ac:dyDescent="0.25">
      <c r="A128" s="13">
        <v>7</v>
      </c>
      <c r="B128" s="23" t="s">
        <v>422</v>
      </c>
      <c r="C128" s="45" t="s">
        <v>212</v>
      </c>
      <c r="D128" s="123">
        <v>40400000575</v>
      </c>
      <c r="E128" s="27">
        <v>90</v>
      </c>
      <c r="F128" s="27">
        <v>30</v>
      </c>
      <c r="G128" s="27">
        <v>60</v>
      </c>
      <c r="H128" s="27">
        <v>0.75</v>
      </c>
      <c r="I128" s="27">
        <v>0</v>
      </c>
      <c r="J128" s="169">
        <v>90.8</v>
      </c>
      <c r="K128" s="156">
        <f t="shared" si="200"/>
        <v>30</v>
      </c>
      <c r="L128" s="156">
        <f t="shared" si="201"/>
        <v>60</v>
      </c>
      <c r="M128" s="156">
        <f t="shared" si="214"/>
        <v>0.75</v>
      </c>
      <c r="N128" s="156">
        <f t="shared" si="215"/>
        <v>0</v>
      </c>
      <c r="O128" s="179">
        <f t="shared" si="202"/>
        <v>90.75</v>
      </c>
      <c r="P128" s="161" t="str">
        <f t="shared" si="157"/>
        <v>Xuất sắc</v>
      </c>
      <c r="Q128" s="536"/>
      <c r="R128" s="536"/>
      <c r="S128" s="536"/>
      <c r="T128" s="580">
        <f t="shared" si="203"/>
        <v>0</v>
      </c>
      <c r="U128" s="580">
        <f t="shared" si="204"/>
        <v>0</v>
      </c>
      <c r="V128" s="581" t="str">
        <f t="shared" si="139"/>
        <v>Xuất sắc</v>
      </c>
      <c r="W128" s="610"/>
      <c r="X128" s="10" t="str">
        <f t="shared" si="205"/>
        <v>X</v>
      </c>
      <c r="Y128" s="10"/>
      <c r="Z128" s="92" t="str">
        <f t="shared" si="206"/>
        <v/>
      </c>
      <c r="AA128" s="92"/>
      <c r="AB128" s="92" t="str">
        <f t="shared" si="207"/>
        <v/>
      </c>
      <c r="AC128" s="92"/>
      <c r="AD128" s="92" t="str">
        <f t="shared" si="208"/>
        <v/>
      </c>
      <c r="AE128" s="9"/>
      <c r="AF128" s="172"/>
      <c r="AG128" s="172"/>
      <c r="AH128" s="10" t="str">
        <f t="shared" si="209"/>
        <v>X</v>
      </c>
      <c r="AI128" s="10"/>
      <c r="AJ128" s="92" t="str">
        <f t="shared" si="210"/>
        <v/>
      </c>
      <c r="AK128" s="92"/>
      <c r="AL128" s="10" t="str">
        <f t="shared" si="211"/>
        <v/>
      </c>
      <c r="AM128" s="92"/>
      <c r="AN128" s="10" t="str">
        <f t="shared" si="212"/>
        <v/>
      </c>
      <c r="AO128" s="569"/>
      <c r="AP128" s="10" t="str">
        <f t="shared" si="213"/>
        <v/>
      </c>
      <c r="AQ128" s="172"/>
    </row>
    <row r="129" spans="1:43" s="3" customFormat="1" ht="24.75" customHeight="1" x14ac:dyDescent="0.25">
      <c r="A129" s="13">
        <v>8</v>
      </c>
      <c r="B129" s="23" t="s">
        <v>164</v>
      </c>
      <c r="C129" s="45" t="s">
        <v>423</v>
      </c>
      <c r="D129" s="123">
        <v>50700000362</v>
      </c>
      <c r="E129" s="27">
        <v>92</v>
      </c>
      <c r="F129" s="27">
        <v>32</v>
      </c>
      <c r="G129" s="27">
        <v>60</v>
      </c>
      <c r="H129" s="27">
        <v>1</v>
      </c>
      <c r="I129" s="27">
        <v>0</v>
      </c>
      <c r="J129" s="169">
        <v>93</v>
      </c>
      <c r="K129" s="156">
        <f t="shared" si="200"/>
        <v>32</v>
      </c>
      <c r="L129" s="156">
        <f t="shared" si="201"/>
        <v>60</v>
      </c>
      <c r="M129" s="156">
        <f t="shared" si="214"/>
        <v>1</v>
      </c>
      <c r="N129" s="156">
        <f t="shared" si="215"/>
        <v>0</v>
      </c>
      <c r="O129" s="179">
        <f t="shared" si="202"/>
        <v>93</v>
      </c>
      <c r="P129" s="161" t="str">
        <f t="shared" si="157"/>
        <v>Xuất sắc</v>
      </c>
      <c r="Q129" s="536"/>
      <c r="R129" s="536"/>
      <c r="S129" s="536"/>
      <c r="T129" s="580">
        <f t="shared" si="203"/>
        <v>0</v>
      </c>
      <c r="U129" s="580">
        <f t="shared" si="204"/>
        <v>0</v>
      </c>
      <c r="V129" s="581" t="str">
        <f t="shared" si="139"/>
        <v>Xuất sắc</v>
      </c>
      <c r="W129" s="610"/>
      <c r="X129" s="10" t="str">
        <f t="shared" si="205"/>
        <v>X</v>
      </c>
      <c r="Y129" s="10"/>
      <c r="Z129" s="92" t="str">
        <f t="shared" si="206"/>
        <v/>
      </c>
      <c r="AA129" s="92"/>
      <c r="AB129" s="92" t="str">
        <f t="shared" si="207"/>
        <v/>
      </c>
      <c r="AC129" s="92"/>
      <c r="AD129" s="92" t="str">
        <f t="shared" si="208"/>
        <v/>
      </c>
      <c r="AE129" s="9"/>
      <c r="AF129" s="172"/>
      <c r="AG129" s="172"/>
      <c r="AH129" s="10" t="str">
        <f t="shared" si="209"/>
        <v>X</v>
      </c>
      <c r="AI129" s="10"/>
      <c r="AJ129" s="92" t="str">
        <f t="shared" si="210"/>
        <v/>
      </c>
      <c r="AK129" s="92"/>
      <c r="AL129" s="10" t="str">
        <f t="shared" si="211"/>
        <v/>
      </c>
      <c r="AM129" s="92"/>
      <c r="AN129" s="10" t="str">
        <f t="shared" si="212"/>
        <v/>
      </c>
      <c r="AO129" s="569"/>
      <c r="AP129" s="10" t="str">
        <f t="shared" si="213"/>
        <v/>
      </c>
      <c r="AQ129" s="172"/>
    </row>
    <row r="130" spans="1:43" s="3" customFormat="1" ht="24.75" customHeight="1" x14ac:dyDescent="0.25">
      <c r="A130" s="13">
        <v>9</v>
      </c>
      <c r="B130" s="71" t="s">
        <v>427</v>
      </c>
      <c r="C130" s="45" t="s">
        <v>428</v>
      </c>
      <c r="D130" s="123">
        <v>80600000227</v>
      </c>
      <c r="E130" s="27">
        <v>92</v>
      </c>
      <c r="F130" s="27">
        <v>32</v>
      </c>
      <c r="G130" s="27">
        <v>60</v>
      </c>
      <c r="H130" s="27">
        <v>2</v>
      </c>
      <c r="I130" s="27">
        <v>0</v>
      </c>
      <c r="J130" s="169">
        <v>94</v>
      </c>
      <c r="K130" s="156">
        <f t="shared" si="200"/>
        <v>32</v>
      </c>
      <c r="L130" s="156">
        <f t="shared" si="201"/>
        <v>60</v>
      </c>
      <c r="M130" s="156">
        <f t="shared" si="214"/>
        <v>2</v>
      </c>
      <c r="N130" s="156">
        <f t="shared" si="215"/>
        <v>0</v>
      </c>
      <c r="O130" s="179">
        <f t="shared" si="202"/>
        <v>94</v>
      </c>
      <c r="P130" s="161" t="str">
        <f t="shared" si="157"/>
        <v>Xuất sắc</v>
      </c>
      <c r="Q130" s="536"/>
      <c r="R130" s="536"/>
      <c r="S130" s="536"/>
      <c r="T130" s="580">
        <f t="shared" si="203"/>
        <v>0</v>
      </c>
      <c r="U130" s="580">
        <f t="shared" si="204"/>
        <v>0</v>
      </c>
      <c r="V130" s="581" t="str">
        <f t="shared" si="139"/>
        <v>Xuất sắc</v>
      </c>
      <c r="W130" s="163"/>
      <c r="X130" s="10" t="str">
        <f t="shared" si="205"/>
        <v>X</v>
      </c>
      <c r="Y130" s="10"/>
      <c r="Z130" s="92" t="str">
        <f t="shared" si="206"/>
        <v/>
      </c>
      <c r="AA130" s="92"/>
      <c r="AB130" s="92" t="str">
        <f t="shared" si="207"/>
        <v/>
      </c>
      <c r="AC130" s="92"/>
      <c r="AD130" s="92" t="str">
        <f t="shared" si="208"/>
        <v/>
      </c>
      <c r="AE130" s="9"/>
      <c r="AF130" s="172"/>
      <c r="AG130" s="172"/>
      <c r="AH130" s="10" t="str">
        <f t="shared" si="209"/>
        <v>X</v>
      </c>
      <c r="AI130" s="10"/>
      <c r="AJ130" s="92" t="str">
        <f t="shared" si="210"/>
        <v/>
      </c>
      <c r="AK130" s="92"/>
      <c r="AL130" s="10" t="str">
        <f t="shared" si="211"/>
        <v/>
      </c>
      <c r="AM130" s="92"/>
      <c r="AN130" s="10" t="str">
        <f t="shared" si="212"/>
        <v/>
      </c>
      <c r="AO130" s="569"/>
      <c r="AP130" s="10" t="str">
        <f t="shared" si="213"/>
        <v/>
      </c>
      <c r="AQ130" s="172"/>
    </row>
    <row r="131" spans="1:43" s="70" customFormat="1" ht="39.75" customHeight="1" x14ac:dyDescent="0.25">
      <c r="A131" s="13">
        <v>10</v>
      </c>
      <c r="B131" s="23" t="s">
        <v>180</v>
      </c>
      <c r="C131" s="45" t="s">
        <v>181</v>
      </c>
      <c r="D131" s="153" t="s">
        <v>835</v>
      </c>
      <c r="E131" s="27">
        <v>91</v>
      </c>
      <c r="F131" s="27">
        <v>31</v>
      </c>
      <c r="G131" s="27">
        <v>60</v>
      </c>
      <c r="H131" s="27">
        <v>1</v>
      </c>
      <c r="I131" s="27">
        <v>0</v>
      </c>
      <c r="J131" s="169">
        <v>92</v>
      </c>
      <c r="K131" s="156">
        <f>F131</f>
        <v>31</v>
      </c>
      <c r="L131" s="156">
        <f>G131</f>
        <v>60</v>
      </c>
      <c r="M131" s="156">
        <f>H131</f>
        <v>1</v>
      </c>
      <c r="N131" s="156">
        <f>I131</f>
        <v>0</v>
      </c>
      <c r="O131" s="179">
        <f>K131+L131+M131-N131</f>
        <v>92</v>
      </c>
      <c r="P131" s="161" t="str">
        <f>IF(AND($O131&gt;=90,$O131&lt;=100),"Xuất sắc",IF(AND($O131&gt;=75,$O131&lt;90),"Tốt",IF(AND($O131&gt;=50,$O131&lt;75),"Hoàn thành",IF(AND($O131&lt;50,$O131&gt;0),"Không hoàn thành",IF($O131=0,"Không đánh giá","")))))</f>
        <v>Xuất sắc</v>
      </c>
      <c r="Q131" s="536"/>
      <c r="R131" s="536"/>
      <c r="S131" s="536"/>
      <c r="T131" s="580">
        <f t="shared" si="203"/>
        <v>0</v>
      </c>
      <c r="U131" s="580">
        <f t="shared" si="204"/>
        <v>0</v>
      </c>
      <c r="V131" s="581" t="str">
        <f t="shared" si="139"/>
        <v>Xuất sắc</v>
      </c>
      <c r="W131" s="162"/>
      <c r="X131" s="10" t="str">
        <f t="shared" si="205"/>
        <v>X</v>
      </c>
      <c r="Y131" s="10"/>
      <c r="Z131" s="92" t="str">
        <f t="shared" si="206"/>
        <v/>
      </c>
      <c r="AA131" s="92"/>
      <c r="AB131" s="92" t="str">
        <f t="shared" si="207"/>
        <v/>
      </c>
      <c r="AC131" s="92"/>
      <c r="AD131" s="92" t="str">
        <f t="shared" si="208"/>
        <v/>
      </c>
      <c r="AE131" s="9"/>
      <c r="AF131" s="172"/>
      <c r="AG131" s="172"/>
      <c r="AH131" s="10" t="str">
        <f t="shared" si="209"/>
        <v>X</v>
      </c>
      <c r="AI131" s="10"/>
      <c r="AJ131" s="92" t="str">
        <f t="shared" si="210"/>
        <v/>
      </c>
      <c r="AK131" s="92"/>
      <c r="AL131" s="10" t="str">
        <f t="shared" si="211"/>
        <v/>
      </c>
      <c r="AM131" s="92"/>
      <c r="AN131" s="10" t="str">
        <f t="shared" si="212"/>
        <v/>
      </c>
      <c r="AO131" s="569"/>
      <c r="AP131" s="10" t="str">
        <f t="shared" si="213"/>
        <v/>
      </c>
      <c r="AQ131" s="172"/>
    </row>
    <row r="132" spans="1:43" s="69" customFormat="1" ht="24.75" customHeight="1" x14ac:dyDescent="0.25">
      <c r="A132" s="13">
        <v>11</v>
      </c>
      <c r="B132" s="71" t="s">
        <v>615</v>
      </c>
      <c r="C132" s="45" t="s">
        <v>115</v>
      </c>
      <c r="D132" s="123">
        <v>11100115720</v>
      </c>
      <c r="E132" s="27">
        <v>92</v>
      </c>
      <c r="F132" s="27">
        <v>32</v>
      </c>
      <c r="G132" s="27">
        <v>60</v>
      </c>
      <c r="H132" s="27">
        <v>1</v>
      </c>
      <c r="I132" s="27">
        <v>0</v>
      </c>
      <c r="J132" s="169">
        <v>93</v>
      </c>
      <c r="K132" s="156">
        <f t="shared" ref="K132" si="216">F132</f>
        <v>32</v>
      </c>
      <c r="L132" s="156">
        <f t="shared" ref="L132" si="217">G132</f>
        <v>60</v>
      </c>
      <c r="M132" s="156">
        <f t="shared" ref="M132" si="218">H132</f>
        <v>1</v>
      </c>
      <c r="N132" s="156">
        <f t="shared" ref="N132" si="219">I132</f>
        <v>0</v>
      </c>
      <c r="O132" s="179">
        <f t="shared" ref="O132" si="220">K132+L132+M132-N132</f>
        <v>93</v>
      </c>
      <c r="P132" s="161" t="str">
        <f t="shared" si="157"/>
        <v>Xuất sắc</v>
      </c>
      <c r="Q132" s="536"/>
      <c r="R132" s="536"/>
      <c r="S132" s="536"/>
      <c r="T132" s="580">
        <f t="shared" ref="T132:T133" si="221">COUNTIF(Q132:S132,"B")+COUNTIF(Q132:S132,"C")*2</f>
        <v>0</v>
      </c>
      <c r="U132" s="580">
        <f t="shared" ref="U132:U133" si="222">+COUNTIF(Q132:S132,"D")</f>
        <v>0</v>
      </c>
      <c r="V132" s="581" t="str">
        <f t="shared" ref="V132:V133" si="223">IF(U132&gt;=1,"Không hoàn thành",IF(AND($O132&gt;=90,$O132&lt;100,T132=0),"Xuất sắc",IF(AND($O132&gt;=90,$O132&lt;100,T132=1),"Tốt",IF(AND($O132&gt;=90,$O132&lt;100,T132=2),"Hoàn thành",IF(AND($O132&gt;=90,$O132&lt;100,T132&gt;=3),"Không hoàn thành",IF(AND($O132&gt;=75,$O132&lt;90,T132=0),"Tốt",IF(AND($O132&gt;=75,$O132&lt;90,T132=1),"Hoàn thành",IF(AND($O132&gt;=75,$O132&lt;90,T132&gt;=2),"Không hoàn thành",IF(AND($O132&gt;=50,$O132&lt;75,T132=0),"Hoàn thành",IF(AND($O132&gt;=50,$O132&lt;=75,T132&gt;=1),"Không hoàn thành",IF(AND($O132&gt;0,$O132&lt;50),"Không hoàn thành",IF($O132=0,"Không đánh giá",""))))))))))))</f>
        <v>Xuất sắc</v>
      </c>
      <c r="W132" s="163"/>
      <c r="X132" s="10" t="str">
        <f t="shared" si="205"/>
        <v>X</v>
      </c>
      <c r="Y132" s="10"/>
      <c r="Z132" s="92" t="str">
        <f t="shared" si="206"/>
        <v/>
      </c>
      <c r="AA132" s="92"/>
      <c r="AB132" s="92" t="str">
        <f t="shared" si="207"/>
        <v/>
      </c>
      <c r="AC132" s="92"/>
      <c r="AD132" s="92" t="str">
        <f t="shared" si="208"/>
        <v/>
      </c>
      <c r="AE132" s="628"/>
      <c r="AF132" s="172"/>
      <c r="AG132" s="172"/>
      <c r="AH132" s="10" t="str">
        <f t="shared" si="209"/>
        <v>X</v>
      </c>
      <c r="AI132" s="10"/>
      <c r="AJ132" s="92" t="str">
        <f t="shared" si="210"/>
        <v/>
      </c>
      <c r="AK132" s="92"/>
      <c r="AL132" s="10" t="str">
        <f t="shared" si="211"/>
        <v/>
      </c>
      <c r="AM132" s="92"/>
      <c r="AN132" s="10" t="str">
        <f t="shared" si="212"/>
        <v/>
      </c>
      <c r="AO132" s="628"/>
      <c r="AP132" s="10" t="str">
        <f t="shared" si="213"/>
        <v/>
      </c>
      <c r="AQ132" s="172"/>
    </row>
    <row r="133" spans="1:43" s="4" customFormat="1" ht="26.25" customHeight="1" x14ac:dyDescent="0.25">
      <c r="A133" s="13">
        <v>12</v>
      </c>
      <c r="B133" s="23" t="s">
        <v>292</v>
      </c>
      <c r="C133" s="45" t="s">
        <v>517</v>
      </c>
      <c r="D133" s="27">
        <v>31000001254</v>
      </c>
      <c r="E133" s="27">
        <v>74</v>
      </c>
      <c r="F133" s="27">
        <v>24</v>
      </c>
      <c r="G133" s="27">
        <v>50</v>
      </c>
      <c r="H133" s="27">
        <v>1.25</v>
      </c>
      <c r="I133" s="27">
        <v>0</v>
      </c>
      <c r="J133" s="169">
        <v>75.3</v>
      </c>
      <c r="K133" s="156">
        <f>F133</f>
        <v>24</v>
      </c>
      <c r="L133" s="156">
        <f>G133</f>
        <v>50</v>
      </c>
      <c r="M133" s="156">
        <f t="shared" ref="M133" si="224">H133</f>
        <v>1.25</v>
      </c>
      <c r="N133" s="156">
        <f t="shared" ref="N133" si="225">I133</f>
        <v>0</v>
      </c>
      <c r="O133" s="179">
        <f>K133+L133+M133-N133</f>
        <v>75.25</v>
      </c>
      <c r="P133" s="161" t="str">
        <f t="shared" si="157"/>
        <v>Tốt</v>
      </c>
      <c r="Q133" s="536"/>
      <c r="R133" s="536"/>
      <c r="S133" s="536"/>
      <c r="T133" s="580">
        <f t="shared" si="221"/>
        <v>0</v>
      </c>
      <c r="U133" s="580">
        <f t="shared" si="222"/>
        <v>0</v>
      </c>
      <c r="V133" s="581" t="str">
        <f t="shared" si="223"/>
        <v>Tốt</v>
      </c>
      <c r="W133" s="162"/>
      <c r="X133" s="10" t="str">
        <f t="shared" si="205"/>
        <v/>
      </c>
      <c r="Y133" s="10"/>
      <c r="Z133" s="92" t="str">
        <f t="shared" si="206"/>
        <v>X</v>
      </c>
      <c r="AA133" s="92"/>
      <c r="AB133" s="92" t="str">
        <f t="shared" si="207"/>
        <v/>
      </c>
      <c r="AC133" s="92"/>
      <c r="AD133" s="92" t="str">
        <f t="shared" si="208"/>
        <v/>
      </c>
      <c r="AE133" s="628"/>
      <c r="AF133" s="172"/>
      <c r="AG133" s="172"/>
      <c r="AH133" s="10" t="str">
        <f t="shared" si="209"/>
        <v/>
      </c>
      <c r="AI133" s="10"/>
      <c r="AJ133" s="92" t="str">
        <f t="shared" si="210"/>
        <v>X</v>
      </c>
      <c r="AK133" s="92"/>
      <c r="AL133" s="10" t="str">
        <f t="shared" si="211"/>
        <v/>
      </c>
      <c r="AM133" s="92"/>
      <c r="AN133" s="10" t="str">
        <f t="shared" si="212"/>
        <v/>
      </c>
      <c r="AO133" s="628"/>
      <c r="AP133" s="10" t="str">
        <f t="shared" si="213"/>
        <v/>
      </c>
      <c r="AQ133" s="172"/>
    </row>
    <row r="134" spans="1:43" s="5" customFormat="1" ht="24.75" customHeight="1" x14ac:dyDescent="0.25">
      <c r="A134" s="89" t="s">
        <v>700</v>
      </c>
      <c r="B134" s="90" t="s">
        <v>26</v>
      </c>
      <c r="C134" s="128"/>
      <c r="D134" s="96"/>
      <c r="E134" s="96"/>
      <c r="F134" s="96"/>
      <c r="G134" s="96"/>
      <c r="H134" s="96"/>
      <c r="I134" s="96"/>
      <c r="J134" s="190"/>
      <c r="K134" s="199"/>
      <c r="L134" s="199"/>
      <c r="M134" s="199"/>
      <c r="N134" s="199"/>
      <c r="O134" s="179"/>
      <c r="P134" s="161"/>
      <c r="Q134" s="536"/>
      <c r="R134" s="536"/>
      <c r="S134" s="536"/>
      <c r="T134" s="577"/>
      <c r="U134" s="577"/>
      <c r="V134" s="581"/>
      <c r="W134" s="606"/>
      <c r="X134" s="91">
        <f>COUNTIF(X135:X138,"x")</f>
        <v>1</v>
      </c>
      <c r="Y134" s="94">
        <f>X134/($X134+$Z134+$AB134+$AD134+$AF134)</f>
        <v>0.25</v>
      </c>
      <c r="Z134" s="91">
        <f>COUNTIF(Z135:Z138,"x")</f>
        <v>3</v>
      </c>
      <c r="AA134" s="94">
        <f>Z134/($X134+$Z134+$AB134+$AD134+$AF134)</f>
        <v>0.75</v>
      </c>
      <c r="AB134" s="91">
        <f>COUNTIF(AB135:AB138,"x")</f>
        <v>0</v>
      </c>
      <c r="AC134" s="94">
        <f>AB134/($X134+$Z134+$AB134+$AD134+$AF134)</f>
        <v>0</v>
      </c>
      <c r="AD134" s="91">
        <f>COUNTIF(AD135:AD138,"x")</f>
        <v>0</v>
      </c>
      <c r="AE134" s="94">
        <f>AD134/($X134+$Z134+$AB134+$AD134+$AF134)</f>
        <v>0</v>
      </c>
      <c r="AF134" s="91">
        <f>COUNTIF(AF135:AF138,"x")</f>
        <v>0</v>
      </c>
      <c r="AG134" s="94">
        <f>AF134/($X134+$Z134+$AB134+$AD134+$AF134)</f>
        <v>0</v>
      </c>
      <c r="AH134" s="91">
        <f>COUNTIF(AH135:AH138,"x")</f>
        <v>1</v>
      </c>
      <c r="AI134" s="94">
        <f>AH134/($X134+$Z134+$AB134+$AD134+$AF134)</f>
        <v>0.25</v>
      </c>
      <c r="AJ134" s="91">
        <f>COUNTIF(AJ135:AJ138,"x")</f>
        <v>3</v>
      </c>
      <c r="AK134" s="94">
        <f>AJ134/($X134+$Z134+$AB134+$AD134+$AF134)</f>
        <v>0.75</v>
      </c>
      <c r="AL134" s="91">
        <f>COUNTIF(AL135:AL138,"x")</f>
        <v>0</v>
      </c>
      <c r="AM134" s="94">
        <f>AL134/($X134+$Z134+$AB134+$AD134+$AF134)</f>
        <v>0</v>
      </c>
      <c r="AN134" s="91">
        <f>COUNTIF(AN135:AN138,"x")</f>
        <v>0</v>
      </c>
      <c r="AO134" s="94">
        <f>AN134/($X134+$Z134+$AB134+$AD134+$AF134)</f>
        <v>0</v>
      </c>
      <c r="AP134" s="91">
        <f>COUNTIF(AP135:AP138,"x")</f>
        <v>0</v>
      </c>
      <c r="AQ134" s="94">
        <f>AP134/($X134+$Z134+$AB134+$AD134+$AF134)</f>
        <v>0</v>
      </c>
    </row>
    <row r="135" spans="1:43" s="30" customFormat="1" ht="23.25" customHeight="1" x14ac:dyDescent="0.25">
      <c r="A135" s="13">
        <f>A133+1</f>
        <v>13</v>
      </c>
      <c r="B135" s="352" t="s">
        <v>164</v>
      </c>
      <c r="C135" s="353" t="s">
        <v>539</v>
      </c>
      <c r="D135" s="151" t="s">
        <v>66</v>
      </c>
      <c r="E135" s="27">
        <v>88</v>
      </c>
      <c r="F135" s="27">
        <v>28</v>
      </c>
      <c r="G135" s="27">
        <v>60</v>
      </c>
      <c r="H135" s="27">
        <v>1</v>
      </c>
      <c r="I135" s="27">
        <v>0</v>
      </c>
      <c r="J135" s="169">
        <v>89</v>
      </c>
      <c r="K135" s="156">
        <f t="shared" ref="K135:L138" si="226">F135</f>
        <v>28</v>
      </c>
      <c r="L135" s="156">
        <f t="shared" si="226"/>
        <v>60</v>
      </c>
      <c r="M135" s="156">
        <f t="shared" ref="M135:N138" si="227">H135</f>
        <v>1</v>
      </c>
      <c r="N135" s="156">
        <f t="shared" si="227"/>
        <v>0</v>
      </c>
      <c r="O135" s="179">
        <f>K135+L135+M135-N135</f>
        <v>89</v>
      </c>
      <c r="P135" s="161" t="str">
        <f t="shared" si="157"/>
        <v>Tốt</v>
      </c>
      <c r="Q135" s="536"/>
      <c r="R135" s="536"/>
      <c r="S135" s="536"/>
      <c r="T135" s="580">
        <f t="shared" ref="T135" si="228">COUNTIF(Q135:S135,"B")+COUNTIF(Q135:S135,"C")*2</f>
        <v>0</v>
      </c>
      <c r="U135" s="580">
        <f t="shared" ref="U135" si="229">+COUNTIF(Q135:S135,"D")</f>
        <v>0</v>
      </c>
      <c r="V135" s="581" t="str">
        <f t="shared" ref="V135" si="230">IF(U135&gt;=1,"Không hoàn thành",IF(AND($O135&gt;=90,$O135&lt;100,T135=0),"Xuất sắc",IF(AND($O135&gt;=90,$O135&lt;100,T135=1),"Tốt",IF(AND($O135&gt;=90,$O135&lt;100,T135=2),"Hoàn thành",IF(AND($O135&gt;=90,$O135&lt;100,T135&gt;=3),"Không hoàn thành",IF(AND($O135&gt;=75,$O135&lt;90,T135=0),"Tốt",IF(AND($O135&gt;=75,$O135&lt;90,T135=1),"Hoàn thành",IF(AND($O135&gt;=75,$O135&lt;90,T135&gt;=2),"Không hoàn thành",IF(AND($O135&gt;=50,$O135&lt;75,T135=0),"Hoàn thành",IF(AND($O135&gt;=50,$O135&lt;=75,T135&gt;=1),"Không hoàn thành",IF(AND($O135&gt;0,$O135&lt;50),"Không hoàn thành",IF($O135=0,"Không đánh giá",""))))))))))))</f>
        <v>Tốt</v>
      </c>
      <c r="W135" s="603"/>
      <c r="X135" s="10" t="str">
        <f t="shared" ref="X135:X138" si="231">IF(AND($J135&gt;=90,$J135&lt;=100),"X",IF($J135&lt;90,"",""))</f>
        <v/>
      </c>
      <c r="Y135" s="10"/>
      <c r="Z135" s="92" t="str">
        <f t="shared" ref="Z135:Z138" si="232">IF(AND($J135&gt;=75,$J135&lt;90),"X",IF($J135&lt;75,"",""))</f>
        <v>X</v>
      </c>
      <c r="AA135" s="92"/>
      <c r="AB135" s="92" t="str">
        <f t="shared" ref="AB135:AB138" si="233">IF(AND($J135&gt;=50,$J135&lt;75),"X",IF($J135&lt;50,"",""))</f>
        <v/>
      </c>
      <c r="AC135" s="92"/>
      <c r="AD135" s="92" t="str">
        <f t="shared" ref="AD135:AD138" si="234">IF($J135&lt;50,"X","")</f>
        <v/>
      </c>
      <c r="AE135" s="628"/>
      <c r="AF135" s="172"/>
      <c r="AG135" s="172"/>
      <c r="AH135" s="10" t="str">
        <f t="shared" si="209"/>
        <v/>
      </c>
      <c r="AI135" s="10"/>
      <c r="AJ135" s="92" t="str">
        <f t="shared" si="210"/>
        <v>X</v>
      </c>
      <c r="AK135" s="92"/>
      <c r="AL135" s="10" t="str">
        <f t="shared" si="211"/>
        <v/>
      </c>
      <c r="AM135" s="92"/>
      <c r="AN135" s="10" t="str">
        <f t="shared" si="212"/>
        <v/>
      </c>
      <c r="AO135" s="628"/>
      <c r="AP135" s="10" t="str">
        <f t="shared" si="213"/>
        <v/>
      </c>
      <c r="AQ135" s="172"/>
    </row>
    <row r="136" spans="1:43" s="5" customFormat="1" ht="24.75" customHeight="1" x14ac:dyDescent="0.25">
      <c r="A136" s="13">
        <f>A135+1</f>
        <v>14</v>
      </c>
      <c r="B136" s="23" t="s">
        <v>429</v>
      </c>
      <c r="C136" s="45" t="s">
        <v>430</v>
      </c>
      <c r="D136" s="123" t="s">
        <v>431</v>
      </c>
      <c r="E136" s="27">
        <v>88</v>
      </c>
      <c r="F136" s="27">
        <v>28</v>
      </c>
      <c r="G136" s="27">
        <v>60</v>
      </c>
      <c r="H136" s="27"/>
      <c r="I136" s="27">
        <v>0</v>
      </c>
      <c r="J136" s="169">
        <v>88</v>
      </c>
      <c r="K136" s="156">
        <f t="shared" si="226"/>
        <v>28</v>
      </c>
      <c r="L136" s="156">
        <f t="shared" si="226"/>
        <v>60</v>
      </c>
      <c r="M136" s="156">
        <f t="shared" si="227"/>
        <v>0</v>
      </c>
      <c r="N136" s="156">
        <f t="shared" si="227"/>
        <v>0</v>
      </c>
      <c r="O136" s="179">
        <f>K136+L136+M136-N136</f>
        <v>88</v>
      </c>
      <c r="P136" s="161" t="str">
        <f t="shared" si="157"/>
        <v>Tốt</v>
      </c>
      <c r="Q136" s="536"/>
      <c r="R136" s="536"/>
      <c r="S136" s="536"/>
      <c r="T136" s="580">
        <f t="shared" ref="T136:T138" si="235">COUNTIF(Q136:S136,"B")+COUNTIF(Q136:S136,"C")*2</f>
        <v>0</v>
      </c>
      <c r="U136" s="580">
        <f t="shared" ref="U136:U138" si="236">+COUNTIF(Q136:S136,"D")</f>
        <v>0</v>
      </c>
      <c r="V136" s="581" t="str">
        <f t="shared" si="139"/>
        <v>Tốt</v>
      </c>
      <c r="W136" s="605"/>
      <c r="X136" s="10" t="str">
        <f t="shared" si="231"/>
        <v/>
      </c>
      <c r="Y136" s="10"/>
      <c r="Z136" s="92" t="str">
        <f t="shared" si="232"/>
        <v>X</v>
      </c>
      <c r="AA136" s="92"/>
      <c r="AB136" s="92" t="str">
        <f t="shared" si="233"/>
        <v/>
      </c>
      <c r="AC136" s="92"/>
      <c r="AD136" s="92" t="str">
        <f t="shared" si="234"/>
        <v/>
      </c>
      <c r="AE136" s="9"/>
      <c r="AF136" s="172"/>
      <c r="AG136" s="172"/>
      <c r="AH136" s="10" t="str">
        <f t="shared" si="209"/>
        <v/>
      </c>
      <c r="AI136" s="10"/>
      <c r="AJ136" s="92" t="str">
        <f t="shared" si="210"/>
        <v>X</v>
      </c>
      <c r="AK136" s="92"/>
      <c r="AL136" s="10" t="str">
        <f t="shared" si="211"/>
        <v/>
      </c>
      <c r="AM136" s="92"/>
      <c r="AN136" s="10" t="str">
        <f t="shared" si="212"/>
        <v/>
      </c>
      <c r="AO136" s="569"/>
      <c r="AP136" s="10" t="str">
        <f t="shared" si="213"/>
        <v/>
      </c>
      <c r="AQ136" s="172"/>
    </row>
    <row r="137" spans="1:43" s="5" customFormat="1" ht="24.75" customHeight="1" x14ac:dyDescent="0.25">
      <c r="A137" s="13">
        <f t="shared" ref="A137:A138" si="237">A136+1</f>
        <v>15</v>
      </c>
      <c r="B137" s="23" t="s">
        <v>432</v>
      </c>
      <c r="C137" s="45" t="s">
        <v>433</v>
      </c>
      <c r="D137" s="123" t="s">
        <v>434</v>
      </c>
      <c r="E137" s="27">
        <v>82</v>
      </c>
      <c r="F137" s="27">
        <v>32</v>
      </c>
      <c r="G137" s="27">
        <v>50</v>
      </c>
      <c r="H137" s="27">
        <v>1</v>
      </c>
      <c r="I137" s="27">
        <v>0</v>
      </c>
      <c r="J137" s="169">
        <v>83</v>
      </c>
      <c r="K137" s="156">
        <f t="shared" si="226"/>
        <v>32</v>
      </c>
      <c r="L137" s="156">
        <f t="shared" si="226"/>
        <v>50</v>
      </c>
      <c r="M137" s="156">
        <f t="shared" si="227"/>
        <v>1</v>
      </c>
      <c r="N137" s="156">
        <f t="shared" si="227"/>
        <v>0</v>
      </c>
      <c r="O137" s="179">
        <f>K137+L137+M137-N137</f>
        <v>83</v>
      </c>
      <c r="P137" s="161" t="str">
        <f t="shared" si="157"/>
        <v>Tốt</v>
      </c>
      <c r="Q137" s="536"/>
      <c r="R137" s="536"/>
      <c r="S137" s="536"/>
      <c r="T137" s="580">
        <f t="shared" si="235"/>
        <v>0</v>
      </c>
      <c r="U137" s="580">
        <f t="shared" si="236"/>
        <v>0</v>
      </c>
      <c r="V137" s="581" t="str">
        <f t="shared" si="139"/>
        <v>Tốt</v>
      </c>
      <c r="W137" s="605"/>
      <c r="X137" s="10" t="str">
        <f t="shared" si="231"/>
        <v/>
      </c>
      <c r="Y137" s="10"/>
      <c r="Z137" s="92" t="str">
        <f t="shared" si="232"/>
        <v>X</v>
      </c>
      <c r="AA137" s="92"/>
      <c r="AB137" s="92" t="str">
        <f t="shared" si="233"/>
        <v/>
      </c>
      <c r="AC137" s="92"/>
      <c r="AD137" s="92" t="str">
        <f t="shared" si="234"/>
        <v/>
      </c>
      <c r="AE137" s="9"/>
      <c r="AF137" s="172"/>
      <c r="AG137" s="172"/>
      <c r="AH137" s="10" t="str">
        <f t="shared" si="209"/>
        <v/>
      </c>
      <c r="AI137" s="10"/>
      <c r="AJ137" s="92" t="str">
        <f t="shared" si="210"/>
        <v>X</v>
      </c>
      <c r="AK137" s="92"/>
      <c r="AL137" s="10" t="str">
        <f t="shared" si="211"/>
        <v/>
      </c>
      <c r="AM137" s="92"/>
      <c r="AN137" s="10" t="str">
        <f t="shared" si="212"/>
        <v/>
      </c>
      <c r="AO137" s="569"/>
      <c r="AP137" s="10" t="str">
        <f t="shared" si="213"/>
        <v/>
      </c>
      <c r="AQ137" s="172"/>
    </row>
    <row r="138" spans="1:43" s="5" customFormat="1" ht="24.75" customHeight="1" x14ac:dyDescent="0.25">
      <c r="A138" s="13">
        <f t="shared" si="237"/>
        <v>16</v>
      </c>
      <c r="B138" s="23" t="s">
        <v>164</v>
      </c>
      <c r="C138" s="45" t="s">
        <v>435</v>
      </c>
      <c r="D138" s="123" t="s">
        <v>436</v>
      </c>
      <c r="E138" s="27">
        <v>91</v>
      </c>
      <c r="F138" s="27">
        <v>31</v>
      </c>
      <c r="G138" s="27">
        <v>60</v>
      </c>
      <c r="H138" s="27">
        <v>1</v>
      </c>
      <c r="I138" s="27">
        <v>0</v>
      </c>
      <c r="J138" s="169">
        <v>92</v>
      </c>
      <c r="K138" s="156">
        <f t="shared" si="226"/>
        <v>31</v>
      </c>
      <c r="L138" s="156">
        <f t="shared" si="226"/>
        <v>60</v>
      </c>
      <c r="M138" s="156">
        <f t="shared" si="227"/>
        <v>1</v>
      </c>
      <c r="N138" s="156">
        <f t="shared" si="227"/>
        <v>0</v>
      </c>
      <c r="O138" s="179">
        <f>K138+L138+M138-N138</f>
        <v>92</v>
      </c>
      <c r="P138" s="161" t="str">
        <f t="shared" si="157"/>
        <v>Xuất sắc</v>
      </c>
      <c r="Q138" s="536"/>
      <c r="R138" s="536"/>
      <c r="S138" s="536"/>
      <c r="T138" s="580">
        <f t="shared" si="235"/>
        <v>0</v>
      </c>
      <c r="U138" s="580">
        <f t="shared" si="236"/>
        <v>0</v>
      </c>
      <c r="V138" s="581" t="str">
        <f t="shared" si="139"/>
        <v>Xuất sắc</v>
      </c>
      <c r="W138" s="605"/>
      <c r="X138" s="10" t="str">
        <f t="shared" si="231"/>
        <v>X</v>
      </c>
      <c r="Y138" s="10"/>
      <c r="Z138" s="92" t="str">
        <f t="shared" si="232"/>
        <v/>
      </c>
      <c r="AA138" s="92"/>
      <c r="AB138" s="92" t="str">
        <f t="shared" si="233"/>
        <v/>
      </c>
      <c r="AC138" s="92"/>
      <c r="AD138" s="92" t="str">
        <f t="shared" si="234"/>
        <v/>
      </c>
      <c r="AE138" s="9"/>
      <c r="AF138" s="172"/>
      <c r="AG138" s="172"/>
      <c r="AH138" s="10" t="str">
        <f t="shared" si="209"/>
        <v>X</v>
      </c>
      <c r="AI138" s="10"/>
      <c r="AJ138" s="92" t="str">
        <f t="shared" si="210"/>
        <v/>
      </c>
      <c r="AK138" s="92"/>
      <c r="AL138" s="10" t="str">
        <f t="shared" si="211"/>
        <v/>
      </c>
      <c r="AM138" s="92"/>
      <c r="AN138" s="10" t="str">
        <f t="shared" si="212"/>
        <v/>
      </c>
      <c r="AO138" s="569"/>
      <c r="AP138" s="10" t="str">
        <f t="shared" si="213"/>
        <v/>
      </c>
      <c r="AQ138" s="172"/>
    </row>
    <row r="139" spans="1:43" s="32" customFormat="1" ht="24.75" customHeight="1" x14ac:dyDescent="0.25">
      <c r="A139" s="52" t="s">
        <v>412</v>
      </c>
      <c r="B139" s="61" t="s">
        <v>291</v>
      </c>
      <c r="C139" s="46"/>
      <c r="D139" s="97"/>
      <c r="E139" s="98"/>
      <c r="F139" s="98"/>
      <c r="G139" s="98"/>
      <c r="H139" s="98"/>
      <c r="I139" s="98"/>
      <c r="J139" s="192"/>
      <c r="K139" s="202"/>
      <c r="L139" s="202"/>
      <c r="M139" s="202"/>
      <c r="N139" s="202"/>
      <c r="O139" s="193"/>
      <c r="P139" s="161"/>
      <c r="Q139" s="537"/>
      <c r="R139" s="537"/>
      <c r="S139" s="537"/>
      <c r="T139" s="578"/>
      <c r="U139" s="578"/>
      <c r="V139" s="581"/>
      <c r="W139" s="616"/>
      <c r="X139" s="34">
        <f>X140+X143</f>
        <v>1</v>
      </c>
      <c r="Y139" s="95">
        <f>X139/($X139+$Z139+$AB139+$AD139+$AF139)</f>
        <v>0.25</v>
      </c>
      <c r="Z139" s="34">
        <f>Z140+Z143</f>
        <v>3</v>
      </c>
      <c r="AA139" s="95">
        <f>Z139/($X139+$Z139+$AB139+$AD139+$AF139)</f>
        <v>0.75</v>
      </c>
      <c r="AB139" s="34">
        <f>AB140+AB143</f>
        <v>0</v>
      </c>
      <c r="AC139" s="95">
        <f>AB139/($X139+$Z139+$AB139+$AD139+$AF139)</f>
        <v>0</v>
      </c>
      <c r="AD139" s="34">
        <f>AD140+AD143</f>
        <v>0</v>
      </c>
      <c r="AE139" s="95">
        <f>AD139/($X139+$Z139+$AB139+$AD139+$AF139)</f>
        <v>0</v>
      </c>
      <c r="AF139" s="34">
        <f>AF140+AF143</f>
        <v>0</v>
      </c>
      <c r="AG139" s="95">
        <f>AF139/($X139+$Z139+$AB139+$AD139+$AF139)</f>
        <v>0</v>
      </c>
      <c r="AH139" s="34">
        <f>AH140+AH143</f>
        <v>1</v>
      </c>
      <c r="AI139" s="95">
        <f>AH139/($X139+$Z139+$AB139+$AD139+$AF139)</f>
        <v>0.25</v>
      </c>
      <c r="AJ139" s="34">
        <f>AJ140+AJ143</f>
        <v>3</v>
      </c>
      <c r="AK139" s="95">
        <f>AJ139/($X139+$Z139+$AB139+$AD139+$AF139)</f>
        <v>0.75</v>
      </c>
      <c r="AL139" s="34">
        <f>AL140+AL143</f>
        <v>0</v>
      </c>
      <c r="AM139" s="95">
        <f>AL139/($X139+$Z139+$AB139+$AD139+$AF139)</f>
        <v>0</v>
      </c>
      <c r="AN139" s="34">
        <f>AN140+AN143</f>
        <v>0</v>
      </c>
      <c r="AO139" s="95">
        <f>AN139/($X139+$Z139+$AB139+$AD139+$AF139)</f>
        <v>0</v>
      </c>
      <c r="AP139" s="34">
        <f>AP140+AP143</f>
        <v>0</v>
      </c>
      <c r="AQ139" s="95">
        <f>AP139/($X139+$Z139+$AB139+$AD139+$AF139)</f>
        <v>0</v>
      </c>
    </row>
    <row r="140" spans="1:43" s="3" customFormat="1" ht="24.75" customHeight="1" x14ac:dyDescent="0.25">
      <c r="A140" s="84" t="s">
        <v>697</v>
      </c>
      <c r="B140" s="85" t="s">
        <v>23</v>
      </c>
      <c r="C140" s="86"/>
      <c r="D140" s="84"/>
      <c r="E140" s="84"/>
      <c r="F140" s="87"/>
      <c r="G140" s="87"/>
      <c r="H140" s="87"/>
      <c r="I140" s="87"/>
      <c r="J140" s="87"/>
      <c r="K140" s="198"/>
      <c r="L140" s="198"/>
      <c r="M140" s="198"/>
      <c r="N140" s="198"/>
      <c r="O140" s="179"/>
      <c r="P140" s="161"/>
      <c r="Q140" s="536"/>
      <c r="R140" s="536"/>
      <c r="S140" s="536"/>
      <c r="T140" s="580"/>
      <c r="U140" s="580"/>
      <c r="V140" s="581"/>
      <c r="W140" s="598"/>
      <c r="X140" s="88">
        <f>COUNTIF(X141:X142,"x")</f>
        <v>1</v>
      </c>
      <c r="Y140" s="94">
        <f>X140/($X140+$Z140+$AB140+$AD140+$AF140)</f>
        <v>0.5</v>
      </c>
      <c r="Z140" s="88">
        <f>COUNTIF(Z141:Z142,"x")</f>
        <v>1</v>
      </c>
      <c r="AA140" s="94">
        <f>Z140/($X140+$Z140+$AB140+$AD140+$AF140)</f>
        <v>0.5</v>
      </c>
      <c r="AB140" s="88">
        <f>COUNTIF(AB141:AB142,"x")</f>
        <v>0</v>
      </c>
      <c r="AC140" s="94">
        <f>AB140/($X140+$Z140+$AB140+$AD140+$AF140)</f>
        <v>0</v>
      </c>
      <c r="AD140" s="88">
        <f>COUNTIF(AD141:AD142,"x")</f>
        <v>0</v>
      </c>
      <c r="AE140" s="94">
        <f>AD140/($X140+$Z140+$AB140+$AD140+$AF140)</f>
        <v>0</v>
      </c>
      <c r="AF140" s="88">
        <f>COUNTIF(AF141:AF142,"x")</f>
        <v>0</v>
      </c>
      <c r="AG140" s="94">
        <f>AF140/($X140+$Z140+$AB140+$AD140+$AF140)</f>
        <v>0</v>
      </c>
      <c r="AH140" s="88">
        <f>COUNTIF(AH141:AH142,"x")</f>
        <v>1</v>
      </c>
      <c r="AI140" s="94">
        <f>AH140/($X140+$Z140+$AB140+$AD140+$AF140)</f>
        <v>0.5</v>
      </c>
      <c r="AJ140" s="88">
        <f>COUNTIF(AJ141:AJ142,"x")</f>
        <v>1</v>
      </c>
      <c r="AK140" s="94">
        <f>AJ140/($X140+$Z140+$AB140+$AD140+$AF140)</f>
        <v>0.5</v>
      </c>
      <c r="AL140" s="88">
        <f>COUNTIF(AL141:AL142,"x")</f>
        <v>0</v>
      </c>
      <c r="AM140" s="94">
        <f>AL140/($X140+$Z140+$AB140+$AD140+$AF140)</f>
        <v>0</v>
      </c>
      <c r="AN140" s="88">
        <f>COUNTIF(AN141:AN142,"x")</f>
        <v>0</v>
      </c>
      <c r="AO140" s="94">
        <f>AN140/($X140+$Z140+$AB140+$AD140+$AF140)</f>
        <v>0</v>
      </c>
      <c r="AP140" s="88">
        <f>COUNTIF(AP141:AP142,"x")</f>
        <v>0</v>
      </c>
      <c r="AQ140" s="94">
        <f>AP140/($X140+$Z140+$AB140+$AD140+$AF140)</f>
        <v>0</v>
      </c>
    </row>
    <row r="141" spans="1:43" s="3" customFormat="1" ht="26.25" customHeight="1" x14ac:dyDescent="0.25">
      <c r="A141" s="22">
        <v>1</v>
      </c>
      <c r="B141" s="23" t="s">
        <v>144</v>
      </c>
      <c r="C141" s="45" t="s">
        <v>146</v>
      </c>
      <c r="D141" s="27">
        <v>11100000746</v>
      </c>
      <c r="E141" s="27">
        <v>97.5</v>
      </c>
      <c r="F141" s="27">
        <v>37.5</v>
      </c>
      <c r="G141" s="27">
        <v>60</v>
      </c>
      <c r="H141" s="27">
        <v>0.25</v>
      </c>
      <c r="I141" s="27"/>
      <c r="J141" s="169">
        <v>97.8</v>
      </c>
      <c r="K141" s="156">
        <f>F141</f>
        <v>37.5</v>
      </c>
      <c r="L141" s="156">
        <f>G141</f>
        <v>60</v>
      </c>
      <c r="M141" s="156"/>
      <c r="N141" s="156"/>
      <c r="O141" s="179">
        <f>K141+L141+M141-N141</f>
        <v>97.5</v>
      </c>
      <c r="P141" s="161" t="str">
        <f t="shared" si="157"/>
        <v>Xuất sắc</v>
      </c>
      <c r="Q141" s="536"/>
      <c r="R141" s="536"/>
      <c r="S141" s="536"/>
      <c r="T141" s="580">
        <f t="shared" ref="T141:T145" si="238">COUNTIF(Q141:S141,"B")+COUNTIF(Q141:S141,"C")*2</f>
        <v>0</v>
      </c>
      <c r="U141" s="580">
        <f t="shared" ref="U141:U145" si="239">+COUNTIF(Q141:S141,"D")</f>
        <v>0</v>
      </c>
      <c r="V141" s="581" t="str">
        <f t="shared" si="139"/>
        <v>Xuất sắc</v>
      </c>
      <c r="W141" s="162"/>
      <c r="X141" s="10" t="str">
        <f t="shared" ref="X141" si="240">IF(AND($J141&gt;=90,$J141&lt;=100),"X",IF($J141&lt;90,"",""))</f>
        <v>X</v>
      </c>
      <c r="Y141" s="10"/>
      <c r="Z141" s="92" t="str">
        <f t="shared" ref="Z141" si="241">IF(AND($J141&gt;=75,$J141&lt;90),"X",IF($J141&lt;75,"",""))</f>
        <v/>
      </c>
      <c r="AA141" s="92"/>
      <c r="AB141" s="92" t="str">
        <f t="shared" ref="AB141" si="242">IF(AND($J141&gt;=50,$J141&lt;75),"X",IF($J141&lt;50,"",""))</f>
        <v/>
      </c>
      <c r="AC141" s="92"/>
      <c r="AD141" s="92" t="str">
        <f t="shared" ref="AD141" si="243">IF($J141&lt;50,"X","")</f>
        <v/>
      </c>
      <c r="AE141" s="9"/>
      <c r="AF141" s="172"/>
      <c r="AG141" s="172"/>
      <c r="AH141" s="10" t="str">
        <f t="shared" ref="AH141" si="244">IF($V141="Xuất sắc","X","")</f>
        <v>X</v>
      </c>
      <c r="AI141" s="10"/>
      <c r="AJ141" s="92" t="str">
        <f t="shared" ref="AJ141" si="245">IF($V141="Tốt","X","")</f>
        <v/>
      </c>
      <c r="AK141" s="92"/>
      <c r="AL141" s="10" t="str">
        <f t="shared" ref="AL141" si="246">IF($V141="Hoàn thành","X","")</f>
        <v/>
      </c>
      <c r="AM141" s="92"/>
      <c r="AN141" s="10" t="str">
        <f t="shared" ref="AN141" si="247">IF($V141="Không hoàn thành","X","")</f>
        <v/>
      </c>
      <c r="AO141" s="569"/>
      <c r="AP141" s="10" t="str">
        <f t="shared" ref="AP141" si="248">IF($V141="Không đánh giá","X","")</f>
        <v/>
      </c>
      <c r="AQ141" s="172"/>
    </row>
    <row r="142" spans="1:43" s="3" customFormat="1" ht="23.25" customHeight="1" x14ac:dyDescent="0.25">
      <c r="A142" s="22">
        <v>2</v>
      </c>
      <c r="B142" s="67" t="s">
        <v>234</v>
      </c>
      <c r="C142" s="142" t="s">
        <v>235</v>
      </c>
      <c r="D142" s="56">
        <v>21000001100</v>
      </c>
      <c r="E142" s="214">
        <v>87</v>
      </c>
      <c r="F142" s="214">
        <v>27</v>
      </c>
      <c r="G142" s="214">
        <v>60</v>
      </c>
      <c r="H142" s="214"/>
      <c r="I142" s="214"/>
      <c r="J142" s="27">
        <f>ROUND(F142+G142+H142-I142,1)</f>
        <v>87</v>
      </c>
      <c r="K142" s="156">
        <f>F142</f>
        <v>27</v>
      </c>
      <c r="L142" s="156">
        <f>G142</f>
        <v>60</v>
      </c>
      <c r="M142" s="156">
        <f>H142</f>
        <v>0</v>
      </c>
      <c r="N142" s="156">
        <f>I142</f>
        <v>0</v>
      </c>
      <c r="O142" s="179">
        <f>K142+L142+M142-N142</f>
        <v>87</v>
      </c>
      <c r="P142" s="161" t="str">
        <f>IF(AND($O142&gt;=90,$O142&lt;=100),"Xuất sắc",IF(AND($O142&gt;=75,$O142&lt;90),"Tốt",IF(AND($O142&gt;=50,$O142&lt;75),"Hoàn thành",IF(AND($O142&lt;50,$O142&gt;0),"Không hoàn thành",IF($O142=0,"Không đánh giá","")))))</f>
        <v>Tốt</v>
      </c>
      <c r="Q142" s="536"/>
      <c r="R142" s="536"/>
      <c r="S142" s="536"/>
      <c r="T142" s="580">
        <f>COUNTIF(Q142:S142,"B")+COUNTIF(Q142:S142,"C")*2</f>
        <v>0</v>
      </c>
      <c r="U142" s="580">
        <f>+COUNTIF(Q142:S142,"D")</f>
        <v>0</v>
      </c>
      <c r="V142" s="581" t="str">
        <f>IF(U142&gt;=1,"Không hoàn thành",IF(AND($O142&gt;=90,$O142&lt;100,T142=0),"Xuất sắc",IF(AND($O142&gt;=90,$O142&lt;100,T142=1),"Tốt",IF(AND($O142&gt;=90,$O142&lt;100,T142=2),"Hoàn thành",IF(AND($O142&gt;=90,$O142&lt;100,T142&gt;=3),"Không hoàn thành",IF(AND($O142&gt;=75,$O142&lt;90,T142=0),"Tốt",IF(AND($O142&gt;=75,$O142&lt;90,T142=1),"Hoàn thành",IF(AND($O142&gt;=75,$O142&lt;90,T142&gt;=2),"Không hoàn thành",IF(AND($O142&gt;=50,$O142&lt;75,T142=0),"Hoàn thành",IF(AND($O142&gt;=50,$O142&lt;=75,T142&gt;=1),"Không hoàn thành",IF(AND($O142&gt;0,$O142&lt;50),"Không hoàn thành",IF($O142=0,"Không đánh giá",""))))))))))))</f>
        <v>Tốt</v>
      </c>
      <c r="W142" s="612"/>
      <c r="X142" s="10" t="str">
        <f>IF(AND($J142&gt;=90,$J142&lt;=100),"X",IF($J142&lt;90,"",""))</f>
        <v/>
      </c>
      <c r="Y142" s="10"/>
      <c r="Z142" s="92" t="str">
        <f>IF(AND($J142&gt;=75,$J142&lt;90),"X",IF($J142&lt;75,"",""))</f>
        <v>X</v>
      </c>
      <c r="AA142" s="92"/>
      <c r="AB142" s="92" t="str">
        <f>IF(AND($J142&gt;=50,$J142&lt;75),"X",IF($J142&lt;50,"",""))</f>
        <v/>
      </c>
      <c r="AC142" s="92"/>
      <c r="AD142" s="92" t="str">
        <f>IF($J142&lt;50,"X","")</f>
        <v/>
      </c>
      <c r="AE142" s="9"/>
      <c r="AF142" s="172"/>
      <c r="AG142" s="172"/>
      <c r="AH142" s="10" t="str">
        <f>IF($V142="Xuất sắc","X","")</f>
        <v/>
      </c>
      <c r="AI142" s="10"/>
      <c r="AJ142" s="92" t="str">
        <f>IF($V142="Tốt","X","")</f>
        <v>X</v>
      </c>
      <c r="AK142" s="92"/>
      <c r="AL142" s="10" t="str">
        <f>IF($V142="Hoàn thành","X","")</f>
        <v/>
      </c>
      <c r="AM142" s="92"/>
      <c r="AN142" s="10" t="str">
        <f>IF($V142="Không hoàn thành","X","")</f>
        <v/>
      </c>
      <c r="AO142" s="569"/>
      <c r="AP142" s="10" t="str">
        <f>IF($V142="Không đánh giá","X","")</f>
        <v/>
      </c>
      <c r="AQ142" s="172"/>
    </row>
    <row r="143" spans="1:43" s="4" customFormat="1" ht="18.75" x14ac:dyDescent="0.25">
      <c r="A143" s="89" t="s">
        <v>700</v>
      </c>
      <c r="B143" s="90" t="s">
        <v>26</v>
      </c>
      <c r="C143" s="128"/>
      <c r="D143" s="96"/>
      <c r="E143" s="96"/>
      <c r="F143" s="96"/>
      <c r="G143" s="96"/>
      <c r="H143" s="96"/>
      <c r="I143" s="96"/>
      <c r="J143" s="190"/>
      <c r="K143" s="199"/>
      <c r="L143" s="199"/>
      <c r="M143" s="199"/>
      <c r="N143" s="199"/>
      <c r="O143" s="179"/>
      <c r="P143" s="161"/>
      <c r="Q143" s="536"/>
      <c r="R143" s="536"/>
      <c r="S143" s="536"/>
      <c r="T143" s="580">
        <f t="shared" si="238"/>
        <v>0</v>
      </c>
      <c r="U143" s="580">
        <f t="shared" si="239"/>
        <v>0</v>
      </c>
      <c r="V143" s="581"/>
      <c r="W143" s="606"/>
      <c r="X143" s="91">
        <f>COUNTIF(X144:X145,"x")</f>
        <v>0</v>
      </c>
      <c r="Y143" s="94">
        <f>X143/($X143+$Z143+$AB143+$AD143+$AF143)</f>
        <v>0</v>
      </c>
      <c r="Z143" s="91">
        <f>COUNTIF(Z144:Z145,"x")</f>
        <v>2</v>
      </c>
      <c r="AA143" s="94">
        <f>Z143/($X143+$Z143+$AB143+$AD143+$AF143)</f>
        <v>1</v>
      </c>
      <c r="AB143" s="91">
        <f>COUNTIF(AB144:AB145,"x")</f>
        <v>0</v>
      </c>
      <c r="AC143" s="94">
        <f>AB143/($X143+$Z143+$AB143+$AD143+$AF143)</f>
        <v>0</v>
      </c>
      <c r="AD143" s="91">
        <f>COUNTIF(AD144:AD145,"x")</f>
        <v>0</v>
      </c>
      <c r="AE143" s="94">
        <f>AD143/($X143+$Z143+$AB143+$AD143+$AF143)</f>
        <v>0</v>
      </c>
      <c r="AF143" s="91">
        <f>COUNTIF(AF144:AF145,"x")</f>
        <v>0</v>
      </c>
      <c r="AG143" s="94">
        <f>AF143/($X143+$Z143+$AB143+$AD143+$AF143)</f>
        <v>0</v>
      </c>
      <c r="AH143" s="91">
        <f>COUNTIF(AH144:AH145,"x")</f>
        <v>0</v>
      </c>
      <c r="AI143" s="94">
        <f>AH143/($X143+$Z143+$AB143+$AD143+$AF143)</f>
        <v>0</v>
      </c>
      <c r="AJ143" s="91">
        <f>COUNTIF(AJ144:AJ145,"x")</f>
        <v>2</v>
      </c>
      <c r="AK143" s="94">
        <f>AJ143/($X143+$Z143+$AB143+$AD143+$AF143)</f>
        <v>1</v>
      </c>
      <c r="AL143" s="91">
        <f>COUNTIF(AL144:AL145,"x")</f>
        <v>0</v>
      </c>
      <c r="AM143" s="94">
        <f>AL143/($X143+$Z143+$AB143+$AD143+$AF143)</f>
        <v>0</v>
      </c>
      <c r="AN143" s="91">
        <f>COUNTIF(AN144:AN145,"x")</f>
        <v>0</v>
      </c>
      <c r="AO143" s="94">
        <f>AN143/($X143+$Z143+$AB143+$AD143+$AF143)</f>
        <v>0</v>
      </c>
      <c r="AP143" s="91">
        <f>COUNTIF(AP144:AP145,"x")</f>
        <v>0</v>
      </c>
      <c r="AQ143" s="94">
        <f>AP143/($X143+$Z143+$AB143+$AD143+$AF143)</f>
        <v>0</v>
      </c>
    </row>
    <row r="144" spans="1:43" s="626" customFormat="1" ht="25.5" customHeight="1" x14ac:dyDescent="0.25">
      <c r="A144" s="22">
        <v>3</v>
      </c>
      <c r="B144" s="75" t="s">
        <v>293</v>
      </c>
      <c r="C144" s="45" t="s">
        <v>149</v>
      </c>
      <c r="D144" s="27" t="s">
        <v>290</v>
      </c>
      <c r="E144" s="222">
        <v>77</v>
      </c>
      <c r="F144" s="222">
        <v>27</v>
      </c>
      <c r="G144" s="222">
        <v>50</v>
      </c>
      <c r="H144" s="214">
        <v>0.25</v>
      </c>
      <c r="I144" s="214"/>
      <c r="J144" s="214">
        <f>ROUND(F144+G144+H144-I144,1)</f>
        <v>77.3</v>
      </c>
      <c r="K144" s="156">
        <f>F144</f>
        <v>27</v>
      </c>
      <c r="L144" s="156">
        <f>G144</f>
        <v>50</v>
      </c>
      <c r="M144" s="156"/>
      <c r="N144" s="156"/>
      <c r="O144" s="179">
        <f>K144+L144+M144-N144</f>
        <v>77</v>
      </c>
      <c r="P144" s="161" t="str">
        <f t="shared" si="157"/>
        <v>Tốt</v>
      </c>
      <c r="Q144" s="536"/>
      <c r="R144" s="536"/>
      <c r="S144" s="536"/>
      <c r="T144" s="580">
        <f t="shared" ref="T144" si="249">COUNTIF(Q144:S144,"B")+COUNTIF(Q144:S144,"C")*2</f>
        <v>0</v>
      </c>
      <c r="U144" s="580">
        <f t="shared" ref="U144" si="250">+COUNTIF(Q144:S144,"D")</f>
        <v>0</v>
      </c>
      <c r="V144" s="581" t="str">
        <f t="shared" ref="V144" si="251">IF(U144&gt;=1,"Không hoàn thành",IF(AND($O144&gt;=90,$O144&lt;100,T144=0),"Xuất sắc",IF(AND($O144&gt;=90,$O144&lt;100,T144=1),"Tốt",IF(AND($O144&gt;=90,$O144&lt;100,T144=2),"Hoàn thành",IF(AND($O144&gt;=90,$O144&lt;100,T144&gt;=3),"Không hoàn thành",IF(AND($O144&gt;=75,$O144&lt;90,T144=0),"Tốt",IF(AND($O144&gt;=75,$O144&lt;90,T144=1),"Hoàn thành",IF(AND($O144&gt;=75,$O144&lt;90,T144&gt;=2),"Không hoàn thành",IF(AND($O144&gt;=50,$O144&lt;75,T144=0),"Hoàn thành",IF(AND($O144&gt;=50,$O144&lt;=75,T144&gt;=1),"Không hoàn thành",IF(AND($O144&gt;0,$O144&lt;50),"Không hoàn thành",IF($O144=0,"Không đánh giá",""))))))))))))</f>
        <v>Tốt</v>
      </c>
      <c r="W144" s="599"/>
      <c r="X144" s="10" t="str">
        <f t="shared" ref="X144:X145" si="252">IF(AND($J144&gt;=90,$J144&lt;=100),"X",IF($J144&lt;90,"",""))</f>
        <v/>
      </c>
      <c r="Y144" s="10"/>
      <c r="Z144" s="92" t="str">
        <f t="shared" ref="Z144:Z145" si="253">IF(AND($J144&gt;=75,$J144&lt;90),"X",IF($J144&lt;75,"",""))</f>
        <v>X</v>
      </c>
      <c r="AA144" s="92"/>
      <c r="AB144" s="92" t="str">
        <f t="shared" ref="AB144:AB145" si="254">IF(AND($J144&gt;=50,$J144&lt;75),"X",IF($J144&lt;50,"",""))</f>
        <v/>
      </c>
      <c r="AC144" s="92"/>
      <c r="AD144" s="92" t="str">
        <f t="shared" ref="AD144:AD145" si="255">IF($J144&lt;50,"X","")</f>
        <v/>
      </c>
      <c r="AE144" s="628"/>
      <c r="AF144" s="172"/>
      <c r="AG144" s="172"/>
      <c r="AH144" s="10" t="str">
        <f t="shared" ref="AH144:AH145" si="256">IF($V144="Xuất sắc","X","")</f>
        <v/>
      </c>
      <c r="AI144" s="10"/>
      <c r="AJ144" s="92" t="str">
        <f t="shared" ref="AJ144:AJ145" si="257">IF($V144="Tốt","X","")</f>
        <v>X</v>
      </c>
      <c r="AK144" s="92"/>
      <c r="AL144" s="10" t="str">
        <f t="shared" ref="AL144:AL145" si="258">IF($V144="Hoàn thành","X","")</f>
        <v/>
      </c>
      <c r="AM144" s="92"/>
      <c r="AN144" s="10" t="str">
        <f t="shared" ref="AN144:AN145" si="259">IF($V144="Không hoàn thành","X","")</f>
        <v/>
      </c>
      <c r="AO144" s="628"/>
      <c r="AP144" s="10" t="str">
        <f t="shared" ref="AP144:AP145" si="260">IF($V144="Không đánh giá","X","")</f>
        <v/>
      </c>
      <c r="AQ144" s="172"/>
    </row>
    <row r="145" spans="1:43" s="3" customFormat="1" ht="25.5" customHeight="1" x14ac:dyDescent="0.25">
      <c r="A145" s="22">
        <v>4</v>
      </c>
      <c r="B145" s="265" t="s">
        <v>888</v>
      </c>
      <c r="C145" s="634" t="s">
        <v>284</v>
      </c>
      <c r="D145" s="27"/>
      <c r="E145" s="222">
        <v>76</v>
      </c>
      <c r="F145" s="222">
        <v>26</v>
      </c>
      <c r="G145" s="222">
        <v>50</v>
      </c>
      <c r="H145" s="214">
        <v>0</v>
      </c>
      <c r="I145" s="214">
        <v>0</v>
      </c>
      <c r="J145" s="214">
        <v>76</v>
      </c>
      <c r="K145" s="156">
        <f>F145</f>
        <v>26</v>
      </c>
      <c r="L145" s="156">
        <f>G145</f>
        <v>50</v>
      </c>
      <c r="M145" s="156"/>
      <c r="N145" s="156"/>
      <c r="O145" s="179">
        <f>K145+L145+M145-N145</f>
        <v>76</v>
      </c>
      <c r="P145" s="161" t="str">
        <f t="shared" si="157"/>
        <v>Tốt</v>
      </c>
      <c r="Q145" s="536"/>
      <c r="R145" s="536"/>
      <c r="S145" s="536"/>
      <c r="T145" s="580">
        <f t="shared" si="238"/>
        <v>0</v>
      </c>
      <c r="U145" s="580">
        <f t="shared" si="239"/>
        <v>0</v>
      </c>
      <c r="V145" s="581" t="str">
        <f t="shared" ref="V145:V207" si="261">IF(U145&gt;=1,"Không hoàn thành",IF(AND($O145&gt;=90,$O145&lt;100,T145=0),"Xuất sắc",IF(AND($O145&gt;=90,$O145&lt;100,T145=1),"Tốt",IF(AND($O145&gt;=90,$O145&lt;100,T145=2),"Hoàn thành",IF(AND($O145&gt;=90,$O145&lt;100,T145&gt;=3),"Không hoàn thành",IF(AND($O145&gt;=75,$O145&lt;90,T145=0),"Tốt",IF(AND($O145&gt;=75,$O145&lt;90,T145=1),"Hoàn thành",IF(AND($O145&gt;=75,$O145&lt;90,T145&gt;=2),"Không hoàn thành",IF(AND($O145&gt;=50,$O145&lt;75,T145=0),"Hoàn thành",IF(AND($O145&gt;=50,$O145&lt;=75,T145&gt;=1),"Không hoàn thành",IF(AND($O145&gt;0,$O145&lt;50),"Không hoàn thành",IF($O145=0,"Không đánh giá",""))))))))))))</f>
        <v>Tốt</v>
      </c>
      <c r="W145" s="599"/>
      <c r="X145" s="10" t="str">
        <f t="shared" si="252"/>
        <v/>
      </c>
      <c r="Y145" s="10"/>
      <c r="Z145" s="92" t="str">
        <f t="shared" si="253"/>
        <v>X</v>
      </c>
      <c r="AA145" s="92"/>
      <c r="AB145" s="92" t="str">
        <f t="shared" si="254"/>
        <v/>
      </c>
      <c r="AC145" s="92"/>
      <c r="AD145" s="92" t="str">
        <f t="shared" si="255"/>
        <v/>
      </c>
      <c r="AE145" s="9"/>
      <c r="AF145" s="172"/>
      <c r="AG145" s="172"/>
      <c r="AH145" s="10" t="str">
        <f t="shared" si="256"/>
        <v/>
      </c>
      <c r="AI145" s="10"/>
      <c r="AJ145" s="92" t="str">
        <f t="shared" si="257"/>
        <v>X</v>
      </c>
      <c r="AK145" s="92"/>
      <c r="AL145" s="10" t="str">
        <f t="shared" si="258"/>
        <v/>
      </c>
      <c r="AM145" s="92"/>
      <c r="AN145" s="10" t="str">
        <f t="shared" si="259"/>
        <v/>
      </c>
      <c r="AO145" s="569"/>
      <c r="AP145" s="10" t="str">
        <f t="shared" si="260"/>
        <v/>
      </c>
      <c r="AQ145" s="172"/>
    </row>
    <row r="146" spans="1:43" s="5" customFormat="1" ht="29.25" customHeight="1" x14ac:dyDescent="0.25">
      <c r="A146" s="52" t="s">
        <v>438</v>
      </c>
      <c r="B146" s="51" t="s">
        <v>184</v>
      </c>
      <c r="C146" s="46"/>
      <c r="D146" s="99"/>
      <c r="E146" s="98"/>
      <c r="F146" s="98"/>
      <c r="G146" s="98"/>
      <c r="H146" s="98"/>
      <c r="I146" s="98"/>
      <c r="J146" s="192"/>
      <c r="K146" s="202"/>
      <c r="L146" s="202"/>
      <c r="M146" s="202"/>
      <c r="N146" s="202"/>
      <c r="O146" s="193"/>
      <c r="P146" s="161"/>
      <c r="Q146" s="537"/>
      <c r="R146" s="537"/>
      <c r="S146" s="537"/>
      <c r="T146" s="578"/>
      <c r="U146" s="578"/>
      <c r="V146" s="581"/>
      <c r="W146" s="607"/>
      <c r="X146" s="34">
        <f>X147</f>
        <v>2</v>
      </c>
      <c r="Y146" s="95">
        <f>X146/($X146+$Z146+$AB146+$AD146+$AF146)</f>
        <v>1</v>
      </c>
      <c r="Z146" s="34">
        <f>Z147</f>
        <v>0</v>
      </c>
      <c r="AA146" s="95">
        <f>Z146/($X146+$Z146+$AB146+$AD146+$AF146)</f>
        <v>0</v>
      </c>
      <c r="AB146" s="34">
        <f>AB147</f>
        <v>0</v>
      </c>
      <c r="AC146" s="95">
        <f>AB146/($X146+$Z146+$AB146+$AD146+$AF146)</f>
        <v>0</v>
      </c>
      <c r="AD146" s="34">
        <f>AD147</f>
        <v>0</v>
      </c>
      <c r="AE146" s="95">
        <f>AD146/($X146+$Z146+$AB146+$AD146+$AF146)</f>
        <v>0</v>
      </c>
      <c r="AF146" s="34">
        <f>AF147</f>
        <v>0</v>
      </c>
      <c r="AG146" s="95">
        <f>AF146/($X146+$Z146+$AB146+$AD146+$AF146)</f>
        <v>0</v>
      </c>
      <c r="AH146" s="34">
        <f>AH147</f>
        <v>2</v>
      </c>
      <c r="AI146" s="95">
        <f>AH146/($X146+$Z146+$AB146+$AD146+$AF146)</f>
        <v>1</v>
      </c>
      <c r="AJ146" s="34">
        <f>AJ147</f>
        <v>0</v>
      </c>
      <c r="AK146" s="95">
        <f>AJ146/($X146+$Z146+$AB146+$AD146+$AF146)</f>
        <v>0</v>
      </c>
      <c r="AL146" s="34">
        <f>AL147</f>
        <v>0</v>
      </c>
      <c r="AM146" s="95">
        <f>AL146/($X146+$Z146+$AB146+$AD146+$AF146)</f>
        <v>0</v>
      </c>
      <c r="AN146" s="34">
        <f>AN147</f>
        <v>0</v>
      </c>
      <c r="AO146" s="95">
        <f>AN146/($X146+$Z146+$AB146+$AD146+$AF146)</f>
        <v>0</v>
      </c>
      <c r="AP146" s="34">
        <f>AP147</f>
        <v>0</v>
      </c>
      <c r="AQ146" s="95">
        <f>AP146/($X146+$Z146+$AB146+$AD146+$AF146)</f>
        <v>0</v>
      </c>
    </row>
    <row r="147" spans="1:43" s="3" customFormat="1" ht="29.25" customHeight="1" x14ac:dyDescent="0.25">
      <c r="A147" s="84" t="s">
        <v>697</v>
      </c>
      <c r="B147" s="85" t="s">
        <v>23</v>
      </c>
      <c r="C147" s="86"/>
      <c r="D147" s="84"/>
      <c r="E147" s="84"/>
      <c r="F147" s="87"/>
      <c r="G147" s="87"/>
      <c r="H147" s="87"/>
      <c r="I147" s="87"/>
      <c r="J147" s="87"/>
      <c r="K147" s="198"/>
      <c r="L147" s="198"/>
      <c r="M147" s="198"/>
      <c r="N147" s="198"/>
      <c r="O147" s="179"/>
      <c r="P147" s="161"/>
      <c r="Q147" s="536"/>
      <c r="R147" s="536"/>
      <c r="S147" s="536"/>
      <c r="T147" s="580"/>
      <c r="U147" s="580"/>
      <c r="V147" s="581"/>
      <c r="W147" s="598"/>
      <c r="X147" s="88">
        <f>COUNTIF(X148:X149,"x")</f>
        <v>2</v>
      </c>
      <c r="Y147" s="94">
        <f>X147/($X147+$Z147+$AB147+$AD147+$AF147)</f>
        <v>1</v>
      </c>
      <c r="Z147" s="88">
        <f>COUNTIF(Z148:Z149,"x")</f>
        <v>0</v>
      </c>
      <c r="AA147" s="94">
        <f>Z147/($X147+$Z147+$AB147+$AD147+$AF147)</f>
        <v>0</v>
      </c>
      <c r="AB147" s="88">
        <f>COUNTIF(AB148:AB149,"x")</f>
        <v>0</v>
      </c>
      <c r="AC147" s="94">
        <f>AB147/($X147+$Z147+$AB147+$AD147+$AF147)</f>
        <v>0</v>
      </c>
      <c r="AD147" s="88">
        <f>COUNTIF(AD148:AD149,"x")</f>
        <v>0</v>
      </c>
      <c r="AE147" s="94">
        <f>AD147/($X147+$Z147+$AB147+$AD147+$AF147)</f>
        <v>0</v>
      </c>
      <c r="AF147" s="88">
        <f>COUNTIF(AF148:AF149,"x")</f>
        <v>0</v>
      </c>
      <c r="AG147" s="94">
        <f>AF147/($X147+$Z147+$AB147+$AD147+$AF147)</f>
        <v>0</v>
      </c>
      <c r="AH147" s="88">
        <f>COUNTIF(AH148:AH149,"x")</f>
        <v>2</v>
      </c>
      <c r="AI147" s="94">
        <f>AH147/($X147+$Z147+$AB147+$AD147+$AF147)</f>
        <v>1</v>
      </c>
      <c r="AJ147" s="88">
        <f>COUNTIF(AJ148:AJ149,"x")</f>
        <v>0</v>
      </c>
      <c r="AK147" s="94">
        <f>AJ147/($X147+$Z147+$AB147+$AD147+$AF147)</f>
        <v>0</v>
      </c>
      <c r="AL147" s="88">
        <f>COUNTIF(AL148:AL149,"x")</f>
        <v>0</v>
      </c>
      <c r="AM147" s="94">
        <f>AL147/($X147+$Z147+$AB147+$AD147+$AF147)</f>
        <v>0</v>
      </c>
      <c r="AN147" s="88">
        <f>COUNTIF(AN148:AN149,"x")</f>
        <v>0</v>
      </c>
      <c r="AO147" s="94">
        <f>AN147/($X147+$Z147+$AB147+$AD147+$AF147)</f>
        <v>0</v>
      </c>
      <c r="AP147" s="88">
        <f>COUNTIF(AP148:AP149,"x")</f>
        <v>0</v>
      </c>
      <c r="AQ147" s="94">
        <f>AP147/($X147+$Z147+$AB147+$AD147+$AF147)</f>
        <v>0</v>
      </c>
    </row>
    <row r="148" spans="1:43" s="69" customFormat="1" ht="29.25" customHeight="1" x14ac:dyDescent="0.25">
      <c r="A148" s="35">
        <v>1</v>
      </c>
      <c r="B148" s="71" t="s">
        <v>28</v>
      </c>
      <c r="C148" s="45" t="s">
        <v>179</v>
      </c>
      <c r="D148" s="153">
        <v>40800000177</v>
      </c>
      <c r="E148" s="27">
        <v>94</v>
      </c>
      <c r="F148" s="27">
        <v>36</v>
      </c>
      <c r="G148" s="27">
        <v>60</v>
      </c>
      <c r="H148" s="27"/>
      <c r="I148" s="27"/>
      <c r="J148" s="169">
        <v>96</v>
      </c>
      <c r="K148" s="156">
        <f t="shared" ref="K148:L149" si="262">F148</f>
        <v>36</v>
      </c>
      <c r="L148" s="156">
        <v>60</v>
      </c>
      <c r="M148" s="156"/>
      <c r="N148" s="156"/>
      <c r="O148" s="179">
        <f>K148+L148+M148-N148</f>
        <v>96</v>
      </c>
      <c r="P148" s="161" t="str">
        <f t="shared" si="157"/>
        <v>Xuất sắc</v>
      </c>
      <c r="Q148" s="536"/>
      <c r="R148" s="536"/>
      <c r="S148" s="536"/>
      <c r="T148" s="580">
        <f t="shared" ref="T148:T149" si="263">COUNTIF(Q148:S148,"B")+COUNTIF(Q148:S148,"C")*2</f>
        <v>0</v>
      </c>
      <c r="U148" s="580">
        <f t="shared" ref="U148:U149" si="264">+COUNTIF(Q148:S148,"D")</f>
        <v>0</v>
      </c>
      <c r="V148" s="581" t="str">
        <f t="shared" si="261"/>
        <v>Xuất sắc</v>
      </c>
      <c r="W148" s="599"/>
      <c r="X148" s="10" t="str">
        <f t="shared" ref="X148:X149" si="265">IF(AND($J148&gt;=90,$J148&lt;=100),"X",IF($J148&lt;90,"",""))</f>
        <v>X</v>
      </c>
      <c r="Y148" s="10"/>
      <c r="Z148" s="92" t="str">
        <f t="shared" ref="Z148:Z149" si="266">IF(AND($J148&gt;=75,$J148&lt;90),"X",IF($J148&lt;75,"",""))</f>
        <v/>
      </c>
      <c r="AA148" s="92"/>
      <c r="AB148" s="92" t="str">
        <f t="shared" ref="AB148:AB149" si="267">IF(AND($J148&gt;=50,$J148&lt;75),"X",IF($J148&lt;50,"",""))</f>
        <v/>
      </c>
      <c r="AC148" s="92"/>
      <c r="AD148" s="92" t="str">
        <f t="shared" ref="AD148:AD149" si="268">IF($J148&lt;50,"X","")</f>
        <v/>
      </c>
      <c r="AE148" s="9"/>
      <c r="AF148" s="172"/>
      <c r="AG148" s="172"/>
      <c r="AH148" s="10" t="str">
        <f t="shared" ref="AH148:AH149" si="269">IF($V148="Xuất sắc","X","")</f>
        <v>X</v>
      </c>
      <c r="AI148" s="10"/>
      <c r="AJ148" s="92" t="str">
        <f t="shared" ref="AJ148:AJ149" si="270">IF($V148="Tốt","X","")</f>
        <v/>
      </c>
      <c r="AK148" s="92"/>
      <c r="AL148" s="10" t="str">
        <f t="shared" ref="AL148:AL149" si="271">IF($V148="Hoàn thành","X","")</f>
        <v/>
      </c>
      <c r="AM148" s="92"/>
      <c r="AN148" s="10" t="str">
        <f t="shared" ref="AN148:AN149" si="272">IF($V148="Không hoàn thành","X","")</f>
        <v/>
      </c>
      <c r="AO148" s="569"/>
      <c r="AP148" s="10" t="str">
        <f t="shared" ref="AP148:AP149" si="273">IF($V148="Không đánh giá","X","")</f>
        <v/>
      </c>
      <c r="AQ148" s="172"/>
    </row>
    <row r="149" spans="1:43" s="76" customFormat="1" ht="29.25" customHeight="1" x14ac:dyDescent="0.25">
      <c r="A149" s="22">
        <v>2</v>
      </c>
      <c r="B149" s="23" t="s">
        <v>328</v>
      </c>
      <c r="C149" s="131" t="s">
        <v>305</v>
      </c>
      <c r="D149" s="153">
        <v>20100001676</v>
      </c>
      <c r="E149" s="27">
        <v>98</v>
      </c>
      <c r="F149" s="27">
        <v>36</v>
      </c>
      <c r="G149" s="27">
        <v>60</v>
      </c>
      <c r="H149" s="27"/>
      <c r="I149" s="27"/>
      <c r="J149" s="170">
        <v>96</v>
      </c>
      <c r="K149" s="156">
        <f t="shared" si="262"/>
        <v>36</v>
      </c>
      <c r="L149" s="156">
        <f t="shared" si="262"/>
        <v>60</v>
      </c>
      <c r="M149" s="156"/>
      <c r="N149" s="156"/>
      <c r="O149" s="179">
        <f>K149+L149+M149-N149</f>
        <v>96</v>
      </c>
      <c r="P149" s="161" t="str">
        <f t="shared" si="157"/>
        <v>Xuất sắc</v>
      </c>
      <c r="Q149" s="536"/>
      <c r="R149" s="536"/>
      <c r="S149" s="536"/>
      <c r="T149" s="580">
        <f t="shared" si="263"/>
        <v>0</v>
      </c>
      <c r="U149" s="580">
        <f t="shared" si="264"/>
        <v>0</v>
      </c>
      <c r="V149" s="581" t="str">
        <f t="shared" si="261"/>
        <v>Xuất sắc</v>
      </c>
      <c r="W149" s="164"/>
      <c r="X149" s="10" t="str">
        <f t="shared" si="265"/>
        <v>X</v>
      </c>
      <c r="Y149" s="10"/>
      <c r="Z149" s="92" t="str">
        <f t="shared" si="266"/>
        <v/>
      </c>
      <c r="AA149" s="92"/>
      <c r="AB149" s="92" t="str">
        <f t="shared" si="267"/>
        <v/>
      </c>
      <c r="AC149" s="92"/>
      <c r="AD149" s="92" t="str">
        <f t="shared" si="268"/>
        <v/>
      </c>
      <c r="AE149" s="9"/>
      <c r="AF149" s="172"/>
      <c r="AG149" s="172"/>
      <c r="AH149" s="10" t="str">
        <f t="shared" si="269"/>
        <v>X</v>
      </c>
      <c r="AI149" s="10"/>
      <c r="AJ149" s="92" t="str">
        <f t="shared" si="270"/>
        <v/>
      </c>
      <c r="AK149" s="92"/>
      <c r="AL149" s="10" t="str">
        <f t="shared" si="271"/>
        <v/>
      </c>
      <c r="AM149" s="92"/>
      <c r="AN149" s="10" t="str">
        <f t="shared" si="272"/>
        <v/>
      </c>
      <c r="AO149" s="569"/>
      <c r="AP149" s="10" t="str">
        <f t="shared" si="273"/>
        <v/>
      </c>
      <c r="AQ149" s="172"/>
    </row>
    <row r="150" spans="1:43" s="54" customFormat="1" ht="26.25" customHeight="1" x14ac:dyDescent="0.25">
      <c r="A150" s="52" t="s">
        <v>439</v>
      </c>
      <c r="B150" s="51" t="s">
        <v>196</v>
      </c>
      <c r="C150" s="46"/>
      <c r="D150" s="53"/>
      <c r="E150" s="98"/>
      <c r="F150" s="98"/>
      <c r="G150" s="98"/>
      <c r="H150" s="98"/>
      <c r="I150" s="98"/>
      <c r="J150" s="192"/>
      <c r="K150" s="202"/>
      <c r="L150" s="202"/>
      <c r="M150" s="202"/>
      <c r="N150" s="202"/>
      <c r="O150" s="193"/>
      <c r="P150" s="161"/>
      <c r="Q150" s="537"/>
      <c r="R150" s="537"/>
      <c r="S150" s="537"/>
      <c r="T150" s="580"/>
      <c r="U150" s="580"/>
      <c r="V150" s="581"/>
      <c r="W150" s="607"/>
      <c r="X150" s="34">
        <f>X151+X155</f>
        <v>2</v>
      </c>
      <c r="Y150" s="95">
        <f>X150/($X150+$Z150+$AB150+$AD150+$AF150)</f>
        <v>0.4</v>
      </c>
      <c r="Z150" s="34">
        <f>Z151+Z155</f>
        <v>3</v>
      </c>
      <c r="AA150" s="95">
        <f>Z150/($X150+$Z150+$AB150+$AD150+$AF150)</f>
        <v>0.6</v>
      </c>
      <c r="AB150" s="34">
        <f>AB151+AB155</f>
        <v>0</v>
      </c>
      <c r="AC150" s="95">
        <f>AB150/($X150+$Z150+$AB150+$AD150+$AF150)</f>
        <v>0</v>
      </c>
      <c r="AD150" s="34">
        <f>AD151+AD155</f>
        <v>0</v>
      </c>
      <c r="AE150" s="95">
        <f>AD150/($X150+$Z150+$AB150+$AD150+$AF150)</f>
        <v>0</v>
      </c>
      <c r="AF150" s="34">
        <f>AF151+AF155</f>
        <v>0</v>
      </c>
      <c r="AG150" s="95">
        <f>AF150/($X150+$Z150+$AB150+$AD150+$AF150)</f>
        <v>0</v>
      </c>
      <c r="AH150" s="34">
        <f>AH151+AH155</f>
        <v>2</v>
      </c>
      <c r="AI150" s="95">
        <f>AH150/($X150+$Z150+$AB150+$AD150+$AF150)</f>
        <v>0.4</v>
      </c>
      <c r="AJ150" s="34">
        <f>AJ151+AJ155</f>
        <v>3</v>
      </c>
      <c r="AK150" s="95">
        <f>AJ150/($X150+$Z150+$AB150+$AD150+$AF150)</f>
        <v>0.6</v>
      </c>
      <c r="AL150" s="34">
        <f>AL151+AL155</f>
        <v>0</v>
      </c>
      <c r="AM150" s="95">
        <f>AL150/($X150+$Z150+$AB150+$AD150+$AF150)</f>
        <v>0</v>
      </c>
      <c r="AN150" s="34">
        <f>AN151+AN155</f>
        <v>0</v>
      </c>
      <c r="AO150" s="95">
        <f>AN150/($X150+$Z150+$AB150+$AD150+$AF150)</f>
        <v>0</v>
      </c>
      <c r="AP150" s="34">
        <f>AP151+AP155</f>
        <v>0</v>
      </c>
      <c r="AQ150" s="95">
        <f>AP150/($X150+$Z150+$AB150+$AD150+$AF150)</f>
        <v>0</v>
      </c>
    </row>
    <row r="151" spans="1:43" s="55" customFormat="1" ht="26.25" customHeight="1" x14ac:dyDescent="0.25">
      <c r="A151" s="84" t="s">
        <v>697</v>
      </c>
      <c r="B151" s="85" t="s">
        <v>23</v>
      </c>
      <c r="C151" s="86"/>
      <c r="D151" s="84"/>
      <c r="E151" s="84"/>
      <c r="F151" s="87"/>
      <c r="G151" s="87"/>
      <c r="H151" s="87"/>
      <c r="I151" s="87"/>
      <c r="J151" s="87"/>
      <c r="K151" s="198"/>
      <c r="L151" s="198"/>
      <c r="M151" s="198"/>
      <c r="N151" s="198"/>
      <c r="O151" s="179"/>
      <c r="P151" s="161"/>
      <c r="Q151" s="536"/>
      <c r="R151" s="536"/>
      <c r="S151" s="536"/>
      <c r="T151" s="580"/>
      <c r="U151" s="580"/>
      <c r="V151" s="581"/>
      <c r="W151" s="598"/>
      <c r="X151" s="88">
        <f>COUNTIF(X152:X154,"x")</f>
        <v>2</v>
      </c>
      <c r="Y151" s="94">
        <f>X151/($X151+$Z151+$AB151+$AD151+$AF151)</f>
        <v>0.66666666666666663</v>
      </c>
      <c r="Z151" s="88">
        <f>COUNTIF(Z152:Z154,"x")</f>
        <v>1</v>
      </c>
      <c r="AA151" s="94">
        <f>Z151/($X151+$Z151+$AB151+$AD151+$AF151)</f>
        <v>0.33333333333333331</v>
      </c>
      <c r="AB151" s="88">
        <f>COUNTIF(AB152:AB154,"x")</f>
        <v>0</v>
      </c>
      <c r="AC151" s="94">
        <f>AB151/($X151+$Z151+$AB151+$AD151+$AF151)</f>
        <v>0</v>
      </c>
      <c r="AD151" s="88">
        <f>COUNTIF(AD152:AD154,"x")</f>
        <v>0</v>
      </c>
      <c r="AE151" s="94">
        <f>AD151/($X151+$Z151+$AB151+$AD151+$AF151)</f>
        <v>0</v>
      </c>
      <c r="AF151" s="88">
        <f>COUNTIF(AF152:AF154,"x")</f>
        <v>0</v>
      </c>
      <c r="AG151" s="94">
        <f>AF151/($X151+$Z151+$AB151+$AD151+$AF151)</f>
        <v>0</v>
      </c>
      <c r="AH151" s="88">
        <f>COUNTIF(AH152:AH154,"x")</f>
        <v>2</v>
      </c>
      <c r="AI151" s="94">
        <f>AH151/($X151+$Z151+$AB151+$AD151+$AF151)</f>
        <v>0.66666666666666663</v>
      </c>
      <c r="AJ151" s="88">
        <f>COUNTIF(AJ152:AJ154,"x")</f>
        <v>1</v>
      </c>
      <c r="AK151" s="94">
        <f>AJ151/($X151+$Z151+$AB151+$AD151+$AF151)</f>
        <v>0.33333333333333331</v>
      </c>
      <c r="AL151" s="88">
        <f>COUNTIF(AL152:AL154,"x")</f>
        <v>0</v>
      </c>
      <c r="AM151" s="94">
        <f>AL151/($X151+$Z151+$AB151+$AD151+$AF151)</f>
        <v>0</v>
      </c>
      <c r="AN151" s="88">
        <f>COUNTIF(AN152:AN154,"x")</f>
        <v>0</v>
      </c>
      <c r="AO151" s="94">
        <f>AN151/($X151+$Z151+$AB151+$AD151+$AF151)</f>
        <v>0</v>
      </c>
      <c r="AP151" s="88">
        <f>COUNTIF(AP152:AP154,"x")</f>
        <v>0</v>
      </c>
      <c r="AQ151" s="94">
        <f>AP151/($X151+$Z151+$AB151+$AD151+$AF151)</f>
        <v>0</v>
      </c>
    </row>
    <row r="152" spans="1:43" s="55" customFormat="1" ht="26.25" customHeight="1" x14ac:dyDescent="0.25">
      <c r="A152" s="22">
        <v>1</v>
      </c>
      <c r="B152" s="23" t="s">
        <v>185</v>
      </c>
      <c r="C152" s="45" t="s">
        <v>186</v>
      </c>
      <c r="D152" s="27">
        <v>11100083326</v>
      </c>
      <c r="E152" s="27">
        <v>92</v>
      </c>
      <c r="F152" s="27">
        <v>32</v>
      </c>
      <c r="G152" s="27">
        <v>60</v>
      </c>
      <c r="H152" s="27">
        <v>2</v>
      </c>
      <c r="I152" s="27">
        <v>0</v>
      </c>
      <c r="J152" s="169">
        <v>94</v>
      </c>
      <c r="K152" s="156">
        <f t="shared" ref="K152:N154" si="274">F152</f>
        <v>32</v>
      </c>
      <c r="L152" s="156">
        <f t="shared" si="274"/>
        <v>60</v>
      </c>
      <c r="M152" s="156">
        <f t="shared" si="274"/>
        <v>2</v>
      </c>
      <c r="N152" s="156">
        <f t="shared" si="274"/>
        <v>0</v>
      </c>
      <c r="O152" s="179">
        <f>K152+L152+M152-N152</f>
        <v>94</v>
      </c>
      <c r="P152" s="161" t="str">
        <f t="shared" si="157"/>
        <v>Xuất sắc</v>
      </c>
      <c r="Q152" s="536"/>
      <c r="R152" s="536"/>
      <c r="S152" s="536"/>
      <c r="T152" s="580">
        <f t="shared" ref="T152:T154" si="275">COUNTIF(Q152:S152,"B")+COUNTIF(Q152:S152,"C")*2</f>
        <v>0</v>
      </c>
      <c r="U152" s="580">
        <f t="shared" ref="U152:U154" si="276">+COUNTIF(Q152:S152,"D")</f>
        <v>0</v>
      </c>
      <c r="V152" s="581" t="str">
        <f t="shared" si="261"/>
        <v>Xuất sắc</v>
      </c>
      <c r="W152" s="601"/>
      <c r="X152" s="10" t="str">
        <f t="shared" ref="X152:X154" si="277">IF(AND($J152&gt;=90,$J152&lt;=100),"X",IF($J152&lt;90,"",""))</f>
        <v>X</v>
      </c>
      <c r="Y152" s="10"/>
      <c r="Z152" s="92" t="str">
        <f t="shared" ref="Z152:Z154" si="278">IF(AND($J152&gt;=75,$J152&lt;90),"X",IF($J152&lt;75,"",""))</f>
        <v/>
      </c>
      <c r="AA152" s="92"/>
      <c r="AB152" s="92" t="str">
        <f t="shared" ref="AB152:AB154" si="279">IF(AND($J152&gt;=50,$J152&lt;75),"X",IF($J152&lt;50,"",""))</f>
        <v/>
      </c>
      <c r="AC152" s="92"/>
      <c r="AD152" s="92" t="str">
        <f t="shared" ref="AD152:AD154" si="280">IF($J152&lt;50,"X","")</f>
        <v/>
      </c>
      <c r="AE152" s="9"/>
      <c r="AF152" s="172"/>
      <c r="AG152" s="172"/>
      <c r="AH152" s="10" t="str">
        <f t="shared" ref="AH152:AH154" si="281">IF($V152="Xuất sắc","X","")</f>
        <v>X</v>
      </c>
      <c r="AI152" s="10"/>
      <c r="AJ152" s="92" t="str">
        <f t="shared" ref="AJ152:AJ154" si="282">IF($V152="Tốt","X","")</f>
        <v/>
      </c>
      <c r="AK152" s="92"/>
      <c r="AL152" s="10" t="str">
        <f t="shared" ref="AL152:AL154" si="283">IF($V152="Hoàn thành","X","")</f>
        <v/>
      </c>
      <c r="AM152" s="92"/>
      <c r="AN152" s="10" t="str">
        <f t="shared" ref="AN152:AN154" si="284">IF($V152="Không hoàn thành","X","")</f>
        <v/>
      </c>
      <c r="AO152" s="569"/>
      <c r="AP152" s="10" t="str">
        <f t="shared" ref="AP152:AP154" si="285">IF($V152="Không đánh giá","X","")</f>
        <v/>
      </c>
      <c r="AQ152" s="172"/>
    </row>
    <row r="153" spans="1:43" s="3" customFormat="1" ht="26.25" customHeight="1" x14ac:dyDescent="0.25">
      <c r="A153" s="22">
        <v>2</v>
      </c>
      <c r="B153" s="23" t="s">
        <v>452</v>
      </c>
      <c r="C153" s="44" t="s">
        <v>453</v>
      </c>
      <c r="D153" s="27">
        <v>40800000361</v>
      </c>
      <c r="E153" s="27">
        <v>91</v>
      </c>
      <c r="F153" s="27">
        <v>31</v>
      </c>
      <c r="G153" s="27">
        <v>60</v>
      </c>
      <c r="H153" s="27">
        <v>1</v>
      </c>
      <c r="I153" s="27">
        <v>0</v>
      </c>
      <c r="J153" s="169">
        <v>92</v>
      </c>
      <c r="K153" s="156">
        <f t="shared" si="274"/>
        <v>31</v>
      </c>
      <c r="L153" s="156">
        <f t="shared" si="274"/>
        <v>60</v>
      </c>
      <c r="M153" s="156">
        <f t="shared" si="274"/>
        <v>1</v>
      </c>
      <c r="N153" s="156">
        <f t="shared" si="274"/>
        <v>0</v>
      </c>
      <c r="O153" s="179">
        <f>K153+L153+M153-N153</f>
        <v>92</v>
      </c>
      <c r="P153" s="161" t="str">
        <f>IF(AND($O153&gt;=90,$O153&lt;=100),"Xuất sắc",IF(AND($O153&gt;=75,$O153&lt;90),"Tốt",IF(AND($O153&gt;=50,$O153&lt;75),"Hoàn thành",IF(AND($O153&lt;50,$O153&gt;0),"Không hoàn thành",IF($O153=0,"Không đánh giá","")))))</f>
        <v>Xuất sắc</v>
      </c>
      <c r="Q153" s="536"/>
      <c r="R153" s="536"/>
      <c r="S153" s="536"/>
      <c r="T153" s="580">
        <f t="shared" si="275"/>
        <v>0</v>
      </c>
      <c r="U153" s="580">
        <f t="shared" si="276"/>
        <v>0</v>
      </c>
      <c r="V153" s="581" t="str">
        <f t="shared" si="261"/>
        <v>Xuất sắc</v>
      </c>
      <c r="W153" s="610"/>
      <c r="X153" s="10" t="str">
        <f t="shared" si="277"/>
        <v>X</v>
      </c>
      <c r="Y153" s="10"/>
      <c r="Z153" s="92" t="str">
        <f t="shared" si="278"/>
        <v/>
      </c>
      <c r="AA153" s="92"/>
      <c r="AB153" s="92" t="str">
        <f t="shared" si="279"/>
        <v/>
      </c>
      <c r="AC153" s="92"/>
      <c r="AD153" s="92" t="str">
        <f t="shared" si="280"/>
        <v/>
      </c>
      <c r="AE153" s="9"/>
      <c r="AF153" s="172"/>
      <c r="AG153" s="172"/>
      <c r="AH153" s="10" t="str">
        <f t="shared" si="281"/>
        <v>X</v>
      </c>
      <c r="AI153" s="10"/>
      <c r="AJ153" s="92" t="str">
        <f t="shared" si="282"/>
        <v/>
      </c>
      <c r="AK153" s="92"/>
      <c r="AL153" s="10" t="str">
        <f t="shared" si="283"/>
        <v/>
      </c>
      <c r="AM153" s="92"/>
      <c r="AN153" s="10" t="str">
        <f t="shared" si="284"/>
        <v/>
      </c>
      <c r="AO153" s="569"/>
      <c r="AP153" s="10" t="str">
        <f t="shared" si="285"/>
        <v/>
      </c>
      <c r="AQ153" s="172"/>
    </row>
    <row r="154" spans="1:43" s="3" customFormat="1" ht="23.25" customHeight="1" x14ac:dyDescent="0.25">
      <c r="A154" s="22">
        <v>3</v>
      </c>
      <c r="B154" s="23" t="s">
        <v>387</v>
      </c>
      <c r="C154" s="45" t="s">
        <v>230</v>
      </c>
      <c r="D154" s="152">
        <v>40800000327</v>
      </c>
      <c r="E154" s="27">
        <v>90</v>
      </c>
      <c r="F154" s="27">
        <v>30</v>
      </c>
      <c r="G154" s="27">
        <v>50</v>
      </c>
      <c r="H154" s="27">
        <v>1</v>
      </c>
      <c r="I154" s="27">
        <v>0</v>
      </c>
      <c r="J154" s="169">
        <v>81</v>
      </c>
      <c r="K154" s="156">
        <f t="shared" si="274"/>
        <v>30</v>
      </c>
      <c r="L154" s="156">
        <f t="shared" si="274"/>
        <v>50</v>
      </c>
      <c r="M154" s="156">
        <f t="shared" si="274"/>
        <v>1</v>
      </c>
      <c r="N154" s="156">
        <f t="shared" si="274"/>
        <v>0</v>
      </c>
      <c r="O154" s="179">
        <f>K154+L154+M154-N154</f>
        <v>81</v>
      </c>
      <c r="P154" s="161" t="str">
        <f>IF(AND($O154&gt;=90,$O154&lt;=100),"Xuất sắc",IF(AND($O154&gt;=75,$O154&lt;90),"Tốt",IF(AND($O154&gt;=50,$O154&lt;75),"Hoàn thành",IF(AND($O154&lt;50,$O154&gt;0),"Không hoàn thành",IF($O154=0,"Không đánh giá","")))))</f>
        <v>Tốt</v>
      </c>
      <c r="Q154" s="536"/>
      <c r="R154" s="536"/>
      <c r="S154" s="536"/>
      <c r="T154" s="580">
        <f t="shared" si="275"/>
        <v>0</v>
      </c>
      <c r="U154" s="580">
        <f t="shared" si="276"/>
        <v>0</v>
      </c>
      <c r="V154" s="581" t="str">
        <f t="shared" si="261"/>
        <v>Tốt</v>
      </c>
      <c r="W154" s="614"/>
      <c r="X154" s="10" t="str">
        <f t="shared" si="277"/>
        <v/>
      </c>
      <c r="Y154" s="10"/>
      <c r="Z154" s="92" t="str">
        <f t="shared" si="278"/>
        <v>X</v>
      </c>
      <c r="AA154" s="92"/>
      <c r="AB154" s="92" t="str">
        <f t="shared" si="279"/>
        <v/>
      </c>
      <c r="AC154" s="92"/>
      <c r="AD154" s="92" t="str">
        <f t="shared" si="280"/>
        <v/>
      </c>
      <c r="AE154" s="9"/>
      <c r="AF154" s="172"/>
      <c r="AG154" s="172"/>
      <c r="AH154" s="10" t="str">
        <f t="shared" si="281"/>
        <v/>
      </c>
      <c r="AI154" s="10"/>
      <c r="AJ154" s="92" t="str">
        <f t="shared" si="282"/>
        <v>X</v>
      </c>
      <c r="AK154" s="92"/>
      <c r="AL154" s="10" t="str">
        <f t="shared" si="283"/>
        <v/>
      </c>
      <c r="AM154" s="92"/>
      <c r="AN154" s="10" t="str">
        <f t="shared" si="284"/>
        <v/>
      </c>
      <c r="AO154" s="569"/>
      <c r="AP154" s="10" t="str">
        <f t="shared" si="285"/>
        <v/>
      </c>
      <c r="AQ154" s="172"/>
    </row>
    <row r="155" spans="1:43" s="54" customFormat="1" ht="26.25" customHeight="1" x14ac:dyDescent="0.25">
      <c r="A155" s="89" t="s">
        <v>700</v>
      </c>
      <c r="B155" s="90" t="s">
        <v>26</v>
      </c>
      <c r="C155" s="128"/>
      <c r="D155" s="96"/>
      <c r="E155" s="96"/>
      <c r="F155" s="96"/>
      <c r="G155" s="96"/>
      <c r="H155" s="96"/>
      <c r="I155" s="96"/>
      <c r="J155" s="190"/>
      <c r="K155" s="199"/>
      <c r="L155" s="199"/>
      <c r="M155" s="199"/>
      <c r="N155" s="199"/>
      <c r="O155" s="179"/>
      <c r="P155" s="161"/>
      <c r="Q155" s="536"/>
      <c r="R155" s="536"/>
      <c r="S155" s="536"/>
      <c r="T155" s="580"/>
      <c r="U155" s="580"/>
      <c r="V155" s="581"/>
      <c r="W155" s="606"/>
      <c r="X155" s="91">
        <f>COUNTIF(X156:X157,"x")</f>
        <v>0</v>
      </c>
      <c r="Y155" s="94">
        <f>X155/($X155+$Z155+$AB155+$AD155+$AF155)</f>
        <v>0</v>
      </c>
      <c r="Z155" s="91">
        <f>COUNTIF(Z156:Z157,"x")</f>
        <v>2</v>
      </c>
      <c r="AA155" s="94">
        <f>Z155/($X155+$Z155+$AB155+$AD155+$AF155)</f>
        <v>1</v>
      </c>
      <c r="AB155" s="91">
        <f>COUNTIF(AB156:AB157,"x")</f>
        <v>0</v>
      </c>
      <c r="AC155" s="94">
        <f>AB155/($X155+$Z155+$AB155+$AD155+$AF155)</f>
        <v>0</v>
      </c>
      <c r="AD155" s="91">
        <f>COUNTIF(AD156:AD157,"x")</f>
        <v>0</v>
      </c>
      <c r="AE155" s="94">
        <f>AD155/($X155+$Z155+$AB155+$AD155+$AF155)</f>
        <v>0</v>
      </c>
      <c r="AF155" s="91">
        <f>COUNTIF(AF156:AF157,"x")</f>
        <v>0</v>
      </c>
      <c r="AG155" s="94">
        <f>AF155/($X155+$Z155+$AB155+$AD155+$AF155)</f>
        <v>0</v>
      </c>
      <c r="AH155" s="91">
        <f>COUNTIF(AH156:AH157,"x")</f>
        <v>0</v>
      </c>
      <c r="AI155" s="94">
        <f>AH155/($X155+$Z155+$AB155+$AD155+$AF155)</f>
        <v>0</v>
      </c>
      <c r="AJ155" s="91">
        <f>COUNTIF(AJ156:AJ157,"x")</f>
        <v>2</v>
      </c>
      <c r="AK155" s="94">
        <f>AJ155/($X155+$Z155+$AB155+$AD155+$AF155)</f>
        <v>1</v>
      </c>
      <c r="AL155" s="91">
        <f>COUNTIF(AL156:AL157,"x")</f>
        <v>0</v>
      </c>
      <c r="AM155" s="94">
        <f>AL155/($X155+$Z155+$AB155+$AD155+$AF155)</f>
        <v>0</v>
      </c>
      <c r="AN155" s="91">
        <f>COUNTIF(AN156:AN157,"x")</f>
        <v>0</v>
      </c>
      <c r="AO155" s="94">
        <f>AN155/($X155+$Z155+$AB155+$AD155+$AF155)</f>
        <v>0</v>
      </c>
      <c r="AP155" s="91">
        <f>COUNTIF(AP156:AP157,"x")</f>
        <v>0</v>
      </c>
      <c r="AQ155" s="94">
        <f>AP155/($X155+$Z155+$AB155+$AD155+$AF155)</f>
        <v>0</v>
      </c>
    </row>
    <row r="156" spans="1:43" s="57" customFormat="1" ht="38.25" customHeight="1" x14ac:dyDescent="0.25">
      <c r="A156" s="22">
        <v>4</v>
      </c>
      <c r="B156" s="23" t="s">
        <v>190</v>
      </c>
      <c r="C156" s="45" t="s">
        <v>191</v>
      </c>
      <c r="D156" s="188" t="s">
        <v>192</v>
      </c>
      <c r="E156" s="27">
        <v>80</v>
      </c>
      <c r="F156" s="27">
        <v>32</v>
      </c>
      <c r="G156" s="27">
        <v>50</v>
      </c>
      <c r="H156" s="27">
        <v>2</v>
      </c>
      <c r="I156" s="27">
        <v>0</v>
      </c>
      <c r="J156" s="169">
        <v>84</v>
      </c>
      <c r="K156" s="156">
        <f t="shared" ref="K156:N157" si="286">F156</f>
        <v>32</v>
      </c>
      <c r="L156" s="156">
        <f t="shared" si="286"/>
        <v>50</v>
      </c>
      <c r="M156" s="156">
        <f t="shared" si="286"/>
        <v>2</v>
      </c>
      <c r="N156" s="156">
        <f t="shared" si="286"/>
        <v>0</v>
      </c>
      <c r="O156" s="179">
        <f>K156+L156+M156-N156</f>
        <v>84</v>
      </c>
      <c r="P156" s="161" t="str">
        <f t="shared" ref="P156:P215" si="287">IF(AND($O156&gt;=90,$O156&lt;=100),"Xuất sắc",IF(AND($O156&gt;=75,$O156&lt;90),"Tốt",IF(AND($O156&gt;=50,$O156&lt;75),"Hoàn thành",IF(AND($O156&lt;50,$O156&gt;0),"Không hoàn thành",IF($O156=0,"Không đánh giá","")))))</f>
        <v>Tốt</v>
      </c>
      <c r="Q156" s="536"/>
      <c r="R156" s="536"/>
      <c r="S156" s="536"/>
      <c r="T156" s="580">
        <f t="shared" ref="T156:T157" si="288">COUNTIF(Q156:S156,"B")+COUNTIF(Q156:S156,"C")*2</f>
        <v>0</v>
      </c>
      <c r="U156" s="580">
        <f t="shared" ref="U156:U157" si="289">+COUNTIF(Q156:S156,"D")</f>
        <v>0</v>
      </c>
      <c r="V156" s="581" t="str">
        <f t="shared" si="261"/>
        <v>Tốt</v>
      </c>
      <c r="W156" s="602"/>
      <c r="X156" s="10" t="str">
        <f t="shared" ref="X156:X157" si="290">IF(AND($J156&gt;=90,$J156&lt;=100),"X",IF($J156&lt;90,"",""))</f>
        <v/>
      </c>
      <c r="Y156" s="10"/>
      <c r="Z156" s="92" t="str">
        <f t="shared" ref="Z156:Z157" si="291">IF(AND($J156&gt;=75,$J156&lt;90),"X",IF($J156&lt;75,"",""))</f>
        <v>X</v>
      </c>
      <c r="AA156" s="92"/>
      <c r="AB156" s="92" t="str">
        <f t="shared" ref="AB156:AB157" si="292">IF(AND($J156&gt;=50,$J156&lt;75),"X",IF($J156&lt;50,"",""))</f>
        <v/>
      </c>
      <c r="AC156" s="92"/>
      <c r="AD156" s="92" t="str">
        <f t="shared" ref="AD156:AD157" si="293">IF($J156&lt;50,"X","")</f>
        <v/>
      </c>
      <c r="AE156" s="9"/>
      <c r="AF156" s="172"/>
      <c r="AG156" s="172"/>
      <c r="AH156" s="10" t="str">
        <f t="shared" ref="AH156:AH157" si="294">IF($V156="Xuất sắc","X","")</f>
        <v/>
      </c>
      <c r="AI156" s="10"/>
      <c r="AJ156" s="92" t="str">
        <f t="shared" ref="AJ156:AJ157" si="295">IF($V156="Tốt","X","")</f>
        <v>X</v>
      </c>
      <c r="AK156" s="92"/>
      <c r="AL156" s="10" t="str">
        <f t="shared" ref="AL156:AL157" si="296">IF($V156="Hoàn thành","X","")</f>
        <v/>
      </c>
      <c r="AM156" s="92"/>
      <c r="AN156" s="10" t="str">
        <f t="shared" ref="AN156:AN157" si="297">IF($V156="Không hoàn thành","X","")</f>
        <v/>
      </c>
      <c r="AO156" s="569"/>
      <c r="AP156" s="10" t="str">
        <f t="shared" ref="AP156:AP157" si="298">IF($V156="Không đánh giá","X","")</f>
        <v/>
      </c>
      <c r="AQ156" s="172"/>
    </row>
    <row r="157" spans="1:43" s="57" customFormat="1" ht="26.25" customHeight="1" x14ac:dyDescent="0.25">
      <c r="A157" s="22">
        <v>5</v>
      </c>
      <c r="B157" s="23" t="s">
        <v>193</v>
      </c>
      <c r="C157" s="45" t="s">
        <v>194</v>
      </c>
      <c r="D157" s="188" t="s">
        <v>195</v>
      </c>
      <c r="E157" s="27">
        <v>78</v>
      </c>
      <c r="F157" s="27">
        <v>28</v>
      </c>
      <c r="G157" s="27">
        <v>50</v>
      </c>
      <c r="H157" s="27">
        <v>1</v>
      </c>
      <c r="I157" s="27">
        <v>0</v>
      </c>
      <c r="J157" s="169">
        <v>79</v>
      </c>
      <c r="K157" s="156">
        <f t="shared" si="286"/>
        <v>28</v>
      </c>
      <c r="L157" s="156">
        <f t="shared" si="286"/>
        <v>50</v>
      </c>
      <c r="M157" s="156">
        <f t="shared" si="286"/>
        <v>1</v>
      </c>
      <c r="N157" s="156">
        <f t="shared" si="286"/>
        <v>0</v>
      </c>
      <c r="O157" s="179">
        <f>K157+L157+M157-N157</f>
        <v>79</v>
      </c>
      <c r="P157" s="161" t="str">
        <f t="shared" si="287"/>
        <v>Tốt</v>
      </c>
      <c r="Q157" s="536"/>
      <c r="R157" s="536"/>
      <c r="S157" s="536"/>
      <c r="T157" s="580">
        <f t="shared" si="288"/>
        <v>0</v>
      </c>
      <c r="U157" s="580">
        <f t="shared" si="289"/>
        <v>0</v>
      </c>
      <c r="V157" s="581" t="str">
        <f t="shared" si="261"/>
        <v>Tốt</v>
      </c>
      <c r="W157" s="609"/>
      <c r="X157" s="10" t="str">
        <f t="shared" si="290"/>
        <v/>
      </c>
      <c r="Y157" s="10"/>
      <c r="Z157" s="92" t="str">
        <f t="shared" si="291"/>
        <v>X</v>
      </c>
      <c r="AA157" s="92"/>
      <c r="AB157" s="92" t="str">
        <f t="shared" si="292"/>
        <v/>
      </c>
      <c r="AC157" s="92"/>
      <c r="AD157" s="92" t="str">
        <f t="shared" si="293"/>
        <v/>
      </c>
      <c r="AE157" s="9"/>
      <c r="AF157" s="172"/>
      <c r="AG157" s="172"/>
      <c r="AH157" s="10" t="str">
        <f t="shared" si="294"/>
        <v/>
      </c>
      <c r="AI157" s="10"/>
      <c r="AJ157" s="92" t="str">
        <f t="shared" si="295"/>
        <v>X</v>
      </c>
      <c r="AK157" s="92"/>
      <c r="AL157" s="10" t="str">
        <f t="shared" si="296"/>
        <v/>
      </c>
      <c r="AM157" s="92"/>
      <c r="AN157" s="10" t="str">
        <f t="shared" si="297"/>
        <v/>
      </c>
      <c r="AO157" s="569"/>
      <c r="AP157" s="10" t="str">
        <f t="shared" si="298"/>
        <v/>
      </c>
      <c r="AQ157" s="172"/>
    </row>
    <row r="158" spans="1:43" s="57" customFormat="1" ht="26.25" customHeight="1" x14ac:dyDescent="0.25">
      <c r="A158" s="52" t="s">
        <v>299</v>
      </c>
      <c r="B158" s="51" t="s">
        <v>444</v>
      </c>
      <c r="C158" s="46"/>
      <c r="D158" s="53"/>
      <c r="E158" s="98"/>
      <c r="F158" s="98"/>
      <c r="G158" s="98"/>
      <c r="H158" s="98"/>
      <c r="I158" s="98"/>
      <c r="J158" s="192"/>
      <c r="K158" s="202"/>
      <c r="L158" s="202"/>
      <c r="M158" s="202"/>
      <c r="N158" s="202"/>
      <c r="O158" s="193"/>
      <c r="P158" s="161"/>
      <c r="Q158" s="537"/>
      <c r="R158" s="537"/>
      <c r="S158" s="537"/>
      <c r="T158" s="580"/>
      <c r="U158" s="580"/>
      <c r="V158" s="581"/>
      <c r="W158" s="607"/>
      <c r="X158" s="34">
        <f>X159+X162</f>
        <v>3</v>
      </c>
      <c r="Y158" s="95">
        <f>X158/($X158+$Z158+$AB158+$AD158+$AF158)</f>
        <v>1</v>
      </c>
      <c r="Z158" s="34">
        <f>Z159+Z162</f>
        <v>0</v>
      </c>
      <c r="AA158" s="95">
        <f>Z158/($X158+$Z158+$AB158+$AD158+$AF158)</f>
        <v>0</v>
      </c>
      <c r="AB158" s="34">
        <f>AB159+AB162</f>
        <v>0</v>
      </c>
      <c r="AC158" s="95">
        <f>AB158/($X158+$Z158+$AB158+$AD158+$AF158)</f>
        <v>0</v>
      </c>
      <c r="AD158" s="34">
        <f>AD159+AD162</f>
        <v>0</v>
      </c>
      <c r="AE158" s="95">
        <f>AD158/($X158+$Z158+$AB158+$AD158+$AF158)</f>
        <v>0</v>
      </c>
      <c r="AF158" s="34">
        <f>AF159+AF162</f>
        <v>0</v>
      </c>
      <c r="AG158" s="95">
        <f>AF158/($X158+$Z158+$AB158+$AD158+$AF158)</f>
        <v>0</v>
      </c>
      <c r="AH158" s="34">
        <f>AH159+AH162</f>
        <v>3</v>
      </c>
      <c r="AI158" s="95">
        <f>AH158/($X158+$Z158+$AB158+$AD158+$AF158)</f>
        <v>1</v>
      </c>
      <c r="AJ158" s="34">
        <f>AJ159+AJ162</f>
        <v>0</v>
      </c>
      <c r="AK158" s="95">
        <f>AJ158/($X158+$Z158+$AB158+$AD158+$AF158)</f>
        <v>0</v>
      </c>
      <c r="AL158" s="34">
        <f>AL159+AL162</f>
        <v>0</v>
      </c>
      <c r="AM158" s="95">
        <f>AL158/($X158+$Z158+$AB158+$AD158+$AF158)</f>
        <v>0</v>
      </c>
      <c r="AN158" s="34">
        <f>AN159+AN162</f>
        <v>0</v>
      </c>
      <c r="AO158" s="95">
        <f>AN158/($X158+$Z158+$AB158+$AD158+$AF158)</f>
        <v>0</v>
      </c>
      <c r="AP158" s="34">
        <f>AP159+AP162</f>
        <v>0</v>
      </c>
      <c r="AQ158" s="95">
        <f>AP158/($X158+$Z158+$AB158+$AD158+$AF158)</f>
        <v>0</v>
      </c>
    </row>
    <row r="159" spans="1:43" s="3" customFormat="1" ht="26.25" customHeight="1" x14ac:dyDescent="0.25">
      <c r="A159" s="84" t="s">
        <v>697</v>
      </c>
      <c r="B159" s="85" t="s">
        <v>23</v>
      </c>
      <c r="C159" s="86"/>
      <c r="D159" s="84"/>
      <c r="E159" s="84"/>
      <c r="F159" s="87"/>
      <c r="G159" s="87"/>
      <c r="H159" s="87"/>
      <c r="I159" s="87"/>
      <c r="J159" s="87"/>
      <c r="K159" s="198"/>
      <c r="L159" s="198"/>
      <c r="M159" s="198"/>
      <c r="N159" s="198"/>
      <c r="O159" s="179"/>
      <c r="P159" s="161"/>
      <c r="Q159" s="536"/>
      <c r="R159" s="536"/>
      <c r="S159" s="536"/>
      <c r="T159" s="580"/>
      <c r="U159" s="580"/>
      <c r="V159" s="581"/>
      <c r="W159" s="598"/>
      <c r="X159" s="88">
        <f>COUNTIF(X160:X161,"x")</f>
        <v>2</v>
      </c>
      <c r="Y159" s="94">
        <f>X159/($X159+$Z159+$AB159+$AD159+$AF159)</f>
        <v>1</v>
      </c>
      <c r="Z159" s="88">
        <f>COUNTIF(Z160:Z161,"x")</f>
        <v>0</v>
      </c>
      <c r="AA159" s="94">
        <f>Z159/($X159+$Z159+$AB159+$AD159+$AF159)</f>
        <v>0</v>
      </c>
      <c r="AB159" s="88">
        <f>COUNTIF(AB160:AB161,"x")</f>
        <v>0</v>
      </c>
      <c r="AC159" s="94">
        <f>AB159/($X159+$Z159+$AB159+$AD159+$AF159)</f>
        <v>0</v>
      </c>
      <c r="AD159" s="88">
        <f>COUNTIF(AD160:AD161,"x")</f>
        <v>0</v>
      </c>
      <c r="AE159" s="94">
        <f>AD159/($X159+$Z159+$AB159+$AD159+$AF159)</f>
        <v>0</v>
      </c>
      <c r="AF159" s="88">
        <f>COUNTIF(AF160:AF161,"x")</f>
        <v>0</v>
      </c>
      <c r="AG159" s="94">
        <f>AF159/($X159+$Z159+$AB159+$AD159+$AF159)</f>
        <v>0</v>
      </c>
      <c r="AH159" s="88">
        <f>COUNTIF(AH160:AH161,"x")</f>
        <v>2</v>
      </c>
      <c r="AI159" s="94">
        <f>AH159/($X159+$Z159+$AB159+$AD159+$AF159)</f>
        <v>1</v>
      </c>
      <c r="AJ159" s="88">
        <f>COUNTIF(AJ160:AJ161,"x")</f>
        <v>0</v>
      </c>
      <c r="AK159" s="94">
        <f>AJ159/($X159+$Z159+$AB159+$AD159+$AF159)</f>
        <v>0</v>
      </c>
      <c r="AL159" s="88">
        <f>COUNTIF(AL160:AL161,"x")</f>
        <v>0</v>
      </c>
      <c r="AM159" s="94">
        <f>AL159/($X159+$Z159+$AB159+$AD159+$AF159)</f>
        <v>0</v>
      </c>
      <c r="AN159" s="88">
        <f>COUNTIF(AN160:AN161,"x")</f>
        <v>0</v>
      </c>
      <c r="AO159" s="94">
        <f>AN159/($X159+$Z159+$AB159+$AD159+$AF159)</f>
        <v>0</v>
      </c>
      <c r="AP159" s="88">
        <f>COUNTIF(AP160:AP161,"x")</f>
        <v>0</v>
      </c>
      <c r="AQ159" s="94">
        <f>AP159/($X159+$Z159+$AB159+$AD159+$AF159)</f>
        <v>0</v>
      </c>
    </row>
    <row r="160" spans="1:43" s="3" customFormat="1" ht="26.25" customHeight="1" x14ac:dyDescent="0.25">
      <c r="A160" s="22">
        <v>1</v>
      </c>
      <c r="B160" s="23" t="s">
        <v>440</v>
      </c>
      <c r="C160" s="44" t="s">
        <v>441</v>
      </c>
      <c r="D160" s="27">
        <v>11100000785</v>
      </c>
      <c r="E160" s="27">
        <v>96</v>
      </c>
      <c r="F160" s="27">
        <v>36</v>
      </c>
      <c r="G160" s="27">
        <v>60</v>
      </c>
      <c r="H160" s="27">
        <v>0</v>
      </c>
      <c r="I160" s="27">
        <v>0</v>
      </c>
      <c r="J160" s="169">
        <v>96</v>
      </c>
      <c r="K160" s="156">
        <f>F160</f>
        <v>36</v>
      </c>
      <c r="L160" s="156">
        <f>G160</f>
        <v>60</v>
      </c>
      <c r="M160" s="156"/>
      <c r="N160" s="156"/>
      <c r="O160" s="179">
        <f>K160+L160+M160-N160</f>
        <v>96</v>
      </c>
      <c r="P160" s="161" t="str">
        <f t="shared" si="287"/>
        <v>Xuất sắc</v>
      </c>
      <c r="Q160" s="536"/>
      <c r="R160" s="536"/>
      <c r="S160" s="536"/>
      <c r="T160" s="580">
        <f t="shared" ref="T160:T161" si="299">COUNTIF(Q160:S160,"B")+COUNTIF(Q160:S160,"C")*2</f>
        <v>0</v>
      </c>
      <c r="U160" s="580">
        <f t="shared" ref="U160:U161" si="300">+COUNTIF(Q160:S160,"D")</f>
        <v>0</v>
      </c>
      <c r="V160" s="581" t="str">
        <f t="shared" si="261"/>
        <v>Xuất sắc</v>
      </c>
      <c r="W160" s="610"/>
      <c r="X160" s="10" t="str">
        <f t="shared" ref="X160:X161" si="301">IF(AND($J160&gt;=90,$J160&lt;=100),"X",IF($J160&lt;90,"",""))</f>
        <v>X</v>
      </c>
      <c r="Y160" s="10"/>
      <c r="Z160" s="92" t="str">
        <f t="shared" ref="Z160:Z161" si="302">IF(AND($J160&gt;=75,$J160&lt;90),"X",IF($J160&lt;75,"",""))</f>
        <v/>
      </c>
      <c r="AA160" s="92"/>
      <c r="AB160" s="92" t="str">
        <f t="shared" ref="AB160:AB161" si="303">IF(AND($J160&gt;=50,$J160&lt;75),"X",IF($J160&lt;50,"",""))</f>
        <v/>
      </c>
      <c r="AC160" s="92"/>
      <c r="AD160" s="92" t="str">
        <f t="shared" ref="AD160:AD161" si="304">IF($J160&lt;50,"X","")</f>
        <v/>
      </c>
      <c r="AE160" s="9"/>
      <c r="AF160" s="172"/>
      <c r="AG160" s="172"/>
      <c r="AH160" s="10" t="str">
        <f t="shared" ref="AH160:AH161" si="305">IF($V160="Xuất sắc","X","")</f>
        <v>X</v>
      </c>
      <c r="AI160" s="10"/>
      <c r="AJ160" s="92" t="str">
        <f t="shared" ref="AJ160:AJ161" si="306">IF($V160="Tốt","X","")</f>
        <v/>
      </c>
      <c r="AK160" s="92"/>
      <c r="AL160" s="10" t="str">
        <f t="shared" ref="AL160:AL161" si="307">IF($V160="Hoàn thành","X","")</f>
        <v/>
      </c>
      <c r="AM160" s="92"/>
      <c r="AN160" s="10" t="str">
        <f t="shared" ref="AN160:AN161" si="308">IF($V160="Không hoàn thành","X","")</f>
        <v/>
      </c>
      <c r="AO160" s="569"/>
      <c r="AP160" s="10" t="str">
        <f t="shared" ref="AP160:AP161" si="309">IF($V160="Không đánh giá","X","")</f>
        <v/>
      </c>
      <c r="AQ160" s="172"/>
    </row>
    <row r="161" spans="1:43" s="4" customFormat="1" ht="26.25" customHeight="1" x14ac:dyDescent="0.25">
      <c r="A161" s="22">
        <v>2</v>
      </c>
      <c r="B161" s="23" t="s">
        <v>442</v>
      </c>
      <c r="C161" s="44" t="s">
        <v>303</v>
      </c>
      <c r="D161" s="27">
        <v>11100115711</v>
      </c>
      <c r="E161" s="27">
        <v>94</v>
      </c>
      <c r="F161" s="27">
        <v>34</v>
      </c>
      <c r="G161" s="27">
        <v>60</v>
      </c>
      <c r="H161" s="27">
        <v>0</v>
      </c>
      <c r="I161" s="27">
        <v>0</v>
      </c>
      <c r="J161" s="169">
        <v>94</v>
      </c>
      <c r="K161" s="156">
        <f>F161</f>
        <v>34</v>
      </c>
      <c r="L161" s="156">
        <f>G161</f>
        <v>60</v>
      </c>
      <c r="M161" s="156"/>
      <c r="N161" s="156"/>
      <c r="O161" s="179">
        <f>K161+L161+M161-N161</f>
        <v>94</v>
      </c>
      <c r="P161" s="161" t="str">
        <f t="shared" si="287"/>
        <v>Xuất sắc</v>
      </c>
      <c r="Q161" s="536"/>
      <c r="R161" s="536"/>
      <c r="S161" s="536"/>
      <c r="T161" s="580">
        <f t="shared" si="299"/>
        <v>0</v>
      </c>
      <c r="U161" s="580">
        <f t="shared" si="300"/>
        <v>0</v>
      </c>
      <c r="V161" s="581" t="str">
        <f t="shared" si="261"/>
        <v>Xuất sắc</v>
      </c>
      <c r="W161" s="611"/>
      <c r="X161" s="10" t="str">
        <f t="shared" si="301"/>
        <v>X</v>
      </c>
      <c r="Y161" s="10"/>
      <c r="Z161" s="92" t="str">
        <f t="shared" si="302"/>
        <v/>
      </c>
      <c r="AA161" s="92"/>
      <c r="AB161" s="92" t="str">
        <f t="shared" si="303"/>
        <v/>
      </c>
      <c r="AC161" s="92"/>
      <c r="AD161" s="92" t="str">
        <f t="shared" si="304"/>
        <v/>
      </c>
      <c r="AE161" s="9"/>
      <c r="AF161" s="172"/>
      <c r="AG161" s="172"/>
      <c r="AH161" s="10" t="str">
        <f t="shared" si="305"/>
        <v>X</v>
      </c>
      <c r="AI161" s="10"/>
      <c r="AJ161" s="92" t="str">
        <f t="shared" si="306"/>
        <v/>
      </c>
      <c r="AK161" s="92"/>
      <c r="AL161" s="10" t="str">
        <f t="shared" si="307"/>
        <v/>
      </c>
      <c r="AM161" s="92"/>
      <c r="AN161" s="10" t="str">
        <f t="shared" si="308"/>
        <v/>
      </c>
      <c r="AO161" s="569"/>
      <c r="AP161" s="10" t="str">
        <f t="shared" si="309"/>
        <v/>
      </c>
      <c r="AQ161" s="172"/>
    </row>
    <row r="162" spans="1:43" s="5" customFormat="1" ht="26.25" customHeight="1" x14ac:dyDescent="0.25">
      <c r="A162" s="84" t="s">
        <v>700</v>
      </c>
      <c r="B162" s="85" t="s">
        <v>446</v>
      </c>
      <c r="C162" s="86"/>
      <c r="D162" s="84"/>
      <c r="E162" s="84"/>
      <c r="F162" s="87"/>
      <c r="G162" s="87"/>
      <c r="H162" s="87"/>
      <c r="I162" s="87"/>
      <c r="J162" s="87"/>
      <c r="K162" s="198"/>
      <c r="L162" s="198"/>
      <c r="M162" s="198"/>
      <c r="N162" s="198"/>
      <c r="O162" s="179"/>
      <c r="P162" s="161"/>
      <c r="Q162" s="536"/>
      <c r="R162" s="536"/>
      <c r="S162" s="536"/>
      <c r="T162" s="580"/>
      <c r="U162" s="580"/>
      <c r="V162" s="581"/>
      <c r="W162" s="598"/>
      <c r="X162" s="88">
        <f>COUNTIF(X163:X163,"x")</f>
        <v>1</v>
      </c>
      <c r="Y162" s="94">
        <f>X162/($X162+$Z162+$AB162+$AD162+$AF162)</f>
        <v>1</v>
      </c>
      <c r="Z162" s="88">
        <f>COUNTIF(Z163:Z163,"x")</f>
        <v>0</v>
      </c>
      <c r="AA162" s="94">
        <f>Z162/($X162+$Z162+$AB162+$AD162+$AF162)</f>
        <v>0</v>
      </c>
      <c r="AB162" s="88">
        <f>COUNTIF(AB163:AB163,"x")</f>
        <v>0</v>
      </c>
      <c r="AC162" s="94">
        <f>AB162/($X162+$Z162+$AB162+$AD162+$AF162)</f>
        <v>0</v>
      </c>
      <c r="AD162" s="88">
        <f>COUNTIF(AD163:AD163,"x")</f>
        <v>0</v>
      </c>
      <c r="AE162" s="94">
        <f>AD162/($X162+$Z162+$AB162+$AD162+$AF162)</f>
        <v>0</v>
      </c>
      <c r="AF162" s="88">
        <f>COUNTIF(AF163:AF163,"x")</f>
        <v>0</v>
      </c>
      <c r="AG162" s="94">
        <f>AF162/($X162+$Z162+$AB162+$AD162+$AF162)</f>
        <v>0</v>
      </c>
      <c r="AH162" s="88">
        <f>COUNTIF(AH163:AH163,"x")</f>
        <v>1</v>
      </c>
      <c r="AI162" s="94">
        <f>AH162/($X162+$Z162+$AB162+$AD162+$AF162)</f>
        <v>1</v>
      </c>
      <c r="AJ162" s="88">
        <f>COUNTIF(AJ163:AJ163,"x")</f>
        <v>0</v>
      </c>
      <c r="AK162" s="94">
        <f>AJ162/($X162+$Z162+$AB162+$AD162+$AF162)</f>
        <v>0</v>
      </c>
      <c r="AL162" s="88">
        <f>COUNTIF(AL163:AL163,"x")</f>
        <v>0</v>
      </c>
      <c r="AM162" s="94">
        <f>AL162/($X162+$Z162+$AB162+$AD162+$AF162)</f>
        <v>0</v>
      </c>
      <c r="AN162" s="88">
        <f>COUNTIF(AN163:AN163,"x")</f>
        <v>0</v>
      </c>
      <c r="AO162" s="94">
        <f>AN162/($X162+$Z162+$AB162+$AD162+$AF162)</f>
        <v>0</v>
      </c>
      <c r="AP162" s="88">
        <f>COUNTIF(AP163:AP163,"x")</f>
        <v>0</v>
      </c>
      <c r="AQ162" s="94">
        <f>AP162/($X162+$Z162+$AB162+$AD162+$AF162)</f>
        <v>0</v>
      </c>
    </row>
    <row r="163" spans="1:43" s="5" customFormat="1" ht="26.25" customHeight="1" x14ac:dyDescent="0.25">
      <c r="A163" s="22">
        <v>3</v>
      </c>
      <c r="B163" s="58" t="s">
        <v>63</v>
      </c>
      <c r="C163" s="129" t="s">
        <v>443</v>
      </c>
      <c r="D163" s="226" t="s">
        <v>713</v>
      </c>
      <c r="E163" s="222">
        <v>94</v>
      </c>
      <c r="F163" s="222">
        <v>34</v>
      </c>
      <c r="G163" s="222">
        <v>60</v>
      </c>
      <c r="H163" s="222"/>
      <c r="I163" s="222"/>
      <c r="J163" s="27">
        <f>ROUND(F163+G163+H163-I163,1)</f>
        <v>94</v>
      </c>
      <c r="K163" s="156">
        <f>F163</f>
        <v>34</v>
      </c>
      <c r="L163" s="156">
        <f>G163</f>
        <v>60</v>
      </c>
      <c r="M163" s="156"/>
      <c r="N163" s="156"/>
      <c r="O163" s="179">
        <f>K163+L163+M163-N163</f>
        <v>94</v>
      </c>
      <c r="P163" s="161" t="str">
        <f t="shared" si="287"/>
        <v>Xuất sắc</v>
      </c>
      <c r="Q163" s="536"/>
      <c r="R163" s="536"/>
      <c r="S163" s="536"/>
      <c r="T163" s="580">
        <f t="shared" ref="T163" si="310">COUNTIF(Q163:S163,"B")+COUNTIF(Q163:S163,"C")*2</f>
        <v>0</v>
      </c>
      <c r="U163" s="580">
        <f t="shared" ref="U163" si="311">+COUNTIF(Q163:S163,"D")</f>
        <v>0</v>
      </c>
      <c r="V163" s="581" t="str">
        <f t="shared" si="261"/>
        <v>Xuất sắc</v>
      </c>
      <c r="W163" s="605"/>
      <c r="X163" s="10" t="str">
        <f t="shared" ref="X163" si="312">IF(AND($J163&gt;=90,$J163&lt;=100),"X",IF($J163&lt;90,"",""))</f>
        <v>X</v>
      </c>
      <c r="Y163" s="10"/>
      <c r="Z163" s="92" t="str">
        <f t="shared" ref="Z163" si="313">IF(AND($J163&gt;=75,$J163&lt;90),"X",IF($J163&lt;75,"",""))</f>
        <v/>
      </c>
      <c r="AA163" s="92"/>
      <c r="AB163" s="92" t="str">
        <f t="shared" ref="AB163" si="314">IF(AND($J163&gt;=50,$J163&lt;75),"X",IF($J163&lt;50,"",""))</f>
        <v/>
      </c>
      <c r="AC163" s="92"/>
      <c r="AD163" s="92" t="str">
        <f t="shared" ref="AD163" si="315">IF($J163&lt;50,"X","")</f>
        <v/>
      </c>
      <c r="AE163" s="9"/>
      <c r="AF163" s="172"/>
      <c r="AG163" s="172"/>
      <c r="AH163" s="10" t="str">
        <f t="shared" ref="AH163" si="316">IF($V163="Xuất sắc","X","")</f>
        <v>X</v>
      </c>
      <c r="AI163" s="10"/>
      <c r="AJ163" s="92" t="str">
        <f t="shared" ref="AJ163" si="317">IF($V163="Tốt","X","")</f>
        <v/>
      </c>
      <c r="AK163" s="92"/>
      <c r="AL163" s="10" t="str">
        <f t="shared" ref="AL163" si="318">IF($V163="Hoàn thành","X","")</f>
        <v/>
      </c>
      <c r="AM163" s="92"/>
      <c r="AN163" s="10" t="str">
        <f t="shared" ref="AN163" si="319">IF($V163="Không hoàn thành","X","")</f>
        <v/>
      </c>
      <c r="AO163" s="569"/>
      <c r="AP163" s="10" t="str">
        <f t="shared" ref="AP163" si="320">IF($V163="Không đánh giá","X","")</f>
        <v/>
      </c>
      <c r="AQ163" s="172"/>
    </row>
    <row r="164" spans="1:43" s="57" customFormat="1" ht="26.25" customHeight="1" x14ac:dyDescent="0.25">
      <c r="A164" s="52" t="s">
        <v>445</v>
      </c>
      <c r="B164" s="51" t="s">
        <v>459</v>
      </c>
      <c r="C164" s="46"/>
      <c r="D164" s="53"/>
      <c r="E164" s="98"/>
      <c r="F164" s="98"/>
      <c r="G164" s="98"/>
      <c r="H164" s="98"/>
      <c r="I164" s="98"/>
      <c r="J164" s="192"/>
      <c r="K164" s="202"/>
      <c r="L164" s="202"/>
      <c r="M164" s="202"/>
      <c r="N164" s="202"/>
      <c r="O164" s="193"/>
      <c r="P164" s="161"/>
      <c r="Q164" s="537"/>
      <c r="R164" s="537"/>
      <c r="S164" s="537"/>
      <c r="T164" s="580"/>
      <c r="U164" s="580"/>
      <c r="V164" s="581"/>
      <c r="W164" s="607"/>
      <c r="X164" s="34">
        <f>X165+X170</f>
        <v>2</v>
      </c>
      <c r="Y164" s="95">
        <f>X164/($X164+$Z164+$AB164+$AD164+$AF164)</f>
        <v>0.33333333333333331</v>
      </c>
      <c r="Z164" s="34">
        <f>Z165+Z170</f>
        <v>4</v>
      </c>
      <c r="AA164" s="95">
        <f>Z164/($X164+$Z164+$AB164+$AD164+$AF164)</f>
        <v>0.66666666666666663</v>
      </c>
      <c r="AB164" s="34">
        <f>AB165+AB170</f>
        <v>0</v>
      </c>
      <c r="AC164" s="95">
        <f>AB164/($X164+$Z164+$AB164+$AD164+$AF164)</f>
        <v>0</v>
      </c>
      <c r="AD164" s="34">
        <f>AD165+AD170</f>
        <v>0</v>
      </c>
      <c r="AE164" s="95">
        <f>AD164/($X164+$Z164+$AB164+$AD164+$AF164)</f>
        <v>0</v>
      </c>
      <c r="AF164" s="34">
        <f>AF165+AF170</f>
        <v>0</v>
      </c>
      <c r="AG164" s="95">
        <f>AF164/($X164+$Z164+$AB164+$AD164+$AF164)</f>
        <v>0</v>
      </c>
      <c r="AH164" s="34">
        <f>AH165+AH170</f>
        <v>2</v>
      </c>
      <c r="AI164" s="95">
        <f>AH164/($X164+$Z164+$AB164+$AD164+$AF164)</f>
        <v>0.33333333333333331</v>
      </c>
      <c r="AJ164" s="34">
        <f>AJ165+AJ170</f>
        <v>4</v>
      </c>
      <c r="AK164" s="95">
        <f>AJ164/($X164+$Z164+$AB164+$AD164+$AF164)</f>
        <v>0.66666666666666663</v>
      </c>
      <c r="AL164" s="34">
        <f>AL165+AL170</f>
        <v>0</v>
      </c>
      <c r="AM164" s="95">
        <f>AL164/($X164+$Z164+$AB164+$AD164+$AF164)</f>
        <v>0</v>
      </c>
      <c r="AN164" s="34">
        <f>AN165+AN170</f>
        <v>0</v>
      </c>
      <c r="AO164" s="95">
        <f>AN164/($X164+$Z164+$AB164+$AD164+$AF164)</f>
        <v>0</v>
      </c>
      <c r="AP164" s="34">
        <f>AP165+AP170</f>
        <v>0</v>
      </c>
      <c r="AQ164" s="95">
        <f>AP164/($X164+$Z164+$AB164+$AD164+$AF164)</f>
        <v>0</v>
      </c>
    </row>
    <row r="165" spans="1:43" s="3" customFormat="1" ht="26.25" customHeight="1" x14ac:dyDescent="0.25">
      <c r="A165" s="84" t="s">
        <v>697</v>
      </c>
      <c r="B165" s="85" t="s">
        <v>23</v>
      </c>
      <c r="C165" s="86"/>
      <c r="D165" s="84"/>
      <c r="E165" s="84"/>
      <c r="F165" s="87"/>
      <c r="G165" s="87"/>
      <c r="H165" s="87"/>
      <c r="I165" s="87"/>
      <c r="J165" s="87"/>
      <c r="K165" s="198"/>
      <c r="L165" s="198"/>
      <c r="M165" s="198"/>
      <c r="N165" s="198"/>
      <c r="O165" s="179"/>
      <c r="P165" s="161"/>
      <c r="Q165" s="536"/>
      <c r="R165" s="536"/>
      <c r="S165" s="536"/>
      <c r="T165" s="580"/>
      <c r="U165" s="580"/>
      <c r="V165" s="581"/>
      <c r="W165" s="598"/>
      <c r="X165" s="88">
        <f>COUNTIF(X166:X169,"x")</f>
        <v>2</v>
      </c>
      <c r="Y165" s="94">
        <f>X165/($X165+$Z165+$AB165+$AD165+$AF165)</f>
        <v>0.5</v>
      </c>
      <c r="Z165" s="88">
        <f>COUNTIF(Z166:Z169,"x")</f>
        <v>2</v>
      </c>
      <c r="AA165" s="94">
        <f>Z165/($X165+$Z165+$AB165+$AD165+$AF165)</f>
        <v>0.5</v>
      </c>
      <c r="AB165" s="88">
        <f>COUNTIF(AB166:AB169,"x")</f>
        <v>0</v>
      </c>
      <c r="AC165" s="94">
        <f>AB165/($X165+$Z165+$AB165+$AD165+$AF165)</f>
        <v>0</v>
      </c>
      <c r="AD165" s="88">
        <f>COUNTIF(AD166:AD169,"x")</f>
        <v>0</v>
      </c>
      <c r="AE165" s="94">
        <f>AD165/($X165+$Z165+$AB165+$AD165+$AF165)</f>
        <v>0</v>
      </c>
      <c r="AF165" s="88">
        <f>COUNTIF(AF166:AF169,"x")</f>
        <v>0</v>
      </c>
      <c r="AG165" s="94">
        <f>AF165/($X165+$Z165+$AB165+$AD165+$AF165)</f>
        <v>0</v>
      </c>
      <c r="AH165" s="88">
        <f>COUNTIF(AH166:AH169,"x")</f>
        <v>2</v>
      </c>
      <c r="AI165" s="94">
        <f>AH165/($X165+$Z165+$AB165+$AD165+$AF165)</f>
        <v>0.5</v>
      </c>
      <c r="AJ165" s="88">
        <f>COUNTIF(AJ166:AJ169,"x")</f>
        <v>2</v>
      </c>
      <c r="AK165" s="94">
        <f>AJ165/($X165+$Z165+$AB165+$AD165+$AF165)</f>
        <v>0.5</v>
      </c>
      <c r="AL165" s="88">
        <f>COUNTIF(AL166:AL169,"x")</f>
        <v>0</v>
      </c>
      <c r="AM165" s="94">
        <f>AL165/($X165+$Z165+$AB165+$AD165+$AF165)</f>
        <v>0</v>
      </c>
      <c r="AN165" s="88">
        <f>COUNTIF(AN166:AN169,"x")</f>
        <v>0</v>
      </c>
      <c r="AO165" s="94">
        <f>AN165/($X165+$Z165+$AB165+$AD165+$AF165)</f>
        <v>0</v>
      </c>
      <c r="AP165" s="88">
        <f>COUNTIF(AP166:AP169,"x")</f>
        <v>0</v>
      </c>
      <c r="AQ165" s="94">
        <f>AP165/($X165+$Z165+$AB165+$AD165+$AF165)</f>
        <v>0</v>
      </c>
    </row>
    <row r="166" spans="1:43" s="3" customFormat="1" ht="24.75" customHeight="1" x14ac:dyDescent="0.25">
      <c r="A166" s="13">
        <v>1</v>
      </c>
      <c r="B166" s="23" t="s">
        <v>164</v>
      </c>
      <c r="C166" s="45" t="s">
        <v>416</v>
      </c>
      <c r="D166" s="123">
        <v>11100000798</v>
      </c>
      <c r="E166" s="27">
        <v>87</v>
      </c>
      <c r="F166" s="27">
        <v>31</v>
      </c>
      <c r="G166" s="27">
        <v>60</v>
      </c>
      <c r="H166" s="27">
        <v>1</v>
      </c>
      <c r="I166" s="27">
        <v>0</v>
      </c>
      <c r="J166" s="169">
        <v>92</v>
      </c>
      <c r="K166" s="156">
        <f>F166</f>
        <v>31</v>
      </c>
      <c r="L166" s="156">
        <f>G166</f>
        <v>60</v>
      </c>
      <c r="M166" s="156">
        <f>H166</f>
        <v>1</v>
      </c>
      <c r="N166" s="156">
        <f>I166</f>
        <v>0</v>
      </c>
      <c r="O166" s="474">
        <f>K166+L166+M166-N166</f>
        <v>92</v>
      </c>
      <c r="P166" s="161" t="str">
        <f>IF(AND($O166&gt;=90,$O166&lt;=100),"Xuất sắc",IF(AND($O166&gt;=75,$O166&lt;90),"Tốt",IF(AND($O166&gt;=50,$O166&lt;75),"Hoàn thành",IF(AND($O166&lt;50,$O166&gt;0),"Không hoàn thành",IF($O166=0,"Không đánh giá","")))))</f>
        <v>Xuất sắc</v>
      </c>
      <c r="Q166" s="536"/>
      <c r="R166" s="536"/>
      <c r="S166" s="536"/>
      <c r="T166" s="580">
        <f>COUNTIF(Q166:S166,"B")+COUNTIF(Q166:S166,"C")*2</f>
        <v>0</v>
      </c>
      <c r="U166" s="580">
        <f>+COUNTIF(Q166:S166,"D")</f>
        <v>0</v>
      </c>
      <c r="V166" s="582" t="str">
        <f>IF(U166&gt;=1,"Không hoàn thành",IF(AND($O166&gt;=90,$O166&lt;100,T166=0),"Xuất sắc",IF(AND($O166&gt;=90,$O166&lt;100,T166=1),"Tốt",IF(AND($O166&gt;=90,$O166&lt;100,T166=2),"Hoàn thành",IF(AND($O166&gt;=90,$O166&lt;100,T166&gt;=3),"Không hoàn thành",IF(AND($O166&gt;=75,$O166&lt;90,T166=0),"Tốt",IF(AND($O166&gt;=75,$O166&lt;90,T166=1),"Hoàn thành",IF(AND($O166&gt;=75,$O166&lt;90,T166&gt;=2),"Không hoàn thành",IF(AND($O166&gt;=50,$O166&lt;75,T166=0),"Hoàn thành",IF(AND($O166&gt;=50,$O166&lt;=75,T166&gt;=1),"Không hoàn thành",IF(AND($O166&gt;0,$O166&lt;50),"Không hoàn thành",IF($O166=0,"Không đánh giá",""))))))))))))</f>
        <v>Xuất sắc</v>
      </c>
      <c r="W166" s="610"/>
      <c r="X166" s="10"/>
      <c r="Y166" s="10"/>
      <c r="Z166" s="92" t="s">
        <v>299</v>
      </c>
      <c r="AA166" s="92"/>
      <c r="AB166" s="92" t="str">
        <f>IF(AND($J166&gt;=50,$J166&lt;75),"X",IF($J166&lt;50,"",""))</f>
        <v/>
      </c>
      <c r="AC166" s="92"/>
      <c r="AD166" s="92" t="str">
        <f>IF($J166&lt;50,"X","")</f>
        <v/>
      </c>
      <c r="AE166" s="9"/>
      <c r="AF166" s="172"/>
      <c r="AG166" s="172"/>
      <c r="AH166" s="10"/>
      <c r="AI166" s="10"/>
      <c r="AJ166" s="583" t="s">
        <v>299</v>
      </c>
      <c r="AK166" s="92"/>
      <c r="AL166" s="10" t="str">
        <f>IF($V166="Hoàn thành","X","")</f>
        <v/>
      </c>
      <c r="AM166" s="92"/>
      <c r="AN166" s="10" t="str">
        <f>IF($V166="Không hoàn thành","X","")</f>
        <v/>
      </c>
      <c r="AO166" s="569"/>
      <c r="AP166" s="10" t="str">
        <f>IF($V166="Không đánh giá","X","")</f>
        <v/>
      </c>
      <c r="AQ166" s="172"/>
    </row>
    <row r="167" spans="1:43" s="4" customFormat="1" ht="26.25" customHeight="1" x14ac:dyDescent="0.25">
      <c r="A167" s="22">
        <v>2</v>
      </c>
      <c r="B167" s="23" t="s">
        <v>449</v>
      </c>
      <c r="C167" s="44" t="s">
        <v>282</v>
      </c>
      <c r="D167" s="27">
        <v>40700000674</v>
      </c>
      <c r="E167" s="27">
        <v>87</v>
      </c>
      <c r="F167" s="27">
        <v>29</v>
      </c>
      <c r="G167" s="27">
        <v>60</v>
      </c>
      <c r="H167" s="27">
        <v>1</v>
      </c>
      <c r="I167" s="27">
        <v>0</v>
      </c>
      <c r="J167" s="169">
        <v>90</v>
      </c>
      <c r="K167" s="156">
        <f t="shared" ref="K167:L169" si="321">F167</f>
        <v>29</v>
      </c>
      <c r="L167" s="156">
        <f t="shared" si="321"/>
        <v>60</v>
      </c>
      <c r="M167" s="156">
        <f t="shared" ref="M167:N169" si="322">H167</f>
        <v>1</v>
      </c>
      <c r="N167" s="156">
        <f t="shared" si="322"/>
        <v>0</v>
      </c>
      <c r="O167" s="179">
        <f>K167+L167+M167-N167</f>
        <v>90</v>
      </c>
      <c r="P167" s="161" t="str">
        <f t="shared" si="287"/>
        <v>Xuất sắc</v>
      </c>
      <c r="Q167" s="536"/>
      <c r="R167" s="536"/>
      <c r="S167" s="536"/>
      <c r="T167" s="580">
        <f t="shared" ref="T167:T169" si="323">COUNTIF(Q167:S167,"B")+COUNTIF(Q167:S167,"C")*2</f>
        <v>0</v>
      </c>
      <c r="U167" s="580">
        <f t="shared" ref="U167:U169" si="324">+COUNTIF(Q167:S167,"D")</f>
        <v>0</v>
      </c>
      <c r="V167" s="581" t="str">
        <f t="shared" si="261"/>
        <v>Xuất sắc</v>
      </c>
      <c r="W167" s="611"/>
      <c r="X167" s="10" t="str">
        <f t="shared" ref="X167:X169" si="325">IF(AND($J167&gt;=90,$J167&lt;=100),"X",IF($J167&lt;90,"",""))</f>
        <v>X</v>
      </c>
      <c r="Y167" s="10"/>
      <c r="Z167" s="92" t="str">
        <f t="shared" ref="Z167:Z169" si="326">IF(AND($J167&gt;=75,$J167&lt;90),"X",IF($J167&lt;75,"",""))</f>
        <v/>
      </c>
      <c r="AA167" s="92"/>
      <c r="AB167" s="92" t="str">
        <f t="shared" ref="AB167:AB169" si="327">IF(AND($J167&gt;=50,$J167&lt;75),"X",IF($J167&lt;50,"",""))</f>
        <v/>
      </c>
      <c r="AC167" s="92"/>
      <c r="AD167" s="92" t="str">
        <f t="shared" ref="AD167:AD169" si="328">IF($J167&lt;50,"X","")</f>
        <v/>
      </c>
      <c r="AE167" s="9"/>
      <c r="AF167" s="172"/>
      <c r="AG167" s="172"/>
      <c r="AH167" s="10" t="str">
        <f t="shared" ref="AH167:AH169" si="329">IF($V167="Xuất sắc","X","")</f>
        <v>X</v>
      </c>
      <c r="AI167" s="10"/>
      <c r="AJ167" s="92" t="str">
        <f t="shared" ref="AJ167:AJ169" si="330">IF($V167="Tốt","X","")</f>
        <v/>
      </c>
      <c r="AK167" s="92"/>
      <c r="AL167" s="10" t="str">
        <f t="shared" ref="AL167:AL169" si="331">IF($V167="Hoàn thành","X","")</f>
        <v/>
      </c>
      <c r="AM167" s="92"/>
      <c r="AN167" s="10" t="str">
        <f t="shared" ref="AN167:AN169" si="332">IF($V167="Không hoàn thành","X","")</f>
        <v/>
      </c>
      <c r="AO167" s="569"/>
      <c r="AP167" s="10" t="str">
        <f t="shared" ref="AP167:AP169" si="333">IF($V167="Không đánh giá","X","")</f>
        <v/>
      </c>
      <c r="AQ167" s="172"/>
    </row>
    <row r="168" spans="1:43" s="4" customFormat="1" ht="26.25" customHeight="1" x14ac:dyDescent="0.25">
      <c r="A168" s="22">
        <v>3</v>
      </c>
      <c r="B168" s="23" t="s">
        <v>450</v>
      </c>
      <c r="C168" s="44" t="s">
        <v>451</v>
      </c>
      <c r="D168" s="27">
        <v>11100000754</v>
      </c>
      <c r="E168" s="27">
        <v>89</v>
      </c>
      <c r="F168" s="27">
        <v>26</v>
      </c>
      <c r="G168" s="27">
        <v>50</v>
      </c>
      <c r="H168" s="27">
        <v>0</v>
      </c>
      <c r="I168" s="27">
        <v>0</v>
      </c>
      <c r="J168" s="169">
        <v>76</v>
      </c>
      <c r="K168" s="156">
        <f t="shared" si="321"/>
        <v>26</v>
      </c>
      <c r="L168" s="156">
        <f t="shared" si="321"/>
        <v>50</v>
      </c>
      <c r="M168" s="156">
        <f t="shared" si="322"/>
        <v>0</v>
      </c>
      <c r="N168" s="156">
        <f t="shared" si="322"/>
        <v>0</v>
      </c>
      <c r="O168" s="179">
        <f>K168+L168+M168-N168</f>
        <v>76</v>
      </c>
      <c r="P168" s="161" t="str">
        <f t="shared" si="287"/>
        <v>Tốt</v>
      </c>
      <c r="Q168" s="536"/>
      <c r="R168" s="536"/>
      <c r="S168" s="536"/>
      <c r="T168" s="580">
        <f t="shared" si="323"/>
        <v>0</v>
      </c>
      <c r="U168" s="580">
        <f t="shared" si="324"/>
        <v>0</v>
      </c>
      <c r="V168" s="581" t="str">
        <f t="shared" si="261"/>
        <v>Tốt</v>
      </c>
      <c r="W168" s="611"/>
      <c r="X168" s="10" t="str">
        <f t="shared" si="325"/>
        <v/>
      </c>
      <c r="Y168" s="10"/>
      <c r="Z168" s="92" t="str">
        <f t="shared" si="326"/>
        <v>X</v>
      </c>
      <c r="AA168" s="92"/>
      <c r="AB168" s="92" t="str">
        <f t="shared" si="327"/>
        <v/>
      </c>
      <c r="AC168" s="92"/>
      <c r="AD168" s="92" t="str">
        <f t="shared" si="328"/>
        <v/>
      </c>
      <c r="AE168" s="9"/>
      <c r="AF168" s="172"/>
      <c r="AG168" s="172"/>
      <c r="AH168" s="10" t="str">
        <f t="shared" si="329"/>
        <v/>
      </c>
      <c r="AI168" s="10"/>
      <c r="AJ168" s="92" t="str">
        <f t="shared" si="330"/>
        <v>X</v>
      </c>
      <c r="AK168" s="92"/>
      <c r="AL168" s="10" t="str">
        <f t="shared" si="331"/>
        <v/>
      </c>
      <c r="AM168" s="92"/>
      <c r="AN168" s="10" t="str">
        <f t="shared" si="332"/>
        <v/>
      </c>
      <c r="AO168" s="569"/>
      <c r="AP168" s="10" t="str">
        <f t="shared" si="333"/>
        <v/>
      </c>
      <c r="AQ168" s="172"/>
    </row>
    <row r="169" spans="1:43" s="3" customFormat="1" ht="26.25" customHeight="1" x14ac:dyDescent="0.25">
      <c r="A169" s="22">
        <v>4</v>
      </c>
      <c r="B169" s="23" t="s">
        <v>454</v>
      </c>
      <c r="C169" s="44" t="s">
        <v>115</v>
      </c>
      <c r="D169" s="27">
        <v>40400000544</v>
      </c>
      <c r="E169" s="27">
        <v>88</v>
      </c>
      <c r="F169" s="27">
        <v>29</v>
      </c>
      <c r="G169" s="27">
        <v>60</v>
      </c>
      <c r="H169" s="27">
        <v>1</v>
      </c>
      <c r="I169" s="27">
        <v>0</v>
      </c>
      <c r="J169" s="169">
        <v>90</v>
      </c>
      <c r="K169" s="156">
        <f t="shared" si="321"/>
        <v>29</v>
      </c>
      <c r="L169" s="156">
        <f t="shared" si="321"/>
        <v>60</v>
      </c>
      <c r="M169" s="156">
        <f t="shared" si="322"/>
        <v>1</v>
      </c>
      <c r="N169" s="156">
        <f t="shared" si="322"/>
        <v>0</v>
      </c>
      <c r="O169" s="179">
        <f>K169+L169+M169-N169</f>
        <v>90</v>
      </c>
      <c r="P169" s="161" t="str">
        <f t="shared" si="287"/>
        <v>Xuất sắc</v>
      </c>
      <c r="Q169" s="536"/>
      <c r="R169" s="536"/>
      <c r="S169" s="536"/>
      <c r="T169" s="580">
        <f t="shared" si="323"/>
        <v>0</v>
      </c>
      <c r="U169" s="580">
        <f t="shared" si="324"/>
        <v>0</v>
      </c>
      <c r="V169" s="581" t="str">
        <f t="shared" si="261"/>
        <v>Xuất sắc</v>
      </c>
      <c r="W169" s="610"/>
      <c r="X169" s="10" t="str">
        <f t="shared" si="325"/>
        <v>X</v>
      </c>
      <c r="Y169" s="10"/>
      <c r="Z169" s="92" t="str">
        <f t="shared" si="326"/>
        <v/>
      </c>
      <c r="AA169" s="92"/>
      <c r="AB169" s="92" t="str">
        <f t="shared" si="327"/>
        <v/>
      </c>
      <c r="AC169" s="92"/>
      <c r="AD169" s="92" t="str">
        <f t="shared" si="328"/>
        <v/>
      </c>
      <c r="AE169" s="9"/>
      <c r="AF169" s="172"/>
      <c r="AG169" s="172"/>
      <c r="AH169" s="10" t="str">
        <f t="shared" si="329"/>
        <v>X</v>
      </c>
      <c r="AI169" s="10"/>
      <c r="AJ169" s="92" t="str">
        <f t="shared" si="330"/>
        <v/>
      </c>
      <c r="AK169" s="92"/>
      <c r="AL169" s="10" t="str">
        <f t="shared" si="331"/>
        <v/>
      </c>
      <c r="AM169" s="92"/>
      <c r="AN169" s="10" t="str">
        <f t="shared" si="332"/>
        <v/>
      </c>
      <c r="AO169" s="569"/>
      <c r="AP169" s="10" t="str">
        <f t="shared" si="333"/>
        <v/>
      </c>
      <c r="AQ169" s="172"/>
    </row>
    <row r="170" spans="1:43" s="3" customFormat="1" ht="26.25" customHeight="1" x14ac:dyDescent="0.25">
      <c r="A170" s="84" t="s">
        <v>700</v>
      </c>
      <c r="B170" s="85" t="s">
        <v>446</v>
      </c>
      <c r="C170" s="86"/>
      <c r="D170" s="84"/>
      <c r="E170" s="84"/>
      <c r="F170" s="87"/>
      <c r="G170" s="87"/>
      <c r="H170" s="87"/>
      <c r="I170" s="87"/>
      <c r="J170" s="87"/>
      <c r="K170" s="198"/>
      <c r="L170" s="198"/>
      <c r="M170" s="198"/>
      <c r="N170" s="198"/>
      <c r="O170" s="179"/>
      <c r="P170" s="161"/>
      <c r="Q170" s="536"/>
      <c r="R170" s="536"/>
      <c r="S170" s="536"/>
      <c r="T170" s="580"/>
      <c r="U170" s="580"/>
      <c r="V170" s="581"/>
      <c r="W170" s="598"/>
      <c r="X170" s="88">
        <f>COUNTIF(X171:X172,"x")</f>
        <v>0</v>
      </c>
      <c r="Y170" s="94">
        <f>X170/($X170+$Z170+$AB170+$AD170+$AF170)</f>
        <v>0</v>
      </c>
      <c r="Z170" s="88">
        <f>COUNTIF(Z171:Z172,"x")</f>
        <v>2</v>
      </c>
      <c r="AA170" s="94">
        <f>Z170/($X170+$Z170+$AB170+$AD170+$AF170)</f>
        <v>1</v>
      </c>
      <c r="AB170" s="88">
        <f>COUNTIF(AB171:AB172,"x")</f>
        <v>0</v>
      </c>
      <c r="AC170" s="94">
        <f>AB170/($X170+$Z170+$AB170+$AD170+$AF170)</f>
        <v>0</v>
      </c>
      <c r="AD170" s="88">
        <f>COUNTIF(AD171:AD172,"x")</f>
        <v>0</v>
      </c>
      <c r="AE170" s="94">
        <f>AD170/($X170+$Z170+$AB170+$AD170+$AF170)</f>
        <v>0</v>
      </c>
      <c r="AF170" s="88">
        <f>COUNTIF(AF171:AF172,"x")</f>
        <v>0</v>
      </c>
      <c r="AG170" s="94">
        <f>AF170/($X170+$Z170+$AB170+$AD170+$AF170)</f>
        <v>0</v>
      </c>
      <c r="AH170" s="88">
        <f>COUNTIF(AH171:AH172,"x")</f>
        <v>0</v>
      </c>
      <c r="AI170" s="94">
        <f>AH170/($X170+$Z170+$AB170+$AD170+$AF170)</f>
        <v>0</v>
      </c>
      <c r="AJ170" s="88">
        <f>COUNTIF(AJ171:AJ172,"x")</f>
        <v>2</v>
      </c>
      <c r="AK170" s="94">
        <f>AJ170/($X170+$Z170+$AB170+$AD170+$AF170)</f>
        <v>1</v>
      </c>
      <c r="AL170" s="88">
        <f>COUNTIF(AL171:AL172,"x")</f>
        <v>0</v>
      </c>
      <c r="AM170" s="94">
        <f>AL170/($X170+$Z170+$AB170+$AD170+$AF170)</f>
        <v>0</v>
      </c>
      <c r="AN170" s="88">
        <f>COUNTIF(AN171:AN172,"x")</f>
        <v>0</v>
      </c>
      <c r="AO170" s="94">
        <f>AN170/($X170+$Z170+$AB170+$AD170+$AF170)</f>
        <v>0</v>
      </c>
      <c r="AP170" s="88">
        <f>COUNTIF(AP171:AP172,"x")</f>
        <v>0</v>
      </c>
      <c r="AQ170" s="94">
        <f>AP170/($X170+$Z170+$AB170+$AD170+$AF170)</f>
        <v>0</v>
      </c>
    </row>
    <row r="171" spans="1:43" s="3" customFormat="1" ht="26.25" customHeight="1" x14ac:dyDescent="0.25">
      <c r="A171" s="22">
        <v>5</v>
      </c>
      <c r="B171" s="23" t="s">
        <v>455</v>
      </c>
      <c r="C171" s="44" t="s">
        <v>98</v>
      </c>
      <c r="D171" s="27" t="s">
        <v>456</v>
      </c>
      <c r="E171" s="27">
        <v>78</v>
      </c>
      <c r="F171" s="27">
        <v>28</v>
      </c>
      <c r="G171" s="27">
        <v>60</v>
      </c>
      <c r="H171" s="27">
        <v>1</v>
      </c>
      <c r="I171" s="27">
        <v>0</v>
      </c>
      <c r="J171" s="169">
        <v>89</v>
      </c>
      <c r="K171" s="156">
        <f t="shared" ref="K171:N172" si="334">F171</f>
        <v>28</v>
      </c>
      <c r="L171" s="156">
        <f t="shared" si="334"/>
        <v>60</v>
      </c>
      <c r="M171" s="156">
        <f t="shared" si="334"/>
        <v>1</v>
      </c>
      <c r="N171" s="156">
        <f t="shared" si="334"/>
        <v>0</v>
      </c>
      <c r="O171" s="179">
        <f>K171+L171+M171-N171</f>
        <v>89</v>
      </c>
      <c r="P171" s="161" t="str">
        <f t="shared" si="287"/>
        <v>Tốt</v>
      </c>
      <c r="Q171" s="536"/>
      <c r="R171" s="536"/>
      <c r="S171" s="536"/>
      <c r="T171" s="580">
        <f t="shared" ref="T171:T172" si="335">COUNTIF(Q171:S171,"B")+COUNTIF(Q171:S171,"C")*2</f>
        <v>0</v>
      </c>
      <c r="U171" s="580">
        <f t="shared" ref="U171:U172" si="336">+COUNTIF(Q171:S171,"D")</f>
        <v>0</v>
      </c>
      <c r="V171" s="581" t="str">
        <f t="shared" si="261"/>
        <v>Tốt</v>
      </c>
      <c r="W171" s="610"/>
      <c r="X171" s="10" t="str">
        <f t="shared" ref="X171:X172" si="337">IF(AND($J171&gt;=90,$J171&lt;=100),"X",IF($J171&lt;90,"",""))</f>
        <v/>
      </c>
      <c r="Y171" s="10"/>
      <c r="Z171" s="92" t="str">
        <f t="shared" ref="Z171:Z172" si="338">IF(AND($J171&gt;=75,$J171&lt;90),"X",IF($J171&lt;75,"",""))</f>
        <v>X</v>
      </c>
      <c r="AA171" s="92"/>
      <c r="AB171" s="92" t="str">
        <f t="shared" ref="AB171:AB172" si="339">IF(AND($J171&gt;=50,$J171&lt;75),"X",IF($J171&lt;50,"",""))</f>
        <v/>
      </c>
      <c r="AC171" s="92"/>
      <c r="AD171" s="92" t="str">
        <f t="shared" ref="AD171:AD172" si="340">IF($J171&lt;50,"X","")</f>
        <v/>
      </c>
      <c r="AE171" s="9"/>
      <c r="AF171" s="172"/>
      <c r="AG171" s="172"/>
      <c r="AH171" s="10" t="str">
        <f t="shared" ref="AH171:AH172" si="341">IF($V171="Xuất sắc","X","")</f>
        <v/>
      </c>
      <c r="AI171" s="10"/>
      <c r="AJ171" s="92" t="str">
        <f t="shared" ref="AJ171:AJ172" si="342">IF($V171="Tốt","X","")</f>
        <v>X</v>
      </c>
      <c r="AK171" s="92"/>
      <c r="AL171" s="10" t="str">
        <f t="shared" ref="AL171:AL172" si="343">IF($V171="Hoàn thành","X","")</f>
        <v/>
      </c>
      <c r="AM171" s="92"/>
      <c r="AN171" s="10" t="str">
        <f t="shared" ref="AN171:AN172" si="344">IF($V171="Không hoàn thành","X","")</f>
        <v/>
      </c>
      <c r="AO171" s="569"/>
      <c r="AP171" s="10" t="str">
        <f t="shared" ref="AP171:AP172" si="345">IF($V171="Không đánh giá","X","")</f>
        <v/>
      </c>
      <c r="AQ171" s="172"/>
    </row>
    <row r="172" spans="1:43" s="5" customFormat="1" ht="26.25" customHeight="1" x14ac:dyDescent="0.25">
      <c r="A172" s="22">
        <v>6</v>
      </c>
      <c r="B172" s="23" t="s">
        <v>164</v>
      </c>
      <c r="C172" s="44" t="s">
        <v>146</v>
      </c>
      <c r="D172" s="27" t="s">
        <v>457</v>
      </c>
      <c r="E172" s="27">
        <v>78</v>
      </c>
      <c r="F172" s="27">
        <v>28</v>
      </c>
      <c r="G172" s="27">
        <v>60</v>
      </c>
      <c r="H172" s="27">
        <v>1</v>
      </c>
      <c r="I172" s="27">
        <v>0</v>
      </c>
      <c r="J172" s="169">
        <v>89</v>
      </c>
      <c r="K172" s="156">
        <f t="shared" si="334"/>
        <v>28</v>
      </c>
      <c r="L172" s="156">
        <f t="shared" si="334"/>
        <v>60</v>
      </c>
      <c r="M172" s="156">
        <f t="shared" si="334"/>
        <v>1</v>
      </c>
      <c r="N172" s="156">
        <f t="shared" si="334"/>
        <v>0</v>
      </c>
      <c r="O172" s="179">
        <f>K172+L172+M172-N172</f>
        <v>89</v>
      </c>
      <c r="P172" s="161" t="str">
        <f t="shared" si="287"/>
        <v>Tốt</v>
      </c>
      <c r="Q172" s="536"/>
      <c r="R172" s="536"/>
      <c r="S172" s="536"/>
      <c r="T172" s="580">
        <f t="shared" si="335"/>
        <v>0</v>
      </c>
      <c r="U172" s="580">
        <f t="shared" si="336"/>
        <v>0</v>
      </c>
      <c r="V172" s="581" t="str">
        <f t="shared" si="261"/>
        <v>Tốt</v>
      </c>
      <c r="W172" s="605"/>
      <c r="X172" s="10" t="str">
        <f t="shared" si="337"/>
        <v/>
      </c>
      <c r="Y172" s="10"/>
      <c r="Z172" s="92" t="str">
        <f t="shared" si="338"/>
        <v>X</v>
      </c>
      <c r="AA172" s="92"/>
      <c r="AB172" s="92" t="str">
        <f t="shared" si="339"/>
        <v/>
      </c>
      <c r="AC172" s="92"/>
      <c r="AD172" s="92" t="str">
        <f t="shared" si="340"/>
        <v/>
      </c>
      <c r="AE172" s="9"/>
      <c r="AF172" s="172"/>
      <c r="AG172" s="172"/>
      <c r="AH172" s="10" t="str">
        <f t="shared" si="341"/>
        <v/>
      </c>
      <c r="AI172" s="10"/>
      <c r="AJ172" s="92" t="str">
        <f t="shared" si="342"/>
        <v>X</v>
      </c>
      <c r="AK172" s="92"/>
      <c r="AL172" s="10" t="str">
        <f t="shared" si="343"/>
        <v/>
      </c>
      <c r="AM172" s="92"/>
      <c r="AN172" s="10" t="str">
        <f t="shared" si="344"/>
        <v/>
      </c>
      <c r="AO172" s="569"/>
      <c r="AP172" s="10" t="str">
        <f t="shared" si="345"/>
        <v/>
      </c>
      <c r="AQ172" s="172"/>
    </row>
    <row r="173" spans="1:43" s="57" customFormat="1" ht="26.25" customHeight="1" x14ac:dyDescent="0.25">
      <c r="A173" s="52" t="s">
        <v>458</v>
      </c>
      <c r="B173" s="51" t="s">
        <v>298</v>
      </c>
      <c r="C173" s="46"/>
      <c r="D173" s="53"/>
      <c r="E173" s="98"/>
      <c r="F173" s="98"/>
      <c r="G173" s="98"/>
      <c r="H173" s="98"/>
      <c r="I173" s="98"/>
      <c r="J173" s="192"/>
      <c r="K173" s="202"/>
      <c r="L173" s="202"/>
      <c r="M173" s="202"/>
      <c r="N173" s="202"/>
      <c r="O173" s="193"/>
      <c r="P173" s="161"/>
      <c r="Q173" s="537"/>
      <c r="R173" s="537"/>
      <c r="S173" s="537"/>
      <c r="T173" s="580"/>
      <c r="U173" s="580"/>
      <c r="V173" s="581"/>
      <c r="W173" s="607"/>
      <c r="X173" s="34">
        <f>X174+X176+X178</f>
        <v>0</v>
      </c>
      <c r="Y173" s="95">
        <f>X173/($X173+$Z173+$AB173+$AD173+$AF173)</f>
        <v>0</v>
      </c>
      <c r="Z173" s="34">
        <f>Z174+Z176+Z178</f>
        <v>3</v>
      </c>
      <c r="AA173" s="95">
        <f>Z173/($X173+$Z173+$AB173+$AD173+$AF173)</f>
        <v>1</v>
      </c>
      <c r="AB173" s="34">
        <f>AB174+AB176+AB178</f>
        <v>0</v>
      </c>
      <c r="AC173" s="95">
        <f>AB173/($X173+$Z173+$AB173+$AD173+$AF173)</f>
        <v>0</v>
      </c>
      <c r="AD173" s="34">
        <f>AD174+AD176+AD178</f>
        <v>0</v>
      </c>
      <c r="AE173" s="95">
        <f>AD173/($X173+$Z173+$AB173+$AD173+$AF173)</f>
        <v>0</v>
      </c>
      <c r="AF173" s="34">
        <f>AF174+AF176+AF178</f>
        <v>0</v>
      </c>
      <c r="AG173" s="95">
        <f>AF173/($X173+$Z173+$AB173+$AD173+$AF173)</f>
        <v>0</v>
      </c>
      <c r="AH173" s="34">
        <f>AH174+AH176+AH178</f>
        <v>0</v>
      </c>
      <c r="AI173" s="95">
        <f>AH173/($X173+$Z173+$AB173+$AD173+$AF173)</f>
        <v>0</v>
      </c>
      <c r="AJ173" s="34">
        <f>AJ174+AJ176+AJ178</f>
        <v>3</v>
      </c>
      <c r="AK173" s="95">
        <f>AJ173/($X173+$Z173+$AB173+$AD173+$AF173)</f>
        <v>1</v>
      </c>
      <c r="AL173" s="34">
        <f>AL174+AL176+AL178</f>
        <v>0</v>
      </c>
      <c r="AM173" s="95">
        <f>AL173/($X173+$Z173+$AB173+$AD173+$AF173)</f>
        <v>0</v>
      </c>
      <c r="AN173" s="34">
        <f>AN174+AN176+AN178</f>
        <v>0</v>
      </c>
      <c r="AO173" s="95">
        <f>AN173/($X173+$Z173+$AB173+$AD173+$AF173)</f>
        <v>0</v>
      </c>
      <c r="AP173" s="34">
        <f>AP174+AP176+AP178</f>
        <v>0</v>
      </c>
      <c r="AQ173" s="95">
        <f>AP173/($X173+$Z173+$AB173+$AD173+$AF173)</f>
        <v>0</v>
      </c>
    </row>
    <row r="174" spans="1:43" s="3" customFormat="1" ht="26.25" customHeight="1" x14ac:dyDescent="0.25">
      <c r="A174" s="84" t="s">
        <v>697</v>
      </c>
      <c r="B174" s="85" t="s">
        <v>23</v>
      </c>
      <c r="C174" s="86"/>
      <c r="D174" s="84"/>
      <c r="E174" s="84"/>
      <c r="F174" s="87"/>
      <c r="G174" s="87"/>
      <c r="H174" s="87"/>
      <c r="I174" s="87"/>
      <c r="J174" s="87"/>
      <c r="K174" s="198"/>
      <c r="L174" s="198"/>
      <c r="M174" s="198"/>
      <c r="N174" s="198"/>
      <c r="O174" s="179"/>
      <c r="P174" s="161"/>
      <c r="Q174" s="536"/>
      <c r="R174" s="536"/>
      <c r="S174" s="536"/>
      <c r="T174" s="580"/>
      <c r="U174" s="580"/>
      <c r="V174" s="581"/>
      <c r="W174" s="598"/>
      <c r="X174" s="88">
        <f>COUNTIF(X175:X175,"x")</f>
        <v>0</v>
      </c>
      <c r="Y174" s="94">
        <f>X174/($X174+$Z174+$AB174+$AD174+$AF174)</f>
        <v>0</v>
      </c>
      <c r="Z174" s="88">
        <f>COUNTIF(Z175:Z175,"x")</f>
        <v>1</v>
      </c>
      <c r="AA174" s="94">
        <f>Z174/($X174+$Z174+$AB174+$AD174+$AF174)</f>
        <v>1</v>
      </c>
      <c r="AB174" s="88">
        <f>COUNTIF(AB175:AB175,"x")</f>
        <v>0</v>
      </c>
      <c r="AC174" s="94">
        <f>AB174/($X174+$Z174+$AB174+$AD174+$AF174)</f>
        <v>0</v>
      </c>
      <c r="AD174" s="88">
        <f>COUNTIF(AD175:AD175,"x")</f>
        <v>0</v>
      </c>
      <c r="AE174" s="94">
        <f>AD174/($X174+$Z174+$AB174+$AD174+$AF174)</f>
        <v>0</v>
      </c>
      <c r="AF174" s="88">
        <f>COUNTIF(AF175:AF175,"x")</f>
        <v>0</v>
      </c>
      <c r="AG174" s="94">
        <f>AF174/($X174+$Z174+$AB174+$AD174+$AF174)</f>
        <v>0</v>
      </c>
      <c r="AH174" s="88">
        <f>COUNTIF(AH175:AH175,"x")</f>
        <v>0</v>
      </c>
      <c r="AI174" s="94">
        <f>AH174/($X174+$Z174+$AB174+$AD174+$AF174)</f>
        <v>0</v>
      </c>
      <c r="AJ174" s="88">
        <f>COUNTIF(AJ175:AJ175,"x")</f>
        <v>1</v>
      </c>
      <c r="AK174" s="94">
        <f>AJ174/($X174+$Z174+$AB174+$AD174+$AF174)</f>
        <v>1</v>
      </c>
      <c r="AL174" s="88">
        <f>COUNTIF(AL175:AL175,"x")</f>
        <v>0</v>
      </c>
      <c r="AM174" s="94">
        <f>AL174/($X174+$Z174+$AB174+$AD174+$AF174)</f>
        <v>0</v>
      </c>
      <c r="AN174" s="88">
        <f>COUNTIF(AN175:AN175,"x")</f>
        <v>0</v>
      </c>
      <c r="AO174" s="94">
        <f>AN174/($X174+$Z174+$AB174+$AD174+$AF174)</f>
        <v>0</v>
      </c>
      <c r="AP174" s="88">
        <f>COUNTIF(AP175:AP175,"x")</f>
        <v>0</v>
      </c>
      <c r="AQ174" s="94">
        <f>AP174/($X174+$Z174+$AB174+$AD174+$AF174)</f>
        <v>0</v>
      </c>
    </row>
    <row r="175" spans="1:43" s="3" customFormat="1" ht="26.25" customHeight="1" x14ac:dyDescent="0.25">
      <c r="A175" s="22">
        <v>1</v>
      </c>
      <c r="B175" s="23" t="s">
        <v>294</v>
      </c>
      <c r="C175" s="44" t="s">
        <v>128</v>
      </c>
      <c r="D175" s="27">
        <v>11100083302</v>
      </c>
      <c r="E175" s="27">
        <v>77</v>
      </c>
      <c r="F175" s="27">
        <v>27</v>
      </c>
      <c r="G175" s="27">
        <v>50</v>
      </c>
      <c r="H175" s="27">
        <v>0.25</v>
      </c>
      <c r="I175" s="27">
        <v>0</v>
      </c>
      <c r="J175" s="169">
        <v>77.3</v>
      </c>
      <c r="K175" s="156">
        <f>F175</f>
        <v>27</v>
      </c>
      <c r="L175" s="156">
        <f>G175</f>
        <v>50</v>
      </c>
      <c r="M175" s="156">
        <f t="shared" ref="M175" si="346">H175</f>
        <v>0.25</v>
      </c>
      <c r="N175" s="156">
        <f t="shared" ref="N175" si="347">I175</f>
        <v>0</v>
      </c>
      <c r="O175" s="179">
        <f>K175+L175+M175-N175</f>
        <v>77.25</v>
      </c>
      <c r="P175" s="161" t="str">
        <f t="shared" si="287"/>
        <v>Tốt</v>
      </c>
      <c r="Q175" s="536"/>
      <c r="R175" s="536"/>
      <c r="S175" s="536"/>
      <c r="T175" s="580">
        <f t="shared" ref="T175" si="348">COUNTIF(Q175:S175,"B")+COUNTIF(Q175:S175,"C")*2</f>
        <v>0</v>
      </c>
      <c r="U175" s="580">
        <f t="shared" ref="U175" si="349">+COUNTIF(Q175:S175,"D")</f>
        <v>0</v>
      </c>
      <c r="V175" s="581" t="str">
        <f t="shared" si="261"/>
        <v>Tốt</v>
      </c>
      <c r="W175" s="601"/>
      <c r="X175" s="10" t="str">
        <f t="shared" ref="X175" si="350">IF(AND($J175&gt;=90,$J175&lt;=100),"X",IF($J175&lt;90,"",""))</f>
        <v/>
      </c>
      <c r="Y175" s="10"/>
      <c r="Z175" s="92" t="str">
        <f t="shared" ref="Z175" si="351">IF(AND($J175&gt;=75,$J175&lt;90),"X",IF($J175&lt;75,"",""))</f>
        <v>X</v>
      </c>
      <c r="AA175" s="92"/>
      <c r="AB175" s="92" t="str">
        <f t="shared" ref="AB175" si="352">IF(AND($J175&gt;=50,$J175&lt;75),"X",IF($J175&lt;50,"",""))</f>
        <v/>
      </c>
      <c r="AC175" s="92"/>
      <c r="AD175" s="92" t="str">
        <f t="shared" ref="AD175" si="353">IF($J175&lt;50,"X","")</f>
        <v/>
      </c>
      <c r="AE175" s="9"/>
      <c r="AF175" s="172"/>
      <c r="AG175" s="172"/>
      <c r="AH175" s="10" t="str">
        <f t="shared" ref="AH175" si="354">IF($V175="Xuất sắc","X","")</f>
        <v/>
      </c>
      <c r="AI175" s="10"/>
      <c r="AJ175" s="92" t="str">
        <f t="shared" ref="AJ175" si="355">IF($V175="Tốt","X","")</f>
        <v>X</v>
      </c>
      <c r="AK175" s="92"/>
      <c r="AL175" s="10" t="str">
        <f t="shared" ref="AL175" si="356">IF($V175="Hoàn thành","X","")</f>
        <v/>
      </c>
      <c r="AM175" s="92"/>
      <c r="AN175" s="10" t="str">
        <f t="shared" ref="AN175" si="357">IF($V175="Không hoàn thành","X","")</f>
        <v/>
      </c>
      <c r="AO175" s="569"/>
      <c r="AP175" s="10" t="str">
        <f t="shared" ref="AP175" si="358">IF($V175="Không đánh giá","X","")</f>
        <v/>
      </c>
      <c r="AQ175" s="172"/>
    </row>
    <row r="176" spans="1:43" s="3" customFormat="1" ht="26.25" customHeight="1" x14ac:dyDescent="0.25">
      <c r="A176" s="84" t="s">
        <v>699</v>
      </c>
      <c r="B176" s="85" t="s">
        <v>674</v>
      </c>
      <c r="C176" s="86"/>
      <c r="D176" s="84"/>
      <c r="E176" s="84"/>
      <c r="F176" s="87"/>
      <c r="G176" s="87"/>
      <c r="H176" s="87"/>
      <c r="I176" s="87"/>
      <c r="J176" s="87"/>
      <c r="K176" s="198"/>
      <c r="L176" s="198"/>
      <c r="M176" s="198"/>
      <c r="N176" s="198"/>
      <c r="O176" s="84"/>
      <c r="P176" s="161"/>
      <c r="Q176" s="84"/>
      <c r="R176" s="84"/>
      <c r="S176" s="84"/>
      <c r="T176" s="580"/>
      <c r="U176" s="580"/>
      <c r="V176" s="581"/>
      <c r="W176" s="598"/>
      <c r="X176" s="88">
        <f>COUNTIF(X177:X177,"x")</f>
        <v>0</v>
      </c>
      <c r="Y176" s="94">
        <f>X176/($X176+$Z176+$AB176+$AD176+$AF176)</f>
        <v>0</v>
      </c>
      <c r="Z176" s="88">
        <f>COUNTIF(Z177:Z177,"x")</f>
        <v>1</v>
      </c>
      <c r="AA176" s="94">
        <f>Z176/($X176+$Z176+$AB176+$AD176+$AF176)</f>
        <v>1</v>
      </c>
      <c r="AB176" s="88">
        <f>COUNTIF(AB177:AB177,"x")</f>
        <v>0</v>
      </c>
      <c r="AC176" s="94">
        <f>AB176/($X176+$Z176+$AB176+$AD176+$AF176)</f>
        <v>0</v>
      </c>
      <c r="AD176" s="88">
        <f>COUNTIF(AD177:AD177,"x")</f>
        <v>0</v>
      </c>
      <c r="AE176" s="94">
        <f>AD176/($X176+$Z176+$AB176+$AD176+$AF176)</f>
        <v>0</v>
      </c>
      <c r="AF176" s="88">
        <f>COUNTIF(AF177:AF177,"x")</f>
        <v>0</v>
      </c>
      <c r="AG176" s="94">
        <f>AF176/($X176+$Z176+$AB176+$AD176+$AF176)</f>
        <v>0</v>
      </c>
      <c r="AH176" s="88">
        <f>COUNTIF(AH177:AH177,"x")</f>
        <v>0</v>
      </c>
      <c r="AI176" s="94">
        <f>AH176/($X176+$Z176+$AB176+$AD176+$AF176)</f>
        <v>0</v>
      </c>
      <c r="AJ176" s="88">
        <f>COUNTIF(AJ177:AJ177,"x")</f>
        <v>1</v>
      </c>
      <c r="AK176" s="94">
        <f>AJ176/($X176+$Z176+$AB176+$AD176+$AF176)</f>
        <v>1</v>
      </c>
      <c r="AL176" s="88">
        <f>COUNTIF(AL177:AL177,"x")</f>
        <v>0</v>
      </c>
      <c r="AM176" s="94">
        <f>AL176/($X176+$Z176+$AB176+$AD176+$AF176)</f>
        <v>0</v>
      </c>
      <c r="AN176" s="88">
        <f>COUNTIF(AN177:AN177,"x")</f>
        <v>0</v>
      </c>
      <c r="AO176" s="94">
        <f>AN176/($X176+$Z176+$AB176+$AD176+$AF176)</f>
        <v>0</v>
      </c>
      <c r="AP176" s="88">
        <f>COUNTIF(AP177:AP177,"x")</f>
        <v>0</v>
      </c>
      <c r="AQ176" s="94">
        <f>AP176/($X176+$Z176+$AB176+$AD176+$AF176)</f>
        <v>0</v>
      </c>
    </row>
    <row r="177" spans="1:43" s="4" customFormat="1" ht="26.25" customHeight="1" x14ac:dyDescent="0.25">
      <c r="A177" s="22">
        <v>2</v>
      </c>
      <c r="B177" s="23" t="s">
        <v>295</v>
      </c>
      <c r="C177" s="44" t="s">
        <v>152</v>
      </c>
      <c r="D177" s="27">
        <v>11100083298</v>
      </c>
      <c r="E177" s="27">
        <v>77</v>
      </c>
      <c r="F177" s="27">
        <v>27</v>
      </c>
      <c r="G177" s="27">
        <v>50</v>
      </c>
      <c r="H177" s="27">
        <v>0.25</v>
      </c>
      <c r="I177" s="27">
        <v>0</v>
      </c>
      <c r="J177" s="169">
        <v>77.3</v>
      </c>
      <c r="K177" s="156">
        <f>F177</f>
        <v>27</v>
      </c>
      <c r="L177" s="156">
        <f>G177</f>
        <v>50</v>
      </c>
      <c r="M177" s="156">
        <f t="shared" ref="M177" si="359">H177</f>
        <v>0.25</v>
      </c>
      <c r="N177" s="156">
        <f t="shared" ref="N177" si="360">I177</f>
        <v>0</v>
      </c>
      <c r="O177" s="179">
        <f>K177+L177+M177-N177</f>
        <v>77.25</v>
      </c>
      <c r="P177" s="161" t="str">
        <f t="shared" si="287"/>
        <v>Tốt</v>
      </c>
      <c r="Q177" s="536"/>
      <c r="R177" s="536"/>
      <c r="S177" s="536"/>
      <c r="T177" s="580">
        <f t="shared" ref="T177" si="361">COUNTIF(Q177:S177,"B")+COUNTIF(Q177:S177,"C")*2</f>
        <v>0</v>
      </c>
      <c r="U177" s="580">
        <f t="shared" ref="U177" si="362">+COUNTIF(Q177:S177,"D")</f>
        <v>0</v>
      </c>
      <c r="V177" s="581" t="str">
        <f t="shared" si="261"/>
        <v>Tốt</v>
      </c>
      <c r="W177" s="604"/>
      <c r="X177" s="10" t="str">
        <f t="shared" ref="X177" si="363">IF(AND($J177&gt;=90,$J177&lt;=100),"X",IF($J177&lt;90,"",""))</f>
        <v/>
      </c>
      <c r="Y177" s="10"/>
      <c r="Z177" s="92" t="str">
        <f t="shared" ref="Z177" si="364">IF(AND($J177&gt;=75,$J177&lt;90),"X",IF($J177&lt;75,"",""))</f>
        <v>X</v>
      </c>
      <c r="AA177" s="92"/>
      <c r="AB177" s="92" t="str">
        <f t="shared" ref="AB177" si="365">IF(AND($J177&gt;=50,$J177&lt;75),"X",IF($J177&lt;50,"",""))</f>
        <v/>
      </c>
      <c r="AC177" s="92"/>
      <c r="AD177" s="92" t="str">
        <f t="shared" ref="AD177" si="366">IF($J177&lt;50,"X","")</f>
        <v/>
      </c>
      <c r="AE177" s="9"/>
      <c r="AF177" s="172"/>
      <c r="AG177" s="172"/>
      <c r="AH177" s="10" t="str">
        <f t="shared" ref="AH177" si="367">IF($V177="Xuất sắc","X","")</f>
        <v/>
      </c>
      <c r="AI177" s="10"/>
      <c r="AJ177" s="92" t="str">
        <f t="shared" ref="AJ177" si="368">IF($V177="Tốt","X","")</f>
        <v>X</v>
      </c>
      <c r="AK177" s="92"/>
      <c r="AL177" s="10" t="str">
        <f t="shared" ref="AL177" si="369">IF($V177="Hoàn thành","X","")</f>
        <v/>
      </c>
      <c r="AM177" s="92"/>
      <c r="AN177" s="10" t="str">
        <f t="shared" ref="AN177" si="370">IF($V177="Không hoàn thành","X","")</f>
        <v/>
      </c>
      <c r="AO177" s="569"/>
      <c r="AP177" s="10" t="str">
        <f t="shared" ref="AP177" si="371">IF($V177="Không đánh giá","X","")</f>
        <v/>
      </c>
      <c r="AQ177" s="172"/>
    </row>
    <row r="178" spans="1:43" s="4" customFormat="1" ht="26.25" customHeight="1" x14ac:dyDescent="0.25">
      <c r="A178" s="84" t="s">
        <v>700</v>
      </c>
      <c r="B178" s="110" t="s">
        <v>446</v>
      </c>
      <c r="C178" s="86"/>
      <c r="D178" s="84"/>
      <c r="E178" s="84"/>
      <c r="F178" s="87"/>
      <c r="G178" s="87"/>
      <c r="H178" s="87"/>
      <c r="I178" s="87"/>
      <c r="J178" s="87"/>
      <c r="K178" s="198"/>
      <c r="L178" s="198"/>
      <c r="M178" s="198"/>
      <c r="N178" s="198"/>
      <c r="O178" s="179"/>
      <c r="P178" s="161"/>
      <c r="Q178" s="536"/>
      <c r="R178" s="536"/>
      <c r="S178" s="536"/>
      <c r="T178" s="580"/>
      <c r="U178" s="580"/>
      <c r="V178" s="581"/>
      <c r="W178" s="598"/>
      <c r="X178" s="88">
        <f>COUNTIF(X179:X179,"x")</f>
        <v>0</v>
      </c>
      <c r="Y178" s="94">
        <f>X178/($X178+$Z178+$AB178+$AD178+$AF178)</f>
        <v>0</v>
      </c>
      <c r="Z178" s="88">
        <f>COUNTIF(Z179:Z179,"x")</f>
        <v>1</v>
      </c>
      <c r="AA178" s="94">
        <f>Z178/($X178+$Z178+$AB178+$AD178+$AF178)</f>
        <v>1</v>
      </c>
      <c r="AB178" s="88">
        <f>COUNTIF(AB179:AB179,"x")</f>
        <v>0</v>
      </c>
      <c r="AC178" s="94">
        <f>AB178/($X178+$Z178+$AB178+$AD178+$AF178)</f>
        <v>0</v>
      </c>
      <c r="AD178" s="88">
        <f>COUNTIF(AD179:AD179,"x")</f>
        <v>0</v>
      </c>
      <c r="AE178" s="94">
        <f>AD178/($X178+$Z178+$AB178+$AD178+$AF178)</f>
        <v>0</v>
      </c>
      <c r="AF178" s="88">
        <f>COUNTIF(AF179:AF179,"x")</f>
        <v>0</v>
      </c>
      <c r="AG178" s="94">
        <f>AF178/($X178+$Z178+$AB178+$AD178+$AF178)</f>
        <v>0</v>
      </c>
      <c r="AH178" s="88">
        <f>COUNTIF(AH179:AH179,"x")</f>
        <v>0</v>
      </c>
      <c r="AI178" s="94">
        <f>AH178/($X178+$Z178+$AB178+$AD178+$AF178)</f>
        <v>0</v>
      </c>
      <c r="AJ178" s="88">
        <f>COUNTIF(AJ179:AJ179,"x")</f>
        <v>1</v>
      </c>
      <c r="AK178" s="94">
        <f>AJ178/($X178+$Z178+$AB178+$AD178+$AF178)</f>
        <v>1</v>
      </c>
      <c r="AL178" s="88">
        <f>COUNTIF(AL179:AL179,"x")</f>
        <v>0</v>
      </c>
      <c r="AM178" s="94">
        <f>AL178/($X178+$Z178+$AB178+$AD178+$AF178)</f>
        <v>0</v>
      </c>
      <c r="AN178" s="88">
        <f>COUNTIF(AN179:AN179,"x")</f>
        <v>0</v>
      </c>
      <c r="AO178" s="94">
        <f>AN178/($X178+$Z178+$AB178+$AD178+$AF178)</f>
        <v>0</v>
      </c>
      <c r="AP178" s="88">
        <f>COUNTIF(AP179:AP179,"x")</f>
        <v>0</v>
      </c>
      <c r="AQ178" s="94">
        <f>AP178/($X178+$Z178+$AB178+$AD178+$AF178)</f>
        <v>0</v>
      </c>
    </row>
    <row r="179" spans="1:43" s="3" customFormat="1" ht="26.25" customHeight="1" x14ac:dyDescent="0.25">
      <c r="A179" s="22">
        <v>3</v>
      </c>
      <c r="B179" s="74" t="s">
        <v>296</v>
      </c>
      <c r="C179" s="130" t="s">
        <v>584</v>
      </c>
      <c r="D179" s="27" t="s">
        <v>297</v>
      </c>
      <c r="E179" s="27">
        <v>77</v>
      </c>
      <c r="F179" s="27">
        <v>27</v>
      </c>
      <c r="G179" s="27">
        <v>50</v>
      </c>
      <c r="H179" s="27">
        <v>0</v>
      </c>
      <c r="I179" s="27">
        <v>0</v>
      </c>
      <c r="J179" s="169">
        <v>77</v>
      </c>
      <c r="K179" s="156">
        <f>F179</f>
        <v>27</v>
      </c>
      <c r="L179" s="156">
        <f>G179</f>
        <v>50</v>
      </c>
      <c r="M179" s="156">
        <f t="shared" ref="M179" si="372">H179</f>
        <v>0</v>
      </c>
      <c r="N179" s="156">
        <f t="shared" ref="N179" si="373">I179</f>
        <v>0</v>
      </c>
      <c r="O179" s="179">
        <f>K179+L179+M179-N179</f>
        <v>77</v>
      </c>
      <c r="P179" s="161" t="str">
        <f t="shared" si="287"/>
        <v>Tốt</v>
      </c>
      <c r="Q179" s="536"/>
      <c r="R179" s="536"/>
      <c r="S179" s="536"/>
      <c r="T179" s="580">
        <f t="shared" ref="T179" si="374">COUNTIF(Q179:S179,"B")+COUNTIF(Q179:S179,"C")*2</f>
        <v>0</v>
      </c>
      <c r="U179" s="580">
        <f t="shared" ref="U179" si="375">+COUNTIF(Q179:S179,"D")</f>
        <v>0</v>
      </c>
      <c r="V179" s="581" t="str">
        <f t="shared" si="261"/>
        <v>Tốt</v>
      </c>
      <c r="W179" s="601"/>
      <c r="X179" s="10" t="str">
        <f t="shared" ref="X179" si="376">IF(AND($J179&gt;=90,$J179&lt;=100),"X",IF($J179&lt;90,"",""))</f>
        <v/>
      </c>
      <c r="Y179" s="10"/>
      <c r="Z179" s="92" t="str">
        <f t="shared" ref="Z179" si="377">IF(AND($J179&gt;=75,$J179&lt;90),"X",IF($J179&lt;75,"",""))</f>
        <v>X</v>
      </c>
      <c r="AA179" s="92"/>
      <c r="AB179" s="92" t="str">
        <f t="shared" ref="AB179" si="378">IF(AND($J179&gt;=50,$J179&lt;75),"X",IF($J179&lt;50,"",""))</f>
        <v/>
      </c>
      <c r="AC179" s="92"/>
      <c r="AD179" s="92" t="str">
        <f t="shared" ref="AD179" si="379">IF($J179&lt;50,"X","")</f>
        <v/>
      </c>
      <c r="AE179" s="9"/>
      <c r="AF179" s="172"/>
      <c r="AG179" s="172"/>
      <c r="AH179" s="10" t="str">
        <f t="shared" ref="AH179" si="380">IF($V179="Xuất sắc","X","")</f>
        <v/>
      </c>
      <c r="AI179" s="10"/>
      <c r="AJ179" s="92" t="str">
        <f t="shared" ref="AJ179" si="381">IF($V179="Tốt","X","")</f>
        <v>X</v>
      </c>
      <c r="AK179" s="92"/>
      <c r="AL179" s="10" t="str">
        <f t="shared" ref="AL179" si="382">IF($V179="Hoàn thành","X","")</f>
        <v/>
      </c>
      <c r="AM179" s="92"/>
      <c r="AN179" s="10" t="str">
        <f t="shared" ref="AN179" si="383">IF($V179="Không hoàn thành","X","")</f>
        <v/>
      </c>
      <c r="AO179" s="569"/>
      <c r="AP179" s="10" t="str">
        <f t="shared" ref="AP179" si="384">IF($V179="Không đánh giá","X","")</f>
        <v/>
      </c>
      <c r="AQ179" s="172"/>
    </row>
    <row r="180" spans="1:43" s="32" customFormat="1" ht="23.25" customHeight="1" x14ac:dyDescent="0.25">
      <c r="A180" s="52" t="s">
        <v>460</v>
      </c>
      <c r="B180" s="39" t="s">
        <v>140</v>
      </c>
      <c r="C180" s="46"/>
      <c r="D180" s="97"/>
      <c r="E180" s="98"/>
      <c r="F180" s="98"/>
      <c r="G180" s="98"/>
      <c r="H180" s="98"/>
      <c r="I180" s="98"/>
      <c r="J180" s="192"/>
      <c r="K180" s="202"/>
      <c r="L180" s="202"/>
      <c r="M180" s="202"/>
      <c r="N180" s="202"/>
      <c r="O180" s="193"/>
      <c r="P180" s="161"/>
      <c r="Q180" s="537"/>
      <c r="R180" s="537"/>
      <c r="S180" s="537"/>
      <c r="T180" s="580"/>
      <c r="U180" s="580"/>
      <c r="V180" s="581"/>
      <c r="W180" s="616"/>
      <c r="X180" s="34">
        <f>X181+X213</f>
        <v>10</v>
      </c>
      <c r="Y180" s="95">
        <f>X180/($X180+$Z180+$AB180+$AD180+$AF180)</f>
        <v>0.30303030303030304</v>
      </c>
      <c r="Z180" s="34">
        <f>Z181+Z213</f>
        <v>23</v>
      </c>
      <c r="AA180" s="95">
        <f>Z180/($X180+$Z180+$AB180+$AD180+$AF180)</f>
        <v>0.69696969696969702</v>
      </c>
      <c r="AB180" s="34">
        <f>AB181+AB213</f>
        <v>0</v>
      </c>
      <c r="AC180" s="95">
        <f>AB180/($X180+$Z180+$AB180+$AD180+$AF180)</f>
        <v>0</v>
      </c>
      <c r="AD180" s="34">
        <f>AD181+AD213</f>
        <v>0</v>
      </c>
      <c r="AE180" s="95">
        <f>AD180/($X180+$Z180+$AB180+$AD180+$AF180)</f>
        <v>0</v>
      </c>
      <c r="AF180" s="34">
        <f>AF181+AF213</f>
        <v>0</v>
      </c>
      <c r="AG180" s="95">
        <f>AF180/($X180+$Z180+$AB180+$AD180+$AF180)</f>
        <v>0</v>
      </c>
      <c r="AH180" s="34">
        <f>AH181+AH213</f>
        <v>9</v>
      </c>
      <c r="AI180" s="95">
        <f>AH180/($X180+$Z180+$AB180+$AD180+$AF180)</f>
        <v>0.27272727272727271</v>
      </c>
      <c r="AJ180" s="34">
        <f>AJ181+AJ213</f>
        <v>24</v>
      </c>
      <c r="AK180" s="95">
        <f>AJ180/($X180+$Z180+$AB180+$AD180+$AF180)</f>
        <v>0.72727272727272729</v>
      </c>
      <c r="AL180" s="34">
        <f>AL181+AL213</f>
        <v>0</v>
      </c>
      <c r="AM180" s="95">
        <f>AL180/($X180+$Z180+$AB180+$AD180+$AF180)</f>
        <v>0</v>
      </c>
      <c r="AN180" s="34">
        <f>AN181+AN213</f>
        <v>0</v>
      </c>
      <c r="AO180" s="95">
        <f>AN180/($X180+$Z180+$AB180+$AD180+$AF180)</f>
        <v>0</v>
      </c>
      <c r="AP180" s="34">
        <f>AP181+AP213</f>
        <v>0</v>
      </c>
      <c r="AQ180" s="95">
        <f>AP180/($X180+$Z180+$AB180+$AD180+$AF180)</f>
        <v>0</v>
      </c>
    </row>
    <row r="181" spans="1:43" s="3" customFormat="1" ht="23.25" customHeight="1" x14ac:dyDescent="0.25">
      <c r="A181" s="84" t="s">
        <v>697</v>
      </c>
      <c r="B181" s="85" t="s">
        <v>23</v>
      </c>
      <c r="C181" s="86"/>
      <c r="D181" s="84"/>
      <c r="E181" s="84"/>
      <c r="F181" s="87"/>
      <c r="G181" s="87"/>
      <c r="H181" s="87"/>
      <c r="I181" s="87"/>
      <c r="J181" s="87"/>
      <c r="K181" s="198"/>
      <c r="L181" s="198"/>
      <c r="M181" s="198"/>
      <c r="N181" s="198"/>
      <c r="O181" s="179"/>
      <c r="P181" s="161"/>
      <c r="Q181" s="536"/>
      <c r="R181" s="536"/>
      <c r="S181" s="536"/>
      <c r="T181" s="580"/>
      <c r="U181" s="580"/>
      <c r="V181" s="581"/>
      <c r="W181" s="598"/>
      <c r="X181" s="88">
        <f>COUNTIF(X182:X212,"x")</f>
        <v>10</v>
      </c>
      <c r="Y181" s="94">
        <f>X181/($X181+$Z181+$AB181+$AD181+$AF181)</f>
        <v>0.32258064516129031</v>
      </c>
      <c r="Z181" s="88">
        <f>COUNTIF(Z182:Z212,"x")</f>
        <v>21</v>
      </c>
      <c r="AA181" s="94">
        <f>Z181/($X181+$Z181+$AB181+$AD181+$AF181)</f>
        <v>0.67741935483870963</v>
      </c>
      <c r="AB181" s="88">
        <f>COUNTIF(AB182:AB212,"x")</f>
        <v>0</v>
      </c>
      <c r="AC181" s="94">
        <f>AB181/($X181+$Z181+$AB181+$AD181+$AF181)</f>
        <v>0</v>
      </c>
      <c r="AD181" s="88">
        <f>COUNTIF(AD182:AD212,"x")</f>
        <v>0</v>
      </c>
      <c r="AE181" s="94">
        <f>AD181/($X181+$Z181+$AB181+$AD181+$AF181)</f>
        <v>0</v>
      </c>
      <c r="AF181" s="88">
        <f>COUNTIF(AF182:AF212,"x")</f>
        <v>0</v>
      </c>
      <c r="AG181" s="94">
        <f>AF181/($X181+$Z181+$AB181+$AD181+$AF181)</f>
        <v>0</v>
      </c>
      <c r="AH181" s="88">
        <f>COUNTIF(AH182:AH212,"x")</f>
        <v>8</v>
      </c>
      <c r="AI181" s="94">
        <f>AH181/($X181+$Z181+$AB181+$AD181+$AF181)</f>
        <v>0.25806451612903225</v>
      </c>
      <c r="AJ181" s="88">
        <f>COUNTIF(AJ182:AJ212,"x")</f>
        <v>23</v>
      </c>
      <c r="AK181" s="94">
        <f>AJ181/($X181+$Z181+$AB181+$AD181+$AF181)</f>
        <v>0.74193548387096775</v>
      </c>
      <c r="AL181" s="88">
        <f>COUNTIF(AL182:AL212,"x")</f>
        <v>0</v>
      </c>
      <c r="AM181" s="94">
        <f>AL181/($X181+$Z181+$AB181+$AD181+$AF181)</f>
        <v>0</v>
      </c>
      <c r="AN181" s="88">
        <f>COUNTIF(AN182:AN212,"x")</f>
        <v>0</v>
      </c>
      <c r="AO181" s="94">
        <f>AN181/($X181+$Z181+$AB181+$AD181+$AF181)</f>
        <v>0</v>
      </c>
      <c r="AP181" s="88">
        <f>COUNTIF(AP182:AP212,"x")</f>
        <v>0</v>
      </c>
      <c r="AQ181" s="94">
        <f>AP181/($X181+$Z181+$AB181+$AD181+$AF181)</f>
        <v>0</v>
      </c>
    </row>
    <row r="182" spans="1:43" s="69" customFormat="1" ht="23.25" customHeight="1" x14ac:dyDescent="0.25">
      <c r="A182" s="119">
        <v>1</v>
      </c>
      <c r="B182" s="50" t="s">
        <v>261</v>
      </c>
      <c r="C182" s="127" t="s">
        <v>318</v>
      </c>
      <c r="D182" s="120">
        <v>60400000280</v>
      </c>
      <c r="E182" s="27">
        <v>98</v>
      </c>
      <c r="F182" s="27">
        <v>38</v>
      </c>
      <c r="G182" s="27">
        <v>60</v>
      </c>
      <c r="H182" s="27">
        <v>0.5</v>
      </c>
      <c r="I182" s="27">
        <v>0</v>
      </c>
      <c r="J182" s="169">
        <v>98.5</v>
      </c>
      <c r="K182" s="156">
        <f>F182</f>
        <v>38</v>
      </c>
      <c r="L182" s="156">
        <f>G182</f>
        <v>60</v>
      </c>
      <c r="M182" s="156">
        <f>H182</f>
        <v>0.5</v>
      </c>
      <c r="N182" s="156">
        <f>I182</f>
        <v>0</v>
      </c>
      <c r="O182" s="179">
        <f>K182+L182+M182-N182</f>
        <v>98.5</v>
      </c>
      <c r="P182" s="161" t="str">
        <f t="shared" si="287"/>
        <v>Xuất sắc</v>
      </c>
      <c r="Q182" s="536"/>
      <c r="R182" s="536"/>
      <c r="S182" s="536"/>
      <c r="T182" s="580">
        <f t="shared" ref="T182:T208" si="385">COUNTIF(Q182:S182,"B")+COUNTIF(Q182:S182,"C")*2</f>
        <v>0</v>
      </c>
      <c r="U182" s="580">
        <f t="shared" ref="U182:U208" si="386">+COUNTIF(Q182:S182,"D")</f>
        <v>0</v>
      </c>
      <c r="V182" s="581" t="s">
        <v>711</v>
      </c>
      <c r="W182" s="541" t="s">
        <v>887</v>
      </c>
      <c r="X182" s="10" t="str">
        <f t="shared" ref="X182:X212" si="387">IF(AND($J182&gt;=90,$J182&lt;=100),"X",IF($J182&lt;90,"",""))</f>
        <v>X</v>
      </c>
      <c r="Y182" s="10"/>
      <c r="Z182" s="92" t="str">
        <f t="shared" ref="Z182:Z212" si="388">IF(AND($J182&gt;=75,$J182&lt;90),"X",IF($J182&lt;75,"",""))</f>
        <v/>
      </c>
      <c r="AA182" s="92"/>
      <c r="AB182" s="92" t="str">
        <f t="shared" ref="AB182:AB212" si="389">IF(AND($J182&gt;=50,$J182&lt;75),"X",IF($J182&lt;50,"",""))</f>
        <v/>
      </c>
      <c r="AC182" s="92"/>
      <c r="AD182" s="92" t="str">
        <f t="shared" ref="AD182:AD212" si="390">IF($J182&lt;50,"X","")</f>
        <v/>
      </c>
      <c r="AE182" s="9"/>
      <c r="AF182" s="172"/>
      <c r="AG182" s="172"/>
      <c r="AH182" s="10" t="str">
        <f t="shared" ref="AH182:AH212" si="391">IF($V182="Xuất sắc","X","")</f>
        <v/>
      </c>
      <c r="AI182" s="10"/>
      <c r="AJ182" s="92" t="str">
        <f t="shared" ref="AJ182:AJ212" si="392">IF($V182="Tốt","X","")</f>
        <v>X</v>
      </c>
      <c r="AK182" s="92"/>
      <c r="AL182" s="10" t="str">
        <f t="shared" ref="AL182:AL212" si="393">IF($V182="Hoàn thành","X","")</f>
        <v/>
      </c>
      <c r="AM182" s="92"/>
      <c r="AN182" s="10" t="str">
        <f t="shared" ref="AN182:AN212" si="394">IF($V182="Không hoàn thành","X","")</f>
        <v/>
      </c>
      <c r="AO182" s="569"/>
      <c r="AP182" s="10" t="str">
        <f t="shared" ref="AP182:AP212" si="395">IF($V182="Không đánh giá","X","")</f>
        <v/>
      </c>
      <c r="AQ182" s="172"/>
    </row>
    <row r="183" spans="1:43" s="3" customFormat="1" ht="23.25" customHeight="1" x14ac:dyDescent="0.25">
      <c r="A183" s="35">
        <v>2</v>
      </c>
      <c r="B183" s="36" t="s">
        <v>92</v>
      </c>
      <c r="C183" s="139" t="s">
        <v>93</v>
      </c>
      <c r="D183" s="295">
        <v>11100000799</v>
      </c>
      <c r="E183" s="27">
        <v>96</v>
      </c>
      <c r="F183" s="27">
        <v>37</v>
      </c>
      <c r="G183" s="27">
        <v>60</v>
      </c>
      <c r="H183" s="27">
        <v>1</v>
      </c>
      <c r="I183" s="27">
        <v>0</v>
      </c>
      <c r="J183" s="170">
        <v>98</v>
      </c>
      <c r="K183" s="156">
        <f t="shared" ref="K183:K211" si="396">F183</f>
        <v>37</v>
      </c>
      <c r="L183" s="156">
        <f t="shared" ref="L183:L212" si="397">G183</f>
        <v>60</v>
      </c>
      <c r="M183" s="156">
        <f t="shared" ref="M183:N212" si="398">H183</f>
        <v>1</v>
      </c>
      <c r="N183" s="156">
        <f t="shared" ref="N183:N195" si="399">I183</f>
        <v>0</v>
      </c>
      <c r="O183" s="179">
        <f t="shared" ref="O183:O211" si="400">K183+L183+M183-N183</f>
        <v>98</v>
      </c>
      <c r="P183" s="161" t="str">
        <f t="shared" si="287"/>
        <v>Xuất sắc</v>
      </c>
      <c r="Q183" s="536"/>
      <c r="R183" s="536"/>
      <c r="S183" s="536"/>
      <c r="T183" s="580">
        <f t="shared" si="385"/>
        <v>0</v>
      </c>
      <c r="U183" s="580">
        <f t="shared" si="386"/>
        <v>0</v>
      </c>
      <c r="V183" s="581" t="str">
        <f t="shared" si="261"/>
        <v>Xuất sắc</v>
      </c>
      <c r="W183" s="163"/>
      <c r="X183" s="10" t="str">
        <f t="shared" si="387"/>
        <v>X</v>
      </c>
      <c r="Y183" s="10"/>
      <c r="Z183" s="92" t="str">
        <f t="shared" si="388"/>
        <v/>
      </c>
      <c r="AA183" s="92"/>
      <c r="AB183" s="92" t="str">
        <f t="shared" si="389"/>
        <v/>
      </c>
      <c r="AC183" s="92"/>
      <c r="AD183" s="92" t="str">
        <f t="shared" si="390"/>
        <v/>
      </c>
      <c r="AE183" s="9"/>
      <c r="AF183" s="172"/>
      <c r="AG183" s="172"/>
      <c r="AH183" s="10" t="str">
        <f t="shared" si="391"/>
        <v>X</v>
      </c>
      <c r="AI183" s="10"/>
      <c r="AJ183" s="92" t="str">
        <f t="shared" si="392"/>
        <v/>
      </c>
      <c r="AK183" s="92"/>
      <c r="AL183" s="10" t="str">
        <f t="shared" si="393"/>
        <v/>
      </c>
      <c r="AM183" s="92"/>
      <c r="AN183" s="10" t="str">
        <f t="shared" si="394"/>
        <v/>
      </c>
      <c r="AO183" s="569"/>
      <c r="AP183" s="10" t="str">
        <f t="shared" si="395"/>
        <v/>
      </c>
      <c r="AQ183" s="172"/>
    </row>
    <row r="184" spans="1:43" s="3" customFormat="1" ht="38.25" customHeight="1" x14ac:dyDescent="0.25">
      <c r="A184" s="119">
        <v>3</v>
      </c>
      <c r="B184" s="36" t="s">
        <v>94</v>
      </c>
      <c r="C184" s="139" t="s">
        <v>93</v>
      </c>
      <c r="D184" s="293">
        <v>11100067878</v>
      </c>
      <c r="E184" s="27">
        <v>95</v>
      </c>
      <c r="F184" s="27">
        <v>35</v>
      </c>
      <c r="G184" s="27">
        <v>60</v>
      </c>
      <c r="H184" s="27">
        <v>1</v>
      </c>
      <c r="I184" s="27">
        <v>0</v>
      </c>
      <c r="J184" s="170">
        <v>96</v>
      </c>
      <c r="K184" s="156">
        <f t="shared" si="396"/>
        <v>35</v>
      </c>
      <c r="L184" s="156">
        <f t="shared" si="397"/>
        <v>60</v>
      </c>
      <c r="M184" s="156">
        <f t="shared" si="398"/>
        <v>1</v>
      </c>
      <c r="N184" s="156">
        <f t="shared" si="399"/>
        <v>0</v>
      </c>
      <c r="O184" s="179">
        <f t="shared" si="400"/>
        <v>96</v>
      </c>
      <c r="P184" s="161" t="str">
        <f t="shared" si="287"/>
        <v>Xuất sắc</v>
      </c>
      <c r="Q184" s="536"/>
      <c r="R184" s="536"/>
      <c r="S184" s="536"/>
      <c r="T184" s="580">
        <f t="shared" si="385"/>
        <v>0</v>
      </c>
      <c r="U184" s="580">
        <f t="shared" si="386"/>
        <v>0</v>
      </c>
      <c r="V184" s="581" t="str">
        <f t="shared" si="261"/>
        <v>Xuất sắc</v>
      </c>
      <c r="W184" s="162"/>
      <c r="X184" s="10" t="str">
        <f t="shared" si="387"/>
        <v>X</v>
      </c>
      <c r="Y184" s="10"/>
      <c r="Z184" s="92" t="str">
        <f t="shared" si="388"/>
        <v/>
      </c>
      <c r="AA184" s="92"/>
      <c r="AB184" s="92" t="str">
        <f t="shared" si="389"/>
        <v/>
      </c>
      <c r="AC184" s="92"/>
      <c r="AD184" s="92" t="str">
        <f t="shared" si="390"/>
        <v/>
      </c>
      <c r="AE184" s="9"/>
      <c r="AF184" s="172"/>
      <c r="AG184" s="172"/>
      <c r="AH184" s="10"/>
      <c r="AI184" s="10"/>
      <c r="AJ184" s="92" t="s">
        <v>299</v>
      </c>
      <c r="AK184" s="92"/>
      <c r="AL184" s="10" t="str">
        <f t="shared" si="393"/>
        <v/>
      </c>
      <c r="AM184" s="92"/>
      <c r="AN184" s="10" t="str">
        <f t="shared" si="394"/>
        <v/>
      </c>
      <c r="AO184" s="569"/>
      <c r="AP184" s="10" t="str">
        <f t="shared" si="395"/>
        <v/>
      </c>
      <c r="AQ184" s="172"/>
    </row>
    <row r="185" spans="1:43" s="3" customFormat="1" ht="23.25" customHeight="1" x14ac:dyDescent="0.25">
      <c r="A185" s="35">
        <v>4</v>
      </c>
      <c r="B185" s="36" t="s">
        <v>95</v>
      </c>
      <c r="C185" s="139" t="s">
        <v>96</v>
      </c>
      <c r="D185" s="293">
        <v>11100067268</v>
      </c>
      <c r="E185" s="27">
        <v>85</v>
      </c>
      <c r="F185" s="27">
        <v>35</v>
      </c>
      <c r="G185" s="27">
        <v>50</v>
      </c>
      <c r="H185" s="27">
        <v>0.75</v>
      </c>
      <c r="I185" s="27">
        <v>0</v>
      </c>
      <c r="J185" s="170">
        <v>85.75</v>
      </c>
      <c r="K185" s="156">
        <f t="shared" si="396"/>
        <v>35</v>
      </c>
      <c r="L185" s="156">
        <f t="shared" si="397"/>
        <v>50</v>
      </c>
      <c r="M185" s="156">
        <f t="shared" si="398"/>
        <v>0.75</v>
      </c>
      <c r="N185" s="156">
        <f t="shared" si="399"/>
        <v>0</v>
      </c>
      <c r="O185" s="179">
        <f t="shared" si="400"/>
        <v>85.75</v>
      </c>
      <c r="P185" s="161" t="str">
        <f t="shared" si="287"/>
        <v>Tốt</v>
      </c>
      <c r="Q185" s="536"/>
      <c r="R185" s="536"/>
      <c r="S185" s="536"/>
      <c r="T185" s="580">
        <f t="shared" si="385"/>
        <v>0</v>
      </c>
      <c r="U185" s="580">
        <f t="shared" si="386"/>
        <v>0</v>
      </c>
      <c r="V185" s="581" t="str">
        <f t="shared" si="261"/>
        <v>Tốt</v>
      </c>
      <c r="W185" s="601"/>
      <c r="X185" s="10" t="str">
        <f t="shared" si="387"/>
        <v/>
      </c>
      <c r="Y185" s="10"/>
      <c r="Z185" s="92" t="str">
        <f t="shared" si="388"/>
        <v>X</v>
      </c>
      <c r="AA185" s="92"/>
      <c r="AB185" s="92" t="str">
        <f t="shared" si="389"/>
        <v/>
      </c>
      <c r="AC185" s="92"/>
      <c r="AD185" s="92" t="str">
        <f t="shared" si="390"/>
        <v/>
      </c>
      <c r="AE185" s="9"/>
      <c r="AF185" s="172"/>
      <c r="AG185" s="172"/>
      <c r="AH185" s="10" t="str">
        <f t="shared" si="391"/>
        <v/>
      </c>
      <c r="AI185" s="10"/>
      <c r="AJ185" s="92" t="str">
        <f t="shared" si="392"/>
        <v>X</v>
      </c>
      <c r="AK185" s="92"/>
      <c r="AL185" s="10" t="str">
        <f t="shared" si="393"/>
        <v/>
      </c>
      <c r="AM185" s="92"/>
      <c r="AN185" s="10" t="str">
        <f t="shared" si="394"/>
        <v/>
      </c>
      <c r="AO185" s="569"/>
      <c r="AP185" s="10" t="str">
        <f t="shared" si="395"/>
        <v/>
      </c>
      <c r="AQ185" s="172"/>
    </row>
    <row r="186" spans="1:43" s="69" customFormat="1" ht="18.75" x14ac:dyDescent="0.25">
      <c r="A186" s="119">
        <v>5</v>
      </c>
      <c r="B186" s="36" t="s">
        <v>97</v>
      </c>
      <c r="C186" s="139" t="s">
        <v>98</v>
      </c>
      <c r="D186" s="27">
        <v>31100001602</v>
      </c>
      <c r="E186" s="27">
        <v>85</v>
      </c>
      <c r="F186" s="27">
        <v>26</v>
      </c>
      <c r="G186" s="27">
        <v>50</v>
      </c>
      <c r="H186" s="27">
        <v>0.75</v>
      </c>
      <c r="I186" s="27">
        <v>0</v>
      </c>
      <c r="J186" s="179">
        <v>76.75</v>
      </c>
      <c r="K186" s="156">
        <v>28</v>
      </c>
      <c r="L186" s="156">
        <f t="shared" si="397"/>
        <v>50</v>
      </c>
      <c r="M186" s="156">
        <f t="shared" si="398"/>
        <v>0.75</v>
      </c>
      <c r="N186" s="156">
        <f t="shared" si="399"/>
        <v>0</v>
      </c>
      <c r="O186" s="179">
        <f t="shared" si="400"/>
        <v>78.75</v>
      </c>
      <c r="P186" s="161" t="str">
        <f t="shared" si="287"/>
        <v>Tốt</v>
      </c>
      <c r="Q186" s="536"/>
      <c r="R186" s="536"/>
      <c r="S186" s="536"/>
      <c r="T186" s="580">
        <f t="shared" si="385"/>
        <v>0</v>
      </c>
      <c r="U186" s="580">
        <f t="shared" si="386"/>
        <v>0</v>
      </c>
      <c r="V186" s="581" t="str">
        <f t="shared" si="261"/>
        <v>Tốt</v>
      </c>
      <c r="W186" s="612"/>
      <c r="X186" s="79" t="str">
        <f t="shared" si="387"/>
        <v/>
      </c>
      <c r="Y186" s="79"/>
      <c r="Z186" s="92" t="str">
        <f t="shared" si="388"/>
        <v>X</v>
      </c>
      <c r="AA186" s="92"/>
      <c r="AB186" s="92" t="str">
        <f t="shared" si="389"/>
        <v/>
      </c>
      <c r="AC186" s="92"/>
      <c r="AD186" s="92" t="str">
        <f t="shared" si="390"/>
        <v/>
      </c>
      <c r="AE186" s="172"/>
      <c r="AF186" s="172"/>
      <c r="AG186" s="172"/>
      <c r="AH186" s="79" t="str">
        <f t="shared" si="391"/>
        <v/>
      </c>
      <c r="AI186" s="79"/>
      <c r="AJ186" s="92" t="str">
        <f t="shared" si="392"/>
        <v>X</v>
      </c>
      <c r="AK186" s="92"/>
      <c r="AL186" s="79" t="str">
        <f t="shared" si="393"/>
        <v/>
      </c>
      <c r="AM186" s="92"/>
      <c r="AN186" s="79" t="str">
        <f t="shared" si="394"/>
        <v/>
      </c>
      <c r="AO186" s="172"/>
      <c r="AP186" s="79" t="str">
        <f t="shared" si="395"/>
        <v/>
      </c>
      <c r="AQ186" s="172"/>
    </row>
    <row r="187" spans="1:43" s="3" customFormat="1" ht="23.25" customHeight="1" x14ac:dyDescent="0.25">
      <c r="A187" s="35">
        <v>6</v>
      </c>
      <c r="B187" s="36" t="s">
        <v>99</v>
      </c>
      <c r="C187" s="139" t="s">
        <v>100</v>
      </c>
      <c r="D187" s="293">
        <v>31100001640</v>
      </c>
      <c r="E187" s="27">
        <v>94</v>
      </c>
      <c r="F187" s="27">
        <v>34</v>
      </c>
      <c r="G187" s="27">
        <v>60</v>
      </c>
      <c r="H187" s="27">
        <v>1</v>
      </c>
      <c r="I187" s="27">
        <v>0</v>
      </c>
      <c r="J187" s="170">
        <v>95</v>
      </c>
      <c r="K187" s="156">
        <f t="shared" si="396"/>
        <v>34</v>
      </c>
      <c r="L187" s="156">
        <f t="shared" si="397"/>
        <v>60</v>
      </c>
      <c r="M187" s="156">
        <f t="shared" si="398"/>
        <v>1</v>
      </c>
      <c r="N187" s="156">
        <f t="shared" si="399"/>
        <v>0</v>
      </c>
      <c r="O187" s="179">
        <f t="shared" si="400"/>
        <v>95</v>
      </c>
      <c r="P187" s="161" t="str">
        <f t="shared" si="287"/>
        <v>Xuất sắc</v>
      </c>
      <c r="Q187" s="536"/>
      <c r="R187" s="536"/>
      <c r="S187" s="536"/>
      <c r="T187" s="580">
        <f t="shared" si="385"/>
        <v>0</v>
      </c>
      <c r="U187" s="580">
        <f t="shared" si="386"/>
        <v>0</v>
      </c>
      <c r="V187" s="581" t="str">
        <f t="shared" si="261"/>
        <v>Xuất sắc</v>
      </c>
      <c r="W187" s="602"/>
      <c r="X187" s="10" t="str">
        <f t="shared" si="387"/>
        <v>X</v>
      </c>
      <c r="Y187" s="10"/>
      <c r="Z187" s="92" t="str">
        <f t="shared" si="388"/>
        <v/>
      </c>
      <c r="AA187" s="92"/>
      <c r="AB187" s="92" t="str">
        <f t="shared" si="389"/>
        <v/>
      </c>
      <c r="AC187" s="92"/>
      <c r="AD187" s="92" t="str">
        <f t="shared" si="390"/>
        <v/>
      </c>
      <c r="AE187" s="9"/>
      <c r="AF187" s="172"/>
      <c r="AG187" s="172"/>
      <c r="AH187" s="10" t="str">
        <f t="shared" si="391"/>
        <v>X</v>
      </c>
      <c r="AI187" s="10"/>
      <c r="AJ187" s="92" t="str">
        <f t="shared" si="392"/>
        <v/>
      </c>
      <c r="AK187" s="92"/>
      <c r="AL187" s="10" t="str">
        <f t="shared" si="393"/>
        <v/>
      </c>
      <c r="AM187" s="92"/>
      <c r="AN187" s="10" t="str">
        <f t="shared" si="394"/>
        <v/>
      </c>
      <c r="AO187" s="569"/>
      <c r="AP187" s="10" t="str">
        <f t="shared" si="395"/>
        <v/>
      </c>
      <c r="AQ187" s="172"/>
    </row>
    <row r="188" spans="1:43" s="3" customFormat="1" ht="23.25" customHeight="1" x14ac:dyDescent="0.25">
      <c r="A188" s="119">
        <v>7</v>
      </c>
      <c r="B188" s="36" t="s">
        <v>101</v>
      </c>
      <c r="C188" s="139" t="s">
        <v>102</v>
      </c>
      <c r="D188" s="293">
        <v>11100096296</v>
      </c>
      <c r="E188" s="27">
        <v>75</v>
      </c>
      <c r="F188" s="27">
        <v>34</v>
      </c>
      <c r="G188" s="27">
        <v>50</v>
      </c>
      <c r="H188" s="27">
        <v>1</v>
      </c>
      <c r="I188" s="27">
        <v>0</v>
      </c>
      <c r="J188" s="170">
        <v>85</v>
      </c>
      <c r="K188" s="156">
        <f t="shared" si="396"/>
        <v>34</v>
      </c>
      <c r="L188" s="156">
        <f t="shared" si="397"/>
        <v>50</v>
      </c>
      <c r="M188" s="156">
        <f t="shared" si="398"/>
        <v>1</v>
      </c>
      <c r="N188" s="156">
        <f t="shared" si="399"/>
        <v>0</v>
      </c>
      <c r="O188" s="179">
        <f t="shared" si="400"/>
        <v>85</v>
      </c>
      <c r="P188" s="161" t="str">
        <f t="shared" si="287"/>
        <v>Tốt</v>
      </c>
      <c r="Q188" s="536"/>
      <c r="R188" s="536"/>
      <c r="S188" s="536"/>
      <c r="T188" s="580">
        <f t="shared" si="385"/>
        <v>0</v>
      </c>
      <c r="U188" s="580">
        <f t="shared" si="386"/>
        <v>0</v>
      </c>
      <c r="V188" s="581" t="str">
        <f t="shared" si="261"/>
        <v>Tốt</v>
      </c>
      <c r="W188" s="602"/>
      <c r="X188" s="10" t="str">
        <f t="shared" si="387"/>
        <v/>
      </c>
      <c r="Y188" s="10"/>
      <c r="Z188" s="92" t="str">
        <f t="shared" si="388"/>
        <v>X</v>
      </c>
      <c r="AA188" s="92"/>
      <c r="AB188" s="92" t="str">
        <f t="shared" si="389"/>
        <v/>
      </c>
      <c r="AC188" s="92"/>
      <c r="AD188" s="92" t="str">
        <f t="shared" si="390"/>
        <v/>
      </c>
      <c r="AE188" s="9"/>
      <c r="AF188" s="172"/>
      <c r="AG188" s="172"/>
      <c r="AH188" s="10" t="str">
        <f t="shared" si="391"/>
        <v/>
      </c>
      <c r="AI188" s="10"/>
      <c r="AJ188" s="92" t="str">
        <f t="shared" si="392"/>
        <v>X</v>
      </c>
      <c r="AK188" s="92"/>
      <c r="AL188" s="10" t="str">
        <f t="shared" si="393"/>
        <v/>
      </c>
      <c r="AM188" s="92"/>
      <c r="AN188" s="10" t="str">
        <f t="shared" si="394"/>
        <v/>
      </c>
      <c r="AO188" s="569"/>
      <c r="AP188" s="10" t="str">
        <f t="shared" si="395"/>
        <v/>
      </c>
      <c r="AQ188" s="172"/>
    </row>
    <row r="189" spans="1:43" s="3" customFormat="1" ht="29.25" customHeight="1" x14ac:dyDescent="0.25">
      <c r="A189" s="35">
        <v>8</v>
      </c>
      <c r="B189" s="36" t="s">
        <v>103</v>
      </c>
      <c r="C189" s="139" t="s">
        <v>104</v>
      </c>
      <c r="D189" s="293">
        <v>20500006963</v>
      </c>
      <c r="E189" s="27">
        <v>86</v>
      </c>
      <c r="F189" s="27">
        <v>26</v>
      </c>
      <c r="G189" s="27">
        <v>50</v>
      </c>
      <c r="H189" s="27">
        <v>0.5</v>
      </c>
      <c r="I189" s="27">
        <v>0</v>
      </c>
      <c r="J189" s="170">
        <v>76.5</v>
      </c>
      <c r="K189" s="570">
        <v>28</v>
      </c>
      <c r="L189" s="156">
        <f t="shared" si="397"/>
        <v>50</v>
      </c>
      <c r="M189" s="156">
        <f t="shared" si="398"/>
        <v>0.5</v>
      </c>
      <c r="N189" s="156">
        <f t="shared" si="399"/>
        <v>0</v>
      </c>
      <c r="O189" s="179">
        <f t="shared" si="400"/>
        <v>78.5</v>
      </c>
      <c r="P189" s="161" t="str">
        <f t="shared" si="287"/>
        <v>Tốt</v>
      </c>
      <c r="Q189" s="536"/>
      <c r="R189" s="536"/>
      <c r="S189" s="536"/>
      <c r="T189" s="580">
        <f t="shared" si="385"/>
        <v>0</v>
      </c>
      <c r="U189" s="580">
        <f t="shared" si="386"/>
        <v>0</v>
      </c>
      <c r="V189" s="581" t="str">
        <f t="shared" si="261"/>
        <v>Tốt</v>
      </c>
      <c r="W189" s="612"/>
      <c r="X189" s="10" t="str">
        <f t="shared" si="387"/>
        <v/>
      </c>
      <c r="Y189" s="10"/>
      <c r="Z189" s="92" t="str">
        <f t="shared" si="388"/>
        <v>X</v>
      </c>
      <c r="AA189" s="92"/>
      <c r="AB189" s="92" t="str">
        <f t="shared" si="389"/>
        <v/>
      </c>
      <c r="AC189" s="92"/>
      <c r="AD189" s="92" t="str">
        <f t="shared" si="390"/>
        <v/>
      </c>
      <c r="AE189" s="9"/>
      <c r="AF189" s="172"/>
      <c r="AG189" s="172"/>
      <c r="AH189" s="10" t="str">
        <f t="shared" si="391"/>
        <v/>
      </c>
      <c r="AI189" s="10"/>
      <c r="AJ189" s="92" t="str">
        <f t="shared" si="392"/>
        <v>X</v>
      </c>
      <c r="AK189" s="92"/>
      <c r="AL189" s="10" t="str">
        <f t="shared" si="393"/>
        <v/>
      </c>
      <c r="AM189" s="92"/>
      <c r="AN189" s="10" t="str">
        <f t="shared" si="394"/>
        <v/>
      </c>
      <c r="AO189" s="569"/>
      <c r="AP189" s="10" t="str">
        <f t="shared" si="395"/>
        <v/>
      </c>
      <c r="AQ189" s="172"/>
    </row>
    <row r="190" spans="1:43" s="3" customFormat="1" ht="23.25" customHeight="1" x14ac:dyDescent="0.25">
      <c r="A190" s="119">
        <v>9</v>
      </c>
      <c r="B190" s="36" t="s">
        <v>65</v>
      </c>
      <c r="C190" s="139" t="s">
        <v>105</v>
      </c>
      <c r="D190" s="293">
        <v>11100109681</v>
      </c>
      <c r="E190" s="27">
        <v>96</v>
      </c>
      <c r="F190" s="27">
        <v>35</v>
      </c>
      <c r="G190" s="27">
        <v>60</v>
      </c>
      <c r="H190" s="27">
        <v>1</v>
      </c>
      <c r="I190" s="27">
        <v>0</v>
      </c>
      <c r="J190" s="170">
        <v>96</v>
      </c>
      <c r="K190" s="156">
        <f t="shared" si="396"/>
        <v>35</v>
      </c>
      <c r="L190" s="156">
        <f t="shared" si="397"/>
        <v>60</v>
      </c>
      <c r="M190" s="156">
        <f t="shared" si="398"/>
        <v>1</v>
      </c>
      <c r="N190" s="156">
        <f t="shared" si="399"/>
        <v>0</v>
      </c>
      <c r="O190" s="179">
        <f t="shared" si="400"/>
        <v>96</v>
      </c>
      <c r="P190" s="161" t="str">
        <f t="shared" si="287"/>
        <v>Xuất sắc</v>
      </c>
      <c r="Q190" s="536"/>
      <c r="R190" s="536"/>
      <c r="S190" s="536"/>
      <c r="T190" s="580">
        <f t="shared" si="385"/>
        <v>0</v>
      </c>
      <c r="U190" s="580">
        <f t="shared" si="386"/>
        <v>0</v>
      </c>
      <c r="V190" s="581" t="str">
        <f t="shared" si="261"/>
        <v>Xuất sắc</v>
      </c>
      <c r="W190" s="601"/>
      <c r="X190" s="10" t="str">
        <f t="shared" si="387"/>
        <v>X</v>
      </c>
      <c r="Y190" s="10"/>
      <c r="Z190" s="92" t="str">
        <f t="shared" si="388"/>
        <v/>
      </c>
      <c r="AA190" s="92"/>
      <c r="AB190" s="92" t="str">
        <f t="shared" si="389"/>
        <v/>
      </c>
      <c r="AC190" s="92"/>
      <c r="AD190" s="92" t="str">
        <f t="shared" si="390"/>
        <v/>
      </c>
      <c r="AE190" s="9"/>
      <c r="AF190" s="172"/>
      <c r="AG190" s="172"/>
      <c r="AH190" s="10" t="str">
        <f t="shared" si="391"/>
        <v>X</v>
      </c>
      <c r="AI190" s="10"/>
      <c r="AJ190" s="92" t="str">
        <f t="shared" si="392"/>
        <v/>
      </c>
      <c r="AK190" s="92"/>
      <c r="AL190" s="10" t="str">
        <f t="shared" si="393"/>
        <v/>
      </c>
      <c r="AM190" s="92"/>
      <c r="AN190" s="10" t="str">
        <f t="shared" si="394"/>
        <v/>
      </c>
      <c r="AO190" s="569"/>
      <c r="AP190" s="10" t="str">
        <f t="shared" si="395"/>
        <v/>
      </c>
      <c r="AQ190" s="172"/>
    </row>
    <row r="191" spans="1:43" s="3" customFormat="1" ht="23.25" customHeight="1" x14ac:dyDescent="0.25">
      <c r="A191" s="35">
        <v>10</v>
      </c>
      <c r="B191" s="36" t="s">
        <v>97</v>
      </c>
      <c r="C191" s="139" t="s">
        <v>106</v>
      </c>
      <c r="D191" s="293">
        <v>11100000796</v>
      </c>
      <c r="E191" s="27">
        <v>82</v>
      </c>
      <c r="F191" s="27">
        <v>26</v>
      </c>
      <c r="G191" s="27">
        <v>50</v>
      </c>
      <c r="H191" s="27">
        <v>1</v>
      </c>
      <c r="I191" s="27">
        <v>0</v>
      </c>
      <c r="J191" s="170">
        <v>77</v>
      </c>
      <c r="K191" s="156">
        <f t="shared" si="396"/>
        <v>26</v>
      </c>
      <c r="L191" s="156">
        <f t="shared" si="397"/>
        <v>50</v>
      </c>
      <c r="M191" s="156">
        <f t="shared" si="398"/>
        <v>1</v>
      </c>
      <c r="N191" s="156">
        <f t="shared" si="399"/>
        <v>0</v>
      </c>
      <c r="O191" s="179">
        <f t="shared" si="400"/>
        <v>77</v>
      </c>
      <c r="P191" s="161" t="str">
        <f t="shared" si="287"/>
        <v>Tốt</v>
      </c>
      <c r="Q191" s="536"/>
      <c r="R191" s="536"/>
      <c r="S191" s="536"/>
      <c r="T191" s="580">
        <f t="shared" si="385"/>
        <v>0</v>
      </c>
      <c r="U191" s="580">
        <f t="shared" si="386"/>
        <v>0</v>
      </c>
      <c r="V191" s="581" t="str">
        <f t="shared" si="261"/>
        <v>Tốt</v>
      </c>
      <c r="W191" s="602"/>
      <c r="X191" s="10" t="str">
        <f t="shared" si="387"/>
        <v/>
      </c>
      <c r="Y191" s="10"/>
      <c r="Z191" s="92" t="str">
        <f t="shared" si="388"/>
        <v>X</v>
      </c>
      <c r="AA191" s="92"/>
      <c r="AB191" s="92" t="str">
        <f t="shared" si="389"/>
        <v/>
      </c>
      <c r="AC191" s="92"/>
      <c r="AD191" s="92" t="str">
        <f t="shared" si="390"/>
        <v/>
      </c>
      <c r="AE191" s="9"/>
      <c r="AF191" s="172"/>
      <c r="AG191" s="172"/>
      <c r="AH191" s="10" t="str">
        <f t="shared" si="391"/>
        <v/>
      </c>
      <c r="AI191" s="10"/>
      <c r="AJ191" s="92" t="str">
        <f t="shared" si="392"/>
        <v>X</v>
      </c>
      <c r="AK191" s="92"/>
      <c r="AL191" s="10" t="str">
        <f t="shared" si="393"/>
        <v/>
      </c>
      <c r="AM191" s="92"/>
      <c r="AN191" s="10" t="str">
        <f t="shared" si="394"/>
        <v/>
      </c>
      <c r="AO191" s="569"/>
      <c r="AP191" s="10" t="str">
        <f t="shared" si="395"/>
        <v/>
      </c>
      <c r="AQ191" s="172"/>
    </row>
    <row r="192" spans="1:43" s="3" customFormat="1" ht="27" customHeight="1" x14ac:dyDescent="0.25">
      <c r="A192" s="119">
        <v>11</v>
      </c>
      <c r="B192" s="36" t="s">
        <v>107</v>
      </c>
      <c r="C192" s="139" t="s">
        <v>108</v>
      </c>
      <c r="D192" s="293">
        <v>11100067776</v>
      </c>
      <c r="E192" s="27">
        <v>77</v>
      </c>
      <c r="F192" s="27">
        <v>26</v>
      </c>
      <c r="G192" s="27">
        <v>50</v>
      </c>
      <c r="H192" s="27">
        <v>1</v>
      </c>
      <c r="I192" s="27">
        <v>0</v>
      </c>
      <c r="J192" s="170">
        <v>77</v>
      </c>
      <c r="K192" s="156">
        <f t="shared" si="396"/>
        <v>26</v>
      </c>
      <c r="L192" s="156">
        <f t="shared" si="397"/>
        <v>50</v>
      </c>
      <c r="M192" s="156">
        <f t="shared" si="398"/>
        <v>1</v>
      </c>
      <c r="N192" s="156">
        <f t="shared" si="399"/>
        <v>0</v>
      </c>
      <c r="O192" s="179">
        <f t="shared" si="400"/>
        <v>77</v>
      </c>
      <c r="P192" s="161" t="str">
        <f t="shared" si="287"/>
        <v>Tốt</v>
      </c>
      <c r="Q192" s="536"/>
      <c r="R192" s="536"/>
      <c r="S192" s="536"/>
      <c r="T192" s="580">
        <f t="shared" si="385"/>
        <v>0</v>
      </c>
      <c r="U192" s="580">
        <f t="shared" si="386"/>
        <v>0</v>
      </c>
      <c r="V192" s="581" t="str">
        <f t="shared" si="261"/>
        <v>Tốt</v>
      </c>
      <c r="W192" s="601"/>
      <c r="X192" s="10" t="str">
        <f t="shared" si="387"/>
        <v/>
      </c>
      <c r="Y192" s="10"/>
      <c r="Z192" s="92" t="str">
        <f t="shared" si="388"/>
        <v>X</v>
      </c>
      <c r="AA192" s="92"/>
      <c r="AB192" s="92" t="str">
        <f t="shared" si="389"/>
        <v/>
      </c>
      <c r="AC192" s="92"/>
      <c r="AD192" s="92" t="str">
        <f t="shared" si="390"/>
        <v/>
      </c>
      <c r="AE192" s="9"/>
      <c r="AF192" s="172"/>
      <c r="AG192" s="172"/>
      <c r="AH192" s="10" t="str">
        <f t="shared" si="391"/>
        <v/>
      </c>
      <c r="AI192" s="10"/>
      <c r="AJ192" s="92" t="str">
        <f t="shared" si="392"/>
        <v>X</v>
      </c>
      <c r="AK192" s="92"/>
      <c r="AL192" s="10" t="str">
        <f t="shared" si="393"/>
        <v/>
      </c>
      <c r="AM192" s="92"/>
      <c r="AN192" s="10" t="str">
        <f t="shared" si="394"/>
        <v/>
      </c>
      <c r="AO192" s="569"/>
      <c r="AP192" s="10" t="str">
        <f t="shared" si="395"/>
        <v/>
      </c>
      <c r="AQ192" s="172"/>
    </row>
    <row r="193" spans="1:43" s="3" customFormat="1" ht="33.75" customHeight="1" x14ac:dyDescent="0.25">
      <c r="A193" s="35">
        <v>12</v>
      </c>
      <c r="B193" s="36" t="s">
        <v>109</v>
      </c>
      <c r="C193" s="139" t="s">
        <v>110</v>
      </c>
      <c r="D193" s="293">
        <v>11100000752</v>
      </c>
      <c r="E193" s="27">
        <v>91</v>
      </c>
      <c r="F193" s="27">
        <v>35</v>
      </c>
      <c r="G193" s="27">
        <v>50</v>
      </c>
      <c r="H193" s="27">
        <v>0.75</v>
      </c>
      <c r="I193" s="27">
        <v>0</v>
      </c>
      <c r="J193" s="170">
        <v>85.75</v>
      </c>
      <c r="K193" s="156">
        <f t="shared" si="396"/>
        <v>35</v>
      </c>
      <c r="L193" s="156">
        <f t="shared" si="397"/>
        <v>50</v>
      </c>
      <c r="M193" s="156">
        <f t="shared" si="398"/>
        <v>0.75</v>
      </c>
      <c r="N193" s="156">
        <f>(K193+L193)*3%</f>
        <v>2.5499999999999998</v>
      </c>
      <c r="O193" s="179">
        <f t="shared" si="400"/>
        <v>83.2</v>
      </c>
      <c r="P193" s="161" t="str">
        <f t="shared" si="287"/>
        <v>Tốt</v>
      </c>
      <c r="Q193" s="536"/>
      <c r="R193" s="536"/>
      <c r="S193" s="536"/>
      <c r="T193" s="580">
        <f t="shared" si="385"/>
        <v>0</v>
      </c>
      <c r="U193" s="580">
        <f t="shared" si="386"/>
        <v>0</v>
      </c>
      <c r="V193" s="581" t="str">
        <f t="shared" si="261"/>
        <v>Tốt</v>
      </c>
      <c r="W193" s="541" t="s">
        <v>898</v>
      </c>
      <c r="X193" s="10" t="str">
        <f t="shared" si="387"/>
        <v/>
      </c>
      <c r="Y193" s="10"/>
      <c r="Z193" s="92" t="str">
        <f t="shared" si="388"/>
        <v>X</v>
      </c>
      <c r="AA193" s="92"/>
      <c r="AB193" s="92" t="str">
        <f t="shared" si="389"/>
        <v/>
      </c>
      <c r="AC193" s="92"/>
      <c r="AD193" s="92" t="str">
        <f t="shared" si="390"/>
        <v/>
      </c>
      <c r="AE193" s="9"/>
      <c r="AF193" s="172"/>
      <c r="AG193" s="172"/>
      <c r="AH193" s="10" t="str">
        <f t="shared" si="391"/>
        <v/>
      </c>
      <c r="AI193" s="10"/>
      <c r="AJ193" s="92" t="str">
        <f t="shared" si="392"/>
        <v>X</v>
      </c>
      <c r="AK193" s="92"/>
      <c r="AL193" s="10" t="str">
        <f t="shared" si="393"/>
        <v/>
      </c>
      <c r="AM193" s="92"/>
      <c r="AN193" s="10" t="str">
        <f t="shared" si="394"/>
        <v/>
      </c>
      <c r="AO193" s="569"/>
      <c r="AP193" s="10" t="str">
        <f t="shared" si="395"/>
        <v/>
      </c>
      <c r="AQ193" s="172"/>
    </row>
    <row r="194" spans="1:43" s="3" customFormat="1" ht="23.25" customHeight="1" x14ac:dyDescent="0.25">
      <c r="A194" s="119">
        <v>13</v>
      </c>
      <c r="B194" s="36" t="s">
        <v>111</v>
      </c>
      <c r="C194" s="139" t="s">
        <v>112</v>
      </c>
      <c r="D194" s="293">
        <v>11100096308</v>
      </c>
      <c r="E194" s="27">
        <v>76</v>
      </c>
      <c r="F194" s="27">
        <v>26</v>
      </c>
      <c r="G194" s="27">
        <v>50</v>
      </c>
      <c r="H194" s="27">
        <v>1</v>
      </c>
      <c r="I194" s="27">
        <v>0</v>
      </c>
      <c r="J194" s="170">
        <v>77</v>
      </c>
      <c r="K194" s="156">
        <f t="shared" si="396"/>
        <v>26</v>
      </c>
      <c r="L194" s="156">
        <f t="shared" si="397"/>
        <v>50</v>
      </c>
      <c r="M194" s="156">
        <f t="shared" si="398"/>
        <v>1</v>
      </c>
      <c r="N194" s="156">
        <f t="shared" si="399"/>
        <v>0</v>
      </c>
      <c r="O194" s="179">
        <f t="shared" si="400"/>
        <v>77</v>
      </c>
      <c r="P194" s="161" t="str">
        <f t="shared" si="287"/>
        <v>Tốt</v>
      </c>
      <c r="Q194" s="536"/>
      <c r="R194" s="536"/>
      <c r="S194" s="536"/>
      <c r="T194" s="580">
        <f t="shared" si="385"/>
        <v>0</v>
      </c>
      <c r="U194" s="580">
        <f t="shared" si="386"/>
        <v>0</v>
      </c>
      <c r="V194" s="581" t="str">
        <f t="shared" si="261"/>
        <v>Tốt</v>
      </c>
      <c r="W194" s="602"/>
      <c r="X194" s="10" t="str">
        <f t="shared" si="387"/>
        <v/>
      </c>
      <c r="Y194" s="10"/>
      <c r="Z194" s="92" t="str">
        <f t="shared" si="388"/>
        <v>X</v>
      </c>
      <c r="AA194" s="92"/>
      <c r="AB194" s="92" t="str">
        <f t="shared" si="389"/>
        <v/>
      </c>
      <c r="AC194" s="92"/>
      <c r="AD194" s="92" t="str">
        <f t="shared" si="390"/>
        <v/>
      </c>
      <c r="AE194" s="9"/>
      <c r="AF194" s="172"/>
      <c r="AG194" s="172"/>
      <c r="AH194" s="10" t="str">
        <f t="shared" si="391"/>
        <v/>
      </c>
      <c r="AI194" s="10"/>
      <c r="AJ194" s="92" t="str">
        <f t="shared" si="392"/>
        <v>X</v>
      </c>
      <c r="AK194" s="92"/>
      <c r="AL194" s="10" t="str">
        <f t="shared" si="393"/>
        <v/>
      </c>
      <c r="AM194" s="92"/>
      <c r="AN194" s="10" t="str">
        <f t="shared" si="394"/>
        <v/>
      </c>
      <c r="AO194" s="569"/>
      <c r="AP194" s="10" t="str">
        <f t="shared" si="395"/>
        <v/>
      </c>
      <c r="AQ194" s="172"/>
    </row>
    <row r="195" spans="1:43" s="3" customFormat="1" ht="23.25" customHeight="1" x14ac:dyDescent="0.25">
      <c r="A195" s="35">
        <v>14</v>
      </c>
      <c r="B195" s="36" t="s">
        <v>113</v>
      </c>
      <c r="C195" s="139" t="s">
        <v>426</v>
      </c>
      <c r="D195" s="293">
        <v>11100109967</v>
      </c>
      <c r="E195" s="27">
        <v>79</v>
      </c>
      <c r="F195" s="27">
        <v>26</v>
      </c>
      <c r="G195" s="27">
        <v>50</v>
      </c>
      <c r="H195" s="27">
        <v>0.75</v>
      </c>
      <c r="I195" s="27">
        <v>0</v>
      </c>
      <c r="J195" s="170">
        <v>76.75</v>
      </c>
      <c r="K195" s="156">
        <f t="shared" si="396"/>
        <v>26</v>
      </c>
      <c r="L195" s="156">
        <f t="shared" si="397"/>
        <v>50</v>
      </c>
      <c r="M195" s="156">
        <f t="shared" si="398"/>
        <v>0.75</v>
      </c>
      <c r="N195" s="156">
        <f t="shared" si="399"/>
        <v>0</v>
      </c>
      <c r="O195" s="179">
        <f t="shared" si="400"/>
        <v>76.75</v>
      </c>
      <c r="P195" s="161" t="str">
        <f t="shared" si="287"/>
        <v>Tốt</v>
      </c>
      <c r="Q195" s="536"/>
      <c r="R195" s="536"/>
      <c r="S195" s="536"/>
      <c r="T195" s="580">
        <f t="shared" si="385"/>
        <v>0</v>
      </c>
      <c r="U195" s="580">
        <f t="shared" si="386"/>
        <v>0</v>
      </c>
      <c r="V195" s="581" t="str">
        <f t="shared" si="261"/>
        <v>Tốt</v>
      </c>
      <c r="W195" s="601"/>
      <c r="X195" s="10" t="str">
        <f t="shared" si="387"/>
        <v/>
      </c>
      <c r="Y195" s="10"/>
      <c r="Z195" s="92" t="str">
        <f t="shared" si="388"/>
        <v>X</v>
      </c>
      <c r="AA195" s="92"/>
      <c r="AB195" s="92" t="str">
        <f t="shared" si="389"/>
        <v/>
      </c>
      <c r="AC195" s="92"/>
      <c r="AD195" s="92" t="str">
        <f t="shared" si="390"/>
        <v/>
      </c>
      <c r="AE195" s="9"/>
      <c r="AF195" s="172"/>
      <c r="AG195" s="172"/>
      <c r="AH195" s="10" t="str">
        <f t="shared" si="391"/>
        <v/>
      </c>
      <c r="AI195" s="10"/>
      <c r="AJ195" s="92" t="str">
        <f t="shared" si="392"/>
        <v>X</v>
      </c>
      <c r="AK195" s="92"/>
      <c r="AL195" s="10" t="str">
        <f t="shared" si="393"/>
        <v/>
      </c>
      <c r="AM195" s="92"/>
      <c r="AN195" s="10" t="str">
        <f t="shared" si="394"/>
        <v/>
      </c>
      <c r="AO195" s="569"/>
      <c r="AP195" s="10" t="str">
        <f t="shared" si="395"/>
        <v/>
      </c>
      <c r="AQ195" s="172"/>
    </row>
    <row r="196" spans="1:43" s="3" customFormat="1" ht="31.5" customHeight="1" x14ac:dyDescent="0.25">
      <c r="A196" s="119">
        <v>15</v>
      </c>
      <c r="B196" s="36" t="s">
        <v>114</v>
      </c>
      <c r="C196" s="139" t="s">
        <v>115</v>
      </c>
      <c r="D196" s="293">
        <v>11100067248</v>
      </c>
      <c r="E196" s="27">
        <v>76</v>
      </c>
      <c r="F196" s="27">
        <v>26</v>
      </c>
      <c r="G196" s="27">
        <v>50</v>
      </c>
      <c r="H196" s="27">
        <v>1</v>
      </c>
      <c r="I196" s="27">
        <v>0</v>
      </c>
      <c r="J196" s="170">
        <v>77</v>
      </c>
      <c r="K196" s="156">
        <f t="shared" si="396"/>
        <v>26</v>
      </c>
      <c r="L196" s="156">
        <f t="shared" si="397"/>
        <v>50</v>
      </c>
      <c r="M196" s="156">
        <f t="shared" si="398"/>
        <v>1</v>
      </c>
      <c r="N196" s="156">
        <f t="shared" si="398"/>
        <v>0</v>
      </c>
      <c r="O196" s="179">
        <f t="shared" si="400"/>
        <v>77</v>
      </c>
      <c r="P196" s="161" t="str">
        <f t="shared" si="287"/>
        <v>Tốt</v>
      </c>
      <c r="Q196" s="536"/>
      <c r="R196" s="536"/>
      <c r="S196" s="536"/>
      <c r="T196" s="580">
        <f t="shared" si="385"/>
        <v>0</v>
      </c>
      <c r="U196" s="580">
        <f t="shared" si="386"/>
        <v>0</v>
      </c>
      <c r="V196" s="581" t="str">
        <f t="shared" si="261"/>
        <v>Tốt</v>
      </c>
      <c r="W196" s="601"/>
      <c r="X196" s="10" t="str">
        <f t="shared" si="387"/>
        <v/>
      </c>
      <c r="Y196" s="10"/>
      <c r="Z196" s="92" t="str">
        <f t="shared" si="388"/>
        <v>X</v>
      </c>
      <c r="AA196" s="92"/>
      <c r="AB196" s="92" t="str">
        <f t="shared" si="389"/>
        <v/>
      </c>
      <c r="AC196" s="92"/>
      <c r="AD196" s="92" t="str">
        <f t="shared" si="390"/>
        <v/>
      </c>
      <c r="AE196" s="9"/>
      <c r="AF196" s="172"/>
      <c r="AG196" s="172"/>
      <c r="AH196" s="10" t="str">
        <f t="shared" si="391"/>
        <v/>
      </c>
      <c r="AI196" s="10"/>
      <c r="AJ196" s="92" t="str">
        <f t="shared" si="392"/>
        <v>X</v>
      </c>
      <c r="AK196" s="92"/>
      <c r="AL196" s="10" t="str">
        <f t="shared" si="393"/>
        <v/>
      </c>
      <c r="AM196" s="92"/>
      <c r="AN196" s="10" t="str">
        <f t="shared" si="394"/>
        <v/>
      </c>
      <c r="AO196" s="569"/>
      <c r="AP196" s="10" t="str">
        <f t="shared" si="395"/>
        <v/>
      </c>
      <c r="AQ196" s="172"/>
    </row>
    <row r="197" spans="1:43" s="3" customFormat="1" ht="38.25" customHeight="1" x14ac:dyDescent="0.25">
      <c r="A197" s="35">
        <v>16</v>
      </c>
      <c r="B197" s="36" t="s">
        <v>116</v>
      </c>
      <c r="C197" s="139" t="s">
        <v>110</v>
      </c>
      <c r="D197" s="293">
        <v>11100082584</v>
      </c>
      <c r="E197" s="27">
        <v>84</v>
      </c>
      <c r="F197" s="27">
        <v>34</v>
      </c>
      <c r="G197" s="27">
        <v>50</v>
      </c>
      <c r="H197" s="27">
        <v>0.75</v>
      </c>
      <c r="I197" s="27">
        <v>0</v>
      </c>
      <c r="J197" s="170">
        <v>84.75</v>
      </c>
      <c r="K197" s="156">
        <f t="shared" si="396"/>
        <v>34</v>
      </c>
      <c r="L197" s="156">
        <f t="shared" si="397"/>
        <v>50</v>
      </c>
      <c r="M197" s="156">
        <f t="shared" si="398"/>
        <v>0.75</v>
      </c>
      <c r="N197" s="156">
        <f t="shared" si="398"/>
        <v>0</v>
      </c>
      <c r="O197" s="179">
        <f t="shared" si="400"/>
        <v>84.75</v>
      </c>
      <c r="P197" s="161" t="str">
        <f t="shared" si="287"/>
        <v>Tốt</v>
      </c>
      <c r="Q197" s="536"/>
      <c r="R197" s="536"/>
      <c r="S197" s="536"/>
      <c r="T197" s="580">
        <f t="shared" si="385"/>
        <v>0</v>
      </c>
      <c r="U197" s="580">
        <f t="shared" si="386"/>
        <v>0</v>
      </c>
      <c r="V197" s="581" t="str">
        <f t="shared" si="261"/>
        <v>Tốt</v>
      </c>
      <c r="W197" s="162"/>
      <c r="X197" s="10" t="str">
        <f t="shared" si="387"/>
        <v/>
      </c>
      <c r="Y197" s="10"/>
      <c r="Z197" s="92" t="str">
        <f t="shared" si="388"/>
        <v>X</v>
      </c>
      <c r="AA197" s="92"/>
      <c r="AB197" s="92" t="str">
        <f t="shared" si="389"/>
        <v/>
      </c>
      <c r="AC197" s="92"/>
      <c r="AD197" s="92" t="str">
        <f t="shared" si="390"/>
        <v/>
      </c>
      <c r="AE197" s="9"/>
      <c r="AF197" s="172"/>
      <c r="AG197" s="172"/>
      <c r="AH197" s="10" t="str">
        <f t="shared" si="391"/>
        <v/>
      </c>
      <c r="AI197" s="10"/>
      <c r="AJ197" s="92" t="str">
        <f t="shared" si="392"/>
        <v>X</v>
      </c>
      <c r="AK197" s="92"/>
      <c r="AL197" s="10" t="str">
        <f t="shared" si="393"/>
        <v/>
      </c>
      <c r="AM197" s="92"/>
      <c r="AN197" s="10" t="str">
        <f t="shared" si="394"/>
        <v/>
      </c>
      <c r="AO197" s="569"/>
      <c r="AP197" s="10" t="str">
        <f t="shared" si="395"/>
        <v/>
      </c>
      <c r="AQ197" s="172"/>
    </row>
    <row r="198" spans="1:43" s="3" customFormat="1" ht="23.25" customHeight="1" x14ac:dyDescent="0.25">
      <c r="A198" s="119">
        <v>17</v>
      </c>
      <c r="B198" s="36" t="s">
        <v>117</v>
      </c>
      <c r="C198" s="139" t="s">
        <v>96</v>
      </c>
      <c r="D198" s="293">
        <v>11100113288</v>
      </c>
      <c r="E198" s="27">
        <v>75</v>
      </c>
      <c r="F198" s="27">
        <v>25</v>
      </c>
      <c r="G198" s="27">
        <v>50</v>
      </c>
      <c r="H198" s="27">
        <v>1</v>
      </c>
      <c r="I198" s="27">
        <v>0</v>
      </c>
      <c r="J198" s="170">
        <v>76</v>
      </c>
      <c r="K198" s="156">
        <f t="shared" si="396"/>
        <v>25</v>
      </c>
      <c r="L198" s="156">
        <f t="shared" si="397"/>
        <v>50</v>
      </c>
      <c r="M198" s="156">
        <f t="shared" si="398"/>
        <v>1</v>
      </c>
      <c r="N198" s="156">
        <f t="shared" si="398"/>
        <v>0</v>
      </c>
      <c r="O198" s="179">
        <f t="shared" si="400"/>
        <v>76</v>
      </c>
      <c r="P198" s="161" t="str">
        <f t="shared" si="287"/>
        <v>Tốt</v>
      </c>
      <c r="Q198" s="536"/>
      <c r="R198" s="536"/>
      <c r="S198" s="536"/>
      <c r="T198" s="580">
        <f t="shared" si="385"/>
        <v>0</v>
      </c>
      <c r="U198" s="580">
        <f t="shared" si="386"/>
        <v>0</v>
      </c>
      <c r="V198" s="581" t="str">
        <f t="shared" si="261"/>
        <v>Tốt</v>
      </c>
      <c r="W198" s="601"/>
      <c r="X198" s="10" t="str">
        <f t="shared" si="387"/>
        <v/>
      </c>
      <c r="Y198" s="10"/>
      <c r="Z198" s="92" t="str">
        <f t="shared" si="388"/>
        <v>X</v>
      </c>
      <c r="AA198" s="92"/>
      <c r="AB198" s="92" t="str">
        <f t="shared" si="389"/>
        <v/>
      </c>
      <c r="AC198" s="92"/>
      <c r="AD198" s="92" t="str">
        <f t="shared" si="390"/>
        <v/>
      </c>
      <c r="AE198" s="9"/>
      <c r="AF198" s="172"/>
      <c r="AG198" s="172"/>
      <c r="AH198" s="10" t="str">
        <f t="shared" si="391"/>
        <v/>
      </c>
      <c r="AI198" s="10"/>
      <c r="AJ198" s="92" t="str">
        <f t="shared" si="392"/>
        <v>X</v>
      </c>
      <c r="AK198" s="92"/>
      <c r="AL198" s="10" t="str">
        <f t="shared" si="393"/>
        <v/>
      </c>
      <c r="AM198" s="92"/>
      <c r="AN198" s="10" t="str">
        <f t="shared" si="394"/>
        <v/>
      </c>
      <c r="AO198" s="569"/>
      <c r="AP198" s="10" t="str">
        <f t="shared" si="395"/>
        <v/>
      </c>
      <c r="AQ198" s="172"/>
    </row>
    <row r="199" spans="1:43" s="3" customFormat="1" ht="40.5" customHeight="1" x14ac:dyDescent="0.25">
      <c r="A199" s="35">
        <v>18</v>
      </c>
      <c r="B199" s="36" t="s">
        <v>118</v>
      </c>
      <c r="C199" s="139" t="s">
        <v>119</v>
      </c>
      <c r="D199" s="293">
        <v>11100097748</v>
      </c>
      <c r="E199" s="27">
        <v>98</v>
      </c>
      <c r="F199" s="27">
        <v>35</v>
      </c>
      <c r="G199" s="27">
        <v>60</v>
      </c>
      <c r="H199" s="27">
        <v>0.5</v>
      </c>
      <c r="I199" s="27">
        <v>0</v>
      </c>
      <c r="J199" s="170">
        <v>95.5</v>
      </c>
      <c r="K199" s="156">
        <f t="shared" si="396"/>
        <v>35</v>
      </c>
      <c r="L199" s="156">
        <f t="shared" si="397"/>
        <v>60</v>
      </c>
      <c r="M199" s="156">
        <f t="shared" si="398"/>
        <v>0.5</v>
      </c>
      <c r="N199" s="156">
        <f t="shared" si="398"/>
        <v>0</v>
      </c>
      <c r="O199" s="179">
        <f t="shared" si="400"/>
        <v>95.5</v>
      </c>
      <c r="P199" s="161" t="str">
        <f t="shared" si="287"/>
        <v>Xuất sắc</v>
      </c>
      <c r="Q199" s="536"/>
      <c r="R199" s="536"/>
      <c r="S199" s="536"/>
      <c r="T199" s="580">
        <f t="shared" si="385"/>
        <v>0</v>
      </c>
      <c r="U199" s="580">
        <f t="shared" si="386"/>
        <v>0</v>
      </c>
      <c r="V199" s="581" t="str">
        <f t="shared" si="261"/>
        <v>Xuất sắc</v>
      </c>
      <c r="W199" s="612"/>
      <c r="X199" s="10" t="str">
        <f t="shared" si="387"/>
        <v>X</v>
      </c>
      <c r="Y199" s="10"/>
      <c r="Z199" s="92" t="str">
        <f t="shared" si="388"/>
        <v/>
      </c>
      <c r="AA199" s="92"/>
      <c r="AB199" s="92" t="str">
        <f t="shared" si="389"/>
        <v/>
      </c>
      <c r="AC199" s="92"/>
      <c r="AD199" s="92" t="str">
        <f t="shared" si="390"/>
        <v/>
      </c>
      <c r="AE199" s="9"/>
      <c r="AF199" s="172"/>
      <c r="AG199" s="172"/>
      <c r="AH199" s="10" t="str">
        <f t="shared" si="391"/>
        <v>X</v>
      </c>
      <c r="AI199" s="10"/>
      <c r="AJ199" s="92" t="str">
        <f t="shared" si="392"/>
        <v/>
      </c>
      <c r="AK199" s="92"/>
      <c r="AL199" s="10" t="str">
        <f t="shared" si="393"/>
        <v/>
      </c>
      <c r="AM199" s="92"/>
      <c r="AN199" s="10" t="str">
        <f t="shared" si="394"/>
        <v/>
      </c>
      <c r="AO199" s="569"/>
      <c r="AP199" s="10" t="str">
        <f t="shared" si="395"/>
        <v/>
      </c>
      <c r="AQ199" s="172"/>
    </row>
    <row r="200" spans="1:43" s="3" customFormat="1" ht="40.5" customHeight="1" x14ac:dyDescent="0.25">
      <c r="A200" s="119">
        <v>19</v>
      </c>
      <c r="B200" s="36" t="s">
        <v>120</v>
      </c>
      <c r="C200" s="139" t="s">
        <v>121</v>
      </c>
      <c r="D200" s="293">
        <v>11100097744</v>
      </c>
      <c r="E200" s="27">
        <v>75</v>
      </c>
      <c r="F200" s="27">
        <v>27</v>
      </c>
      <c r="G200" s="27">
        <v>50</v>
      </c>
      <c r="H200" s="27">
        <v>1</v>
      </c>
      <c r="I200" s="27">
        <v>0</v>
      </c>
      <c r="J200" s="170">
        <v>76</v>
      </c>
      <c r="K200" s="156">
        <f t="shared" si="396"/>
        <v>27</v>
      </c>
      <c r="L200" s="156">
        <f t="shared" si="397"/>
        <v>50</v>
      </c>
      <c r="M200" s="156">
        <f t="shared" si="398"/>
        <v>1</v>
      </c>
      <c r="N200" s="156">
        <f>(K200+L200)*3%</f>
        <v>2.31</v>
      </c>
      <c r="O200" s="179">
        <f t="shared" si="400"/>
        <v>75.69</v>
      </c>
      <c r="P200" s="161" t="str">
        <f t="shared" si="287"/>
        <v>Tốt</v>
      </c>
      <c r="Q200" s="536"/>
      <c r="R200" s="536"/>
      <c r="S200" s="536"/>
      <c r="T200" s="580">
        <f t="shared" si="385"/>
        <v>0</v>
      </c>
      <c r="U200" s="580">
        <f t="shared" si="386"/>
        <v>0</v>
      </c>
      <c r="V200" s="581" t="str">
        <f t="shared" si="261"/>
        <v>Tốt</v>
      </c>
      <c r="W200" s="594" t="s">
        <v>891</v>
      </c>
      <c r="X200" s="10" t="str">
        <f t="shared" si="387"/>
        <v/>
      </c>
      <c r="Y200" s="10"/>
      <c r="Z200" s="92" t="str">
        <f t="shared" si="388"/>
        <v>X</v>
      </c>
      <c r="AA200" s="92"/>
      <c r="AB200" s="92" t="str">
        <f t="shared" si="389"/>
        <v/>
      </c>
      <c r="AC200" s="92"/>
      <c r="AD200" s="92" t="str">
        <f t="shared" si="390"/>
        <v/>
      </c>
      <c r="AE200" s="9"/>
      <c r="AF200" s="172"/>
      <c r="AG200" s="172"/>
      <c r="AH200" s="10" t="str">
        <f t="shared" si="391"/>
        <v/>
      </c>
      <c r="AI200" s="10"/>
      <c r="AJ200" s="92" t="str">
        <f t="shared" si="392"/>
        <v>X</v>
      </c>
      <c r="AK200" s="92"/>
      <c r="AL200" s="10" t="str">
        <f t="shared" si="393"/>
        <v/>
      </c>
      <c r="AM200" s="92"/>
      <c r="AN200" s="10" t="str">
        <f t="shared" si="394"/>
        <v/>
      </c>
      <c r="AO200" s="569"/>
      <c r="AP200" s="10" t="str">
        <f t="shared" si="395"/>
        <v/>
      </c>
      <c r="AQ200" s="172"/>
    </row>
    <row r="201" spans="1:43" s="3" customFormat="1" ht="23.25" customHeight="1" x14ac:dyDescent="0.25">
      <c r="A201" s="35">
        <v>20</v>
      </c>
      <c r="B201" s="36" t="s">
        <v>122</v>
      </c>
      <c r="C201" s="139" t="s">
        <v>123</v>
      </c>
      <c r="D201" s="293">
        <v>11100000763</v>
      </c>
      <c r="E201" s="27">
        <v>75</v>
      </c>
      <c r="F201" s="27">
        <v>25</v>
      </c>
      <c r="G201" s="27">
        <v>50</v>
      </c>
      <c r="H201" s="27">
        <v>1</v>
      </c>
      <c r="I201" s="27">
        <v>0</v>
      </c>
      <c r="J201" s="170">
        <v>76</v>
      </c>
      <c r="K201" s="156">
        <f t="shared" si="396"/>
        <v>25</v>
      </c>
      <c r="L201" s="156">
        <f t="shared" si="397"/>
        <v>50</v>
      </c>
      <c r="M201" s="156">
        <f t="shared" si="398"/>
        <v>1</v>
      </c>
      <c r="N201" s="156">
        <f t="shared" si="398"/>
        <v>0</v>
      </c>
      <c r="O201" s="179">
        <f t="shared" si="400"/>
        <v>76</v>
      </c>
      <c r="P201" s="161" t="str">
        <f t="shared" si="287"/>
        <v>Tốt</v>
      </c>
      <c r="Q201" s="536"/>
      <c r="R201" s="536"/>
      <c r="S201" s="536"/>
      <c r="T201" s="580">
        <f t="shared" si="385"/>
        <v>0</v>
      </c>
      <c r="U201" s="580">
        <f t="shared" si="386"/>
        <v>0</v>
      </c>
      <c r="V201" s="581" t="str">
        <f t="shared" si="261"/>
        <v>Tốt</v>
      </c>
      <c r="W201" s="612"/>
      <c r="X201" s="10" t="str">
        <f t="shared" si="387"/>
        <v/>
      </c>
      <c r="Y201" s="10"/>
      <c r="Z201" s="92" t="str">
        <f t="shared" si="388"/>
        <v>X</v>
      </c>
      <c r="AA201" s="92"/>
      <c r="AB201" s="92" t="str">
        <f t="shared" si="389"/>
        <v/>
      </c>
      <c r="AC201" s="92"/>
      <c r="AD201" s="92" t="str">
        <f t="shared" si="390"/>
        <v/>
      </c>
      <c r="AE201" s="9"/>
      <c r="AF201" s="172"/>
      <c r="AG201" s="172"/>
      <c r="AH201" s="10" t="str">
        <f t="shared" si="391"/>
        <v/>
      </c>
      <c r="AI201" s="10"/>
      <c r="AJ201" s="92" t="str">
        <f t="shared" si="392"/>
        <v>X</v>
      </c>
      <c r="AK201" s="92"/>
      <c r="AL201" s="10" t="str">
        <f t="shared" si="393"/>
        <v/>
      </c>
      <c r="AM201" s="92"/>
      <c r="AN201" s="10" t="str">
        <f t="shared" si="394"/>
        <v/>
      </c>
      <c r="AO201" s="569"/>
      <c r="AP201" s="10" t="str">
        <f t="shared" si="395"/>
        <v/>
      </c>
      <c r="AQ201" s="172"/>
    </row>
    <row r="202" spans="1:43" s="69" customFormat="1" ht="23.25" customHeight="1" x14ac:dyDescent="0.25">
      <c r="A202" s="119">
        <v>21</v>
      </c>
      <c r="B202" s="37" t="s">
        <v>124</v>
      </c>
      <c r="C202" s="139" t="s">
        <v>115</v>
      </c>
      <c r="D202" s="295">
        <v>60300000097</v>
      </c>
      <c r="E202" s="27">
        <v>95</v>
      </c>
      <c r="F202" s="27">
        <v>36</v>
      </c>
      <c r="G202" s="27">
        <v>60</v>
      </c>
      <c r="H202" s="27">
        <v>1</v>
      </c>
      <c r="I202" s="27">
        <v>0</v>
      </c>
      <c r="J202" s="170">
        <v>97</v>
      </c>
      <c r="K202" s="156">
        <f t="shared" si="396"/>
        <v>36</v>
      </c>
      <c r="L202" s="156">
        <f t="shared" si="397"/>
        <v>60</v>
      </c>
      <c r="M202" s="156">
        <f t="shared" si="398"/>
        <v>1</v>
      </c>
      <c r="N202" s="156">
        <f t="shared" si="398"/>
        <v>0</v>
      </c>
      <c r="O202" s="179">
        <f t="shared" si="400"/>
        <v>97</v>
      </c>
      <c r="P202" s="161" t="str">
        <f t="shared" si="287"/>
        <v>Xuất sắc</v>
      </c>
      <c r="Q202" s="536"/>
      <c r="R202" s="536"/>
      <c r="S202" s="536"/>
      <c r="T202" s="580">
        <f t="shared" si="385"/>
        <v>0</v>
      </c>
      <c r="U202" s="580">
        <f t="shared" si="386"/>
        <v>0</v>
      </c>
      <c r="V202" s="581" t="str">
        <f t="shared" si="261"/>
        <v>Xuất sắc</v>
      </c>
      <c r="W202" s="612"/>
      <c r="X202" s="10" t="str">
        <f t="shared" si="387"/>
        <v>X</v>
      </c>
      <c r="Y202" s="10"/>
      <c r="Z202" s="92" t="str">
        <f t="shared" si="388"/>
        <v/>
      </c>
      <c r="AA202" s="92"/>
      <c r="AB202" s="92" t="str">
        <f t="shared" si="389"/>
        <v/>
      </c>
      <c r="AC202" s="92"/>
      <c r="AD202" s="92" t="str">
        <f t="shared" si="390"/>
        <v/>
      </c>
      <c r="AE202" s="9"/>
      <c r="AF202" s="172"/>
      <c r="AG202" s="172"/>
      <c r="AH202" s="10" t="str">
        <f t="shared" si="391"/>
        <v>X</v>
      </c>
      <c r="AI202" s="10"/>
      <c r="AJ202" s="92" t="str">
        <f t="shared" si="392"/>
        <v/>
      </c>
      <c r="AK202" s="92"/>
      <c r="AL202" s="10" t="str">
        <f t="shared" si="393"/>
        <v/>
      </c>
      <c r="AM202" s="92"/>
      <c r="AN202" s="10" t="str">
        <f t="shared" si="394"/>
        <v/>
      </c>
      <c r="AO202" s="569"/>
      <c r="AP202" s="10" t="str">
        <f t="shared" si="395"/>
        <v/>
      </c>
      <c r="AQ202" s="172"/>
    </row>
    <row r="203" spans="1:43" s="69" customFormat="1" ht="23.25" customHeight="1" x14ac:dyDescent="0.25">
      <c r="A203" s="35">
        <v>22</v>
      </c>
      <c r="B203" s="37" t="s">
        <v>92</v>
      </c>
      <c r="C203" s="139" t="s">
        <v>125</v>
      </c>
      <c r="D203" s="295">
        <v>60300000060</v>
      </c>
      <c r="E203" s="27">
        <v>85</v>
      </c>
      <c r="F203" s="27">
        <v>35</v>
      </c>
      <c r="G203" s="27">
        <v>60</v>
      </c>
      <c r="H203" s="27">
        <v>0.75</v>
      </c>
      <c r="I203" s="27">
        <v>0</v>
      </c>
      <c r="J203" s="179">
        <v>95.75</v>
      </c>
      <c r="K203" s="156">
        <f t="shared" si="396"/>
        <v>35</v>
      </c>
      <c r="L203" s="156">
        <f t="shared" si="397"/>
        <v>60</v>
      </c>
      <c r="M203" s="156">
        <f t="shared" si="398"/>
        <v>0.75</v>
      </c>
      <c r="N203" s="156">
        <f t="shared" si="398"/>
        <v>0</v>
      </c>
      <c r="O203" s="179">
        <f t="shared" si="400"/>
        <v>95.75</v>
      </c>
      <c r="P203" s="161" t="str">
        <f t="shared" si="287"/>
        <v>Xuất sắc</v>
      </c>
      <c r="Q203" s="536"/>
      <c r="R203" s="536"/>
      <c r="S203" s="536"/>
      <c r="T203" s="580">
        <f t="shared" si="385"/>
        <v>0</v>
      </c>
      <c r="U203" s="580">
        <f t="shared" si="386"/>
        <v>0</v>
      </c>
      <c r="V203" s="581" t="str">
        <f t="shared" si="261"/>
        <v>Xuất sắc</v>
      </c>
      <c r="W203" s="612"/>
      <c r="X203" s="10" t="str">
        <f t="shared" si="387"/>
        <v>X</v>
      </c>
      <c r="Y203" s="10"/>
      <c r="Z203" s="92" t="str">
        <f t="shared" si="388"/>
        <v/>
      </c>
      <c r="AA203" s="92"/>
      <c r="AB203" s="92" t="str">
        <f t="shared" si="389"/>
        <v/>
      </c>
      <c r="AC203" s="92"/>
      <c r="AD203" s="92" t="str">
        <f t="shared" si="390"/>
        <v/>
      </c>
      <c r="AE203" s="9"/>
      <c r="AF203" s="172"/>
      <c r="AG203" s="172"/>
      <c r="AH203" s="10" t="str">
        <f t="shared" si="391"/>
        <v>X</v>
      </c>
      <c r="AI203" s="10"/>
      <c r="AJ203" s="92" t="str">
        <f t="shared" si="392"/>
        <v/>
      </c>
      <c r="AK203" s="92"/>
      <c r="AL203" s="10" t="str">
        <f t="shared" si="393"/>
        <v/>
      </c>
      <c r="AM203" s="92"/>
      <c r="AN203" s="10" t="str">
        <f t="shared" si="394"/>
        <v/>
      </c>
      <c r="AO203" s="569"/>
      <c r="AP203" s="10" t="str">
        <f t="shared" si="395"/>
        <v/>
      </c>
      <c r="AQ203" s="172"/>
    </row>
    <row r="204" spans="1:43" s="3" customFormat="1" ht="31.5" customHeight="1" x14ac:dyDescent="0.25">
      <c r="A204" s="119">
        <v>23</v>
      </c>
      <c r="B204" s="37" t="s">
        <v>126</v>
      </c>
      <c r="C204" s="139" t="s">
        <v>127</v>
      </c>
      <c r="D204" s="293">
        <v>11100091472</v>
      </c>
      <c r="E204" s="27">
        <v>83</v>
      </c>
      <c r="F204" s="27">
        <v>33</v>
      </c>
      <c r="G204" s="27">
        <v>50</v>
      </c>
      <c r="H204" s="27">
        <v>0.75</v>
      </c>
      <c r="I204" s="27">
        <v>0</v>
      </c>
      <c r="J204" s="170">
        <v>83.75</v>
      </c>
      <c r="K204" s="156">
        <f t="shared" si="396"/>
        <v>33</v>
      </c>
      <c r="L204" s="156">
        <f t="shared" si="397"/>
        <v>50</v>
      </c>
      <c r="M204" s="156">
        <f t="shared" si="398"/>
        <v>0.75</v>
      </c>
      <c r="N204" s="156">
        <f>(K204+L204)*3%</f>
        <v>2.4899999999999998</v>
      </c>
      <c r="O204" s="179">
        <f t="shared" si="400"/>
        <v>81.260000000000005</v>
      </c>
      <c r="P204" s="161" t="str">
        <f t="shared" si="287"/>
        <v>Tốt</v>
      </c>
      <c r="Q204" s="536"/>
      <c r="R204" s="536"/>
      <c r="S204" s="536"/>
      <c r="T204" s="580">
        <f t="shared" si="385"/>
        <v>0</v>
      </c>
      <c r="U204" s="580">
        <f t="shared" si="386"/>
        <v>0</v>
      </c>
      <c r="V204" s="581" t="str">
        <f t="shared" si="261"/>
        <v>Tốt</v>
      </c>
      <c r="W204" s="541" t="s">
        <v>898</v>
      </c>
      <c r="X204" s="10" t="str">
        <f t="shared" si="387"/>
        <v/>
      </c>
      <c r="Y204" s="10"/>
      <c r="Z204" s="92" t="str">
        <f t="shared" si="388"/>
        <v>X</v>
      </c>
      <c r="AA204" s="92"/>
      <c r="AB204" s="92" t="str">
        <f t="shared" si="389"/>
        <v/>
      </c>
      <c r="AC204" s="92"/>
      <c r="AD204" s="92" t="str">
        <f t="shared" si="390"/>
        <v/>
      </c>
      <c r="AE204" s="9"/>
      <c r="AF204" s="172"/>
      <c r="AG204" s="172"/>
      <c r="AH204" s="10" t="str">
        <f t="shared" si="391"/>
        <v/>
      </c>
      <c r="AI204" s="10"/>
      <c r="AJ204" s="92" t="str">
        <f t="shared" si="392"/>
        <v>X</v>
      </c>
      <c r="AK204" s="92"/>
      <c r="AL204" s="10" t="str">
        <f t="shared" si="393"/>
        <v/>
      </c>
      <c r="AM204" s="92"/>
      <c r="AN204" s="10" t="str">
        <f t="shared" si="394"/>
        <v/>
      </c>
      <c r="AO204" s="569"/>
      <c r="AP204" s="10" t="str">
        <f t="shared" si="395"/>
        <v/>
      </c>
      <c r="AQ204" s="172"/>
    </row>
    <row r="205" spans="1:43" s="3" customFormat="1" ht="36" customHeight="1" x14ac:dyDescent="0.25">
      <c r="A205" s="35">
        <v>24</v>
      </c>
      <c r="B205" s="37" t="s">
        <v>124</v>
      </c>
      <c r="C205" s="139" t="s">
        <v>128</v>
      </c>
      <c r="D205" s="293">
        <v>11100066702</v>
      </c>
      <c r="E205" s="27">
        <v>83</v>
      </c>
      <c r="F205" s="27">
        <v>33</v>
      </c>
      <c r="G205" s="27">
        <v>50</v>
      </c>
      <c r="H205" s="27">
        <v>0.75</v>
      </c>
      <c r="I205" s="27">
        <v>0</v>
      </c>
      <c r="J205" s="170">
        <v>83.75</v>
      </c>
      <c r="K205" s="156">
        <f t="shared" si="396"/>
        <v>33</v>
      </c>
      <c r="L205" s="156">
        <f t="shared" si="397"/>
        <v>50</v>
      </c>
      <c r="M205" s="156">
        <f t="shared" si="398"/>
        <v>0.75</v>
      </c>
      <c r="N205" s="156">
        <f t="shared" si="398"/>
        <v>0</v>
      </c>
      <c r="O205" s="179">
        <f t="shared" si="400"/>
        <v>83.75</v>
      </c>
      <c r="P205" s="161" t="str">
        <f t="shared" si="287"/>
        <v>Tốt</v>
      </c>
      <c r="Q205" s="536"/>
      <c r="R205" s="536"/>
      <c r="S205" s="536"/>
      <c r="T205" s="580">
        <f t="shared" si="385"/>
        <v>0</v>
      </c>
      <c r="U205" s="580">
        <f t="shared" si="386"/>
        <v>0</v>
      </c>
      <c r="V205" s="581" t="str">
        <f t="shared" si="261"/>
        <v>Tốt</v>
      </c>
      <c r="W205" s="612"/>
      <c r="X205" s="10" t="str">
        <f t="shared" si="387"/>
        <v/>
      </c>
      <c r="Y205" s="10"/>
      <c r="Z205" s="92" t="str">
        <f t="shared" si="388"/>
        <v>X</v>
      </c>
      <c r="AA205" s="92"/>
      <c r="AB205" s="92" t="str">
        <f t="shared" si="389"/>
        <v/>
      </c>
      <c r="AC205" s="92"/>
      <c r="AD205" s="92" t="str">
        <f t="shared" si="390"/>
        <v/>
      </c>
      <c r="AE205" s="9"/>
      <c r="AF205" s="172"/>
      <c r="AG205" s="172"/>
      <c r="AH205" s="10" t="str">
        <f t="shared" si="391"/>
        <v/>
      </c>
      <c r="AI205" s="10"/>
      <c r="AJ205" s="92" t="str">
        <f t="shared" si="392"/>
        <v>X</v>
      </c>
      <c r="AK205" s="92"/>
      <c r="AL205" s="10" t="str">
        <f t="shared" si="393"/>
        <v/>
      </c>
      <c r="AM205" s="92"/>
      <c r="AN205" s="10" t="str">
        <f t="shared" si="394"/>
        <v/>
      </c>
      <c r="AO205" s="569"/>
      <c r="AP205" s="10" t="str">
        <f t="shared" si="395"/>
        <v/>
      </c>
      <c r="AQ205" s="172"/>
    </row>
    <row r="206" spans="1:43" s="3" customFormat="1" ht="23.25" customHeight="1" x14ac:dyDescent="0.25">
      <c r="A206" s="119">
        <v>25</v>
      </c>
      <c r="B206" s="37" t="s">
        <v>129</v>
      </c>
      <c r="C206" s="139" t="s">
        <v>105</v>
      </c>
      <c r="D206" s="293">
        <v>11100000801</v>
      </c>
      <c r="E206" s="27">
        <v>85</v>
      </c>
      <c r="F206" s="27">
        <v>34</v>
      </c>
      <c r="G206" s="27">
        <v>50</v>
      </c>
      <c r="H206" s="27">
        <v>0.75</v>
      </c>
      <c r="I206" s="27">
        <v>0</v>
      </c>
      <c r="J206" s="170">
        <v>84.75</v>
      </c>
      <c r="K206" s="156">
        <f t="shared" si="396"/>
        <v>34</v>
      </c>
      <c r="L206" s="156">
        <f t="shared" si="397"/>
        <v>50</v>
      </c>
      <c r="M206" s="156">
        <f t="shared" si="398"/>
        <v>0.75</v>
      </c>
      <c r="N206" s="156">
        <f t="shared" si="398"/>
        <v>0</v>
      </c>
      <c r="O206" s="179">
        <f t="shared" si="400"/>
        <v>84.75</v>
      </c>
      <c r="P206" s="161" t="str">
        <f t="shared" si="287"/>
        <v>Tốt</v>
      </c>
      <c r="Q206" s="536"/>
      <c r="R206" s="536"/>
      <c r="S206" s="536"/>
      <c r="T206" s="580">
        <f t="shared" si="385"/>
        <v>0</v>
      </c>
      <c r="U206" s="580">
        <f t="shared" si="386"/>
        <v>0</v>
      </c>
      <c r="V206" s="581" t="str">
        <f t="shared" si="261"/>
        <v>Tốt</v>
      </c>
      <c r="W206" s="612"/>
      <c r="X206" s="10" t="str">
        <f t="shared" si="387"/>
        <v/>
      </c>
      <c r="Y206" s="10"/>
      <c r="Z206" s="92" t="str">
        <f t="shared" si="388"/>
        <v>X</v>
      </c>
      <c r="AA206" s="92"/>
      <c r="AB206" s="92" t="str">
        <f t="shared" si="389"/>
        <v/>
      </c>
      <c r="AC206" s="92"/>
      <c r="AD206" s="92" t="str">
        <f t="shared" si="390"/>
        <v/>
      </c>
      <c r="AE206" s="9"/>
      <c r="AF206" s="172"/>
      <c r="AG206" s="172"/>
      <c r="AH206" s="10" t="str">
        <f t="shared" si="391"/>
        <v/>
      </c>
      <c r="AI206" s="10"/>
      <c r="AJ206" s="92" t="str">
        <f t="shared" si="392"/>
        <v>X</v>
      </c>
      <c r="AK206" s="92"/>
      <c r="AL206" s="10" t="str">
        <f t="shared" si="393"/>
        <v/>
      </c>
      <c r="AM206" s="92"/>
      <c r="AN206" s="10" t="str">
        <f t="shared" si="394"/>
        <v/>
      </c>
      <c r="AO206" s="569"/>
      <c r="AP206" s="10" t="str">
        <f t="shared" si="395"/>
        <v/>
      </c>
      <c r="AQ206" s="172"/>
    </row>
    <row r="207" spans="1:43" s="3" customFormat="1" ht="23.25" customHeight="1" x14ac:dyDescent="0.25">
      <c r="A207" s="35">
        <v>26</v>
      </c>
      <c r="B207" s="37" t="s">
        <v>131</v>
      </c>
      <c r="C207" s="139" t="s">
        <v>132</v>
      </c>
      <c r="D207" s="293">
        <v>11100119654</v>
      </c>
      <c r="E207" s="27">
        <v>85</v>
      </c>
      <c r="F207" s="27">
        <v>35</v>
      </c>
      <c r="G207" s="27">
        <v>60</v>
      </c>
      <c r="H207" s="27">
        <v>1</v>
      </c>
      <c r="I207" s="27">
        <v>0</v>
      </c>
      <c r="J207" s="170">
        <v>96</v>
      </c>
      <c r="K207" s="156">
        <f t="shared" si="396"/>
        <v>35</v>
      </c>
      <c r="L207" s="156">
        <f t="shared" si="397"/>
        <v>60</v>
      </c>
      <c r="M207" s="156">
        <f t="shared" si="398"/>
        <v>1</v>
      </c>
      <c r="N207" s="156">
        <f t="shared" si="398"/>
        <v>0</v>
      </c>
      <c r="O207" s="179">
        <f t="shared" si="400"/>
        <v>96</v>
      </c>
      <c r="P207" s="161" t="str">
        <f t="shared" si="287"/>
        <v>Xuất sắc</v>
      </c>
      <c r="Q207" s="536"/>
      <c r="R207" s="536"/>
      <c r="S207" s="536"/>
      <c r="T207" s="580">
        <f t="shared" si="385"/>
        <v>0</v>
      </c>
      <c r="U207" s="580">
        <f t="shared" si="386"/>
        <v>0</v>
      </c>
      <c r="V207" s="581" t="str">
        <f t="shared" si="261"/>
        <v>Xuất sắc</v>
      </c>
      <c r="W207" s="612"/>
      <c r="X207" s="10" t="str">
        <f t="shared" si="387"/>
        <v>X</v>
      </c>
      <c r="Y207" s="10"/>
      <c r="Z207" s="92" t="str">
        <f t="shared" si="388"/>
        <v/>
      </c>
      <c r="AA207" s="92"/>
      <c r="AB207" s="92" t="str">
        <f t="shared" si="389"/>
        <v/>
      </c>
      <c r="AC207" s="92"/>
      <c r="AD207" s="92" t="str">
        <f t="shared" si="390"/>
        <v/>
      </c>
      <c r="AE207" s="9"/>
      <c r="AF207" s="172"/>
      <c r="AG207" s="172"/>
      <c r="AH207" s="10" t="str">
        <f t="shared" si="391"/>
        <v>X</v>
      </c>
      <c r="AI207" s="10"/>
      <c r="AJ207" s="92" t="str">
        <f t="shared" si="392"/>
        <v/>
      </c>
      <c r="AK207" s="92"/>
      <c r="AL207" s="10" t="str">
        <f t="shared" si="393"/>
        <v/>
      </c>
      <c r="AM207" s="92"/>
      <c r="AN207" s="10" t="str">
        <f t="shared" si="394"/>
        <v/>
      </c>
      <c r="AO207" s="569"/>
      <c r="AP207" s="10" t="str">
        <f t="shared" si="395"/>
        <v/>
      </c>
      <c r="AQ207" s="172"/>
    </row>
    <row r="208" spans="1:43" s="3" customFormat="1" ht="23.25" customHeight="1" x14ac:dyDescent="0.25">
      <c r="A208" s="119">
        <v>27</v>
      </c>
      <c r="B208" s="37" t="s">
        <v>133</v>
      </c>
      <c r="C208" s="139" t="s">
        <v>134</v>
      </c>
      <c r="D208" s="293">
        <v>11100000737</v>
      </c>
      <c r="E208" s="27">
        <v>85</v>
      </c>
      <c r="F208" s="27">
        <v>31</v>
      </c>
      <c r="G208" s="27">
        <v>50</v>
      </c>
      <c r="H208" s="27">
        <v>1</v>
      </c>
      <c r="I208" s="27">
        <v>0</v>
      </c>
      <c r="J208" s="170">
        <v>82</v>
      </c>
      <c r="K208" s="156">
        <f t="shared" si="396"/>
        <v>31</v>
      </c>
      <c r="L208" s="156">
        <f t="shared" si="397"/>
        <v>50</v>
      </c>
      <c r="M208" s="156">
        <f t="shared" si="398"/>
        <v>1</v>
      </c>
      <c r="N208" s="156">
        <f t="shared" si="398"/>
        <v>0</v>
      </c>
      <c r="O208" s="179">
        <f t="shared" si="400"/>
        <v>82</v>
      </c>
      <c r="P208" s="161" t="str">
        <f t="shared" si="287"/>
        <v>Tốt</v>
      </c>
      <c r="Q208" s="536"/>
      <c r="R208" s="536"/>
      <c r="S208" s="536"/>
      <c r="T208" s="580">
        <f t="shared" si="385"/>
        <v>0</v>
      </c>
      <c r="U208" s="580">
        <f t="shared" si="386"/>
        <v>0</v>
      </c>
      <c r="V208" s="581" t="str">
        <f t="shared" ref="V208:V271" si="401">IF(U208&gt;=1,"Không hoàn thành",IF(AND($O208&gt;=90,$O208&lt;100,T208=0),"Xuất sắc",IF(AND($O208&gt;=90,$O208&lt;100,T208=1),"Tốt",IF(AND($O208&gt;=90,$O208&lt;100,T208=2),"Hoàn thành",IF(AND($O208&gt;=90,$O208&lt;100,T208&gt;=3),"Không hoàn thành",IF(AND($O208&gt;=75,$O208&lt;90,T208=0),"Tốt",IF(AND($O208&gt;=75,$O208&lt;90,T208=1),"Hoàn thành",IF(AND($O208&gt;=75,$O208&lt;90,T208&gt;=2),"Không hoàn thành",IF(AND($O208&gt;=50,$O208&lt;75,T208=0),"Hoàn thành",IF(AND($O208&gt;=50,$O208&lt;=75,T208&gt;=1),"Không hoàn thành",IF(AND($O208&gt;0,$O208&lt;50),"Không hoàn thành",IF($O208=0,"Không đánh giá",""))))))))))))</f>
        <v>Tốt</v>
      </c>
      <c r="W208" s="612"/>
      <c r="X208" s="10" t="str">
        <f t="shared" si="387"/>
        <v/>
      </c>
      <c r="Y208" s="10"/>
      <c r="Z208" s="92" t="str">
        <f t="shared" si="388"/>
        <v>X</v>
      </c>
      <c r="AA208" s="92"/>
      <c r="AB208" s="92" t="str">
        <f t="shared" si="389"/>
        <v/>
      </c>
      <c r="AC208" s="92"/>
      <c r="AD208" s="92" t="str">
        <f t="shared" si="390"/>
        <v/>
      </c>
      <c r="AE208" s="9"/>
      <c r="AF208" s="172"/>
      <c r="AG208" s="172"/>
      <c r="AH208" s="10" t="str">
        <f t="shared" si="391"/>
        <v/>
      </c>
      <c r="AI208" s="10"/>
      <c r="AJ208" s="92" t="str">
        <f t="shared" si="392"/>
        <v>X</v>
      </c>
      <c r="AK208" s="92"/>
      <c r="AL208" s="10" t="str">
        <f t="shared" si="393"/>
        <v/>
      </c>
      <c r="AM208" s="92"/>
      <c r="AN208" s="10" t="str">
        <f t="shared" si="394"/>
        <v/>
      </c>
      <c r="AO208" s="569"/>
      <c r="AP208" s="10" t="str">
        <f t="shared" si="395"/>
        <v/>
      </c>
      <c r="AQ208" s="172"/>
    </row>
    <row r="209" spans="1:43" s="3" customFormat="1" ht="42.75" customHeight="1" x14ac:dyDescent="0.25">
      <c r="A209" s="542">
        <v>28</v>
      </c>
      <c r="B209" s="543" t="s">
        <v>135</v>
      </c>
      <c r="C209" s="544" t="s">
        <v>108</v>
      </c>
      <c r="D209" s="545">
        <v>60200000550</v>
      </c>
      <c r="E209" s="546">
        <v>87</v>
      </c>
      <c r="F209" s="546">
        <v>34</v>
      </c>
      <c r="G209" s="546">
        <v>50</v>
      </c>
      <c r="H209" s="546">
        <v>0</v>
      </c>
      <c r="I209" s="546">
        <v>0</v>
      </c>
      <c r="J209" s="547">
        <v>84</v>
      </c>
      <c r="K209" s="548">
        <f t="shared" si="396"/>
        <v>34</v>
      </c>
      <c r="L209" s="548">
        <f t="shared" si="397"/>
        <v>50</v>
      </c>
      <c r="M209" s="548">
        <f t="shared" si="398"/>
        <v>0</v>
      </c>
      <c r="N209" s="548">
        <f t="shared" si="398"/>
        <v>0</v>
      </c>
      <c r="O209" s="547">
        <f t="shared" si="400"/>
        <v>84</v>
      </c>
      <c r="P209" s="549" t="str">
        <f t="shared" si="287"/>
        <v>Tốt</v>
      </c>
      <c r="Q209" s="550"/>
      <c r="R209" s="550"/>
      <c r="S209" s="550"/>
      <c r="T209" s="682"/>
      <c r="U209" s="682"/>
      <c r="V209" s="683" t="str">
        <f t="shared" si="401"/>
        <v>Tốt</v>
      </c>
      <c r="W209" s="684" t="s">
        <v>860</v>
      </c>
      <c r="X209" s="10" t="str">
        <f t="shared" si="387"/>
        <v/>
      </c>
      <c r="Y209" s="10"/>
      <c r="Z209" s="92" t="str">
        <f t="shared" si="388"/>
        <v>X</v>
      </c>
      <c r="AA209" s="92"/>
      <c r="AB209" s="92" t="str">
        <f t="shared" si="389"/>
        <v/>
      </c>
      <c r="AC209" s="92"/>
      <c r="AD209" s="92" t="str">
        <f t="shared" si="390"/>
        <v/>
      </c>
      <c r="AE209" s="9"/>
      <c r="AF209" s="172"/>
      <c r="AG209" s="172"/>
      <c r="AH209" s="10" t="str">
        <f t="shared" si="391"/>
        <v/>
      </c>
      <c r="AI209" s="10"/>
      <c r="AJ209" s="92" t="str">
        <f t="shared" si="392"/>
        <v>X</v>
      </c>
      <c r="AK209" s="92"/>
      <c r="AL209" s="10" t="str">
        <f t="shared" si="393"/>
        <v/>
      </c>
      <c r="AM209" s="92"/>
      <c r="AN209" s="10" t="str">
        <f t="shared" si="394"/>
        <v/>
      </c>
      <c r="AO209" s="569"/>
      <c r="AP209" s="10"/>
      <c r="AQ209" s="172"/>
    </row>
    <row r="210" spans="1:43" s="3" customFormat="1" ht="23.25" customHeight="1" x14ac:dyDescent="0.25">
      <c r="A210" s="119">
        <v>29</v>
      </c>
      <c r="B210" s="37" t="s">
        <v>136</v>
      </c>
      <c r="C210" s="139" t="s">
        <v>137</v>
      </c>
      <c r="D210" s="293">
        <v>60100001140</v>
      </c>
      <c r="E210" s="635">
        <v>76</v>
      </c>
      <c r="F210" s="214">
        <v>34</v>
      </c>
      <c r="G210" s="636">
        <v>60</v>
      </c>
      <c r="H210" s="214">
        <v>0.75</v>
      </c>
      <c r="I210" s="214">
        <v>0</v>
      </c>
      <c r="J210" s="637">
        <f t="shared" ref="J210" si="402">SUM(F210:H210)-I210</f>
        <v>94.75</v>
      </c>
      <c r="K210" s="156">
        <f t="shared" si="396"/>
        <v>34</v>
      </c>
      <c r="L210" s="156">
        <f t="shared" si="397"/>
        <v>60</v>
      </c>
      <c r="M210" s="156">
        <f t="shared" si="398"/>
        <v>0.75</v>
      </c>
      <c r="N210" s="156">
        <f t="shared" si="398"/>
        <v>0</v>
      </c>
      <c r="O210" s="179">
        <f t="shared" si="400"/>
        <v>94.75</v>
      </c>
      <c r="P210" s="161" t="str">
        <f t="shared" si="287"/>
        <v>Xuất sắc</v>
      </c>
      <c r="Q210" s="536"/>
      <c r="R210" s="536"/>
      <c r="S210" s="536"/>
      <c r="T210" s="580">
        <f t="shared" ref="T210:T212" si="403">COUNTIF(Q210:S210,"B")+COUNTIF(Q210:S210,"C")*2</f>
        <v>0</v>
      </c>
      <c r="U210" s="580">
        <f t="shared" ref="U210:U212" si="404">+COUNTIF(Q210:S210,"D")</f>
        <v>0</v>
      </c>
      <c r="V210" s="581" t="str">
        <f t="shared" si="401"/>
        <v>Xuất sắc</v>
      </c>
      <c r="W210" s="612"/>
      <c r="X210" s="10" t="str">
        <f t="shared" si="387"/>
        <v>X</v>
      </c>
      <c r="Y210" s="10"/>
      <c r="Z210" s="92" t="str">
        <f t="shared" si="388"/>
        <v/>
      </c>
      <c r="AA210" s="92"/>
      <c r="AB210" s="92" t="str">
        <f t="shared" si="389"/>
        <v/>
      </c>
      <c r="AC210" s="92"/>
      <c r="AD210" s="92" t="str">
        <f t="shared" si="390"/>
        <v/>
      </c>
      <c r="AE210" s="9"/>
      <c r="AF210" s="172"/>
      <c r="AG210" s="172"/>
      <c r="AH210" s="10" t="str">
        <f t="shared" si="391"/>
        <v>X</v>
      </c>
      <c r="AI210" s="10"/>
      <c r="AJ210" s="92" t="str">
        <f t="shared" si="392"/>
        <v/>
      </c>
      <c r="AK210" s="92"/>
      <c r="AL210" s="10" t="str">
        <f t="shared" si="393"/>
        <v/>
      </c>
      <c r="AM210" s="92"/>
      <c r="AN210" s="10" t="str">
        <f t="shared" si="394"/>
        <v/>
      </c>
      <c r="AO210" s="569"/>
      <c r="AP210" s="10" t="str">
        <f t="shared" si="395"/>
        <v/>
      </c>
      <c r="AQ210" s="172"/>
    </row>
    <row r="211" spans="1:43" s="3" customFormat="1" ht="23.25" customHeight="1" x14ac:dyDescent="0.25">
      <c r="A211" s="35">
        <v>30</v>
      </c>
      <c r="B211" s="38" t="s">
        <v>138</v>
      </c>
      <c r="C211" s="139" t="s">
        <v>139</v>
      </c>
      <c r="D211" s="293">
        <v>11100000810</v>
      </c>
      <c r="E211" s="27">
        <v>76</v>
      </c>
      <c r="F211" s="27">
        <v>26</v>
      </c>
      <c r="G211" s="27">
        <v>50</v>
      </c>
      <c r="H211" s="27">
        <v>1</v>
      </c>
      <c r="I211" s="27">
        <v>0</v>
      </c>
      <c r="J211" s="170">
        <v>77</v>
      </c>
      <c r="K211" s="156">
        <f t="shared" si="396"/>
        <v>26</v>
      </c>
      <c r="L211" s="156">
        <f t="shared" si="397"/>
        <v>50</v>
      </c>
      <c r="M211" s="156">
        <f t="shared" si="398"/>
        <v>1</v>
      </c>
      <c r="N211" s="156">
        <f t="shared" si="398"/>
        <v>0</v>
      </c>
      <c r="O211" s="179">
        <f t="shared" si="400"/>
        <v>77</v>
      </c>
      <c r="P211" s="161" t="str">
        <f t="shared" si="287"/>
        <v>Tốt</v>
      </c>
      <c r="Q211" s="536"/>
      <c r="R211" s="536"/>
      <c r="S211" s="536"/>
      <c r="T211" s="580">
        <f t="shared" si="403"/>
        <v>0</v>
      </c>
      <c r="U211" s="580">
        <f t="shared" si="404"/>
        <v>0</v>
      </c>
      <c r="V211" s="581" t="str">
        <f t="shared" si="401"/>
        <v>Tốt</v>
      </c>
      <c r="W211" s="612"/>
      <c r="X211" s="10" t="str">
        <f t="shared" si="387"/>
        <v/>
      </c>
      <c r="Y211" s="10"/>
      <c r="Z211" s="92" t="str">
        <f t="shared" si="388"/>
        <v>X</v>
      </c>
      <c r="AA211" s="92"/>
      <c r="AB211" s="92" t="str">
        <f t="shared" si="389"/>
        <v/>
      </c>
      <c r="AC211" s="92"/>
      <c r="AD211" s="92" t="str">
        <f t="shared" si="390"/>
        <v/>
      </c>
      <c r="AE211" s="9"/>
      <c r="AF211" s="172"/>
      <c r="AG211" s="172"/>
      <c r="AH211" s="10" t="str">
        <f t="shared" si="391"/>
        <v/>
      </c>
      <c r="AI211" s="10"/>
      <c r="AJ211" s="92" t="str">
        <f t="shared" si="392"/>
        <v>X</v>
      </c>
      <c r="AK211" s="92"/>
      <c r="AL211" s="10" t="str">
        <f t="shared" si="393"/>
        <v/>
      </c>
      <c r="AM211" s="92"/>
      <c r="AN211" s="10" t="str">
        <f t="shared" si="394"/>
        <v/>
      </c>
      <c r="AO211" s="569"/>
      <c r="AP211" s="10" t="str">
        <f t="shared" si="395"/>
        <v/>
      </c>
      <c r="AQ211" s="172"/>
    </row>
    <row r="212" spans="1:43" s="3" customFormat="1" ht="35.25" customHeight="1" x14ac:dyDescent="0.25">
      <c r="A212" s="119">
        <v>31</v>
      </c>
      <c r="B212" s="23" t="s">
        <v>174</v>
      </c>
      <c r="C212" s="45" t="s">
        <v>218</v>
      </c>
      <c r="D212" s="296">
        <v>11100109549</v>
      </c>
      <c r="E212" s="27">
        <v>77</v>
      </c>
      <c r="F212" s="27">
        <v>26</v>
      </c>
      <c r="G212" s="27">
        <v>50</v>
      </c>
      <c r="H212" s="27">
        <v>1</v>
      </c>
      <c r="I212" s="27">
        <v>0</v>
      </c>
      <c r="J212" s="170">
        <v>77</v>
      </c>
      <c r="K212" s="156">
        <v>28</v>
      </c>
      <c r="L212" s="156">
        <f t="shared" si="397"/>
        <v>50</v>
      </c>
      <c r="M212" s="156">
        <f t="shared" si="398"/>
        <v>1</v>
      </c>
      <c r="N212" s="156">
        <f t="shared" si="398"/>
        <v>0</v>
      </c>
      <c r="O212" s="179">
        <f>K212+L212+M212-N212</f>
        <v>79</v>
      </c>
      <c r="P212" s="161" t="str">
        <f t="shared" si="287"/>
        <v>Tốt</v>
      </c>
      <c r="Q212" s="536"/>
      <c r="R212" s="536"/>
      <c r="S212" s="536"/>
      <c r="T212" s="580">
        <f t="shared" si="403"/>
        <v>0</v>
      </c>
      <c r="U212" s="580">
        <f t="shared" si="404"/>
        <v>0</v>
      </c>
      <c r="V212" s="581" t="str">
        <f t="shared" si="401"/>
        <v>Tốt</v>
      </c>
      <c r="W212" s="612"/>
      <c r="X212" s="10" t="str">
        <f t="shared" si="387"/>
        <v/>
      </c>
      <c r="Y212" s="10"/>
      <c r="Z212" s="92" t="str">
        <f t="shared" si="388"/>
        <v>X</v>
      </c>
      <c r="AA212" s="92"/>
      <c r="AB212" s="92" t="str">
        <f t="shared" si="389"/>
        <v/>
      </c>
      <c r="AC212" s="92"/>
      <c r="AD212" s="92" t="str">
        <f t="shared" si="390"/>
        <v/>
      </c>
      <c r="AE212" s="9"/>
      <c r="AF212" s="172"/>
      <c r="AG212" s="172"/>
      <c r="AH212" s="10" t="str">
        <f t="shared" si="391"/>
        <v/>
      </c>
      <c r="AI212" s="10"/>
      <c r="AJ212" s="92" t="str">
        <f t="shared" si="392"/>
        <v>X</v>
      </c>
      <c r="AK212" s="92"/>
      <c r="AL212" s="10" t="str">
        <f t="shared" si="393"/>
        <v/>
      </c>
      <c r="AM212" s="92"/>
      <c r="AN212" s="10" t="str">
        <f t="shared" si="394"/>
        <v/>
      </c>
      <c r="AO212" s="569"/>
      <c r="AP212" s="10" t="str">
        <f t="shared" si="395"/>
        <v/>
      </c>
      <c r="AQ212" s="172"/>
    </row>
    <row r="213" spans="1:43" s="3" customFormat="1" ht="26.25" customHeight="1" x14ac:dyDescent="0.25">
      <c r="A213" s="84" t="s">
        <v>698</v>
      </c>
      <c r="B213" s="85" t="s">
        <v>27</v>
      </c>
      <c r="C213" s="87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161"/>
      <c r="Q213" s="84"/>
      <c r="R213" s="84"/>
      <c r="S213" s="84"/>
      <c r="T213" s="580"/>
      <c r="U213" s="580"/>
      <c r="V213" s="581"/>
      <c r="W213" s="612"/>
      <c r="X213" s="88">
        <f>COUNTIF(X214:X215,"x")</f>
        <v>0</v>
      </c>
      <c r="Y213" s="94">
        <f>X213/($X213+$Z213+$AB213+$AD213+$AF213)</f>
        <v>0</v>
      </c>
      <c r="Z213" s="88">
        <f>COUNTIF(Z214:Z215,"x")</f>
        <v>2</v>
      </c>
      <c r="AA213" s="94">
        <f>Z213/($X213+$Z213+$AB213+$AD213+$AF213)</f>
        <v>1</v>
      </c>
      <c r="AB213" s="88">
        <f>COUNTIF(AB214:AB215,"x")</f>
        <v>0</v>
      </c>
      <c r="AC213" s="94">
        <f>AB213/($X213+$Z213+$AB213+$AD213+$AF213)</f>
        <v>0</v>
      </c>
      <c r="AD213" s="88">
        <f>COUNTIF(AD214:AD215,"x")</f>
        <v>0</v>
      </c>
      <c r="AE213" s="94">
        <f>AD213/($X213+$Z213+$AB213+$AD213+$AF213)</f>
        <v>0</v>
      </c>
      <c r="AF213" s="88">
        <f>COUNTIF(AF214:AF215,"x")</f>
        <v>0</v>
      </c>
      <c r="AG213" s="94">
        <f>AF213/($X213+$Z213+$AB213+$AD213+$AF213)</f>
        <v>0</v>
      </c>
      <c r="AH213" s="88">
        <f>COUNTIF(AH214:AH215,"x")</f>
        <v>1</v>
      </c>
      <c r="AI213" s="94">
        <f>AH213/($X213+$Z213+$AB213+$AD213+$AF213)</f>
        <v>0.5</v>
      </c>
      <c r="AJ213" s="88">
        <f>COUNTIF(AJ214:AJ215,"x")</f>
        <v>1</v>
      </c>
      <c r="AK213" s="94">
        <f>AJ213/($X213+$Z213+$AB213+$AD213+$AF213)</f>
        <v>0.5</v>
      </c>
      <c r="AL213" s="88">
        <f>COUNTIF(AL214:AL215,"x")</f>
        <v>0</v>
      </c>
      <c r="AM213" s="94">
        <f>AL213/($X213+$Z213+$AB213+$AD213+$AF213)</f>
        <v>0</v>
      </c>
      <c r="AN213" s="88">
        <f>COUNTIF(AN214:AN215,"x")</f>
        <v>0</v>
      </c>
      <c r="AO213" s="94">
        <f>AN213/($X213+$Z213+$AB213+$AD213+$AF213)</f>
        <v>0</v>
      </c>
      <c r="AP213" s="88">
        <f>COUNTIF(AP214:AP215,"x")</f>
        <v>0</v>
      </c>
      <c r="AQ213" s="94">
        <f>AP213/($X213+$Z213+$AB213+$AD213+$AF213)</f>
        <v>0</v>
      </c>
    </row>
    <row r="214" spans="1:43" s="3" customFormat="1" ht="27" customHeight="1" x14ac:dyDescent="0.25">
      <c r="A214" s="35">
        <v>32</v>
      </c>
      <c r="B214" s="23" t="s">
        <v>178</v>
      </c>
      <c r="C214" s="45" t="s">
        <v>210</v>
      </c>
      <c r="D214" s="108">
        <v>91100000263</v>
      </c>
      <c r="E214" s="27">
        <v>96</v>
      </c>
      <c r="F214" s="27">
        <v>36</v>
      </c>
      <c r="G214" s="27">
        <v>50</v>
      </c>
      <c r="H214" s="27">
        <v>1</v>
      </c>
      <c r="I214" s="27">
        <v>0</v>
      </c>
      <c r="J214" s="170">
        <v>87</v>
      </c>
      <c r="K214" s="156">
        <f t="shared" ref="K214:N215" si="405">F214</f>
        <v>36</v>
      </c>
      <c r="L214" s="156">
        <v>60</v>
      </c>
      <c r="M214" s="156">
        <f t="shared" si="405"/>
        <v>1</v>
      </c>
      <c r="N214" s="156">
        <f t="shared" si="405"/>
        <v>0</v>
      </c>
      <c r="O214" s="179">
        <f>K214+L214+M214-N214</f>
        <v>97</v>
      </c>
      <c r="P214" s="161" t="str">
        <f t="shared" si="287"/>
        <v>Xuất sắc</v>
      </c>
      <c r="Q214" s="536"/>
      <c r="R214" s="536"/>
      <c r="S214" s="536"/>
      <c r="T214" s="580">
        <f t="shared" ref="T214:T215" si="406">COUNTIF(Q214:S214,"B")+COUNTIF(Q214:S214,"C")*2</f>
        <v>0</v>
      </c>
      <c r="U214" s="580">
        <f t="shared" ref="U214:U215" si="407">+COUNTIF(Q214:S214,"D")</f>
        <v>0</v>
      </c>
      <c r="V214" s="581" t="str">
        <f t="shared" si="401"/>
        <v>Xuất sắc</v>
      </c>
      <c r="W214" s="612"/>
      <c r="X214" s="10" t="str">
        <f t="shared" ref="X214:X215" si="408">IF(AND($J214&gt;=90,$J214&lt;=100),"X",IF($J214&lt;90,"",""))</f>
        <v/>
      </c>
      <c r="Y214" s="10"/>
      <c r="Z214" s="92" t="str">
        <f t="shared" ref="Z214:Z215" si="409">IF(AND($J214&gt;=75,$J214&lt;90),"X",IF($J214&lt;75,"",""))</f>
        <v>X</v>
      </c>
      <c r="AA214" s="92"/>
      <c r="AB214" s="92" t="str">
        <f t="shared" ref="AB214:AB215" si="410">IF(AND($J214&gt;=50,$J214&lt;75),"X",IF($J214&lt;50,"",""))</f>
        <v/>
      </c>
      <c r="AC214" s="92"/>
      <c r="AD214" s="92" t="str">
        <f t="shared" ref="AD214:AD215" si="411">IF($J214&lt;50,"X","")</f>
        <v/>
      </c>
      <c r="AE214" s="9"/>
      <c r="AF214" s="172"/>
      <c r="AG214" s="172"/>
      <c r="AH214" s="10" t="str">
        <f t="shared" ref="AH214:AH215" si="412">IF($V214="Xuất sắc","X","")</f>
        <v>X</v>
      </c>
      <c r="AI214" s="10"/>
      <c r="AJ214" s="92" t="str">
        <f t="shared" ref="AJ214:AJ215" si="413">IF($V214="Tốt","X","")</f>
        <v/>
      </c>
      <c r="AK214" s="92"/>
      <c r="AL214" s="10" t="str">
        <f t="shared" ref="AL214:AL215" si="414">IF($V214="Hoàn thành","X","")</f>
        <v/>
      </c>
      <c r="AM214" s="92"/>
      <c r="AN214" s="10" t="str">
        <f t="shared" ref="AN214:AN215" si="415">IF($V214="Không hoàn thành","X","")</f>
        <v/>
      </c>
      <c r="AO214" s="569"/>
      <c r="AP214" s="10" t="str">
        <f t="shared" ref="AP214:AP215" si="416">IF($V214="Không đánh giá","X","")</f>
        <v/>
      </c>
      <c r="AQ214" s="172"/>
    </row>
    <row r="215" spans="1:43" s="3" customFormat="1" ht="23.25" customHeight="1" x14ac:dyDescent="0.25">
      <c r="A215" s="35">
        <v>33</v>
      </c>
      <c r="B215" s="23" t="s">
        <v>243</v>
      </c>
      <c r="C215" s="45" t="s">
        <v>278</v>
      </c>
      <c r="D215" s="319" t="s">
        <v>858</v>
      </c>
      <c r="E215" s="27">
        <v>85</v>
      </c>
      <c r="F215" s="27">
        <v>33</v>
      </c>
      <c r="G215" s="27">
        <v>50</v>
      </c>
      <c r="H215" s="27">
        <v>1</v>
      </c>
      <c r="I215" s="27">
        <v>0</v>
      </c>
      <c r="J215" s="170">
        <v>83</v>
      </c>
      <c r="K215" s="156">
        <f t="shared" si="405"/>
        <v>33</v>
      </c>
      <c r="L215" s="156">
        <f t="shared" si="405"/>
        <v>50</v>
      </c>
      <c r="M215" s="156">
        <f t="shared" si="405"/>
        <v>1</v>
      </c>
      <c r="N215" s="156">
        <f t="shared" si="405"/>
        <v>0</v>
      </c>
      <c r="O215" s="179">
        <f>K215+L215+M215-N215</f>
        <v>84</v>
      </c>
      <c r="P215" s="161" t="str">
        <f t="shared" si="287"/>
        <v>Tốt</v>
      </c>
      <c r="Q215" s="536"/>
      <c r="R215" s="536"/>
      <c r="S215" s="536"/>
      <c r="T215" s="580">
        <f t="shared" si="406"/>
        <v>0</v>
      </c>
      <c r="U215" s="580">
        <f t="shared" si="407"/>
        <v>0</v>
      </c>
      <c r="V215" s="581" t="str">
        <f t="shared" si="401"/>
        <v>Tốt</v>
      </c>
      <c r="W215" s="612"/>
      <c r="X215" s="10" t="str">
        <f t="shared" si="408"/>
        <v/>
      </c>
      <c r="Y215" s="10"/>
      <c r="Z215" s="92" t="str">
        <f t="shared" si="409"/>
        <v>X</v>
      </c>
      <c r="AA215" s="92"/>
      <c r="AB215" s="92" t="str">
        <f t="shared" si="410"/>
        <v/>
      </c>
      <c r="AC215" s="92"/>
      <c r="AD215" s="92" t="str">
        <f t="shared" si="411"/>
        <v/>
      </c>
      <c r="AE215" s="9"/>
      <c r="AF215" s="172"/>
      <c r="AG215" s="172"/>
      <c r="AH215" s="10" t="str">
        <f t="shared" si="412"/>
        <v/>
      </c>
      <c r="AI215" s="10"/>
      <c r="AJ215" s="92" t="str">
        <f t="shared" si="413"/>
        <v>X</v>
      </c>
      <c r="AK215" s="92"/>
      <c r="AL215" s="10" t="str">
        <f t="shared" si="414"/>
        <v/>
      </c>
      <c r="AM215" s="92"/>
      <c r="AN215" s="10" t="str">
        <f t="shared" si="415"/>
        <v/>
      </c>
      <c r="AO215" s="569"/>
      <c r="AP215" s="10" t="str">
        <f t="shared" si="416"/>
        <v/>
      </c>
      <c r="AQ215" s="172"/>
    </row>
    <row r="216" spans="1:43" s="3" customFormat="1" ht="21.75" customHeight="1" x14ac:dyDescent="0.25">
      <c r="A216" s="52" t="s">
        <v>461</v>
      </c>
      <c r="B216" s="39" t="s">
        <v>171</v>
      </c>
      <c r="C216" s="47"/>
      <c r="D216" s="41"/>
      <c r="E216" s="42"/>
      <c r="F216" s="42"/>
      <c r="G216" s="42"/>
      <c r="H216" s="42"/>
      <c r="I216" s="42"/>
      <c r="J216" s="193"/>
      <c r="K216" s="203"/>
      <c r="L216" s="203"/>
      <c r="M216" s="203"/>
      <c r="N216" s="203"/>
      <c r="O216" s="193"/>
      <c r="P216" s="161"/>
      <c r="Q216" s="537"/>
      <c r="R216" s="537"/>
      <c r="S216" s="537"/>
      <c r="T216" s="580"/>
      <c r="U216" s="580"/>
      <c r="V216" s="581"/>
      <c r="W216" s="612"/>
      <c r="X216" s="34">
        <f>X217</f>
        <v>6</v>
      </c>
      <c r="Y216" s="95">
        <f>X216/($X216+$Z216+$AB216+$AD216+$AF216)</f>
        <v>0.375</v>
      </c>
      <c r="Z216" s="34">
        <f>Z217</f>
        <v>10</v>
      </c>
      <c r="AA216" s="95">
        <f>Z216/($X216+$Z216+$AB216+$AD216+$AF216)</f>
        <v>0.625</v>
      </c>
      <c r="AB216" s="34">
        <f>AB217</f>
        <v>0</v>
      </c>
      <c r="AC216" s="95">
        <f>AB216/($X216+$Z216+$AB216+$AD216+$AF216)</f>
        <v>0</v>
      </c>
      <c r="AD216" s="34">
        <f>AD217</f>
        <v>0</v>
      </c>
      <c r="AE216" s="95">
        <f>AD216/($X216+$Z216+$AB216+$AD216+$AF216)</f>
        <v>0</v>
      </c>
      <c r="AF216" s="34">
        <f>AF217</f>
        <v>0</v>
      </c>
      <c r="AG216" s="95">
        <f>AF216/($X216+$Z216+$AB216+$AD216+$AF216)</f>
        <v>0</v>
      </c>
      <c r="AH216" s="34">
        <f>AH217</f>
        <v>4</v>
      </c>
      <c r="AI216" s="95">
        <f>AH216/($X216+$Z216+$AB216+$AD216+$AF216)</f>
        <v>0.25</v>
      </c>
      <c r="AJ216" s="34">
        <f>AJ217</f>
        <v>10</v>
      </c>
      <c r="AK216" s="95">
        <f>AJ216/($X216+$Z216+$AB216+$AD216+$AF216)</f>
        <v>0.625</v>
      </c>
      <c r="AL216" s="34">
        <f>AL217</f>
        <v>1</v>
      </c>
      <c r="AM216" s="95">
        <f>AL216/($X216+$Z216+$AB216+$AD216+$AF216)</f>
        <v>6.25E-2</v>
      </c>
      <c r="AN216" s="34">
        <f>AN217</f>
        <v>1</v>
      </c>
      <c r="AO216" s="95">
        <f>AN216/($X216+$Z216+$AB216+$AD216+$AF216)</f>
        <v>6.25E-2</v>
      </c>
      <c r="AP216" s="34">
        <f>AP217</f>
        <v>0</v>
      </c>
      <c r="AQ216" s="95">
        <f>AP216/($X216+$Z216+$AB216+$AD216+$AF216)</f>
        <v>0</v>
      </c>
    </row>
    <row r="217" spans="1:43" s="3" customFormat="1" ht="21.75" customHeight="1" x14ac:dyDescent="0.25">
      <c r="A217" s="84" t="s">
        <v>697</v>
      </c>
      <c r="B217" s="85" t="s">
        <v>23</v>
      </c>
      <c r="C217" s="86"/>
      <c r="D217" s="84"/>
      <c r="E217" s="84"/>
      <c r="F217" s="87"/>
      <c r="G217" s="87"/>
      <c r="H217" s="87"/>
      <c r="I217" s="87"/>
      <c r="J217" s="87"/>
      <c r="K217" s="198"/>
      <c r="L217" s="198"/>
      <c r="M217" s="198"/>
      <c r="N217" s="198"/>
      <c r="O217" s="179"/>
      <c r="P217" s="161"/>
      <c r="Q217" s="536"/>
      <c r="R217" s="536"/>
      <c r="S217" s="536"/>
      <c r="T217" s="580"/>
      <c r="U217" s="580"/>
      <c r="V217" s="581"/>
      <c r="W217" s="612"/>
      <c r="X217" s="88">
        <f>COUNTIF(X218:X233,"x")</f>
        <v>6</v>
      </c>
      <c r="Y217" s="94">
        <f>X217/($X217+$Z217+$AB217+$AD217+$AF217)</f>
        <v>0.375</v>
      </c>
      <c r="Z217" s="88">
        <f>COUNTIF(Z218:Z233,"x")</f>
        <v>10</v>
      </c>
      <c r="AA217" s="94">
        <f>Z217/($X217+$Z217+$AB217+$AD217+$AF217)</f>
        <v>0.625</v>
      </c>
      <c r="AB217" s="88">
        <f>COUNTIF(AB218:AB233,"x")</f>
        <v>0</v>
      </c>
      <c r="AC217" s="94">
        <f>AB217/($X217+$Z217+$AB217+$AD217+$AF217)</f>
        <v>0</v>
      </c>
      <c r="AD217" s="88">
        <f>COUNTIF(AD218:AD233,"x")</f>
        <v>0</v>
      </c>
      <c r="AE217" s="94">
        <f>AD217/($X217+$Z217+$AB217+$AD217+$AF217)</f>
        <v>0</v>
      </c>
      <c r="AF217" s="88">
        <f>COUNTIF(AF218:AF233,"x")</f>
        <v>0</v>
      </c>
      <c r="AG217" s="94">
        <f>AF217/($X217+$Z217+$AB217+$AD217+$AF217)</f>
        <v>0</v>
      </c>
      <c r="AH217" s="88">
        <f>COUNTIF(AH218:AH233,"x")</f>
        <v>4</v>
      </c>
      <c r="AI217" s="94">
        <f>AH217/($X217+$Z217+$AB217+$AD217+$AF217)</f>
        <v>0.25</v>
      </c>
      <c r="AJ217" s="88">
        <f>COUNTIF(AJ218:AJ233,"x")</f>
        <v>10</v>
      </c>
      <c r="AK217" s="94">
        <f>AJ217/($X217+$Z217+$AB217+$AD217+$AF217)</f>
        <v>0.625</v>
      </c>
      <c r="AL217" s="88">
        <f>COUNTIF(AL218:AL233,"x")</f>
        <v>1</v>
      </c>
      <c r="AM217" s="94">
        <f>AL217/($X217+$Z217+$AB217+$AD217+$AF217)</f>
        <v>6.25E-2</v>
      </c>
      <c r="AN217" s="88">
        <f>COUNTIF(AN218:AN233,"x")</f>
        <v>1</v>
      </c>
      <c r="AO217" s="94">
        <f>AN217/($X217+$Z217+$AB217+$AD217+$AF217)</f>
        <v>6.25E-2</v>
      </c>
      <c r="AP217" s="88">
        <f>COUNTIF(AP218:AP233,"x")</f>
        <v>0</v>
      </c>
      <c r="AQ217" s="94">
        <f>AP217/($X217+$Z217+$AB217+$AD217+$AF217)</f>
        <v>0</v>
      </c>
    </row>
    <row r="218" spans="1:43" s="3" customFormat="1" ht="36.75" customHeight="1" x14ac:dyDescent="0.25">
      <c r="A218" s="24">
        <v>1</v>
      </c>
      <c r="B218" s="50" t="s">
        <v>142</v>
      </c>
      <c r="C218" s="140" t="s">
        <v>141</v>
      </c>
      <c r="D218" s="82">
        <v>11100096279</v>
      </c>
      <c r="E218" s="27">
        <v>96</v>
      </c>
      <c r="F218" s="27">
        <v>32</v>
      </c>
      <c r="G218" s="27">
        <v>60</v>
      </c>
      <c r="H218" s="27">
        <v>4</v>
      </c>
      <c r="I218" s="27">
        <v>0</v>
      </c>
      <c r="J218" s="170">
        <v>96</v>
      </c>
      <c r="K218" s="156">
        <f t="shared" ref="K218:K233" si="417">F218</f>
        <v>32</v>
      </c>
      <c r="L218" s="156">
        <f t="shared" ref="L218:L233" si="418">G218</f>
        <v>60</v>
      </c>
      <c r="M218" s="156">
        <f>H218</f>
        <v>4</v>
      </c>
      <c r="N218" s="156">
        <f>I218</f>
        <v>0</v>
      </c>
      <c r="O218" s="179">
        <f t="shared" ref="O218:O233" si="419">K218+L218+M218-N218</f>
        <v>96</v>
      </c>
      <c r="P218" s="161" t="str">
        <f t="shared" ref="P218:P281" si="420">IF(AND($O218&gt;=90,$O218&lt;=100),"Xuất sắc",IF(AND($O218&gt;=75,$O218&lt;90),"Tốt",IF(AND($O218&gt;=50,$O218&lt;75),"Hoàn thành",IF(AND($O218&lt;50,$O218&gt;0),"Không hoàn thành",IF($O218=0,"Không đánh giá","")))))</f>
        <v>Xuất sắc</v>
      </c>
      <c r="Q218" s="536" t="s">
        <v>879</v>
      </c>
      <c r="R218" s="536"/>
      <c r="S218" s="536"/>
      <c r="T218" s="580">
        <f t="shared" ref="T218:T233" si="421">COUNTIF(Q218:S218,"B")+COUNTIF(Q218:S218,"C")*2</f>
        <v>1</v>
      </c>
      <c r="U218" s="580">
        <f t="shared" ref="U218:U233" si="422">+COUNTIF(Q218:S218,"D")</f>
        <v>0</v>
      </c>
      <c r="V218" s="581" t="str">
        <f t="shared" si="401"/>
        <v>Tốt</v>
      </c>
      <c r="W218" s="594" t="s">
        <v>889</v>
      </c>
      <c r="X218" s="10" t="str">
        <f t="shared" ref="X218:X233" si="423">IF(AND($J218&gt;=90,$J218&lt;=100),"X",IF($J218&lt;90,"",""))</f>
        <v>X</v>
      </c>
      <c r="Y218" s="10"/>
      <c r="Z218" s="92" t="str">
        <f t="shared" ref="Z218:Z233" si="424">IF(AND($J218&gt;=75,$J218&lt;90),"X",IF($J218&lt;75,"",""))</f>
        <v/>
      </c>
      <c r="AA218" s="92"/>
      <c r="AB218" s="92" t="str">
        <f t="shared" ref="AB218:AB233" si="425">IF(AND($J218&gt;=50,$J218&lt;75),"X",IF($J218&lt;50,"",""))</f>
        <v/>
      </c>
      <c r="AC218" s="92"/>
      <c r="AD218" s="92" t="str">
        <f t="shared" ref="AD218:AD233" si="426">IF($J218&lt;50,"X","")</f>
        <v/>
      </c>
      <c r="AE218" s="9"/>
      <c r="AF218" s="172"/>
      <c r="AG218" s="172"/>
      <c r="AH218" s="10" t="str">
        <f t="shared" ref="AH218:AH233" si="427">IF($V218="Xuất sắc","X","")</f>
        <v/>
      </c>
      <c r="AI218" s="10"/>
      <c r="AJ218" s="92" t="str">
        <f t="shared" ref="AJ218:AJ233" si="428">IF($V218="Tốt","X","")</f>
        <v>X</v>
      </c>
      <c r="AK218" s="92"/>
      <c r="AL218" s="10" t="str">
        <f t="shared" ref="AL218:AL233" si="429">IF($V218="Hoàn thành","X","")</f>
        <v/>
      </c>
      <c r="AM218" s="92"/>
      <c r="AN218" s="10" t="str">
        <f t="shared" ref="AN218:AN233" si="430">IF($V218="Không hoàn thành","X","")</f>
        <v/>
      </c>
      <c r="AO218" s="569"/>
      <c r="AP218" s="10" t="str">
        <f t="shared" ref="AP218:AP233" si="431">IF($V218="Không đánh giá","X","")</f>
        <v/>
      </c>
      <c r="AQ218" s="172"/>
    </row>
    <row r="219" spans="1:43" s="3" customFormat="1" ht="21.75" customHeight="1" x14ac:dyDescent="0.25">
      <c r="A219" s="24">
        <v>2</v>
      </c>
      <c r="B219" s="50" t="s">
        <v>144</v>
      </c>
      <c r="C219" s="140" t="s">
        <v>143</v>
      </c>
      <c r="D219" s="82">
        <v>11100110132</v>
      </c>
      <c r="E219" s="27">
        <v>82</v>
      </c>
      <c r="F219" s="27">
        <v>33</v>
      </c>
      <c r="G219" s="27">
        <v>50</v>
      </c>
      <c r="H219" s="27">
        <v>1</v>
      </c>
      <c r="I219" s="27">
        <v>0</v>
      </c>
      <c r="J219" s="170">
        <v>84</v>
      </c>
      <c r="K219" s="156">
        <f t="shared" si="417"/>
        <v>33</v>
      </c>
      <c r="L219" s="156">
        <f t="shared" si="418"/>
        <v>50</v>
      </c>
      <c r="M219" s="156">
        <f t="shared" ref="M219:M233" si="432">H219</f>
        <v>1</v>
      </c>
      <c r="N219" s="156">
        <f t="shared" ref="N219:N233" si="433">I219</f>
        <v>0</v>
      </c>
      <c r="O219" s="179">
        <f t="shared" si="419"/>
        <v>84</v>
      </c>
      <c r="P219" s="161" t="str">
        <f t="shared" si="420"/>
        <v>Tốt</v>
      </c>
      <c r="Q219" s="536"/>
      <c r="R219" s="536"/>
      <c r="S219" s="536"/>
      <c r="T219" s="580">
        <f t="shared" si="421"/>
        <v>0</v>
      </c>
      <c r="U219" s="580">
        <f t="shared" si="422"/>
        <v>0</v>
      </c>
      <c r="V219" s="581" t="str">
        <f t="shared" si="401"/>
        <v>Tốt</v>
      </c>
      <c r="W219" s="612"/>
      <c r="X219" s="10" t="str">
        <f t="shared" si="423"/>
        <v/>
      </c>
      <c r="Y219" s="10"/>
      <c r="Z219" s="92" t="str">
        <f t="shared" si="424"/>
        <v>X</v>
      </c>
      <c r="AA219" s="92"/>
      <c r="AB219" s="92" t="str">
        <f t="shared" si="425"/>
        <v/>
      </c>
      <c r="AC219" s="92"/>
      <c r="AD219" s="92" t="str">
        <f t="shared" si="426"/>
        <v/>
      </c>
      <c r="AE219" s="9"/>
      <c r="AF219" s="172"/>
      <c r="AG219" s="172"/>
      <c r="AH219" s="10" t="str">
        <f t="shared" si="427"/>
        <v/>
      </c>
      <c r="AI219" s="10"/>
      <c r="AJ219" s="92" t="str">
        <f t="shared" si="428"/>
        <v>X</v>
      </c>
      <c r="AK219" s="92"/>
      <c r="AL219" s="10" t="str">
        <f t="shared" si="429"/>
        <v/>
      </c>
      <c r="AM219" s="92"/>
      <c r="AN219" s="10" t="str">
        <f t="shared" si="430"/>
        <v/>
      </c>
      <c r="AO219" s="569"/>
      <c r="AP219" s="10" t="str">
        <f t="shared" si="431"/>
        <v/>
      </c>
      <c r="AQ219" s="172"/>
    </row>
    <row r="220" spans="1:43" s="3" customFormat="1" ht="40.5" customHeight="1" x14ac:dyDescent="0.25">
      <c r="A220" s="24">
        <v>3</v>
      </c>
      <c r="B220" s="50" t="s">
        <v>157</v>
      </c>
      <c r="C220" s="140" t="s">
        <v>145</v>
      </c>
      <c r="D220" s="82">
        <v>11100082586</v>
      </c>
      <c r="E220" s="27">
        <v>86</v>
      </c>
      <c r="F220" s="27">
        <v>35</v>
      </c>
      <c r="G220" s="27">
        <v>60</v>
      </c>
      <c r="H220" s="27">
        <v>1</v>
      </c>
      <c r="I220" s="27">
        <v>0</v>
      </c>
      <c r="J220" s="170">
        <v>96</v>
      </c>
      <c r="K220" s="156">
        <f t="shared" si="417"/>
        <v>35</v>
      </c>
      <c r="L220" s="156">
        <f t="shared" si="418"/>
        <v>60</v>
      </c>
      <c r="M220" s="156">
        <f t="shared" si="432"/>
        <v>1</v>
      </c>
      <c r="N220" s="156">
        <f t="shared" si="433"/>
        <v>0</v>
      </c>
      <c r="O220" s="179">
        <f t="shared" si="419"/>
        <v>96</v>
      </c>
      <c r="P220" s="161" t="str">
        <f t="shared" si="420"/>
        <v>Xuất sắc</v>
      </c>
      <c r="Q220" s="536"/>
      <c r="R220" s="536"/>
      <c r="S220" s="536"/>
      <c r="T220" s="580">
        <f t="shared" si="421"/>
        <v>0</v>
      </c>
      <c r="U220" s="580">
        <f t="shared" si="422"/>
        <v>0</v>
      </c>
      <c r="V220" s="581" t="str">
        <f t="shared" si="401"/>
        <v>Xuất sắc</v>
      </c>
      <c r="W220" s="612"/>
      <c r="X220" s="10" t="str">
        <f t="shared" si="423"/>
        <v>X</v>
      </c>
      <c r="Y220" s="10"/>
      <c r="Z220" s="92" t="str">
        <f t="shared" si="424"/>
        <v/>
      </c>
      <c r="AA220" s="92"/>
      <c r="AB220" s="92" t="str">
        <f t="shared" si="425"/>
        <v/>
      </c>
      <c r="AC220" s="92"/>
      <c r="AD220" s="92" t="str">
        <f t="shared" si="426"/>
        <v/>
      </c>
      <c r="AE220" s="9"/>
      <c r="AF220" s="172"/>
      <c r="AG220" s="172"/>
      <c r="AH220" s="10" t="str">
        <f t="shared" si="427"/>
        <v>X</v>
      </c>
      <c r="AI220" s="10"/>
      <c r="AJ220" s="92" t="str">
        <f t="shared" si="428"/>
        <v/>
      </c>
      <c r="AK220" s="92"/>
      <c r="AL220" s="10" t="str">
        <f t="shared" si="429"/>
        <v/>
      </c>
      <c r="AM220" s="92"/>
      <c r="AN220" s="10" t="str">
        <f t="shared" si="430"/>
        <v/>
      </c>
      <c r="AO220" s="569"/>
      <c r="AP220" s="10" t="str">
        <f t="shared" si="431"/>
        <v/>
      </c>
      <c r="AQ220" s="172"/>
    </row>
    <row r="221" spans="1:43" s="3" customFormat="1" ht="21.75" customHeight="1" x14ac:dyDescent="0.25">
      <c r="A221" s="24">
        <v>4</v>
      </c>
      <c r="B221" s="50" t="s">
        <v>158</v>
      </c>
      <c r="C221" s="140" t="s">
        <v>146</v>
      </c>
      <c r="D221" s="82">
        <v>60300000132</v>
      </c>
      <c r="E221" s="27">
        <v>94</v>
      </c>
      <c r="F221" s="27">
        <v>33</v>
      </c>
      <c r="G221" s="27">
        <v>60</v>
      </c>
      <c r="H221" s="27">
        <v>3</v>
      </c>
      <c r="I221" s="27">
        <v>0</v>
      </c>
      <c r="J221" s="170">
        <v>96</v>
      </c>
      <c r="K221" s="156">
        <f t="shared" si="417"/>
        <v>33</v>
      </c>
      <c r="L221" s="156">
        <f t="shared" si="418"/>
        <v>60</v>
      </c>
      <c r="M221" s="156">
        <f t="shared" si="432"/>
        <v>3</v>
      </c>
      <c r="N221" s="156">
        <f t="shared" si="433"/>
        <v>0</v>
      </c>
      <c r="O221" s="179">
        <f t="shared" si="419"/>
        <v>96</v>
      </c>
      <c r="P221" s="161" t="str">
        <f t="shared" si="420"/>
        <v>Xuất sắc</v>
      </c>
      <c r="Q221" s="536"/>
      <c r="R221" s="536"/>
      <c r="S221" s="536"/>
      <c r="T221" s="580">
        <f t="shared" si="421"/>
        <v>0</v>
      </c>
      <c r="U221" s="580">
        <f t="shared" si="422"/>
        <v>0</v>
      </c>
      <c r="V221" s="581" t="str">
        <f t="shared" si="401"/>
        <v>Xuất sắc</v>
      </c>
      <c r="W221" s="612"/>
      <c r="X221" s="10" t="str">
        <f t="shared" si="423"/>
        <v>X</v>
      </c>
      <c r="Y221" s="10"/>
      <c r="Z221" s="92" t="str">
        <f t="shared" si="424"/>
        <v/>
      </c>
      <c r="AA221" s="92"/>
      <c r="AB221" s="92" t="str">
        <f t="shared" si="425"/>
        <v/>
      </c>
      <c r="AC221" s="92"/>
      <c r="AD221" s="92" t="str">
        <f t="shared" si="426"/>
        <v/>
      </c>
      <c r="AE221" s="9"/>
      <c r="AF221" s="172"/>
      <c r="AG221" s="172"/>
      <c r="AH221" s="10" t="str">
        <f t="shared" si="427"/>
        <v>X</v>
      </c>
      <c r="AI221" s="10"/>
      <c r="AJ221" s="92" t="str">
        <f t="shared" si="428"/>
        <v/>
      </c>
      <c r="AK221" s="92"/>
      <c r="AL221" s="10" t="str">
        <f t="shared" si="429"/>
        <v/>
      </c>
      <c r="AM221" s="92"/>
      <c r="AN221" s="10" t="str">
        <f t="shared" si="430"/>
        <v/>
      </c>
      <c r="AO221" s="569"/>
      <c r="AP221" s="10" t="str">
        <f t="shared" si="431"/>
        <v/>
      </c>
      <c r="AQ221" s="172"/>
    </row>
    <row r="222" spans="1:43" s="3" customFormat="1" ht="21.75" customHeight="1" x14ac:dyDescent="0.25">
      <c r="A222" s="24">
        <v>5</v>
      </c>
      <c r="B222" s="50" t="s">
        <v>160</v>
      </c>
      <c r="C222" s="140" t="s">
        <v>159</v>
      </c>
      <c r="D222" s="82">
        <v>11100071858</v>
      </c>
      <c r="E222" s="27">
        <v>93</v>
      </c>
      <c r="F222" s="27">
        <v>33</v>
      </c>
      <c r="G222" s="27">
        <v>50</v>
      </c>
      <c r="H222" s="27">
        <v>4</v>
      </c>
      <c r="I222" s="27">
        <v>0</v>
      </c>
      <c r="J222" s="170">
        <v>87</v>
      </c>
      <c r="K222" s="156">
        <f t="shared" si="417"/>
        <v>33</v>
      </c>
      <c r="L222" s="156">
        <f t="shared" si="418"/>
        <v>50</v>
      </c>
      <c r="M222" s="156">
        <f t="shared" si="432"/>
        <v>4</v>
      </c>
      <c r="N222" s="156">
        <f t="shared" si="433"/>
        <v>0</v>
      </c>
      <c r="O222" s="179">
        <f t="shared" si="419"/>
        <v>87</v>
      </c>
      <c r="P222" s="161" t="str">
        <f t="shared" si="420"/>
        <v>Tốt</v>
      </c>
      <c r="Q222" s="536"/>
      <c r="R222" s="536"/>
      <c r="S222" s="536"/>
      <c r="T222" s="580">
        <f t="shared" si="421"/>
        <v>0</v>
      </c>
      <c r="U222" s="580">
        <f t="shared" si="422"/>
        <v>0</v>
      </c>
      <c r="V222" s="581" t="str">
        <f t="shared" si="401"/>
        <v>Tốt</v>
      </c>
      <c r="W222" s="612"/>
      <c r="X222" s="10" t="str">
        <f t="shared" si="423"/>
        <v/>
      </c>
      <c r="Y222" s="10"/>
      <c r="Z222" s="92" t="str">
        <f t="shared" si="424"/>
        <v>X</v>
      </c>
      <c r="AA222" s="92"/>
      <c r="AB222" s="92" t="str">
        <f t="shared" si="425"/>
        <v/>
      </c>
      <c r="AC222" s="92"/>
      <c r="AD222" s="92" t="str">
        <f t="shared" si="426"/>
        <v/>
      </c>
      <c r="AE222" s="9"/>
      <c r="AF222" s="172"/>
      <c r="AG222" s="172"/>
      <c r="AH222" s="10" t="str">
        <f t="shared" si="427"/>
        <v/>
      </c>
      <c r="AI222" s="10"/>
      <c r="AJ222" s="92" t="str">
        <f t="shared" si="428"/>
        <v>X</v>
      </c>
      <c r="AK222" s="92"/>
      <c r="AL222" s="10" t="str">
        <f t="shared" si="429"/>
        <v/>
      </c>
      <c r="AM222" s="92"/>
      <c r="AN222" s="10" t="str">
        <f t="shared" si="430"/>
        <v/>
      </c>
      <c r="AO222" s="569"/>
      <c r="AP222" s="10" t="str">
        <f t="shared" si="431"/>
        <v/>
      </c>
      <c r="AQ222" s="172"/>
    </row>
    <row r="223" spans="1:43" s="3" customFormat="1" ht="21.75" customHeight="1" x14ac:dyDescent="0.25">
      <c r="A223" s="24">
        <v>6</v>
      </c>
      <c r="B223" s="50" t="s">
        <v>161</v>
      </c>
      <c r="C223" s="140" t="s">
        <v>147</v>
      </c>
      <c r="D223" s="82">
        <v>11100109963</v>
      </c>
      <c r="E223" s="27">
        <v>81</v>
      </c>
      <c r="F223" s="27">
        <v>33</v>
      </c>
      <c r="G223" s="27">
        <v>50</v>
      </c>
      <c r="H223" s="27">
        <v>3</v>
      </c>
      <c r="I223" s="27">
        <v>0</v>
      </c>
      <c r="J223" s="170">
        <v>86</v>
      </c>
      <c r="K223" s="156">
        <f t="shared" si="417"/>
        <v>33</v>
      </c>
      <c r="L223" s="156">
        <f t="shared" si="418"/>
        <v>50</v>
      </c>
      <c r="M223" s="156">
        <f t="shared" si="432"/>
        <v>3</v>
      </c>
      <c r="N223" s="156">
        <f t="shared" si="433"/>
        <v>0</v>
      </c>
      <c r="O223" s="179">
        <f t="shared" si="419"/>
        <v>86</v>
      </c>
      <c r="P223" s="161" t="str">
        <f t="shared" si="420"/>
        <v>Tốt</v>
      </c>
      <c r="Q223" s="536"/>
      <c r="R223" s="536"/>
      <c r="S223" s="536"/>
      <c r="T223" s="580">
        <f t="shared" si="421"/>
        <v>0</v>
      </c>
      <c r="U223" s="580">
        <f t="shared" si="422"/>
        <v>0</v>
      </c>
      <c r="V223" s="581" t="str">
        <f t="shared" si="401"/>
        <v>Tốt</v>
      </c>
      <c r="W223" s="612"/>
      <c r="X223" s="10" t="str">
        <f t="shared" si="423"/>
        <v/>
      </c>
      <c r="Y223" s="10"/>
      <c r="Z223" s="92" t="str">
        <f t="shared" si="424"/>
        <v>X</v>
      </c>
      <c r="AA223" s="92"/>
      <c r="AB223" s="92" t="str">
        <f t="shared" si="425"/>
        <v/>
      </c>
      <c r="AC223" s="92"/>
      <c r="AD223" s="92" t="str">
        <f t="shared" si="426"/>
        <v/>
      </c>
      <c r="AE223" s="9"/>
      <c r="AF223" s="172"/>
      <c r="AG223" s="172"/>
      <c r="AH223" s="10" t="str">
        <f t="shared" si="427"/>
        <v/>
      </c>
      <c r="AI223" s="10"/>
      <c r="AJ223" s="92" t="str">
        <f t="shared" si="428"/>
        <v>X</v>
      </c>
      <c r="AK223" s="92"/>
      <c r="AL223" s="10" t="str">
        <f t="shared" si="429"/>
        <v/>
      </c>
      <c r="AM223" s="92"/>
      <c r="AN223" s="10" t="str">
        <f t="shared" si="430"/>
        <v/>
      </c>
      <c r="AO223" s="569"/>
      <c r="AP223" s="10" t="str">
        <f t="shared" si="431"/>
        <v/>
      </c>
      <c r="AQ223" s="172"/>
    </row>
    <row r="224" spans="1:43" s="3" customFormat="1" ht="21.75" customHeight="1" x14ac:dyDescent="0.25">
      <c r="A224" s="24">
        <v>7</v>
      </c>
      <c r="B224" s="50" t="s">
        <v>162</v>
      </c>
      <c r="C224" s="140" t="s">
        <v>148</v>
      </c>
      <c r="D224" s="82">
        <v>31100001615</v>
      </c>
      <c r="E224" s="27">
        <v>75</v>
      </c>
      <c r="F224" s="27">
        <v>26</v>
      </c>
      <c r="G224" s="27">
        <v>50</v>
      </c>
      <c r="H224" s="27">
        <v>0.25</v>
      </c>
      <c r="I224" s="27">
        <v>0</v>
      </c>
      <c r="J224" s="170">
        <v>76.3</v>
      </c>
      <c r="K224" s="156">
        <f t="shared" si="417"/>
        <v>26</v>
      </c>
      <c r="L224" s="156">
        <f t="shared" si="418"/>
        <v>50</v>
      </c>
      <c r="M224" s="156">
        <f t="shared" si="432"/>
        <v>0.25</v>
      </c>
      <c r="N224" s="156">
        <f t="shared" si="433"/>
        <v>0</v>
      </c>
      <c r="O224" s="179">
        <f t="shared" si="419"/>
        <v>76.25</v>
      </c>
      <c r="P224" s="161" t="str">
        <f t="shared" si="420"/>
        <v>Tốt</v>
      </c>
      <c r="Q224" s="536"/>
      <c r="R224" s="536"/>
      <c r="S224" s="536"/>
      <c r="T224" s="580">
        <f t="shared" si="421"/>
        <v>0</v>
      </c>
      <c r="U224" s="580">
        <f t="shared" si="422"/>
        <v>0</v>
      </c>
      <c r="V224" s="581" t="str">
        <f t="shared" si="401"/>
        <v>Tốt</v>
      </c>
      <c r="W224" s="612"/>
      <c r="X224" s="10" t="str">
        <f t="shared" si="423"/>
        <v/>
      </c>
      <c r="Y224" s="10"/>
      <c r="Z224" s="92" t="str">
        <f t="shared" si="424"/>
        <v>X</v>
      </c>
      <c r="AA224" s="92"/>
      <c r="AB224" s="92" t="str">
        <f t="shared" si="425"/>
        <v/>
      </c>
      <c r="AC224" s="92"/>
      <c r="AD224" s="92" t="str">
        <f t="shared" si="426"/>
        <v/>
      </c>
      <c r="AE224" s="9"/>
      <c r="AF224" s="172"/>
      <c r="AG224" s="172"/>
      <c r="AH224" s="10" t="str">
        <f t="shared" si="427"/>
        <v/>
      </c>
      <c r="AI224" s="10"/>
      <c r="AJ224" s="92" t="str">
        <f t="shared" si="428"/>
        <v>X</v>
      </c>
      <c r="AK224" s="92"/>
      <c r="AL224" s="10" t="str">
        <f t="shared" si="429"/>
        <v/>
      </c>
      <c r="AM224" s="92"/>
      <c r="AN224" s="10" t="str">
        <f t="shared" si="430"/>
        <v/>
      </c>
      <c r="AO224" s="569"/>
      <c r="AP224" s="10" t="str">
        <f t="shared" si="431"/>
        <v/>
      </c>
      <c r="AQ224" s="172"/>
    </row>
    <row r="225" spans="1:43" s="3" customFormat="1" ht="41.25" customHeight="1" x14ac:dyDescent="0.25">
      <c r="A225" s="24">
        <v>8</v>
      </c>
      <c r="B225" s="50" t="s">
        <v>163</v>
      </c>
      <c r="C225" s="140" t="s">
        <v>149</v>
      </c>
      <c r="D225" s="82">
        <v>11100109912</v>
      </c>
      <c r="E225" s="27">
        <v>75</v>
      </c>
      <c r="F225" s="27">
        <v>25</v>
      </c>
      <c r="G225" s="27">
        <v>50</v>
      </c>
      <c r="H225" s="27">
        <v>0.75</v>
      </c>
      <c r="I225" s="27">
        <v>0</v>
      </c>
      <c r="J225" s="170">
        <v>75.8</v>
      </c>
      <c r="K225" s="156">
        <f t="shared" si="417"/>
        <v>25</v>
      </c>
      <c r="L225" s="156">
        <f t="shared" si="418"/>
        <v>50</v>
      </c>
      <c r="M225" s="156">
        <f t="shared" si="432"/>
        <v>0.75</v>
      </c>
      <c r="N225" s="156">
        <f t="shared" si="433"/>
        <v>0</v>
      </c>
      <c r="O225" s="179">
        <f t="shared" si="419"/>
        <v>75.75</v>
      </c>
      <c r="P225" s="161" t="str">
        <f t="shared" si="420"/>
        <v>Tốt</v>
      </c>
      <c r="Q225" s="536"/>
      <c r="R225" s="536"/>
      <c r="S225" s="536"/>
      <c r="T225" s="580">
        <f t="shared" si="421"/>
        <v>0</v>
      </c>
      <c r="U225" s="580">
        <f t="shared" si="422"/>
        <v>0</v>
      </c>
      <c r="V225" s="581" t="str">
        <f t="shared" si="401"/>
        <v>Tốt</v>
      </c>
      <c r="W225" s="612"/>
      <c r="X225" s="10" t="str">
        <f t="shared" si="423"/>
        <v/>
      </c>
      <c r="Y225" s="10"/>
      <c r="Z225" s="92" t="str">
        <f t="shared" si="424"/>
        <v>X</v>
      </c>
      <c r="AA225" s="92"/>
      <c r="AB225" s="92" t="str">
        <f t="shared" si="425"/>
        <v/>
      </c>
      <c r="AC225" s="92"/>
      <c r="AD225" s="92" t="str">
        <f t="shared" si="426"/>
        <v/>
      </c>
      <c r="AE225" s="9"/>
      <c r="AF225" s="172"/>
      <c r="AG225" s="172"/>
      <c r="AH225" s="10" t="str">
        <f t="shared" si="427"/>
        <v/>
      </c>
      <c r="AI225" s="10"/>
      <c r="AJ225" s="92" t="str">
        <f t="shared" si="428"/>
        <v>X</v>
      </c>
      <c r="AK225" s="92"/>
      <c r="AL225" s="10" t="str">
        <f t="shared" si="429"/>
        <v/>
      </c>
      <c r="AM225" s="92"/>
      <c r="AN225" s="10" t="str">
        <f t="shared" si="430"/>
        <v/>
      </c>
      <c r="AO225" s="569"/>
      <c r="AP225" s="10" t="str">
        <f t="shared" si="431"/>
        <v/>
      </c>
      <c r="AQ225" s="172"/>
    </row>
    <row r="226" spans="1:43" s="3" customFormat="1" ht="33.75" customHeight="1" x14ac:dyDescent="0.25">
      <c r="A226" s="24">
        <v>9</v>
      </c>
      <c r="B226" s="50" t="s">
        <v>164</v>
      </c>
      <c r="C226" s="140" t="s">
        <v>150</v>
      </c>
      <c r="D226" s="82">
        <v>11100000795</v>
      </c>
      <c r="E226" s="27">
        <v>95</v>
      </c>
      <c r="F226" s="27">
        <v>34</v>
      </c>
      <c r="G226" s="27">
        <v>60</v>
      </c>
      <c r="H226" s="27">
        <v>2</v>
      </c>
      <c r="I226" s="27">
        <v>0</v>
      </c>
      <c r="J226" s="170">
        <v>96</v>
      </c>
      <c r="K226" s="156">
        <f t="shared" si="417"/>
        <v>34</v>
      </c>
      <c r="L226" s="156">
        <f t="shared" si="418"/>
        <v>60</v>
      </c>
      <c r="M226" s="156">
        <f t="shared" si="432"/>
        <v>2</v>
      </c>
      <c r="N226" s="156">
        <f>(K226+L226)*3%</f>
        <v>2.82</v>
      </c>
      <c r="O226" s="179">
        <f t="shared" si="419"/>
        <v>93.18</v>
      </c>
      <c r="P226" s="161" t="str">
        <f t="shared" si="420"/>
        <v>Xuất sắc</v>
      </c>
      <c r="Q226" s="536" t="s">
        <v>879</v>
      </c>
      <c r="R226" s="536"/>
      <c r="S226" s="536"/>
      <c r="T226" s="580">
        <f t="shared" si="421"/>
        <v>1</v>
      </c>
      <c r="U226" s="580">
        <f t="shared" si="422"/>
        <v>0</v>
      </c>
      <c r="V226" s="581" t="str">
        <f t="shared" si="401"/>
        <v>Tốt</v>
      </c>
      <c r="W226" s="594" t="s">
        <v>889</v>
      </c>
      <c r="X226" s="10" t="str">
        <f t="shared" si="423"/>
        <v>X</v>
      </c>
      <c r="Y226" s="10"/>
      <c r="Z226" s="92" t="str">
        <f t="shared" si="424"/>
        <v/>
      </c>
      <c r="AA226" s="92"/>
      <c r="AB226" s="92" t="str">
        <f t="shared" si="425"/>
        <v/>
      </c>
      <c r="AC226" s="92"/>
      <c r="AD226" s="92" t="str">
        <f t="shared" si="426"/>
        <v/>
      </c>
      <c r="AE226" s="9"/>
      <c r="AF226" s="172"/>
      <c r="AG226" s="172"/>
      <c r="AH226" s="10" t="str">
        <f t="shared" si="427"/>
        <v/>
      </c>
      <c r="AI226" s="10"/>
      <c r="AJ226" s="92" t="str">
        <f t="shared" si="428"/>
        <v>X</v>
      </c>
      <c r="AK226" s="92"/>
      <c r="AL226" s="10" t="str">
        <f t="shared" si="429"/>
        <v/>
      </c>
      <c r="AM226" s="92"/>
      <c r="AN226" s="10" t="str">
        <f t="shared" si="430"/>
        <v/>
      </c>
      <c r="AO226" s="569"/>
      <c r="AP226" s="10" t="str">
        <f t="shared" si="431"/>
        <v/>
      </c>
      <c r="AQ226" s="172"/>
    </row>
    <row r="227" spans="1:43" s="3" customFormat="1" ht="21.75" customHeight="1" x14ac:dyDescent="0.25">
      <c r="A227" s="24">
        <v>10</v>
      </c>
      <c r="B227" s="50" t="s">
        <v>165</v>
      </c>
      <c r="C227" s="140" t="s">
        <v>151</v>
      </c>
      <c r="D227" s="82">
        <v>11100116900</v>
      </c>
      <c r="E227" s="27">
        <v>96</v>
      </c>
      <c r="F227" s="27">
        <v>33</v>
      </c>
      <c r="G227" s="27">
        <v>50</v>
      </c>
      <c r="H227" s="27">
        <v>3</v>
      </c>
      <c r="I227" s="27">
        <v>0</v>
      </c>
      <c r="J227" s="170">
        <v>86</v>
      </c>
      <c r="K227" s="156">
        <f t="shared" si="417"/>
        <v>33</v>
      </c>
      <c r="L227" s="156">
        <f t="shared" si="418"/>
        <v>50</v>
      </c>
      <c r="M227" s="156">
        <f t="shared" si="432"/>
        <v>3</v>
      </c>
      <c r="N227" s="156">
        <f t="shared" si="433"/>
        <v>0</v>
      </c>
      <c r="O227" s="179">
        <f t="shared" si="419"/>
        <v>86</v>
      </c>
      <c r="P227" s="161" t="str">
        <f t="shared" si="420"/>
        <v>Tốt</v>
      </c>
      <c r="Q227" s="536"/>
      <c r="R227" s="536"/>
      <c r="S227" s="536"/>
      <c r="T227" s="580">
        <f t="shared" si="421"/>
        <v>0</v>
      </c>
      <c r="U227" s="580">
        <f t="shared" si="422"/>
        <v>0</v>
      </c>
      <c r="V227" s="581" t="str">
        <f t="shared" si="401"/>
        <v>Tốt</v>
      </c>
      <c r="W227" s="612"/>
      <c r="X227" s="10" t="str">
        <f t="shared" si="423"/>
        <v/>
      </c>
      <c r="Y227" s="10"/>
      <c r="Z227" s="92" t="str">
        <f t="shared" si="424"/>
        <v>X</v>
      </c>
      <c r="AA227" s="92"/>
      <c r="AB227" s="92" t="str">
        <f t="shared" si="425"/>
        <v/>
      </c>
      <c r="AC227" s="92"/>
      <c r="AD227" s="92" t="str">
        <f t="shared" si="426"/>
        <v/>
      </c>
      <c r="AE227" s="9"/>
      <c r="AF227" s="172"/>
      <c r="AG227" s="172"/>
      <c r="AH227" s="10" t="str">
        <f t="shared" si="427"/>
        <v/>
      </c>
      <c r="AI227" s="10"/>
      <c r="AJ227" s="92" t="str">
        <f t="shared" si="428"/>
        <v>X</v>
      </c>
      <c r="AK227" s="92"/>
      <c r="AL227" s="10" t="str">
        <f t="shared" si="429"/>
        <v/>
      </c>
      <c r="AM227" s="92"/>
      <c r="AN227" s="10" t="str">
        <f t="shared" si="430"/>
        <v/>
      </c>
      <c r="AO227" s="569"/>
      <c r="AP227" s="10" t="str">
        <f t="shared" si="431"/>
        <v/>
      </c>
      <c r="AQ227" s="172"/>
    </row>
    <row r="228" spans="1:43" s="3" customFormat="1" ht="33.75" customHeight="1" x14ac:dyDescent="0.25">
      <c r="A228" s="24">
        <v>11</v>
      </c>
      <c r="B228" s="50" t="s">
        <v>166</v>
      </c>
      <c r="C228" s="45" t="s">
        <v>152</v>
      </c>
      <c r="D228" s="83">
        <v>20500006345</v>
      </c>
      <c r="E228" s="27">
        <v>94</v>
      </c>
      <c r="F228" s="27">
        <v>33</v>
      </c>
      <c r="G228" s="27">
        <v>50</v>
      </c>
      <c r="H228" s="27">
        <v>4</v>
      </c>
      <c r="I228" s="27">
        <v>0</v>
      </c>
      <c r="J228" s="170">
        <v>87</v>
      </c>
      <c r="K228" s="156">
        <f t="shared" si="417"/>
        <v>33</v>
      </c>
      <c r="L228" s="156">
        <f t="shared" si="418"/>
        <v>50</v>
      </c>
      <c r="M228" s="156">
        <f t="shared" si="432"/>
        <v>4</v>
      </c>
      <c r="N228" s="156">
        <f t="shared" si="433"/>
        <v>0</v>
      </c>
      <c r="O228" s="179">
        <f t="shared" si="419"/>
        <v>87</v>
      </c>
      <c r="P228" s="161" t="str">
        <f t="shared" si="420"/>
        <v>Tốt</v>
      </c>
      <c r="Q228" s="536" t="s">
        <v>880</v>
      </c>
      <c r="R228" s="536"/>
      <c r="S228" s="536"/>
      <c r="T228" s="580">
        <f t="shared" si="421"/>
        <v>2</v>
      </c>
      <c r="U228" s="580">
        <f t="shared" si="422"/>
        <v>0</v>
      </c>
      <c r="V228" s="581" t="str">
        <f t="shared" si="401"/>
        <v>Không hoàn thành</v>
      </c>
      <c r="W228" s="594" t="s">
        <v>890</v>
      </c>
      <c r="X228" s="10" t="str">
        <f t="shared" si="423"/>
        <v/>
      </c>
      <c r="Y228" s="10"/>
      <c r="Z228" s="92" t="str">
        <f t="shared" si="424"/>
        <v>X</v>
      </c>
      <c r="AA228" s="92"/>
      <c r="AB228" s="92" t="str">
        <f t="shared" si="425"/>
        <v/>
      </c>
      <c r="AC228" s="92"/>
      <c r="AD228" s="92" t="str">
        <f t="shared" si="426"/>
        <v/>
      </c>
      <c r="AE228" s="9"/>
      <c r="AF228" s="172"/>
      <c r="AG228" s="172"/>
      <c r="AH228" s="10" t="str">
        <f t="shared" si="427"/>
        <v/>
      </c>
      <c r="AI228" s="10"/>
      <c r="AJ228" s="92" t="str">
        <f t="shared" si="428"/>
        <v/>
      </c>
      <c r="AK228" s="92"/>
      <c r="AL228" s="10" t="str">
        <f t="shared" si="429"/>
        <v/>
      </c>
      <c r="AM228" s="92"/>
      <c r="AN228" s="10" t="str">
        <f t="shared" si="430"/>
        <v>X</v>
      </c>
      <c r="AO228" s="569"/>
      <c r="AP228" s="10" t="str">
        <f t="shared" si="431"/>
        <v/>
      </c>
      <c r="AQ228" s="172"/>
    </row>
    <row r="229" spans="1:43" s="4" customFormat="1" ht="31.5" customHeight="1" x14ac:dyDescent="0.25">
      <c r="A229" s="24">
        <v>12</v>
      </c>
      <c r="B229" s="50" t="s">
        <v>167</v>
      </c>
      <c r="C229" s="45" t="s">
        <v>153</v>
      </c>
      <c r="D229" s="83">
        <v>11100109686</v>
      </c>
      <c r="E229" s="27">
        <v>96</v>
      </c>
      <c r="F229" s="27">
        <v>33</v>
      </c>
      <c r="G229" s="27">
        <v>50</v>
      </c>
      <c r="H229" s="27">
        <v>2</v>
      </c>
      <c r="I229" s="27">
        <v>0</v>
      </c>
      <c r="J229" s="170">
        <v>85</v>
      </c>
      <c r="K229" s="156">
        <f t="shared" si="417"/>
        <v>33</v>
      </c>
      <c r="L229" s="156">
        <f t="shared" si="418"/>
        <v>50</v>
      </c>
      <c r="M229" s="156">
        <f t="shared" si="432"/>
        <v>2</v>
      </c>
      <c r="N229" s="156">
        <f t="shared" si="433"/>
        <v>0</v>
      </c>
      <c r="O229" s="179">
        <f t="shared" si="419"/>
        <v>85</v>
      </c>
      <c r="P229" s="161" t="str">
        <f t="shared" si="420"/>
        <v>Tốt</v>
      </c>
      <c r="Q229" s="536"/>
      <c r="R229" s="536"/>
      <c r="S229" s="536"/>
      <c r="T229" s="580">
        <f t="shared" si="421"/>
        <v>0</v>
      </c>
      <c r="U229" s="580">
        <f t="shared" si="422"/>
        <v>0</v>
      </c>
      <c r="V229" s="581" t="str">
        <f t="shared" si="401"/>
        <v>Tốt</v>
      </c>
      <c r="W229" s="612"/>
      <c r="X229" s="10" t="str">
        <f t="shared" si="423"/>
        <v/>
      </c>
      <c r="Y229" s="10"/>
      <c r="Z229" s="92" t="str">
        <f t="shared" si="424"/>
        <v>X</v>
      </c>
      <c r="AA229" s="92"/>
      <c r="AB229" s="92" t="str">
        <f t="shared" si="425"/>
        <v/>
      </c>
      <c r="AC229" s="92"/>
      <c r="AD229" s="92" t="str">
        <f t="shared" si="426"/>
        <v/>
      </c>
      <c r="AE229" s="9"/>
      <c r="AF229" s="172"/>
      <c r="AG229" s="172"/>
      <c r="AH229" s="10" t="str">
        <f t="shared" si="427"/>
        <v/>
      </c>
      <c r="AI229" s="10"/>
      <c r="AJ229" s="92" t="str">
        <f t="shared" si="428"/>
        <v>X</v>
      </c>
      <c r="AK229" s="92"/>
      <c r="AL229" s="10" t="str">
        <f t="shared" si="429"/>
        <v/>
      </c>
      <c r="AM229" s="92"/>
      <c r="AN229" s="10" t="str">
        <f t="shared" si="430"/>
        <v/>
      </c>
      <c r="AO229" s="569"/>
      <c r="AP229" s="10" t="str">
        <f t="shared" si="431"/>
        <v/>
      </c>
      <c r="AQ229" s="172"/>
    </row>
    <row r="230" spans="1:43" s="4" customFormat="1" ht="33.75" customHeight="1" x14ac:dyDescent="0.25">
      <c r="A230" s="24">
        <v>13</v>
      </c>
      <c r="B230" s="50" t="s">
        <v>168</v>
      </c>
      <c r="C230" s="45" t="s">
        <v>146</v>
      </c>
      <c r="D230" s="83">
        <v>11100096307</v>
      </c>
      <c r="E230" s="27">
        <v>96</v>
      </c>
      <c r="F230" s="27">
        <v>33</v>
      </c>
      <c r="G230" s="27">
        <v>60</v>
      </c>
      <c r="H230" s="27">
        <v>4</v>
      </c>
      <c r="I230" s="27">
        <v>0</v>
      </c>
      <c r="J230" s="170">
        <v>97</v>
      </c>
      <c r="K230" s="156">
        <f t="shared" si="417"/>
        <v>33</v>
      </c>
      <c r="L230" s="156">
        <f t="shared" si="418"/>
        <v>60</v>
      </c>
      <c r="M230" s="156">
        <f t="shared" si="432"/>
        <v>4</v>
      </c>
      <c r="N230" s="156">
        <f t="shared" si="433"/>
        <v>0</v>
      </c>
      <c r="O230" s="179">
        <f t="shared" si="419"/>
        <v>97</v>
      </c>
      <c r="P230" s="161" t="str">
        <f t="shared" si="420"/>
        <v>Xuất sắc</v>
      </c>
      <c r="Q230" s="536"/>
      <c r="R230" s="536"/>
      <c r="S230" s="536"/>
      <c r="T230" s="580">
        <f t="shared" si="421"/>
        <v>0</v>
      </c>
      <c r="U230" s="580">
        <f t="shared" si="422"/>
        <v>0</v>
      </c>
      <c r="V230" s="581" t="str">
        <f t="shared" si="401"/>
        <v>Xuất sắc</v>
      </c>
      <c r="W230" s="612"/>
      <c r="X230" s="10" t="str">
        <f t="shared" si="423"/>
        <v>X</v>
      </c>
      <c r="Y230" s="10"/>
      <c r="Z230" s="92" t="str">
        <f t="shared" si="424"/>
        <v/>
      </c>
      <c r="AA230" s="92"/>
      <c r="AB230" s="92" t="str">
        <f t="shared" si="425"/>
        <v/>
      </c>
      <c r="AC230" s="92"/>
      <c r="AD230" s="92" t="str">
        <f t="shared" si="426"/>
        <v/>
      </c>
      <c r="AE230" s="9"/>
      <c r="AF230" s="172"/>
      <c r="AG230" s="172"/>
      <c r="AH230" s="10" t="str">
        <f t="shared" si="427"/>
        <v>X</v>
      </c>
      <c r="AI230" s="10"/>
      <c r="AJ230" s="92" t="str">
        <f t="shared" si="428"/>
        <v/>
      </c>
      <c r="AK230" s="92"/>
      <c r="AL230" s="10" t="str">
        <f t="shared" si="429"/>
        <v/>
      </c>
      <c r="AM230" s="92"/>
      <c r="AN230" s="10" t="str">
        <f t="shared" si="430"/>
        <v/>
      </c>
      <c r="AO230" s="569"/>
      <c r="AP230" s="10" t="str">
        <f t="shared" si="431"/>
        <v/>
      </c>
      <c r="AQ230" s="172"/>
    </row>
    <row r="231" spans="1:43" s="3" customFormat="1" ht="26.25" customHeight="1" x14ac:dyDescent="0.25">
      <c r="A231" s="24">
        <v>14</v>
      </c>
      <c r="B231" s="50" t="s">
        <v>169</v>
      </c>
      <c r="C231" s="45" t="s">
        <v>154</v>
      </c>
      <c r="D231" s="83">
        <v>11100000714</v>
      </c>
      <c r="E231" s="27">
        <v>75</v>
      </c>
      <c r="F231" s="27">
        <v>33</v>
      </c>
      <c r="G231" s="27">
        <v>60</v>
      </c>
      <c r="H231" s="27">
        <v>1</v>
      </c>
      <c r="I231" s="27">
        <v>0</v>
      </c>
      <c r="J231" s="170">
        <v>94</v>
      </c>
      <c r="K231" s="156">
        <f t="shared" si="417"/>
        <v>33</v>
      </c>
      <c r="L231" s="156">
        <f t="shared" si="418"/>
        <v>60</v>
      </c>
      <c r="M231" s="156">
        <f t="shared" si="432"/>
        <v>1</v>
      </c>
      <c r="N231" s="156">
        <f t="shared" si="433"/>
        <v>0</v>
      </c>
      <c r="O231" s="179">
        <f t="shared" si="419"/>
        <v>94</v>
      </c>
      <c r="P231" s="161" t="str">
        <f t="shared" si="420"/>
        <v>Xuất sắc</v>
      </c>
      <c r="Q231" s="536"/>
      <c r="R231" s="536"/>
      <c r="S231" s="536"/>
      <c r="T231" s="580">
        <f t="shared" si="421"/>
        <v>0</v>
      </c>
      <c r="U231" s="580">
        <f t="shared" si="422"/>
        <v>0</v>
      </c>
      <c r="V231" s="581" t="str">
        <f t="shared" si="401"/>
        <v>Xuất sắc</v>
      </c>
      <c r="W231" s="612"/>
      <c r="X231" s="10" t="str">
        <f t="shared" si="423"/>
        <v>X</v>
      </c>
      <c r="Y231" s="10"/>
      <c r="Z231" s="92" t="str">
        <f t="shared" si="424"/>
        <v/>
      </c>
      <c r="AA231" s="92"/>
      <c r="AB231" s="92" t="str">
        <f t="shared" si="425"/>
        <v/>
      </c>
      <c r="AC231" s="92"/>
      <c r="AD231" s="92" t="str">
        <f t="shared" si="426"/>
        <v/>
      </c>
      <c r="AE231" s="9"/>
      <c r="AF231" s="172"/>
      <c r="AG231" s="172"/>
      <c r="AH231" s="10" t="str">
        <f t="shared" si="427"/>
        <v>X</v>
      </c>
      <c r="AI231" s="10"/>
      <c r="AJ231" s="92" t="str">
        <f t="shared" si="428"/>
        <v/>
      </c>
      <c r="AK231" s="92"/>
      <c r="AL231" s="10" t="str">
        <f t="shared" si="429"/>
        <v/>
      </c>
      <c r="AM231" s="92"/>
      <c r="AN231" s="10" t="str">
        <f t="shared" si="430"/>
        <v/>
      </c>
      <c r="AO231" s="569"/>
      <c r="AP231" s="10" t="str">
        <f t="shared" si="431"/>
        <v/>
      </c>
      <c r="AQ231" s="172"/>
    </row>
    <row r="232" spans="1:43" s="3" customFormat="1" ht="33" customHeight="1" x14ac:dyDescent="0.25">
      <c r="A232" s="24">
        <v>15</v>
      </c>
      <c r="B232" s="50" t="s">
        <v>170</v>
      </c>
      <c r="C232" s="45" t="s">
        <v>155</v>
      </c>
      <c r="D232" s="83">
        <v>11100067051</v>
      </c>
      <c r="E232" s="27">
        <v>82</v>
      </c>
      <c r="F232" s="27">
        <v>33</v>
      </c>
      <c r="G232" s="27">
        <v>50</v>
      </c>
      <c r="H232" s="27">
        <v>1</v>
      </c>
      <c r="I232" s="27">
        <v>0</v>
      </c>
      <c r="J232" s="170">
        <v>84</v>
      </c>
      <c r="K232" s="156">
        <f t="shared" si="417"/>
        <v>33</v>
      </c>
      <c r="L232" s="156">
        <f t="shared" si="418"/>
        <v>50</v>
      </c>
      <c r="M232" s="156">
        <f t="shared" si="432"/>
        <v>1</v>
      </c>
      <c r="N232" s="156">
        <f t="shared" si="433"/>
        <v>0</v>
      </c>
      <c r="O232" s="179">
        <f t="shared" si="419"/>
        <v>84</v>
      </c>
      <c r="P232" s="161" t="str">
        <f t="shared" si="420"/>
        <v>Tốt</v>
      </c>
      <c r="Q232" s="536" t="s">
        <v>879</v>
      </c>
      <c r="R232" s="536"/>
      <c r="S232" s="536"/>
      <c r="T232" s="580">
        <f t="shared" si="421"/>
        <v>1</v>
      </c>
      <c r="U232" s="580">
        <f t="shared" si="422"/>
        <v>0</v>
      </c>
      <c r="V232" s="581" t="str">
        <f t="shared" si="401"/>
        <v>Hoàn thành</v>
      </c>
      <c r="W232" s="594" t="s">
        <v>889</v>
      </c>
      <c r="X232" s="10" t="str">
        <f t="shared" si="423"/>
        <v/>
      </c>
      <c r="Y232" s="10"/>
      <c r="Z232" s="92" t="str">
        <f t="shared" si="424"/>
        <v>X</v>
      </c>
      <c r="AA232" s="92"/>
      <c r="AB232" s="92" t="str">
        <f t="shared" si="425"/>
        <v/>
      </c>
      <c r="AC232" s="92"/>
      <c r="AD232" s="92" t="str">
        <f t="shared" si="426"/>
        <v/>
      </c>
      <c r="AE232" s="9"/>
      <c r="AF232" s="172"/>
      <c r="AG232" s="172"/>
      <c r="AH232" s="10" t="str">
        <f t="shared" si="427"/>
        <v/>
      </c>
      <c r="AI232" s="10"/>
      <c r="AJ232" s="92" t="str">
        <f t="shared" si="428"/>
        <v/>
      </c>
      <c r="AK232" s="92"/>
      <c r="AL232" s="10" t="str">
        <f t="shared" si="429"/>
        <v>X</v>
      </c>
      <c r="AM232" s="92"/>
      <c r="AN232" s="10" t="str">
        <f t="shared" si="430"/>
        <v/>
      </c>
      <c r="AO232" s="569"/>
      <c r="AP232" s="10" t="str">
        <f t="shared" si="431"/>
        <v/>
      </c>
      <c r="AQ232" s="172"/>
    </row>
    <row r="233" spans="1:43" s="5" customFormat="1" ht="27.75" customHeight="1" x14ac:dyDescent="0.25">
      <c r="A233" s="24">
        <v>16</v>
      </c>
      <c r="B233" s="50" t="s">
        <v>161</v>
      </c>
      <c r="C233" s="45" t="s">
        <v>156</v>
      </c>
      <c r="D233" s="83">
        <v>30800000127</v>
      </c>
      <c r="E233" s="27">
        <v>84</v>
      </c>
      <c r="F233" s="27">
        <v>33</v>
      </c>
      <c r="G233" s="27">
        <v>50</v>
      </c>
      <c r="H233" s="27">
        <v>2</v>
      </c>
      <c r="I233" s="27">
        <v>0</v>
      </c>
      <c r="J233" s="170">
        <v>85</v>
      </c>
      <c r="K233" s="156">
        <f t="shared" si="417"/>
        <v>33</v>
      </c>
      <c r="L233" s="156">
        <f t="shared" si="418"/>
        <v>50</v>
      </c>
      <c r="M233" s="156">
        <f t="shared" si="432"/>
        <v>2</v>
      </c>
      <c r="N233" s="156">
        <f t="shared" si="433"/>
        <v>0</v>
      </c>
      <c r="O233" s="179">
        <f t="shared" si="419"/>
        <v>85</v>
      </c>
      <c r="P233" s="161" t="str">
        <f t="shared" si="420"/>
        <v>Tốt</v>
      </c>
      <c r="Q233" s="536"/>
      <c r="R233" s="536"/>
      <c r="S233" s="536"/>
      <c r="T233" s="580">
        <f t="shared" si="421"/>
        <v>0</v>
      </c>
      <c r="U233" s="580">
        <f t="shared" si="422"/>
        <v>0</v>
      </c>
      <c r="V233" s="581" t="str">
        <f t="shared" si="401"/>
        <v>Tốt</v>
      </c>
      <c r="W233" s="612"/>
      <c r="X233" s="10" t="str">
        <f t="shared" si="423"/>
        <v/>
      </c>
      <c r="Y233" s="10"/>
      <c r="Z233" s="92" t="str">
        <f t="shared" si="424"/>
        <v>X</v>
      </c>
      <c r="AA233" s="92"/>
      <c r="AB233" s="92" t="str">
        <f t="shared" si="425"/>
        <v/>
      </c>
      <c r="AC233" s="92"/>
      <c r="AD233" s="92" t="str">
        <f t="shared" si="426"/>
        <v/>
      </c>
      <c r="AE233" s="9"/>
      <c r="AF233" s="172"/>
      <c r="AG233" s="172"/>
      <c r="AH233" s="10" t="str">
        <f t="shared" si="427"/>
        <v/>
      </c>
      <c r="AI233" s="10"/>
      <c r="AJ233" s="92" t="str">
        <f t="shared" si="428"/>
        <v>X</v>
      </c>
      <c r="AK233" s="92"/>
      <c r="AL233" s="10" t="str">
        <f t="shared" si="429"/>
        <v/>
      </c>
      <c r="AM233" s="92"/>
      <c r="AN233" s="10" t="str">
        <f t="shared" si="430"/>
        <v/>
      </c>
      <c r="AO233" s="569"/>
      <c r="AP233" s="10" t="str">
        <f t="shared" si="431"/>
        <v/>
      </c>
      <c r="AQ233" s="172"/>
    </row>
    <row r="234" spans="1:43" s="5" customFormat="1" ht="23.25" customHeight="1" x14ac:dyDescent="0.25">
      <c r="A234" s="33" t="s">
        <v>462</v>
      </c>
      <c r="B234" s="63" t="s">
        <v>237</v>
      </c>
      <c r="C234" s="59"/>
      <c r="D234" s="64"/>
      <c r="E234" s="98"/>
      <c r="F234" s="98"/>
      <c r="G234" s="65"/>
      <c r="H234" s="60"/>
      <c r="I234" s="60"/>
      <c r="J234" s="193"/>
      <c r="K234" s="202"/>
      <c r="L234" s="204"/>
      <c r="M234" s="197"/>
      <c r="N234" s="197"/>
      <c r="O234" s="193"/>
      <c r="P234" s="161"/>
      <c r="Q234" s="537"/>
      <c r="R234" s="537"/>
      <c r="S234" s="537"/>
      <c r="T234" s="580"/>
      <c r="U234" s="580"/>
      <c r="V234" s="581"/>
      <c r="W234" s="612"/>
      <c r="X234" s="34">
        <f>X235+X261</f>
        <v>11</v>
      </c>
      <c r="Y234" s="95">
        <f>X234/($X234+$Z234+$AB234+$AD234+$AF234)</f>
        <v>0.42307692307692307</v>
      </c>
      <c r="Z234" s="34">
        <f>Z235+Z261</f>
        <v>14</v>
      </c>
      <c r="AA234" s="95">
        <f>Z234/($X234+$Z234+$AB234+$AD234+$AF234)</f>
        <v>0.53846153846153844</v>
      </c>
      <c r="AB234" s="34">
        <f>AB235+AB261</f>
        <v>0</v>
      </c>
      <c r="AC234" s="95">
        <f>AB234/($X234+$Z234+$AB234+$AD234+$AF234)</f>
        <v>0</v>
      </c>
      <c r="AD234" s="34">
        <f>AD235+AD261</f>
        <v>1</v>
      </c>
      <c r="AE234" s="95">
        <f>AD234/($X234+$Z234+$AB234+$AD234+$AF234)</f>
        <v>3.8461538461538464E-2</v>
      </c>
      <c r="AF234" s="34">
        <f>AF235+AF261</f>
        <v>0</v>
      </c>
      <c r="AG234" s="95">
        <f>AF234/($X234+$Z234+$AB234+$AD234+$AF234)</f>
        <v>0</v>
      </c>
      <c r="AH234" s="34">
        <f>AH235+AH261</f>
        <v>11</v>
      </c>
      <c r="AI234" s="95">
        <f>AH234/($X234+$Z234+$AB234+$AD234+$AF234)</f>
        <v>0.42307692307692307</v>
      </c>
      <c r="AJ234" s="34">
        <f>AJ235+AJ261</f>
        <v>15</v>
      </c>
      <c r="AK234" s="95">
        <f>AJ234/($X234+$Z234+$AB234+$AD234+$AF234)</f>
        <v>0.57692307692307687</v>
      </c>
      <c r="AL234" s="34">
        <f>AL235+AL261</f>
        <v>0</v>
      </c>
      <c r="AM234" s="95">
        <f>AL234/($X234+$Z234+$AB234+$AD234+$AF234)</f>
        <v>0</v>
      </c>
      <c r="AN234" s="34">
        <f>AN235+AN261</f>
        <v>0</v>
      </c>
      <c r="AO234" s="95">
        <f>AN234/($X234+$Z234+$AB234+$AD234+$AF234)</f>
        <v>0</v>
      </c>
      <c r="AP234" s="34">
        <f>AP235+AP261</f>
        <v>0</v>
      </c>
      <c r="AQ234" s="95">
        <f>AP234/($X234+$Z234+$AB234+$AD234+$AF234)</f>
        <v>0</v>
      </c>
    </row>
    <row r="235" spans="1:43" s="3" customFormat="1" ht="23.25" customHeight="1" x14ac:dyDescent="0.25">
      <c r="A235" s="84" t="s">
        <v>697</v>
      </c>
      <c r="B235" s="85" t="s">
        <v>23</v>
      </c>
      <c r="C235" s="86"/>
      <c r="D235" s="84"/>
      <c r="E235" s="84"/>
      <c r="F235" s="87"/>
      <c r="G235" s="87"/>
      <c r="H235" s="87"/>
      <c r="I235" s="87"/>
      <c r="J235" s="87"/>
      <c r="K235" s="198"/>
      <c r="L235" s="198"/>
      <c r="M235" s="198"/>
      <c r="N235" s="198"/>
      <c r="O235" s="179"/>
      <c r="P235" s="161"/>
      <c r="Q235" s="536"/>
      <c r="R235" s="536"/>
      <c r="S235" s="536"/>
      <c r="T235" s="580"/>
      <c r="U235" s="580"/>
      <c r="V235" s="581"/>
      <c r="W235" s="612"/>
      <c r="X235" s="88">
        <f>COUNTIF(X236:X260,"x")</f>
        <v>11</v>
      </c>
      <c r="Y235" s="94">
        <f>X235/($X235+$Z235+$AB235+$AD235+$AF235)</f>
        <v>0.44</v>
      </c>
      <c r="Z235" s="88">
        <f>COUNTIF(Z236:Z260,"x")</f>
        <v>13</v>
      </c>
      <c r="AA235" s="94">
        <f>Z235/($X235+$Z235+$AB235+$AD235+$AF235)</f>
        <v>0.52</v>
      </c>
      <c r="AB235" s="88">
        <f>COUNTIF(AB236:AB260,"x")</f>
        <v>0</v>
      </c>
      <c r="AC235" s="94">
        <f>AB235/($X235+$Z235+$AB235+$AD235+$AF235)</f>
        <v>0</v>
      </c>
      <c r="AD235" s="88">
        <f>COUNTIF(AD236:AD260,"x")</f>
        <v>1</v>
      </c>
      <c r="AE235" s="94">
        <f>AD235/($X235+$Z235+$AB235+$AD235+$AF235)</f>
        <v>0.04</v>
      </c>
      <c r="AF235" s="88">
        <f>COUNTIF(AF236:AF260,"x")</f>
        <v>0</v>
      </c>
      <c r="AG235" s="94">
        <f>AF235/($X235+$Z235+$AB235+$AD235+$AF235)</f>
        <v>0</v>
      </c>
      <c r="AH235" s="88">
        <f>COUNTIF(AH236:AH260,"x")</f>
        <v>10</v>
      </c>
      <c r="AI235" s="94">
        <f>AH235/($X235+$Z235+$AB235+$AD235+$AF235)</f>
        <v>0.4</v>
      </c>
      <c r="AJ235" s="88">
        <f>COUNTIF(AJ236:AJ260,"x")</f>
        <v>15</v>
      </c>
      <c r="AK235" s="94">
        <f>AJ235/($X235+$Z235+$AB235+$AD235+$AF235)</f>
        <v>0.6</v>
      </c>
      <c r="AL235" s="88">
        <f>COUNTIF(AL236:AL260,"x")</f>
        <v>0</v>
      </c>
      <c r="AM235" s="94">
        <f>AL235/($X235+$Z235+$AB235+$AD235+$AF235)</f>
        <v>0</v>
      </c>
      <c r="AN235" s="88">
        <f>COUNTIF(AN236:AN260,"x")</f>
        <v>0</v>
      </c>
      <c r="AO235" s="94">
        <f>AN235/($X235+$Z235+$AB235+$AD235+$AF235)</f>
        <v>0</v>
      </c>
      <c r="AP235" s="88">
        <f>COUNTIF(AP236:AP260,"x")</f>
        <v>0</v>
      </c>
      <c r="AQ235" s="94">
        <f>AP235/($X235+$Z235+$AB235+$AD235+$AF235)</f>
        <v>0</v>
      </c>
    </row>
    <row r="236" spans="1:43" s="3" customFormat="1" ht="23.25" customHeight="1" x14ac:dyDescent="0.25">
      <c r="A236" s="22">
        <v>1</v>
      </c>
      <c r="B236" s="66" t="s">
        <v>197</v>
      </c>
      <c r="C236" s="141" t="s">
        <v>198</v>
      </c>
      <c r="D236" s="27">
        <v>81000000899</v>
      </c>
      <c r="E236" s="630">
        <v>75</v>
      </c>
      <c r="F236" s="630">
        <v>36</v>
      </c>
      <c r="G236" s="676">
        <v>50</v>
      </c>
      <c r="H236" s="630"/>
      <c r="I236" s="630"/>
      <c r="J236" s="29">
        <f t="shared" ref="J236:J254" si="434">ROUND(F236+G236+H236-I236,1)</f>
        <v>86</v>
      </c>
      <c r="K236" s="156">
        <f t="shared" ref="K236:K260" si="435">F236</f>
        <v>36</v>
      </c>
      <c r="L236" s="156">
        <f t="shared" ref="L236:L260" si="436">G236</f>
        <v>50</v>
      </c>
      <c r="M236" s="156">
        <f>H236</f>
        <v>0</v>
      </c>
      <c r="N236" s="156">
        <f>I236</f>
        <v>0</v>
      </c>
      <c r="O236" s="179">
        <f t="shared" ref="O236:O260" si="437">K236+L236+M236-N236</f>
        <v>86</v>
      </c>
      <c r="P236" s="161" t="str">
        <f t="shared" si="420"/>
        <v>Tốt</v>
      </c>
      <c r="Q236" s="536"/>
      <c r="R236" s="536"/>
      <c r="S236" s="536"/>
      <c r="T236" s="580">
        <f t="shared" ref="T236:T260" si="438">COUNTIF(Q236:S236,"B")+COUNTIF(Q236:S236,"C")*2</f>
        <v>0</v>
      </c>
      <c r="U236" s="580">
        <f t="shared" ref="U236:U260" si="439">+COUNTIF(Q236:S236,"D")</f>
        <v>0</v>
      </c>
      <c r="V236" s="581" t="str">
        <f t="shared" si="401"/>
        <v>Tốt</v>
      </c>
      <c r="W236" s="612"/>
      <c r="X236" s="10" t="str">
        <f t="shared" ref="X236:X260" si="440">IF(AND($J236&gt;=90,$J236&lt;=100),"X",IF($J236&lt;90,"",""))</f>
        <v/>
      </c>
      <c r="Y236" s="10"/>
      <c r="Z236" s="92" t="str">
        <f t="shared" ref="Z236:Z260" si="441">IF(AND($J236&gt;=75,$J236&lt;90),"X",IF($J236&lt;75,"",""))</f>
        <v>X</v>
      </c>
      <c r="AA236" s="92"/>
      <c r="AB236" s="92" t="str">
        <f t="shared" ref="AB236:AB260" si="442">IF(AND($J236&gt;=50,$J236&lt;75),"X",IF($J236&lt;50,"",""))</f>
        <v/>
      </c>
      <c r="AC236" s="92"/>
      <c r="AD236" s="92" t="str">
        <f t="shared" ref="AD236:AD260" si="443">IF($J236&lt;50,"X","")</f>
        <v/>
      </c>
      <c r="AE236" s="9"/>
      <c r="AF236" s="172"/>
      <c r="AG236" s="172"/>
      <c r="AH236" s="10" t="str">
        <f t="shared" ref="AH236:AH260" si="444">IF($V236="Xuất sắc","X","")</f>
        <v/>
      </c>
      <c r="AI236" s="10"/>
      <c r="AJ236" s="92" t="str">
        <f t="shared" ref="AJ236:AJ260" si="445">IF($V236="Tốt","X","")</f>
        <v>X</v>
      </c>
      <c r="AK236" s="92"/>
      <c r="AL236" s="10" t="str">
        <f t="shared" ref="AL236:AL260" si="446">IF($V236="Hoàn thành","X","")</f>
        <v/>
      </c>
      <c r="AM236" s="92"/>
      <c r="AN236" s="10" t="str">
        <f t="shared" ref="AN236:AN260" si="447">IF($V236="Không hoàn thành","X","")</f>
        <v/>
      </c>
      <c r="AO236" s="569"/>
      <c r="AP236" s="10" t="str">
        <f t="shared" ref="AP236:AP260" si="448">IF($V236="Không đánh giá","X","")</f>
        <v/>
      </c>
      <c r="AQ236" s="172"/>
    </row>
    <row r="237" spans="1:43" s="3" customFormat="1" ht="23.25" customHeight="1" x14ac:dyDescent="0.25">
      <c r="A237" s="22">
        <v>2</v>
      </c>
      <c r="B237" s="67" t="s">
        <v>199</v>
      </c>
      <c r="C237" s="142" t="s">
        <v>200</v>
      </c>
      <c r="D237" s="27">
        <v>11100082750</v>
      </c>
      <c r="E237" s="630">
        <v>93</v>
      </c>
      <c r="F237" s="630">
        <v>34</v>
      </c>
      <c r="G237" s="676">
        <v>50</v>
      </c>
      <c r="H237" s="630"/>
      <c r="I237" s="630"/>
      <c r="J237" s="29">
        <f t="shared" si="434"/>
        <v>84</v>
      </c>
      <c r="K237" s="156">
        <f t="shared" si="435"/>
        <v>34</v>
      </c>
      <c r="L237" s="156">
        <f t="shared" si="436"/>
        <v>50</v>
      </c>
      <c r="M237" s="156">
        <f t="shared" ref="M237:M260" si="449">H237</f>
        <v>0</v>
      </c>
      <c r="N237" s="156">
        <f t="shared" ref="N237:N260" si="450">I237</f>
        <v>0</v>
      </c>
      <c r="O237" s="179">
        <f t="shared" si="437"/>
        <v>84</v>
      </c>
      <c r="P237" s="161" t="str">
        <f t="shared" si="420"/>
        <v>Tốt</v>
      </c>
      <c r="Q237" s="536"/>
      <c r="R237" s="536"/>
      <c r="S237" s="536"/>
      <c r="T237" s="580">
        <f t="shared" si="438"/>
        <v>0</v>
      </c>
      <c r="U237" s="580">
        <f t="shared" si="439"/>
        <v>0</v>
      </c>
      <c r="V237" s="581" t="str">
        <f t="shared" si="401"/>
        <v>Tốt</v>
      </c>
      <c r="W237" s="612"/>
      <c r="X237" s="10" t="str">
        <f t="shared" si="440"/>
        <v/>
      </c>
      <c r="Y237" s="10"/>
      <c r="Z237" s="92" t="str">
        <f t="shared" si="441"/>
        <v>X</v>
      </c>
      <c r="AA237" s="92"/>
      <c r="AB237" s="92" t="str">
        <f t="shared" si="442"/>
        <v/>
      </c>
      <c r="AC237" s="92"/>
      <c r="AD237" s="92" t="str">
        <f t="shared" si="443"/>
        <v/>
      </c>
      <c r="AE237" s="9"/>
      <c r="AF237" s="172"/>
      <c r="AG237" s="172"/>
      <c r="AH237" s="10" t="str">
        <f t="shared" si="444"/>
        <v/>
      </c>
      <c r="AI237" s="10"/>
      <c r="AJ237" s="92" t="str">
        <f t="shared" si="445"/>
        <v>X</v>
      </c>
      <c r="AK237" s="92"/>
      <c r="AL237" s="10" t="str">
        <f t="shared" si="446"/>
        <v/>
      </c>
      <c r="AM237" s="92"/>
      <c r="AN237" s="10" t="str">
        <f t="shared" si="447"/>
        <v/>
      </c>
      <c r="AO237" s="569"/>
      <c r="AP237" s="10" t="str">
        <f t="shared" si="448"/>
        <v/>
      </c>
      <c r="AQ237" s="172"/>
    </row>
    <row r="238" spans="1:43" s="3" customFormat="1" ht="23.25" customHeight="1" x14ac:dyDescent="0.25">
      <c r="A238" s="22">
        <v>3</v>
      </c>
      <c r="B238" s="67" t="s">
        <v>28</v>
      </c>
      <c r="C238" s="142" t="s">
        <v>201</v>
      </c>
      <c r="D238" s="27">
        <v>11100119656</v>
      </c>
      <c r="E238" s="630">
        <v>93</v>
      </c>
      <c r="F238" s="630">
        <v>36</v>
      </c>
      <c r="G238" s="676">
        <v>60</v>
      </c>
      <c r="H238" s="630"/>
      <c r="I238" s="630"/>
      <c r="J238" s="29">
        <f t="shared" si="434"/>
        <v>96</v>
      </c>
      <c r="K238" s="156">
        <f t="shared" si="435"/>
        <v>36</v>
      </c>
      <c r="L238" s="156">
        <f t="shared" si="436"/>
        <v>60</v>
      </c>
      <c r="M238" s="156">
        <f t="shared" si="449"/>
        <v>0</v>
      </c>
      <c r="N238" s="156">
        <f t="shared" si="450"/>
        <v>0</v>
      </c>
      <c r="O238" s="179">
        <f t="shared" si="437"/>
        <v>96</v>
      </c>
      <c r="P238" s="161" t="str">
        <f t="shared" si="420"/>
        <v>Xuất sắc</v>
      </c>
      <c r="Q238" s="536"/>
      <c r="R238" s="536"/>
      <c r="S238" s="536"/>
      <c r="T238" s="580">
        <f t="shared" si="438"/>
        <v>0</v>
      </c>
      <c r="U238" s="580">
        <f t="shared" si="439"/>
        <v>0</v>
      </c>
      <c r="V238" s="581" t="str">
        <f t="shared" si="401"/>
        <v>Xuất sắc</v>
      </c>
      <c r="W238" s="612"/>
      <c r="X238" s="10" t="str">
        <f t="shared" si="440"/>
        <v>X</v>
      </c>
      <c r="Y238" s="10"/>
      <c r="Z238" s="92" t="str">
        <f t="shared" si="441"/>
        <v/>
      </c>
      <c r="AA238" s="92"/>
      <c r="AB238" s="92" t="str">
        <f t="shared" si="442"/>
        <v/>
      </c>
      <c r="AC238" s="92"/>
      <c r="AD238" s="92" t="str">
        <f t="shared" si="443"/>
        <v/>
      </c>
      <c r="AE238" s="9"/>
      <c r="AF238" s="172"/>
      <c r="AG238" s="172"/>
      <c r="AH238" s="10" t="str">
        <f t="shared" si="444"/>
        <v>X</v>
      </c>
      <c r="AI238" s="10"/>
      <c r="AJ238" s="92" t="str">
        <f t="shared" si="445"/>
        <v/>
      </c>
      <c r="AK238" s="92"/>
      <c r="AL238" s="10" t="str">
        <f t="shared" si="446"/>
        <v/>
      </c>
      <c r="AM238" s="92"/>
      <c r="AN238" s="10" t="str">
        <f t="shared" si="447"/>
        <v/>
      </c>
      <c r="AO238" s="569"/>
      <c r="AP238" s="10" t="str">
        <f t="shared" si="448"/>
        <v/>
      </c>
      <c r="AQ238" s="172"/>
    </row>
    <row r="239" spans="1:43" s="3" customFormat="1" ht="23.25" customHeight="1" x14ac:dyDescent="0.25">
      <c r="A239" s="22">
        <v>4</v>
      </c>
      <c r="B239" s="66" t="s">
        <v>202</v>
      </c>
      <c r="C239" s="141" t="s">
        <v>203</v>
      </c>
      <c r="D239" s="27">
        <v>11100096269</v>
      </c>
      <c r="E239" s="630">
        <v>93</v>
      </c>
      <c r="F239" s="630">
        <v>34</v>
      </c>
      <c r="G239" s="676">
        <v>50</v>
      </c>
      <c r="H239" s="630"/>
      <c r="I239" s="630"/>
      <c r="J239" s="29">
        <f t="shared" si="434"/>
        <v>84</v>
      </c>
      <c r="K239" s="156">
        <f t="shared" si="435"/>
        <v>34</v>
      </c>
      <c r="L239" s="156">
        <f t="shared" si="436"/>
        <v>50</v>
      </c>
      <c r="M239" s="156">
        <f t="shared" si="449"/>
        <v>0</v>
      </c>
      <c r="N239" s="156">
        <f t="shared" si="450"/>
        <v>0</v>
      </c>
      <c r="O239" s="179">
        <f t="shared" si="437"/>
        <v>84</v>
      </c>
      <c r="P239" s="161" t="str">
        <f t="shared" si="420"/>
        <v>Tốt</v>
      </c>
      <c r="Q239" s="536"/>
      <c r="R239" s="536"/>
      <c r="S239" s="536"/>
      <c r="T239" s="580">
        <f t="shared" si="438"/>
        <v>0</v>
      </c>
      <c r="U239" s="580">
        <f t="shared" si="439"/>
        <v>0</v>
      </c>
      <c r="V239" s="581" t="str">
        <f t="shared" si="401"/>
        <v>Tốt</v>
      </c>
      <c r="W239" s="612"/>
      <c r="X239" s="10" t="str">
        <f t="shared" si="440"/>
        <v/>
      </c>
      <c r="Y239" s="10"/>
      <c r="Z239" s="92" t="str">
        <f t="shared" si="441"/>
        <v>X</v>
      </c>
      <c r="AA239" s="92"/>
      <c r="AB239" s="92" t="str">
        <f t="shared" si="442"/>
        <v/>
      </c>
      <c r="AC239" s="92"/>
      <c r="AD239" s="92" t="str">
        <f t="shared" si="443"/>
        <v/>
      </c>
      <c r="AE239" s="9"/>
      <c r="AF239" s="172"/>
      <c r="AG239" s="172"/>
      <c r="AH239" s="10" t="str">
        <f t="shared" si="444"/>
        <v/>
      </c>
      <c r="AI239" s="10"/>
      <c r="AJ239" s="92" t="str">
        <f t="shared" si="445"/>
        <v>X</v>
      </c>
      <c r="AK239" s="92"/>
      <c r="AL239" s="10" t="str">
        <f t="shared" si="446"/>
        <v/>
      </c>
      <c r="AM239" s="92"/>
      <c r="AN239" s="10" t="str">
        <f t="shared" si="447"/>
        <v/>
      </c>
      <c r="AO239" s="569"/>
      <c r="AP239" s="10" t="str">
        <f t="shared" si="448"/>
        <v/>
      </c>
      <c r="AQ239" s="172"/>
    </row>
    <row r="240" spans="1:43" s="3" customFormat="1" ht="30" customHeight="1" x14ac:dyDescent="0.25">
      <c r="A240" s="22">
        <v>5</v>
      </c>
      <c r="B240" s="67" t="s">
        <v>28</v>
      </c>
      <c r="C240" s="142" t="s">
        <v>204</v>
      </c>
      <c r="D240" s="27">
        <v>11100109469</v>
      </c>
      <c r="E240" s="630">
        <v>96</v>
      </c>
      <c r="F240" s="630">
        <v>37</v>
      </c>
      <c r="G240" s="676">
        <v>60</v>
      </c>
      <c r="H240" s="630"/>
      <c r="I240" s="630"/>
      <c r="J240" s="29">
        <f t="shared" si="434"/>
        <v>97</v>
      </c>
      <c r="K240" s="156">
        <f t="shared" si="435"/>
        <v>37</v>
      </c>
      <c r="L240" s="156">
        <f t="shared" si="436"/>
        <v>60</v>
      </c>
      <c r="M240" s="156">
        <f t="shared" si="449"/>
        <v>0</v>
      </c>
      <c r="N240" s="156">
        <f t="shared" si="450"/>
        <v>0</v>
      </c>
      <c r="O240" s="179">
        <f t="shared" si="437"/>
        <v>97</v>
      </c>
      <c r="P240" s="161" t="str">
        <f t="shared" si="420"/>
        <v>Xuất sắc</v>
      </c>
      <c r="Q240" s="536"/>
      <c r="R240" s="536"/>
      <c r="S240" s="536"/>
      <c r="T240" s="580">
        <f t="shared" si="438"/>
        <v>0</v>
      </c>
      <c r="U240" s="580">
        <f t="shared" si="439"/>
        <v>0</v>
      </c>
      <c r="V240" s="581" t="str">
        <f t="shared" si="401"/>
        <v>Xuất sắc</v>
      </c>
      <c r="W240" s="612"/>
      <c r="X240" s="10" t="str">
        <f t="shared" si="440"/>
        <v>X</v>
      </c>
      <c r="Y240" s="10"/>
      <c r="Z240" s="92" t="str">
        <f t="shared" si="441"/>
        <v/>
      </c>
      <c r="AA240" s="92"/>
      <c r="AB240" s="92" t="str">
        <f t="shared" si="442"/>
        <v/>
      </c>
      <c r="AC240" s="92"/>
      <c r="AD240" s="92" t="str">
        <f t="shared" si="443"/>
        <v/>
      </c>
      <c r="AE240" s="9"/>
      <c r="AF240" s="172"/>
      <c r="AG240" s="172"/>
      <c r="AH240" s="10" t="str">
        <f t="shared" si="444"/>
        <v>X</v>
      </c>
      <c r="AI240" s="10"/>
      <c r="AJ240" s="92" t="str">
        <f t="shared" si="445"/>
        <v/>
      </c>
      <c r="AK240" s="92"/>
      <c r="AL240" s="10" t="str">
        <f t="shared" si="446"/>
        <v/>
      </c>
      <c r="AM240" s="92"/>
      <c r="AN240" s="10" t="str">
        <f t="shared" si="447"/>
        <v/>
      </c>
      <c r="AO240" s="569"/>
      <c r="AP240" s="10" t="str">
        <f t="shared" si="448"/>
        <v/>
      </c>
      <c r="AQ240" s="172"/>
    </row>
    <row r="241" spans="1:43" s="69" customFormat="1" ht="35.25" customHeight="1" x14ac:dyDescent="0.25">
      <c r="A241" s="35">
        <v>6</v>
      </c>
      <c r="B241" s="669" t="s">
        <v>205</v>
      </c>
      <c r="C241" s="670" t="s">
        <v>149</v>
      </c>
      <c r="D241" s="27">
        <v>11100096278</v>
      </c>
      <c r="E241" s="630">
        <v>90</v>
      </c>
      <c r="F241" s="630">
        <v>35</v>
      </c>
      <c r="G241" s="676">
        <v>60</v>
      </c>
      <c r="H241" s="630"/>
      <c r="I241" s="677"/>
      <c r="J241" s="29">
        <f t="shared" si="434"/>
        <v>95</v>
      </c>
      <c r="K241" s="156">
        <f t="shared" si="435"/>
        <v>35</v>
      </c>
      <c r="L241" s="156">
        <f t="shared" si="436"/>
        <v>60</v>
      </c>
      <c r="M241" s="156">
        <f t="shared" si="449"/>
        <v>0</v>
      </c>
      <c r="N241" s="156">
        <f t="shared" si="450"/>
        <v>0</v>
      </c>
      <c r="O241" s="179">
        <f>K241+L241+M241-N241</f>
        <v>95</v>
      </c>
      <c r="P241" s="161" t="str">
        <f t="shared" si="420"/>
        <v>Xuất sắc</v>
      </c>
      <c r="Q241" s="536" t="s">
        <v>879</v>
      </c>
      <c r="R241" s="536"/>
      <c r="S241" s="536"/>
      <c r="T241" s="580">
        <f t="shared" si="438"/>
        <v>1</v>
      </c>
      <c r="U241" s="580">
        <f t="shared" si="439"/>
        <v>0</v>
      </c>
      <c r="V241" s="581" t="str">
        <f t="shared" si="401"/>
        <v>Tốt</v>
      </c>
      <c r="W241" s="594" t="s">
        <v>893</v>
      </c>
      <c r="X241" s="79" t="str">
        <f t="shared" si="440"/>
        <v>X</v>
      </c>
      <c r="Y241" s="79"/>
      <c r="Z241" s="92" t="str">
        <f t="shared" si="441"/>
        <v/>
      </c>
      <c r="AA241" s="92"/>
      <c r="AB241" s="92" t="str">
        <f t="shared" si="442"/>
        <v/>
      </c>
      <c r="AC241" s="92"/>
      <c r="AD241" s="92" t="str">
        <f t="shared" si="443"/>
        <v/>
      </c>
      <c r="AE241" s="172"/>
      <c r="AF241" s="172"/>
      <c r="AG241" s="172"/>
      <c r="AH241" s="79" t="str">
        <f t="shared" si="444"/>
        <v/>
      </c>
      <c r="AI241" s="79"/>
      <c r="AJ241" s="92" t="str">
        <f t="shared" si="445"/>
        <v>X</v>
      </c>
      <c r="AK241" s="92"/>
      <c r="AL241" s="79" t="str">
        <f t="shared" si="446"/>
        <v/>
      </c>
      <c r="AM241" s="92"/>
      <c r="AN241" s="79" t="str">
        <f t="shared" si="447"/>
        <v/>
      </c>
      <c r="AO241" s="172"/>
      <c r="AP241" s="79" t="str">
        <f t="shared" si="448"/>
        <v/>
      </c>
      <c r="AQ241" s="172"/>
    </row>
    <row r="242" spans="1:43" s="69" customFormat="1" ht="41.25" customHeight="1" x14ac:dyDescent="0.25">
      <c r="A242" s="35">
        <v>7</v>
      </c>
      <c r="B242" s="669" t="s">
        <v>206</v>
      </c>
      <c r="C242" s="670" t="s">
        <v>149</v>
      </c>
      <c r="D242" s="27">
        <v>81000000898</v>
      </c>
      <c r="E242" s="630">
        <v>86</v>
      </c>
      <c r="F242" s="630">
        <v>34</v>
      </c>
      <c r="G242" s="676">
        <v>60</v>
      </c>
      <c r="H242" s="630"/>
      <c r="I242" s="677"/>
      <c r="J242" s="29">
        <f t="shared" si="434"/>
        <v>94</v>
      </c>
      <c r="K242" s="156">
        <f t="shared" si="435"/>
        <v>34</v>
      </c>
      <c r="L242" s="156">
        <f t="shared" si="436"/>
        <v>60</v>
      </c>
      <c r="M242" s="156">
        <f t="shared" si="449"/>
        <v>0</v>
      </c>
      <c r="N242" s="156">
        <f>(K242+L242)*3%</f>
        <v>2.82</v>
      </c>
      <c r="O242" s="179">
        <f t="shared" si="437"/>
        <v>91.18</v>
      </c>
      <c r="P242" s="161" t="str">
        <f t="shared" si="420"/>
        <v>Xuất sắc</v>
      </c>
      <c r="Q242" s="536"/>
      <c r="R242" s="536"/>
      <c r="S242" s="536"/>
      <c r="T242" s="580">
        <f t="shared" si="438"/>
        <v>0</v>
      </c>
      <c r="U242" s="580">
        <f t="shared" si="439"/>
        <v>0</v>
      </c>
      <c r="V242" s="581" t="str">
        <f t="shared" si="401"/>
        <v>Xuất sắc</v>
      </c>
      <c r="W242" s="594" t="s">
        <v>892</v>
      </c>
      <c r="X242" s="79" t="str">
        <f t="shared" si="440"/>
        <v>X</v>
      </c>
      <c r="Y242" s="79"/>
      <c r="Z242" s="92" t="str">
        <f t="shared" si="441"/>
        <v/>
      </c>
      <c r="AA242" s="92"/>
      <c r="AB242" s="92" t="str">
        <f t="shared" si="442"/>
        <v/>
      </c>
      <c r="AC242" s="92"/>
      <c r="AD242" s="92" t="str">
        <f t="shared" si="443"/>
        <v/>
      </c>
      <c r="AE242" s="172"/>
      <c r="AF242" s="172"/>
      <c r="AG242" s="172"/>
      <c r="AH242" s="79" t="str">
        <f t="shared" si="444"/>
        <v>X</v>
      </c>
      <c r="AI242" s="79"/>
      <c r="AJ242" s="92" t="str">
        <f t="shared" si="445"/>
        <v/>
      </c>
      <c r="AK242" s="92"/>
      <c r="AL242" s="79" t="str">
        <f t="shared" si="446"/>
        <v/>
      </c>
      <c r="AM242" s="92"/>
      <c r="AN242" s="79" t="str">
        <f t="shared" si="447"/>
        <v/>
      </c>
      <c r="AO242" s="172"/>
      <c r="AP242" s="79" t="str">
        <f t="shared" si="448"/>
        <v/>
      </c>
      <c r="AQ242" s="172"/>
    </row>
    <row r="243" spans="1:43" s="69" customFormat="1" ht="27.75" customHeight="1" x14ac:dyDescent="0.25">
      <c r="A243" s="35">
        <v>8</v>
      </c>
      <c r="B243" s="669" t="s">
        <v>207</v>
      </c>
      <c r="C243" s="670" t="s">
        <v>208</v>
      </c>
      <c r="D243" s="27">
        <v>11100000727</v>
      </c>
      <c r="E243" s="630">
        <v>95</v>
      </c>
      <c r="F243" s="630">
        <v>36</v>
      </c>
      <c r="G243" s="676">
        <v>60</v>
      </c>
      <c r="H243" s="630"/>
      <c r="I243" s="677"/>
      <c r="J243" s="29">
        <f t="shared" si="434"/>
        <v>96</v>
      </c>
      <c r="K243" s="156">
        <f t="shared" si="435"/>
        <v>36</v>
      </c>
      <c r="L243" s="156">
        <f t="shared" si="436"/>
        <v>60</v>
      </c>
      <c r="M243" s="156">
        <f t="shared" si="449"/>
        <v>0</v>
      </c>
      <c r="N243" s="156">
        <f t="shared" si="450"/>
        <v>0</v>
      </c>
      <c r="O243" s="179">
        <f t="shared" si="437"/>
        <v>96</v>
      </c>
      <c r="P243" s="161" t="str">
        <f t="shared" si="420"/>
        <v>Xuất sắc</v>
      </c>
      <c r="Q243" s="536"/>
      <c r="R243" s="536"/>
      <c r="S243" s="536"/>
      <c r="T243" s="580">
        <f t="shared" si="438"/>
        <v>0</v>
      </c>
      <c r="U243" s="580">
        <f t="shared" si="439"/>
        <v>0</v>
      </c>
      <c r="V243" s="581" t="str">
        <f t="shared" si="401"/>
        <v>Xuất sắc</v>
      </c>
      <c r="W243" s="612"/>
      <c r="X243" s="79" t="str">
        <f t="shared" si="440"/>
        <v>X</v>
      </c>
      <c r="Y243" s="79"/>
      <c r="Z243" s="92" t="str">
        <f t="shared" si="441"/>
        <v/>
      </c>
      <c r="AA243" s="92"/>
      <c r="AB243" s="92" t="str">
        <f t="shared" si="442"/>
        <v/>
      </c>
      <c r="AC243" s="92"/>
      <c r="AD243" s="92" t="str">
        <f t="shared" si="443"/>
        <v/>
      </c>
      <c r="AE243" s="172"/>
      <c r="AF243" s="172"/>
      <c r="AG243" s="172"/>
      <c r="AH243" s="79" t="str">
        <f t="shared" si="444"/>
        <v>X</v>
      </c>
      <c r="AI243" s="79"/>
      <c r="AJ243" s="92" t="str">
        <f t="shared" si="445"/>
        <v/>
      </c>
      <c r="AK243" s="92"/>
      <c r="AL243" s="79" t="str">
        <f t="shared" si="446"/>
        <v/>
      </c>
      <c r="AM243" s="92"/>
      <c r="AN243" s="79" t="str">
        <f t="shared" si="447"/>
        <v/>
      </c>
      <c r="AO243" s="172"/>
      <c r="AP243" s="79" t="str">
        <f t="shared" si="448"/>
        <v/>
      </c>
      <c r="AQ243" s="172"/>
    </row>
    <row r="244" spans="1:43" s="69" customFormat="1" ht="33" customHeight="1" x14ac:dyDescent="0.25">
      <c r="A244" s="35">
        <v>9</v>
      </c>
      <c r="B244" s="669" t="s">
        <v>209</v>
      </c>
      <c r="C244" s="670" t="s">
        <v>210</v>
      </c>
      <c r="D244" s="27">
        <v>11100096272</v>
      </c>
      <c r="E244" s="630">
        <v>85</v>
      </c>
      <c r="F244" s="630">
        <v>34</v>
      </c>
      <c r="G244" s="676">
        <v>50</v>
      </c>
      <c r="H244" s="630"/>
      <c r="I244" s="677"/>
      <c r="J244" s="29">
        <f t="shared" si="434"/>
        <v>84</v>
      </c>
      <c r="K244" s="156">
        <f t="shared" si="435"/>
        <v>34</v>
      </c>
      <c r="L244" s="156">
        <f t="shared" si="436"/>
        <v>50</v>
      </c>
      <c r="M244" s="156">
        <f t="shared" si="449"/>
        <v>0</v>
      </c>
      <c r="N244" s="156">
        <f t="shared" si="450"/>
        <v>0</v>
      </c>
      <c r="O244" s="179">
        <f t="shared" si="437"/>
        <v>84</v>
      </c>
      <c r="P244" s="161" t="str">
        <f t="shared" si="420"/>
        <v>Tốt</v>
      </c>
      <c r="Q244" s="536"/>
      <c r="R244" s="536"/>
      <c r="S244" s="536"/>
      <c r="T244" s="580">
        <f t="shared" si="438"/>
        <v>0</v>
      </c>
      <c r="U244" s="580">
        <f t="shared" si="439"/>
        <v>0</v>
      </c>
      <c r="V244" s="581" t="str">
        <f t="shared" si="401"/>
        <v>Tốt</v>
      </c>
      <c r="W244" s="612"/>
      <c r="X244" s="79" t="str">
        <f t="shared" si="440"/>
        <v/>
      </c>
      <c r="Y244" s="79"/>
      <c r="Z244" s="92" t="str">
        <f t="shared" si="441"/>
        <v>X</v>
      </c>
      <c r="AA244" s="92"/>
      <c r="AB244" s="92" t="str">
        <f t="shared" si="442"/>
        <v/>
      </c>
      <c r="AC244" s="92"/>
      <c r="AD244" s="92" t="str">
        <f t="shared" si="443"/>
        <v/>
      </c>
      <c r="AE244" s="172"/>
      <c r="AF244" s="172"/>
      <c r="AG244" s="172"/>
      <c r="AH244" s="79" t="str">
        <f t="shared" si="444"/>
        <v/>
      </c>
      <c r="AI244" s="79"/>
      <c r="AJ244" s="92" t="str">
        <f t="shared" si="445"/>
        <v>X</v>
      </c>
      <c r="AK244" s="92"/>
      <c r="AL244" s="79" t="str">
        <f t="shared" si="446"/>
        <v/>
      </c>
      <c r="AM244" s="92"/>
      <c r="AN244" s="79" t="str">
        <f t="shared" si="447"/>
        <v/>
      </c>
      <c r="AO244" s="172"/>
      <c r="AP244" s="79" t="str">
        <f t="shared" si="448"/>
        <v/>
      </c>
      <c r="AQ244" s="172"/>
    </row>
    <row r="245" spans="1:43" s="69" customFormat="1" ht="42.75" customHeight="1" x14ac:dyDescent="0.25">
      <c r="A245" s="35">
        <v>10</v>
      </c>
      <c r="B245" s="669" t="s">
        <v>211</v>
      </c>
      <c r="C245" s="670" t="s">
        <v>212</v>
      </c>
      <c r="D245" s="27">
        <v>11100096289</v>
      </c>
      <c r="E245" s="630">
        <v>97</v>
      </c>
      <c r="F245" s="630">
        <v>37</v>
      </c>
      <c r="G245" s="676">
        <v>50</v>
      </c>
      <c r="H245" s="630"/>
      <c r="I245" s="677"/>
      <c r="J245" s="29">
        <f t="shared" si="434"/>
        <v>87</v>
      </c>
      <c r="K245" s="156">
        <f t="shared" si="435"/>
        <v>37</v>
      </c>
      <c r="L245" s="156">
        <f t="shared" si="436"/>
        <v>50</v>
      </c>
      <c r="M245" s="156">
        <f t="shared" si="449"/>
        <v>0</v>
      </c>
      <c r="N245" s="156">
        <f t="shared" si="450"/>
        <v>0</v>
      </c>
      <c r="O245" s="179">
        <f t="shared" si="437"/>
        <v>87</v>
      </c>
      <c r="P245" s="161" t="str">
        <f t="shared" si="420"/>
        <v>Tốt</v>
      </c>
      <c r="Q245" s="536"/>
      <c r="R245" s="536"/>
      <c r="S245" s="536"/>
      <c r="T245" s="580">
        <f t="shared" si="438"/>
        <v>0</v>
      </c>
      <c r="U245" s="580">
        <f t="shared" si="439"/>
        <v>0</v>
      </c>
      <c r="V245" s="581" t="str">
        <f t="shared" si="401"/>
        <v>Tốt</v>
      </c>
      <c r="W245" s="612"/>
      <c r="X245" s="79" t="str">
        <f t="shared" si="440"/>
        <v/>
      </c>
      <c r="Y245" s="79"/>
      <c r="Z245" s="92" t="str">
        <f t="shared" si="441"/>
        <v>X</v>
      </c>
      <c r="AA245" s="92"/>
      <c r="AB245" s="92" t="str">
        <f t="shared" si="442"/>
        <v/>
      </c>
      <c r="AC245" s="92"/>
      <c r="AD245" s="92" t="str">
        <f t="shared" si="443"/>
        <v/>
      </c>
      <c r="AE245" s="172"/>
      <c r="AF245" s="172"/>
      <c r="AG245" s="172"/>
      <c r="AH245" s="79" t="str">
        <f t="shared" si="444"/>
        <v/>
      </c>
      <c r="AI245" s="79"/>
      <c r="AJ245" s="92" t="str">
        <f t="shared" si="445"/>
        <v>X</v>
      </c>
      <c r="AK245" s="92"/>
      <c r="AL245" s="79" t="str">
        <f t="shared" si="446"/>
        <v/>
      </c>
      <c r="AM245" s="92"/>
      <c r="AN245" s="79" t="str">
        <f t="shared" si="447"/>
        <v/>
      </c>
      <c r="AO245" s="172"/>
      <c r="AP245" s="79" t="str">
        <f t="shared" si="448"/>
        <v/>
      </c>
      <c r="AQ245" s="172"/>
    </row>
    <row r="246" spans="1:43" s="3" customFormat="1" ht="23.25" customHeight="1" x14ac:dyDescent="0.25">
      <c r="A246" s="22">
        <v>11</v>
      </c>
      <c r="B246" s="67" t="s">
        <v>213</v>
      </c>
      <c r="C246" s="142" t="s">
        <v>214</v>
      </c>
      <c r="D246" s="27">
        <v>11100000802</v>
      </c>
      <c r="E246" s="630">
        <v>97</v>
      </c>
      <c r="F246" s="630">
        <v>36</v>
      </c>
      <c r="G246" s="676">
        <v>60</v>
      </c>
      <c r="H246" s="630"/>
      <c r="I246" s="677"/>
      <c r="J246" s="29">
        <f t="shared" si="434"/>
        <v>96</v>
      </c>
      <c r="K246" s="156">
        <f t="shared" si="435"/>
        <v>36</v>
      </c>
      <c r="L246" s="156">
        <f t="shared" si="436"/>
        <v>60</v>
      </c>
      <c r="M246" s="156">
        <f t="shared" si="449"/>
        <v>0</v>
      </c>
      <c r="N246" s="156">
        <f t="shared" si="450"/>
        <v>0</v>
      </c>
      <c r="O246" s="179">
        <f t="shared" si="437"/>
        <v>96</v>
      </c>
      <c r="P246" s="161" t="str">
        <f t="shared" si="420"/>
        <v>Xuất sắc</v>
      </c>
      <c r="Q246" s="536"/>
      <c r="R246" s="536"/>
      <c r="S246" s="536"/>
      <c r="T246" s="580">
        <f t="shared" si="438"/>
        <v>0</v>
      </c>
      <c r="U246" s="580">
        <f t="shared" si="439"/>
        <v>0</v>
      </c>
      <c r="V246" s="581" t="str">
        <f t="shared" si="401"/>
        <v>Xuất sắc</v>
      </c>
      <c r="W246" s="612"/>
      <c r="X246" s="10" t="str">
        <f t="shared" si="440"/>
        <v>X</v>
      </c>
      <c r="Y246" s="10"/>
      <c r="Z246" s="92" t="str">
        <f t="shared" si="441"/>
        <v/>
      </c>
      <c r="AA246" s="92"/>
      <c r="AB246" s="92" t="str">
        <f t="shared" si="442"/>
        <v/>
      </c>
      <c r="AC246" s="92"/>
      <c r="AD246" s="92" t="str">
        <f t="shared" si="443"/>
        <v/>
      </c>
      <c r="AE246" s="9"/>
      <c r="AF246" s="172"/>
      <c r="AG246" s="172"/>
      <c r="AH246" s="10" t="str">
        <f t="shared" si="444"/>
        <v>X</v>
      </c>
      <c r="AI246" s="10"/>
      <c r="AJ246" s="92" t="str">
        <f t="shared" si="445"/>
        <v/>
      </c>
      <c r="AK246" s="92"/>
      <c r="AL246" s="10" t="str">
        <f t="shared" si="446"/>
        <v/>
      </c>
      <c r="AM246" s="92"/>
      <c r="AN246" s="10" t="str">
        <f t="shared" si="447"/>
        <v/>
      </c>
      <c r="AO246" s="569"/>
      <c r="AP246" s="10" t="str">
        <f t="shared" si="448"/>
        <v/>
      </c>
      <c r="AQ246" s="172"/>
    </row>
    <row r="247" spans="1:43" s="3" customFormat="1" ht="23.25" customHeight="1" x14ac:dyDescent="0.25">
      <c r="A247" s="22">
        <v>12</v>
      </c>
      <c r="B247" s="66" t="s">
        <v>215</v>
      </c>
      <c r="C247" s="141" t="s">
        <v>216</v>
      </c>
      <c r="D247" s="27">
        <v>11100071847</v>
      </c>
      <c r="E247" s="630">
        <v>93</v>
      </c>
      <c r="F247" s="630">
        <v>36</v>
      </c>
      <c r="G247" s="676">
        <v>50</v>
      </c>
      <c r="H247" s="630"/>
      <c r="I247" s="677"/>
      <c r="J247" s="29">
        <f t="shared" si="434"/>
        <v>86</v>
      </c>
      <c r="K247" s="156">
        <f t="shared" si="435"/>
        <v>36</v>
      </c>
      <c r="L247" s="156">
        <f t="shared" si="436"/>
        <v>50</v>
      </c>
      <c r="M247" s="156">
        <f t="shared" si="449"/>
        <v>0</v>
      </c>
      <c r="N247" s="156">
        <f t="shared" si="450"/>
        <v>0</v>
      </c>
      <c r="O247" s="179">
        <f t="shared" si="437"/>
        <v>86</v>
      </c>
      <c r="P247" s="161" t="str">
        <f t="shared" si="420"/>
        <v>Tốt</v>
      </c>
      <c r="Q247" s="536"/>
      <c r="R247" s="536"/>
      <c r="S247" s="536"/>
      <c r="T247" s="580">
        <f t="shared" si="438"/>
        <v>0</v>
      </c>
      <c r="U247" s="580">
        <f t="shared" si="439"/>
        <v>0</v>
      </c>
      <c r="V247" s="581" t="str">
        <f t="shared" si="401"/>
        <v>Tốt</v>
      </c>
      <c r="W247" s="612"/>
      <c r="X247" s="10" t="str">
        <f t="shared" si="440"/>
        <v/>
      </c>
      <c r="Y247" s="10"/>
      <c r="Z247" s="92" t="str">
        <f t="shared" si="441"/>
        <v>X</v>
      </c>
      <c r="AA247" s="92"/>
      <c r="AB247" s="92" t="str">
        <f t="shared" si="442"/>
        <v/>
      </c>
      <c r="AC247" s="92"/>
      <c r="AD247" s="92" t="str">
        <f t="shared" si="443"/>
        <v/>
      </c>
      <c r="AE247" s="9"/>
      <c r="AF247" s="172"/>
      <c r="AG247" s="172"/>
      <c r="AH247" s="10" t="str">
        <f t="shared" si="444"/>
        <v/>
      </c>
      <c r="AI247" s="10"/>
      <c r="AJ247" s="92" t="str">
        <f t="shared" si="445"/>
        <v>X</v>
      </c>
      <c r="AK247" s="92"/>
      <c r="AL247" s="10" t="str">
        <f t="shared" si="446"/>
        <v/>
      </c>
      <c r="AM247" s="92"/>
      <c r="AN247" s="10" t="str">
        <f t="shared" si="447"/>
        <v/>
      </c>
      <c r="AO247" s="569"/>
      <c r="AP247" s="10" t="str">
        <f t="shared" si="448"/>
        <v/>
      </c>
      <c r="AQ247" s="172"/>
    </row>
    <row r="248" spans="1:43" s="3" customFormat="1" ht="23.25" customHeight="1" x14ac:dyDescent="0.25">
      <c r="A248" s="22">
        <v>13</v>
      </c>
      <c r="B248" s="67" t="s">
        <v>28</v>
      </c>
      <c r="C248" s="142" t="s">
        <v>154</v>
      </c>
      <c r="D248" s="27">
        <v>11100096301</v>
      </c>
      <c r="E248" s="630">
        <v>93</v>
      </c>
      <c r="F248" s="630">
        <v>36</v>
      </c>
      <c r="G248" s="676">
        <v>60</v>
      </c>
      <c r="H248" s="630"/>
      <c r="I248" s="677"/>
      <c r="J248" s="29">
        <f t="shared" si="434"/>
        <v>96</v>
      </c>
      <c r="K248" s="156">
        <f t="shared" si="435"/>
        <v>36</v>
      </c>
      <c r="L248" s="156">
        <f t="shared" si="436"/>
        <v>60</v>
      </c>
      <c r="M248" s="156">
        <f t="shared" si="449"/>
        <v>0</v>
      </c>
      <c r="N248" s="156">
        <f t="shared" si="450"/>
        <v>0</v>
      </c>
      <c r="O248" s="179">
        <f t="shared" si="437"/>
        <v>96</v>
      </c>
      <c r="P248" s="161" t="str">
        <f t="shared" si="420"/>
        <v>Xuất sắc</v>
      </c>
      <c r="Q248" s="536"/>
      <c r="R248" s="536"/>
      <c r="S248" s="536"/>
      <c r="T248" s="580">
        <f t="shared" si="438"/>
        <v>0</v>
      </c>
      <c r="U248" s="580">
        <f t="shared" si="439"/>
        <v>0</v>
      </c>
      <c r="V248" s="581" t="str">
        <f t="shared" si="401"/>
        <v>Xuất sắc</v>
      </c>
      <c r="W248" s="612"/>
      <c r="X248" s="10" t="str">
        <f t="shared" si="440"/>
        <v>X</v>
      </c>
      <c r="Y248" s="10"/>
      <c r="Z248" s="92" t="str">
        <f t="shared" si="441"/>
        <v/>
      </c>
      <c r="AA248" s="92"/>
      <c r="AB248" s="92" t="str">
        <f t="shared" si="442"/>
        <v/>
      </c>
      <c r="AC248" s="92"/>
      <c r="AD248" s="92" t="str">
        <f t="shared" si="443"/>
        <v/>
      </c>
      <c r="AE248" s="9"/>
      <c r="AF248" s="172"/>
      <c r="AG248" s="172"/>
      <c r="AH248" s="10" t="str">
        <f t="shared" si="444"/>
        <v>X</v>
      </c>
      <c r="AI248" s="10"/>
      <c r="AJ248" s="92" t="str">
        <f t="shared" si="445"/>
        <v/>
      </c>
      <c r="AK248" s="92"/>
      <c r="AL248" s="10" t="str">
        <f t="shared" si="446"/>
        <v/>
      </c>
      <c r="AM248" s="92"/>
      <c r="AN248" s="10" t="str">
        <f t="shared" si="447"/>
        <v/>
      </c>
      <c r="AO248" s="569"/>
      <c r="AP248" s="10" t="str">
        <f t="shared" si="448"/>
        <v/>
      </c>
      <c r="AQ248" s="172"/>
    </row>
    <row r="249" spans="1:43" s="3" customFormat="1" ht="23.25" customHeight="1" x14ac:dyDescent="0.25">
      <c r="A249" s="22">
        <v>14</v>
      </c>
      <c r="B249" s="67" t="s">
        <v>217</v>
      </c>
      <c r="C249" s="142" t="s">
        <v>218</v>
      </c>
      <c r="D249" s="27">
        <v>11100097762</v>
      </c>
      <c r="E249" s="630">
        <v>79</v>
      </c>
      <c r="F249" s="630">
        <v>35</v>
      </c>
      <c r="G249" s="676">
        <v>60</v>
      </c>
      <c r="H249" s="630"/>
      <c r="I249" s="677"/>
      <c r="J249" s="29">
        <f t="shared" si="434"/>
        <v>95</v>
      </c>
      <c r="K249" s="156">
        <f t="shared" si="435"/>
        <v>35</v>
      </c>
      <c r="L249" s="156">
        <f t="shared" si="436"/>
        <v>60</v>
      </c>
      <c r="M249" s="156">
        <f t="shared" si="449"/>
        <v>0</v>
      </c>
      <c r="N249" s="156">
        <f t="shared" si="450"/>
        <v>0</v>
      </c>
      <c r="O249" s="179">
        <f t="shared" si="437"/>
        <v>95</v>
      </c>
      <c r="P249" s="161" t="str">
        <f t="shared" si="420"/>
        <v>Xuất sắc</v>
      </c>
      <c r="Q249" s="536"/>
      <c r="R249" s="536"/>
      <c r="S249" s="536"/>
      <c r="T249" s="580">
        <f t="shared" si="438"/>
        <v>0</v>
      </c>
      <c r="U249" s="580">
        <f t="shared" si="439"/>
        <v>0</v>
      </c>
      <c r="V249" s="581" t="str">
        <f t="shared" si="401"/>
        <v>Xuất sắc</v>
      </c>
      <c r="W249" s="612"/>
      <c r="X249" s="10" t="str">
        <f t="shared" si="440"/>
        <v>X</v>
      </c>
      <c r="Y249" s="10"/>
      <c r="Z249" s="92" t="str">
        <f t="shared" si="441"/>
        <v/>
      </c>
      <c r="AA249" s="92"/>
      <c r="AB249" s="92" t="str">
        <f t="shared" si="442"/>
        <v/>
      </c>
      <c r="AC249" s="92"/>
      <c r="AD249" s="92" t="str">
        <f t="shared" si="443"/>
        <v/>
      </c>
      <c r="AE249" s="9"/>
      <c r="AF249" s="172"/>
      <c r="AG249" s="172"/>
      <c r="AH249" s="10" t="str">
        <f t="shared" si="444"/>
        <v>X</v>
      </c>
      <c r="AI249" s="10"/>
      <c r="AJ249" s="92" t="str">
        <f t="shared" si="445"/>
        <v/>
      </c>
      <c r="AK249" s="92"/>
      <c r="AL249" s="10" t="str">
        <f t="shared" si="446"/>
        <v/>
      </c>
      <c r="AM249" s="92"/>
      <c r="AN249" s="10" t="str">
        <f t="shared" si="447"/>
        <v/>
      </c>
      <c r="AO249" s="569"/>
      <c r="AP249" s="10" t="str">
        <f t="shared" si="448"/>
        <v/>
      </c>
      <c r="AQ249" s="172"/>
    </row>
    <row r="250" spans="1:43" s="3" customFormat="1" ht="37.5" customHeight="1" x14ac:dyDescent="0.25">
      <c r="A250" s="22">
        <v>15</v>
      </c>
      <c r="B250" s="67" t="s">
        <v>219</v>
      </c>
      <c r="C250" s="142" t="s">
        <v>220</v>
      </c>
      <c r="D250" s="27">
        <v>11100082723</v>
      </c>
      <c r="E250" s="630">
        <v>95</v>
      </c>
      <c r="F250" s="630">
        <v>35</v>
      </c>
      <c r="G250" s="676">
        <v>60</v>
      </c>
      <c r="H250" s="630"/>
      <c r="I250" s="677">
        <f>(F250+G250)*3%</f>
        <v>2.85</v>
      </c>
      <c r="J250" s="29">
        <f t="shared" si="434"/>
        <v>92.2</v>
      </c>
      <c r="K250" s="156">
        <f t="shared" si="435"/>
        <v>35</v>
      </c>
      <c r="L250" s="156">
        <f t="shared" si="436"/>
        <v>60</v>
      </c>
      <c r="M250" s="156">
        <f t="shared" si="449"/>
        <v>0</v>
      </c>
      <c r="N250" s="156">
        <f t="shared" si="450"/>
        <v>2.85</v>
      </c>
      <c r="O250" s="179">
        <f t="shared" si="437"/>
        <v>92.15</v>
      </c>
      <c r="P250" s="161" t="str">
        <f t="shared" si="420"/>
        <v>Xuất sắc</v>
      </c>
      <c r="Q250" s="536"/>
      <c r="R250" s="536"/>
      <c r="S250" s="536"/>
      <c r="T250" s="580">
        <f t="shared" si="438"/>
        <v>0</v>
      </c>
      <c r="U250" s="580">
        <f t="shared" si="439"/>
        <v>0</v>
      </c>
      <c r="V250" s="581" t="str">
        <f t="shared" si="401"/>
        <v>Xuất sắc</v>
      </c>
      <c r="W250" s="594" t="s">
        <v>891</v>
      </c>
      <c r="X250" s="10" t="str">
        <f t="shared" si="440"/>
        <v>X</v>
      </c>
      <c r="Y250" s="10"/>
      <c r="Z250" s="92" t="str">
        <f t="shared" si="441"/>
        <v/>
      </c>
      <c r="AA250" s="92"/>
      <c r="AB250" s="92" t="str">
        <f t="shared" si="442"/>
        <v/>
      </c>
      <c r="AC250" s="92"/>
      <c r="AD250" s="92" t="str">
        <f t="shared" si="443"/>
        <v/>
      </c>
      <c r="AE250" s="9"/>
      <c r="AF250" s="172"/>
      <c r="AG250" s="172"/>
      <c r="AH250" s="10" t="str">
        <f t="shared" si="444"/>
        <v>X</v>
      </c>
      <c r="AI250" s="10"/>
      <c r="AJ250" s="92" t="str">
        <f t="shared" si="445"/>
        <v/>
      </c>
      <c r="AK250" s="92"/>
      <c r="AL250" s="10" t="str">
        <f t="shared" si="446"/>
        <v/>
      </c>
      <c r="AM250" s="92"/>
      <c r="AN250" s="10" t="str">
        <f t="shared" si="447"/>
        <v/>
      </c>
      <c r="AO250" s="569"/>
      <c r="AP250" s="10" t="str">
        <f t="shared" si="448"/>
        <v/>
      </c>
      <c r="AQ250" s="172"/>
    </row>
    <row r="251" spans="1:43" s="3" customFormat="1" ht="23.25" customHeight="1" x14ac:dyDescent="0.25">
      <c r="A251" s="22">
        <v>16</v>
      </c>
      <c r="B251" s="66" t="s">
        <v>221</v>
      </c>
      <c r="C251" s="141" t="s">
        <v>222</v>
      </c>
      <c r="D251" s="27">
        <v>11100067215</v>
      </c>
      <c r="E251" s="630">
        <v>79</v>
      </c>
      <c r="F251" s="630">
        <v>34</v>
      </c>
      <c r="G251" s="676">
        <v>50</v>
      </c>
      <c r="H251" s="630"/>
      <c r="I251" s="677"/>
      <c r="J251" s="29">
        <f t="shared" si="434"/>
        <v>84</v>
      </c>
      <c r="K251" s="156">
        <f t="shared" si="435"/>
        <v>34</v>
      </c>
      <c r="L251" s="156">
        <f t="shared" si="436"/>
        <v>50</v>
      </c>
      <c r="M251" s="156">
        <f t="shared" si="449"/>
        <v>0</v>
      </c>
      <c r="N251" s="156">
        <f t="shared" si="450"/>
        <v>0</v>
      </c>
      <c r="O251" s="179">
        <f t="shared" si="437"/>
        <v>84</v>
      </c>
      <c r="P251" s="161" t="str">
        <f t="shared" si="420"/>
        <v>Tốt</v>
      </c>
      <c r="Q251" s="536"/>
      <c r="R251" s="536"/>
      <c r="S251" s="536"/>
      <c r="T251" s="580">
        <f t="shared" si="438"/>
        <v>0</v>
      </c>
      <c r="U251" s="580">
        <f t="shared" si="439"/>
        <v>0</v>
      </c>
      <c r="V251" s="581" t="str">
        <f t="shared" si="401"/>
        <v>Tốt</v>
      </c>
      <c r="W251" s="612"/>
      <c r="X251" s="10" t="str">
        <f t="shared" si="440"/>
        <v/>
      </c>
      <c r="Y251" s="10"/>
      <c r="Z251" s="92" t="str">
        <f t="shared" si="441"/>
        <v>X</v>
      </c>
      <c r="AA251" s="92"/>
      <c r="AB251" s="92" t="str">
        <f t="shared" si="442"/>
        <v/>
      </c>
      <c r="AC251" s="92"/>
      <c r="AD251" s="92" t="str">
        <f t="shared" si="443"/>
        <v/>
      </c>
      <c r="AE251" s="9"/>
      <c r="AF251" s="172"/>
      <c r="AG251" s="172"/>
      <c r="AH251" s="10" t="str">
        <f t="shared" si="444"/>
        <v/>
      </c>
      <c r="AI251" s="10"/>
      <c r="AJ251" s="92" t="str">
        <f t="shared" si="445"/>
        <v>X</v>
      </c>
      <c r="AK251" s="92"/>
      <c r="AL251" s="10" t="str">
        <f t="shared" si="446"/>
        <v/>
      </c>
      <c r="AM251" s="92"/>
      <c r="AN251" s="10" t="str">
        <f t="shared" si="447"/>
        <v/>
      </c>
      <c r="AO251" s="569"/>
      <c r="AP251" s="10" t="str">
        <f t="shared" si="448"/>
        <v/>
      </c>
      <c r="AQ251" s="172"/>
    </row>
    <row r="252" spans="1:43" s="3" customFormat="1" ht="23.25" customHeight="1" x14ac:dyDescent="0.25">
      <c r="A252" s="22">
        <v>17</v>
      </c>
      <c r="B252" s="66" t="s">
        <v>223</v>
      </c>
      <c r="C252" s="141" t="s">
        <v>224</v>
      </c>
      <c r="D252" s="27">
        <v>11100096304</v>
      </c>
      <c r="E252" s="630">
        <v>85</v>
      </c>
      <c r="F252" s="630">
        <v>34</v>
      </c>
      <c r="G252" s="676">
        <v>50</v>
      </c>
      <c r="H252" s="630"/>
      <c r="I252" s="677"/>
      <c r="J252" s="29">
        <f t="shared" si="434"/>
        <v>84</v>
      </c>
      <c r="K252" s="156">
        <f t="shared" si="435"/>
        <v>34</v>
      </c>
      <c r="L252" s="156">
        <f t="shared" si="436"/>
        <v>50</v>
      </c>
      <c r="M252" s="156">
        <f t="shared" si="449"/>
        <v>0</v>
      </c>
      <c r="N252" s="156">
        <f t="shared" si="450"/>
        <v>0</v>
      </c>
      <c r="O252" s="179">
        <f t="shared" si="437"/>
        <v>84</v>
      </c>
      <c r="P252" s="161" t="str">
        <f t="shared" si="420"/>
        <v>Tốt</v>
      </c>
      <c r="Q252" s="536"/>
      <c r="R252" s="536"/>
      <c r="S252" s="536"/>
      <c r="T252" s="580">
        <f t="shared" si="438"/>
        <v>0</v>
      </c>
      <c r="U252" s="580">
        <f t="shared" si="439"/>
        <v>0</v>
      </c>
      <c r="V252" s="581" t="str">
        <f t="shared" si="401"/>
        <v>Tốt</v>
      </c>
      <c r="W252" s="612"/>
      <c r="X252" s="10" t="str">
        <f t="shared" si="440"/>
        <v/>
      </c>
      <c r="Y252" s="10"/>
      <c r="Z252" s="92" t="str">
        <f t="shared" si="441"/>
        <v>X</v>
      </c>
      <c r="AA252" s="92"/>
      <c r="AB252" s="92" t="str">
        <f t="shared" si="442"/>
        <v/>
      </c>
      <c r="AC252" s="92"/>
      <c r="AD252" s="92" t="str">
        <f t="shared" si="443"/>
        <v/>
      </c>
      <c r="AE252" s="9"/>
      <c r="AF252" s="172"/>
      <c r="AG252" s="172"/>
      <c r="AH252" s="10" t="str">
        <f t="shared" si="444"/>
        <v/>
      </c>
      <c r="AI252" s="10"/>
      <c r="AJ252" s="92" t="str">
        <f t="shared" si="445"/>
        <v>X</v>
      </c>
      <c r="AK252" s="92"/>
      <c r="AL252" s="10" t="str">
        <f t="shared" si="446"/>
        <v/>
      </c>
      <c r="AM252" s="92"/>
      <c r="AN252" s="10" t="str">
        <f t="shared" si="447"/>
        <v/>
      </c>
      <c r="AO252" s="569"/>
      <c r="AP252" s="10" t="str">
        <f t="shared" si="448"/>
        <v/>
      </c>
      <c r="AQ252" s="172"/>
    </row>
    <row r="253" spans="1:43" s="3" customFormat="1" ht="23.25" customHeight="1" x14ac:dyDescent="0.25">
      <c r="A253" s="22">
        <v>18</v>
      </c>
      <c r="B253" s="67" t="s">
        <v>225</v>
      </c>
      <c r="C253" s="142" t="s">
        <v>226</v>
      </c>
      <c r="D253" s="27">
        <v>11100097753</v>
      </c>
      <c r="E253" s="630">
        <v>76</v>
      </c>
      <c r="F253" s="630">
        <v>34</v>
      </c>
      <c r="G253" s="676">
        <v>50</v>
      </c>
      <c r="H253" s="630"/>
      <c r="I253" s="677"/>
      <c r="J253" s="29">
        <f t="shared" si="434"/>
        <v>84</v>
      </c>
      <c r="K253" s="156">
        <f t="shared" si="435"/>
        <v>34</v>
      </c>
      <c r="L253" s="156">
        <f t="shared" si="436"/>
        <v>50</v>
      </c>
      <c r="M253" s="156">
        <f t="shared" si="449"/>
        <v>0</v>
      </c>
      <c r="N253" s="156">
        <f t="shared" si="450"/>
        <v>0</v>
      </c>
      <c r="O253" s="179">
        <f t="shared" si="437"/>
        <v>84</v>
      </c>
      <c r="P253" s="161" t="str">
        <f t="shared" si="420"/>
        <v>Tốt</v>
      </c>
      <c r="Q253" s="536"/>
      <c r="R253" s="536"/>
      <c r="S253" s="536"/>
      <c r="T253" s="580">
        <f t="shared" si="438"/>
        <v>0</v>
      </c>
      <c r="U253" s="580">
        <f t="shared" si="439"/>
        <v>0</v>
      </c>
      <c r="V253" s="581" t="str">
        <f t="shared" si="401"/>
        <v>Tốt</v>
      </c>
      <c r="W253" s="612"/>
      <c r="X253" s="10" t="str">
        <f t="shared" si="440"/>
        <v/>
      </c>
      <c r="Y253" s="10"/>
      <c r="Z253" s="92" t="str">
        <f t="shared" si="441"/>
        <v>X</v>
      </c>
      <c r="AA253" s="92"/>
      <c r="AB253" s="92" t="str">
        <f t="shared" si="442"/>
        <v/>
      </c>
      <c r="AC253" s="92"/>
      <c r="AD253" s="92" t="str">
        <f t="shared" si="443"/>
        <v/>
      </c>
      <c r="AE253" s="9"/>
      <c r="AF253" s="172"/>
      <c r="AG253" s="172"/>
      <c r="AH253" s="10" t="str">
        <f t="shared" si="444"/>
        <v/>
      </c>
      <c r="AI253" s="10"/>
      <c r="AJ253" s="92" t="str">
        <f t="shared" si="445"/>
        <v>X</v>
      </c>
      <c r="AK253" s="92"/>
      <c r="AL253" s="10" t="str">
        <f t="shared" si="446"/>
        <v/>
      </c>
      <c r="AM253" s="92"/>
      <c r="AN253" s="10" t="str">
        <f t="shared" si="447"/>
        <v/>
      </c>
      <c r="AO253" s="569"/>
      <c r="AP253" s="10" t="str">
        <f t="shared" si="448"/>
        <v/>
      </c>
      <c r="AQ253" s="172"/>
    </row>
    <row r="254" spans="1:43" s="3" customFormat="1" ht="23.25" customHeight="1" x14ac:dyDescent="0.25">
      <c r="A254" s="22">
        <v>19</v>
      </c>
      <c r="B254" s="67" t="s">
        <v>164</v>
      </c>
      <c r="C254" s="142" t="s">
        <v>105</v>
      </c>
      <c r="D254" s="27">
        <v>11100067217</v>
      </c>
      <c r="E254" s="630">
        <v>87</v>
      </c>
      <c r="F254" s="630">
        <v>34</v>
      </c>
      <c r="G254" s="676">
        <v>50</v>
      </c>
      <c r="H254" s="630"/>
      <c r="I254" s="677"/>
      <c r="J254" s="29">
        <f t="shared" si="434"/>
        <v>84</v>
      </c>
      <c r="K254" s="156">
        <f t="shared" si="435"/>
        <v>34</v>
      </c>
      <c r="L254" s="156">
        <f t="shared" si="436"/>
        <v>50</v>
      </c>
      <c r="M254" s="156">
        <f t="shared" si="449"/>
        <v>0</v>
      </c>
      <c r="N254" s="156">
        <f t="shared" si="450"/>
        <v>0</v>
      </c>
      <c r="O254" s="179">
        <f t="shared" si="437"/>
        <v>84</v>
      </c>
      <c r="P254" s="161" t="str">
        <f t="shared" si="420"/>
        <v>Tốt</v>
      </c>
      <c r="Q254" s="536"/>
      <c r="R254" s="536"/>
      <c r="S254" s="536"/>
      <c r="T254" s="580">
        <f t="shared" si="438"/>
        <v>0</v>
      </c>
      <c r="U254" s="580">
        <f t="shared" si="439"/>
        <v>0</v>
      </c>
      <c r="V254" s="581" t="str">
        <f t="shared" si="401"/>
        <v>Tốt</v>
      </c>
      <c r="W254" s="612"/>
      <c r="X254" s="10" t="str">
        <f t="shared" si="440"/>
        <v/>
      </c>
      <c r="Y254" s="10"/>
      <c r="Z254" s="92" t="str">
        <f t="shared" si="441"/>
        <v>X</v>
      </c>
      <c r="AA254" s="92"/>
      <c r="AB254" s="92" t="str">
        <f t="shared" si="442"/>
        <v/>
      </c>
      <c r="AC254" s="92"/>
      <c r="AD254" s="92" t="str">
        <f t="shared" si="443"/>
        <v/>
      </c>
      <c r="AE254" s="9"/>
      <c r="AF254" s="172"/>
      <c r="AG254" s="172"/>
      <c r="AH254" s="10" t="str">
        <f t="shared" si="444"/>
        <v/>
      </c>
      <c r="AI254" s="10"/>
      <c r="AJ254" s="92" t="str">
        <f t="shared" si="445"/>
        <v>X</v>
      </c>
      <c r="AK254" s="92"/>
      <c r="AL254" s="10" t="str">
        <f t="shared" si="446"/>
        <v/>
      </c>
      <c r="AM254" s="92"/>
      <c r="AN254" s="10" t="str">
        <f t="shared" si="447"/>
        <v/>
      </c>
      <c r="AO254" s="569"/>
      <c r="AP254" s="10" t="str">
        <f t="shared" si="448"/>
        <v/>
      </c>
      <c r="AQ254" s="172"/>
    </row>
    <row r="255" spans="1:43" s="673" customFormat="1" ht="35.25" customHeight="1" x14ac:dyDescent="0.25">
      <c r="A255" s="518">
        <v>20</v>
      </c>
      <c r="B255" s="671" t="s">
        <v>227</v>
      </c>
      <c r="C255" s="672" t="s">
        <v>228</v>
      </c>
      <c r="D255" s="652">
        <v>11100115723</v>
      </c>
      <c r="E255" s="680">
        <v>76</v>
      </c>
      <c r="F255" s="680">
        <v>34</v>
      </c>
      <c r="G255" s="681">
        <v>50</v>
      </c>
      <c r="H255" s="652"/>
      <c r="I255" s="652"/>
      <c r="J255" s="474"/>
      <c r="K255" s="653">
        <f t="shared" si="435"/>
        <v>34</v>
      </c>
      <c r="L255" s="653">
        <f t="shared" si="436"/>
        <v>50</v>
      </c>
      <c r="M255" s="653">
        <f t="shared" si="449"/>
        <v>0</v>
      </c>
      <c r="N255" s="653">
        <f>(K255+L255)*3%</f>
        <v>2.52</v>
      </c>
      <c r="O255" s="474">
        <f t="shared" si="437"/>
        <v>81.48</v>
      </c>
      <c r="P255" s="654" t="str">
        <f t="shared" si="420"/>
        <v>Tốt</v>
      </c>
      <c r="Q255" s="655"/>
      <c r="R255" s="655"/>
      <c r="S255" s="655"/>
      <c r="T255" s="656">
        <f t="shared" si="438"/>
        <v>0</v>
      </c>
      <c r="U255" s="656">
        <f t="shared" si="439"/>
        <v>0</v>
      </c>
      <c r="V255" s="582" t="str">
        <f t="shared" si="401"/>
        <v>Tốt</v>
      </c>
      <c r="W255" s="633" t="s">
        <v>899</v>
      </c>
      <c r="X255" s="657" t="str">
        <f t="shared" si="440"/>
        <v/>
      </c>
      <c r="Y255" s="657"/>
      <c r="Z255" s="583" t="str">
        <f t="shared" si="441"/>
        <v/>
      </c>
      <c r="AA255" s="583"/>
      <c r="AB255" s="583" t="str">
        <f t="shared" si="442"/>
        <v/>
      </c>
      <c r="AC255" s="583"/>
      <c r="AD255" s="583" t="str">
        <f t="shared" si="443"/>
        <v>X</v>
      </c>
      <c r="AE255" s="658"/>
      <c r="AF255" s="658"/>
      <c r="AG255" s="658"/>
      <c r="AH255" s="657" t="str">
        <f t="shared" si="444"/>
        <v/>
      </c>
      <c r="AI255" s="657"/>
      <c r="AJ255" s="583" t="str">
        <f t="shared" si="445"/>
        <v>X</v>
      </c>
      <c r="AK255" s="583"/>
      <c r="AL255" s="657" t="str">
        <f t="shared" si="446"/>
        <v/>
      </c>
      <c r="AM255" s="583"/>
      <c r="AN255" s="657" t="str">
        <f t="shared" si="447"/>
        <v/>
      </c>
      <c r="AO255" s="658"/>
      <c r="AP255" s="657" t="str">
        <f t="shared" si="448"/>
        <v/>
      </c>
      <c r="AQ255" s="658"/>
    </row>
    <row r="256" spans="1:43" s="3" customFormat="1" ht="23.25" customHeight="1" x14ac:dyDescent="0.25">
      <c r="A256" s="22">
        <v>21</v>
      </c>
      <c r="B256" s="67" t="s">
        <v>229</v>
      </c>
      <c r="C256" s="142" t="s">
        <v>230</v>
      </c>
      <c r="D256" s="27">
        <v>60200000602</v>
      </c>
      <c r="E256" s="630">
        <v>90</v>
      </c>
      <c r="F256" s="630">
        <v>35</v>
      </c>
      <c r="G256" s="676">
        <v>50</v>
      </c>
      <c r="H256" s="630"/>
      <c r="I256" s="677"/>
      <c r="J256" s="29">
        <f t="shared" ref="J256:J260" si="451">ROUND(F256+G256+H256-I256,1)</f>
        <v>85</v>
      </c>
      <c r="K256" s="156">
        <f t="shared" si="435"/>
        <v>35</v>
      </c>
      <c r="L256" s="156">
        <f t="shared" si="436"/>
        <v>50</v>
      </c>
      <c r="M256" s="156">
        <f t="shared" si="449"/>
        <v>0</v>
      </c>
      <c r="N256" s="156">
        <f t="shared" si="450"/>
        <v>0</v>
      </c>
      <c r="O256" s="179">
        <f t="shared" si="437"/>
        <v>85</v>
      </c>
      <c r="P256" s="161" t="str">
        <f t="shared" si="420"/>
        <v>Tốt</v>
      </c>
      <c r="Q256" s="536"/>
      <c r="R256" s="536"/>
      <c r="S256" s="536"/>
      <c r="T256" s="580">
        <f t="shared" si="438"/>
        <v>0</v>
      </c>
      <c r="U256" s="580">
        <f t="shared" si="439"/>
        <v>0</v>
      </c>
      <c r="V256" s="581" t="str">
        <f t="shared" si="401"/>
        <v>Tốt</v>
      </c>
      <c r="W256" s="612"/>
      <c r="X256" s="10" t="str">
        <f t="shared" si="440"/>
        <v/>
      </c>
      <c r="Y256" s="10"/>
      <c r="Z256" s="92" t="str">
        <f t="shared" si="441"/>
        <v>X</v>
      </c>
      <c r="AA256" s="92"/>
      <c r="AB256" s="92" t="str">
        <f t="shared" si="442"/>
        <v/>
      </c>
      <c r="AC256" s="92"/>
      <c r="AD256" s="92" t="str">
        <f t="shared" si="443"/>
        <v/>
      </c>
      <c r="AE256" s="9"/>
      <c r="AF256" s="172"/>
      <c r="AG256" s="172"/>
      <c r="AH256" s="10" t="str">
        <f t="shared" si="444"/>
        <v/>
      </c>
      <c r="AI256" s="10"/>
      <c r="AJ256" s="92" t="str">
        <f t="shared" si="445"/>
        <v>X</v>
      </c>
      <c r="AK256" s="92"/>
      <c r="AL256" s="10" t="str">
        <f t="shared" si="446"/>
        <v/>
      </c>
      <c r="AM256" s="92"/>
      <c r="AN256" s="10" t="str">
        <f t="shared" si="447"/>
        <v/>
      </c>
      <c r="AO256" s="569"/>
      <c r="AP256" s="10" t="str">
        <f t="shared" si="448"/>
        <v/>
      </c>
      <c r="AQ256" s="172"/>
    </row>
    <row r="257" spans="1:43" s="3" customFormat="1" ht="38.25" customHeight="1" x14ac:dyDescent="0.25">
      <c r="A257" s="22">
        <v>22</v>
      </c>
      <c r="B257" s="67" t="s">
        <v>144</v>
      </c>
      <c r="C257" s="142" t="s">
        <v>231</v>
      </c>
      <c r="D257" s="27">
        <v>21000001128</v>
      </c>
      <c r="E257" s="630">
        <v>90</v>
      </c>
      <c r="F257" s="630">
        <v>35</v>
      </c>
      <c r="G257" s="676">
        <v>60</v>
      </c>
      <c r="H257" s="630"/>
      <c r="I257" s="677"/>
      <c r="J257" s="29">
        <f t="shared" si="451"/>
        <v>95</v>
      </c>
      <c r="K257" s="156">
        <f t="shared" si="435"/>
        <v>35</v>
      </c>
      <c r="L257" s="156">
        <f t="shared" si="436"/>
        <v>60</v>
      </c>
      <c r="M257" s="156">
        <f t="shared" si="449"/>
        <v>0</v>
      </c>
      <c r="N257" s="156">
        <f t="shared" si="450"/>
        <v>0</v>
      </c>
      <c r="O257" s="179">
        <f t="shared" si="437"/>
        <v>95</v>
      </c>
      <c r="P257" s="161" t="str">
        <f t="shared" si="420"/>
        <v>Xuất sắc</v>
      </c>
      <c r="Q257" s="536"/>
      <c r="R257" s="536"/>
      <c r="S257" s="536"/>
      <c r="T257" s="580">
        <f t="shared" si="438"/>
        <v>0</v>
      </c>
      <c r="U257" s="580">
        <f t="shared" si="439"/>
        <v>0</v>
      </c>
      <c r="V257" s="581" t="str">
        <f t="shared" si="401"/>
        <v>Xuất sắc</v>
      </c>
      <c r="W257" s="612"/>
      <c r="X257" s="10" t="str">
        <f t="shared" si="440"/>
        <v>X</v>
      </c>
      <c r="Y257" s="10"/>
      <c r="Z257" s="92" t="str">
        <f t="shared" si="441"/>
        <v/>
      </c>
      <c r="AA257" s="92"/>
      <c r="AB257" s="92" t="str">
        <f t="shared" si="442"/>
        <v/>
      </c>
      <c r="AC257" s="92"/>
      <c r="AD257" s="92" t="str">
        <f t="shared" si="443"/>
        <v/>
      </c>
      <c r="AE257" s="9"/>
      <c r="AF257" s="172"/>
      <c r="AG257" s="172"/>
      <c r="AH257" s="10" t="str">
        <f t="shared" si="444"/>
        <v>X</v>
      </c>
      <c r="AI257" s="10"/>
      <c r="AJ257" s="92" t="str">
        <f t="shared" si="445"/>
        <v/>
      </c>
      <c r="AK257" s="92"/>
      <c r="AL257" s="10" t="str">
        <f t="shared" si="446"/>
        <v/>
      </c>
      <c r="AM257" s="92"/>
      <c r="AN257" s="10" t="str">
        <f t="shared" si="447"/>
        <v/>
      </c>
      <c r="AO257" s="569"/>
      <c r="AP257" s="10" t="str">
        <f t="shared" si="448"/>
        <v/>
      </c>
      <c r="AQ257" s="172"/>
    </row>
    <row r="258" spans="1:43" s="3" customFormat="1" ht="36" customHeight="1" x14ac:dyDescent="0.25">
      <c r="A258" s="22">
        <v>23</v>
      </c>
      <c r="B258" s="67" t="s">
        <v>232</v>
      </c>
      <c r="C258" s="142" t="s">
        <v>233</v>
      </c>
      <c r="D258" s="27">
        <v>11100083259</v>
      </c>
      <c r="E258" s="630">
        <v>95</v>
      </c>
      <c r="F258" s="630">
        <v>35</v>
      </c>
      <c r="G258" s="676">
        <v>60</v>
      </c>
      <c r="H258" s="630"/>
      <c r="I258" s="677"/>
      <c r="J258" s="29">
        <f t="shared" si="451"/>
        <v>95</v>
      </c>
      <c r="K258" s="156">
        <f t="shared" si="435"/>
        <v>35</v>
      </c>
      <c r="L258" s="156">
        <f t="shared" si="436"/>
        <v>60</v>
      </c>
      <c r="M258" s="156">
        <f t="shared" si="449"/>
        <v>0</v>
      </c>
      <c r="N258" s="156">
        <f t="shared" si="450"/>
        <v>0</v>
      </c>
      <c r="O258" s="179">
        <f t="shared" si="437"/>
        <v>95</v>
      </c>
      <c r="P258" s="161" t="str">
        <f t="shared" si="420"/>
        <v>Xuất sắc</v>
      </c>
      <c r="Q258" s="536"/>
      <c r="R258" s="536"/>
      <c r="S258" s="536"/>
      <c r="T258" s="580">
        <f t="shared" si="438"/>
        <v>0</v>
      </c>
      <c r="U258" s="580">
        <f t="shared" si="439"/>
        <v>0</v>
      </c>
      <c r="V258" s="581" t="str">
        <f t="shared" si="401"/>
        <v>Xuất sắc</v>
      </c>
      <c r="W258" s="612"/>
      <c r="X258" s="10" t="str">
        <f t="shared" si="440"/>
        <v>X</v>
      </c>
      <c r="Y258" s="10"/>
      <c r="Z258" s="92" t="str">
        <f t="shared" si="441"/>
        <v/>
      </c>
      <c r="AA258" s="92"/>
      <c r="AB258" s="92" t="str">
        <f t="shared" si="442"/>
        <v/>
      </c>
      <c r="AC258" s="92"/>
      <c r="AD258" s="92" t="str">
        <f t="shared" si="443"/>
        <v/>
      </c>
      <c r="AE258" s="9"/>
      <c r="AF258" s="172"/>
      <c r="AG258" s="172"/>
      <c r="AH258" s="10" t="str">
        <f t="shared" si="444"/>
        <v>X</v>
      </c>
      <c r="AI258" s="10"/>
      <c r="AJ258" s="92" t="str">
        <f t="shared" si="445"/>
        <v/>
      </c>
      <c r="AK258" s="92"/>
      <c r="AL258" s="10" t="str">
        <f t="shared" si="446"/>
        <v/>
      </c>
      <c r="AM258" s="92"/>
      <c r="AN258" s="10" t="str">
        <f t="shared" si="447"/>
        <v/>
      </c>
      <c r="AO258" s="569"/>
      <c r="AP258" s="10" t="str">
        <f t="shared" si="448"/>
        <v/>
      </c>
      <c r="AQ258" s="172"/>
    </row>
    <row r="259" spans="1:43" s="3" customFormat="1" ht="26.25" customHeight="1" x14ac:dyDescent="0.25">
      <c r="A259" s="22">
        <v>24</v>
      </c>
      <c r="B259" s="23" t="s">
        <v>447</v>
      </c>
      <c r="C259" s="44" t="s">
        <v>448</v>
      </c>
      <c r="D259" s="27">
        <v>11100082715</v>
      </c>
      <c r="E259" s="630">
        <v>95</v>
      </c>
      <c r="F259" s="630">
        <v>35</v>
      </c>
      <c r="G259" s="676">
        <v>50</v>
      </c>
      <c r="H259" s="630"/>
      <c r="I259" s="677"/>
      <c r="J259" s="29">
        <f t="shared" si="451"/>
        <v>85</v>
      </c>
      <c r="K259" s="156">
        <f>F259</f>
        <v>35</v>
      </c>
      <c r="L259" s="156">
        <f>G259</f>
        <v>50</v>
      </c>
      <c r="M259" s="156">
        <f>H259</f>
        <v>0</v>
      </c>
      <c r="N259" s="156">
        <f>I259</f>
        <v>0</v>
      </c>
      <c r="O259" s="179">
        <f>K259+L259+M259-N259</f>
        <v>85</v>
      </c>
      <c r="P259" s="161" t="str">
        <f>IF(AND($O259&gt;=90,$O259&lt;=100),"Xuất sắc",IF(AND($O259&gt;=75,$O259&lt;90),"Tốt",IF(AND($O259&gt;=50,$O259&lt;75),"Hoàn thành",IF(AND($O259&lt;50,$O259&gt;0),"Không hoàn thành",IF($O259=0,"Không đánh giá","")))))</f>
        <v>Tốt</v>
      </c>
      <c r="Q259" s="536"/>
      <c r="R259" s="536"/>
      <c r="S259" s="536"/>
      <c r="T259" s="580">
        <f>COUNTIF(Q259:S259,"B")+COUNTIF(Q259:S259,"C")*2</f>
        <v>0</v>
      </c>
      <c r="U259" s="580">
        <f>+COUNTIF(Q259:S259,"D")</f>
        <v>0</v>
      </c>
      <c r="V259" s="581" t="str">
        <f>IF(U259&gt;=1,"Không hoàn thành",IF(AND($O259&gt;=90,$O259&lt;100,T259=0),"Xuất sắc",IF(AND($O259&gt;=90,$O259&lt;100,T259=1),"Tốt",IF(AND($O259&gt;=90,$O259&lt;100,T259=2),"Hoàn thành",IF(AND($O259&gt;=90,$O259&lt;100,T259&gt;=3),"Không hoàn thành",IF(AND($O259&gt;=75,$O259&lt;90,T259=0),"Tốt",IF(AND($O259&gt;=75,$O259&lt;90,T259=1),"Hoàn thành",IF(AND($O259&gt;=75,$O259&lt;90,T259&gt;=2),"Không hoàn thành",IF(AND($O259&gt;=50,$O259&lt;75,T259=0),"Hoàn thành",IF(AND($O259&gt;=50,$O259&lt;=75,T259&gt;=1),"Không hoàn thành",IF(AND($O259&gt;0,$O259&lt;50),"Không hoàn thành",IF($O259=0,"Không đánh giá",""))))))))))))</f>
        <v>Tốt</v>
      </c>
      <c r="W259" s="610"/>
      <c r="X259" s="10" t="str">
        <f>IF(AND($J259&gt;=90,$J259&lt;=100),"X",IF($J259&lt;90,"",""))</f>
        <v/>
      </c>
      <c r="Y259" s="10"/>
      <c r="Z259" s="92" t="str">
        <f>IF(AND($J259&gt;=75,$J259&lt;90),"X",IF($J259&lt;75,"",""))</f>
        <v>X</v>
      </c>
      <c r="AA259" s="92"/>
      <c r="AB259" s="92" t="str">
        <f>IF(AND($J259&gt;=50,$J259&lt;75),"X",IF($J259&lt;50,"",""))</f>
        <v/>
      </c>
      <c r="AC259" s="92"/>
      <c r="AD259" s="92" t="str">
        <f>IF($J259&lt;50,"X","")</f>
        <v/>
      </c>
      <c r="AE259" s="9"/>
      <c r="AF259" s="172"/>
      <c r="AG259" s="172"/>
      <c r="AH259" s="10" t="str">
        <f>IF($V259="Xuất sắc","X","")</f>
        <v/>
      </c>
      <c r="AI259" s="10"/>
      <c r="AJ259" s="92" t="str">
        <f>IF($V259="Tốt","X","")</f>
        <v>X</v>
      </c>
      <c r="AK259" s="92"/>
      <c r="AL259" s="10" t="str">
        <f>IF($V259="Hoàn thành","X","")</f>
        <v/>
      </c>
      <c r="AM259" s="92"/>
      <c r="AN259" s="10" t="str">
        <f>IF($V259="Không hoàn thành","X","")</f>
        <v/>
      </c>
      <c r="AO259" s="569"/>
      <c r="AP259" s="10" t="str">
        <f>IF($V259="Không đánh giá","X","")</f>
        <v/>
      </c>
      <c r="AQ259" s="172"/>
    </row>
    <row r="260" spans="1:43" s="69" customFormat="1" ht="37.5" customHeight="1" x14ac:dyDescent="0.25">
      <c r="A260" s="35">
        <v>25</v>
      </c>
      <c r="B260" s="669" t="s">
        <v>236</v>
      </c>
      <c r="C260" s="670" t="s">
        <v>181</v>
      </c>
      <c r="D260" s="56">
        <v>11100096317</v>
      </c>
      <c r="E260" s="630">
        <v>85</v>
      </c>
      <c r="F260" s="630">
        <v>34</v>
      </c>
      <c r="G260" s="676">
        <v>50</v>
      </c>
      <c r="H260" s="630"/>
      <c r="I260" s="677">
        <f>(F260+G260)*3%</f>
        <v>2.52</v>
      </c>
      <c r="J260" s="29">
        <f t="shared" si="451"/>
        <v>81.5</v>
      </c>
      <c r="K260" s="156">
        <f t="shared" si="435"/>
        <v>34</v>
      </c>
      <c r="L260" s="156">
        <f t="shared" si="436"/>
        <v>50</v>
      </c>
      <c r="M260" s="156">
        <f t="shared" si="449"/>
        <v>0</v>
      </c>
      <c r="N260" s="156">
        <f t="shared" si="450"/>
        <v>2.52</v>
      </c>
      <c r="O260" s="179">
        <f t="shared" si="437"/>
        <v>81.48</v>
      </c>
      <c r="P260" s="161" t="str">
        <f t="shared" si="420"/>
        <v>Tốt</v>
      </c>
      <c r="Q260" s="536"/>
      <c r="R260" s="536"/>
      <c r="S260" s="536"/>
      <c r="T260" s="580">
        <f t="shared" si="438"/>
        <v>0</v>
      </c>
      <c r="U260" s="580">
        <f t="shared" si="439"/>
        <v>0</v>
      </c>
      <c r="V260" s="581" t="str">
        <f t="shared" si="401"/>
        <v>Tốt</v>
      </c>
      <c r="W260" s="594" t="s">
        <v>891</v>
      </c>
      <c r="X260" s="79" t="str">
        <f t="shared" si="440"/>
        <v/>
      </c>
      <c r="Y260" s="79"/>
      <c r="Z260" s="92" t="str">
        <f t="shared" si="441"/>
        <v>X</v>
      </c>
      <c r="AA260" s="92"/>
      <c r="AB260" s="92" t="str">
        <f t="shared" si="442"/>
        <v/>
      </c>
      <c r="AC260" s="92"/>
      <c r="AD260" s="92" t="str">
        <f t="shared" si="443"/>
        <v/>
      </c>
      <c r="AE260" s="172"/>
      <c r="AF260" s="172"/>
      <c r="AG260" s="172"/>
      <c r="AH260" s="79" t="str">
        <f t="shared" si="444"/>
        <v/>
      </c>
      <c r="AI260" s="79"/>
      <c r="AJ260" s="92" t="str">
        <f t="shared" si="445"/>
        <v>X</v>
      </c>
      <c r="AK260" s="92"/>
      <c r="AL260" s="79" t="str">
        <f t="shared" si="446"/>
        <v/>
      </c>
      <c r="AM260" s="92"/>
      <c r="AN260" s="79" t="str">
        <f t="shared" si="447"/>
        <v/>
      </c>
      <c r="AO260" s="172"/>
      <c r="AP260" s="79" t="str">
        <f t="shared" si="448"/>
        <v/>
      </c>
      <c r="AQ260" s="172"/>
    </row>
    <row r="261" spans="1:43" s="5" customFormat="1" ht="23.25" customHeight="1" x14ac:dyDescent="0.25">
      <c r="A261" s="84" t="s">
        <v>698</v>
      </c>
      <c r="B261" s="85" t="s">
        <v>27</v>
      </c>
      <c r="C261" s="147"/>
      <c r="D261" s="84"/>
      <c r="E261" s="106"/>
      <c r="F261" s="106"/>
      <c r="G261" s="106"/>
      <c r="H261" s="107"/>
      <c r="I261" s="106"/>
      <c r="J261" s="149"/>
      <c r="K261" s="201"/>
      <c r="L261" s="201"/>
      <c r="M261" s="199"/>
      <c r="N261" s="201"/>
      <c r="O261" s="179"/>
      <c r="P261" s="161"/>
      <c r="Q261" s="536"/>
      <c r="R261" s="536"/>
      <c r="S261" s="536"/>
      <c r="T261" s="580"/>
      <c r="U261" s="580"/>
      <c r="V261" s="581"/>
      <c r="W261" s="612"/>
      <c r="X261" s="88">
        <f>COUNTIF(X262:X262,"x")</f>
        <v>0</v>
      </c>
      <c r="Y261" s="94">
        <f>X261/($X261+$Z261+$AB261+$AD261+$AF261)</f>
        <v>0</v>
      </c>
      <c r="Z261" s="88">
        <f>COUNTIF(Z262:Z262,"x")</f>
        <v>1</v>
      </c>
      <c r="AA261" s="94">
        <f>Z261/($X261+$Z261+$AB261+$AD261+$AF261)</f>
        <v>1</v>
      </c>
      <c r="AB261" s="88">
        <f>COUNTIF(AB262:AB262,"x")</f>
        <v>0</v>
      </c>
      <c r="AC261" s="94">
        <f>AB261/($X261+$Z261+$AB261+$AD261+$AF261)</f>
        <v>0</v>
      </c>
      <c r="AD261" s="88">
        <f>COUNTIF(AD262:AD262,"x")</f>
        <v>0</v>
      </c>
      <c r="AE261" s="94">
        <f>AD261/($X261+$Z261+$AB261+$AD261+$AF261)</f>
        <v>0</v>
      </c>
      <c r="AF261" s="88">
        <f>COUNTIF(AF262:AF262,"x")</f>
        <v>0</v>
      </c>
      <c r="AG261" s="94">
        <f>AF261/($X261+$Z261+$AB261+$AD261+$AF261)</f>
        <v>0</v>
      </c>
      <c r="AH261" s="88">
        <f>COUNTIF(AH262:AH262,"x")</f>
        <v>1</v>
      </c>
      <c r="AI261" s="94">
        <f>AH261/($X261+$Z261+$AB261+$AD261+$AF261)</f>
        <v>1</v>
      </c>
      <c r="AJ261" s="88">
        <f>COUNTIF(AJ262:AJ262,"x")</f>
        <v>0</v>
      </c>
      <c r="AK261" s="94">
        <f>AJ261/($X261+$Z261+$AB261+$AD261+$AF261)</f>
        <v>0</v>
      </c>
      <c r="AL261" s="88">
        <f>COUNTIF(AL262:AL262,"x")</f>
        <v>0</v>
      </c>
      <c r="AM261" s="94">
        <f>AL261/($X261+$Z261+$AB261+$AD261+$AF261)</f>
        <v>0</v>
      </c>
      <c r="AN261" s="88">
        <f>COUNTIF(AN262:AN262,"x")</f>
        <v>0</v>
      </c>
      <c r="AO261" s="94">
        <f>AN261/($X261+$Z261+$AB261+$AD261+$AF261)</f>
        <v>0</v>
      </c>
      <c r="AP261" s="88">
        <f>COUNTIF(AP262:AP262,"x")</f>
        <v>0</v>
      </c>
      <c r="AQ261" s="94">
        <f>AP261/($X261+$Z261+$AB261+$AD261+$AF261)</f>
        <v>0</v>
      </c>
    </row>
    <row r="262" spans="1:43" s="5" customFormat="1" ht="26.25" customHeight="1" x14ac:dyDescent="0.25">
      <c r="A262" s="22">
        <v>26</v>
      </c>
      <c r="B262" s="370" t="s">
        <v>536</v>
      </c>
      <c r="C262" s="448" t="s">
        <v>718</v>
      </c>
      <c r="D262" s="244">
        <v>11100115713</v>
      </c>
      <c r="E262" s="678">
        <v>95</v>
      </c>
      <c r="F262" s="678">
        <v>36</v>
      </c>
      <c r="G262" s="679">
        <v>50</v>
      </c>
      <c r="H262" s="630"/>
      <c r="I262" s="630"/>
      <c r="J262" s="29">
        <f>ROUND(F262+G262+H262-I262,1)</f>
        <v>86</v>
      </c>
      <c r="K262" s="156">
        <f>F262</f>
        <v>36</v>
      </c>
      <c r="L262" s="156">
        <v>60</v>
      </c>
      <c r="M262" s="156">
        <f t="shared" ref="M262" si="452">H262</f>
        <v>0</v>
      </c>
      <c r="N262" s="156">
        <f>I262</f>
        <v>0</v>
      </c>
      <c r="O262" s="179">
        <f>K262+L262+M262-N262</f>
        <v>96</v>
      </c>
      <c r="P262" s="161" t="str">
        <f t="shared" si="420"/>
        <v>Xuất sắc</v>
      </c>
      <c r="Q262" s="536"/>
      <c r="R262" s="536"/>
      <c r="S262" s="536"/>
      <c r="T262" s="580">
        <f t="shared" ref="T262" si="453">COUNTIF(Q262:S262,"B")+COUNTIF(Q262:S262,"C")*2</f>
        <v>0</v>
      </c>
      <c r="U262" s="580">
        <f t="shared" ref="U262" si="454">+COUNTIF(Q262:S262,"D")</f>
        <v>0</v>
      </c>
      <c r="V262" s="581" t="str">
        <f t="shared" si="401"/>
        <v>Xuất sắc</v>
      </c>
      <c r="W262" s="612"/>
      <c r="X262" s="10" t="str">
        <f t="shared" ref="X262" si="455">IF(AND($J262&gt;=90,$J262&lt;=100),"X",IF($J262&lt;90,"",""))</f>
        <v/>
      </c>
      <c r="Y262" s="10"/>
      <c r="Z262" s="92" t="str">
        <f t="shared" ref="Z262" si="456">IF(AND($J262&gt;=75,$J262&lt;90),"X",IF($J262&lt;75,"",""))</f>
        <v>X</v>
      </c>
      <c r="AA262" s="92"/>
      <c r="AB262" s="92" t="str">
        <f t="shared" ref="AB262" si="457">IF(AND($J262&gt;=50,$J262&lt;75),"X",IF($J262&lt;50,"",""))</f>
        <v/>
      </c>
      <c r="AC262" s="92"/>
      <c r="AD262" s="92" t="str">
        <f t="shared" ref="AD262" si="458">IF($J262&lt;50,"X","")</f>
        <v/>
      </c>
      <c r="AE262" s="9"/>
      <c r="AF262" s="172"/>
      <c r="AG262" s="172"/>
      <c r="AH262" s="10" t="str">
        <f t="shared" ref="AH262" si="459">IF($V262="Xuất sắc","X","")</f>
        <v>X</v>
      </c>
      <c r="AI262" s="10"/>
      <c r="AJ262" s="92" t="str">
        <f t="shared" ref="AJ262" si="460">IF($V262="Tốt","X","")</f>
        <v/>
      </c>
      <c r="AK262" s="92"/>
      <c r="AL262" s="10" t="str">
        <f t="shared" ref="AL262" si="461">IF($V262="Hoàn thành","X","")</f>
        <v/>
      </c>
      <c r="AM262" s="92"/>
      <c r="AN262" s="10" t="str">
        <f t="shared" ref="AN262" si="462">IF($V262="Không hoàn thành","X","")</f>
        <v/>
      </c>
      <c r="AO262" s="569"/>
      <c r="AP262" s="10" t="str">
        <f t="shared" ref="AP262" si="463">IF($V262="Không đánh giá","X","")</f>
        <v/>
      </c>
      <c r="AQ262" s="172"/>
    </row>
    <row r="263" spans="1:43" s="3" customFormat="1" ht="23.25" customHeight="1" x14ac:dyDescent="0.25">
      <c r="A263" s="33" t="s">
        <v>463</v>
      </c>
      <c r="B263" s="63" t="s">
        <v>845</v>
      </c>
      <c r="C263" s="59"/>
      <c r="D263" s="64"/>
      <c r="E263" s="98"/>
      <c r="F263" s="98"/>
      <c r="G263" s="65"/>
      <c r="H263" s="60"/>
      <c r="I263" s="60"/>
      <c r="J263" s="193"/>
      <c r="K263" s="202"/>
      <c r="L263" s="204"/>
      <c r="M263" s="197"/>
      <c r="N263" s="197"/>
      <c r="O263" s="193"/>
      <c r="P263" s="161"/>
      <c r="Q263" s="537"/>
      <c r="R263" s="537"/>
      <c r="S263" s="537"/>
      <c r="T263" s="580"/>
      <c r="U263" s="580"/>
      <c r="V263" s="581"/>
      <c r="W263" s="612"/>
      <c r="X263" s="34">
        <f>X264</f>
        <v>12</v>
      </c>
      <c r="Y263" s="95">
        <f>X263/($X263+$Z263+$AB263+$AD263+$AF263)</f>
        <v>0.44444444444444442</v>
      </c>
      <c r="Z263" s="34">
        <f>Z264</f>
        <v>15</v>
      </c>
      <c r="AA263" s="95">
        <f>Z263/($X263+$Z263+$AB263+$AD263+$AF263)</f>
        <v>0.55555555555555558</v>
      </c>
      <c r="AB263" s="34">
        <f>AB264</f>
        <v>0</v>
      </c>
      <c r="AC263" s="95">
        <f>AB263/($X263+$Z263+$AB263+$AD263+$AF263)</f>
        <v>0</v>
      </c>
      <c r="AD263" s="34">
        <f>AD264</f>
        <v>0</v>
      </c>
      <c r="AE263" s="95">
        <f>AD263/($X263+$Z263+$AB263+$AD263+$AF263)</f>
        <v>0</v>
      </c>
      <c r="AF263" s="34">
        <f>AF264</f>
        <v>0</v>
      </c>
      <c r="AG263" s="95">
        <f>AF263/($X263+$Z263+$AB263+$AD263+$AF263)</f>
        <v>0</v>
      </c>
      <c r="AH263" s="34">
        <f>AH264</f>
        <v>10</v>
      </c>
      <c r="AI263" s="95">
        <f>AH263/($X263+$Z263+$AB263+$AD263+$AF263)</f>
        <v>0.37037037037037035</v>
      </c>
      <c r="AJ263" s="34">
        <f>AJ264</f>
        <v>16</v>
      </c>
      <c r="AK263" s="95">
        <f>AJ263/($X263+$Z263+$AB263+$AD263+$AF263)</f>
        <v>0.59259259259259256</v>
      </c>
      <c r="AL263" s="34">
        <f>AL264</f>
        <v>0</v>
      </c>
      <c r="AM263" s="95">
        <f>AL263/($X263+$Z263+$AB263+$AD263+$AF263)</f>
        <v>0</v>
      </c>
      <c r="AN263" s="34">
        <f>AN264</f>
        <v>1</v>
      </c>
      <c r="AO263" s="95">
        <f>AN263/($X263+$Z263+$AB263+$AD263+$AF263)</f>
        <v>3.7037037037037035E-2</v>
      </c>
      <c r="AP263" s="34">
        <f>AP264</f>
        <v>0</v>
      </c>
      <c r="AQ263" s="95">
        <f>AP263/($X263+$Z263+$AB263+$AD263+$AF263)</f>
        <v>0</v>
      </c>
    </row>
    <row r="264" spans="1:43" s="3" customFormat="1" ht="23.25" customHeight="1" x14ac:dyDescent="0.25">
      <c r="A264" s="84" t="s">
        <v>697</v>
      </c>
      <c r="B264" s="85" t="s">
        <v>23</v>
      </c>
      <c r="C264" s="133"/>
      <c r="D264" s="84"/>
      <c r="E264" s="84"/>
      <c r="F264" s="87"/>
      <c r="G264" s="87"/>
      <c r="H264" s="87"/>
      <c r="I264" s="87"/>
      <c r="J264" s="87"/>
      <c r="K264" s="198"/>
      <c r="L264" s="198"/>
      <c r="M264" s="198"/>
      <c r="N264" s="198"/>
      <c r="O264" s="179"/>
      <c r="P264" s="161"/>
      <c r="Q264" s="536"/>
      <c r="R264" s="536"/>
      <c r="S264" s="536"/>
      <c r="T264" s="580"/>
      <c r="U264" s="580"/>
      <c r="V264" s="581"/>
      <c r="W264" s="612"/>
      <c r="X264" s="88">
        <f>COUNTIF(X265:X291,"x")</f>
        <v>12</v>
      </c>
      <c r="Y264" s="94">
        <f>X264/($X264+$Z264+$AB264+$AD264+$AF264)</f>
        <v>0.44444444444444442</v>
      </c>
      <c r="Z264" s="88">
        <f>COUNTIF(Z265:Z291,"x")</f>
        <v>15</v>
      </c>
      <c r="AA264" s="94">
        <f>Z264/($X264+$Z264+$AB264+$AD264+$AF264)</f>
        <v>0.55555555555555558</v>
      </c>
      <c r="AB264" s="88">
        <f>COUNTIF(AB265:AB291,"x")</f>
        <v>0</v>
      </c>
      <c r="AC264" s="94">
        <f>AB264/($X264+$Z264+$AB264+$AD264+$AF264)</f>
        <v>0</v>
      </c>
      <c r="AD264" s="88">
        <f>COUNTIF(AD265:AD291,"x")</f>
        <v>0</v>
      </c>
      <c r="AE264" s="94">
        <f>AD264/($X264+$Z264+$AB264+$AD264+$AF264)</f>
        <v>0</v>
      </c>
      <c r="AF264" s="88">
        <f>COUNTIF(AF265:AF291,"x")</f>
        <v>0</v>
      </c>
      <c r="AG264" s="94">
        <f>AF264/($X264+$Z264+$AB264+$AD264+$AF264)</f>
        <v>0</v>
      </c>
      <c r="AH264" s="88">
        <f>COUNTIF(AH265:AH291,"x")</f>
        <v>10</v>
      </c>
      <c r="AI264" s="94">
        <f>AH264/($X264+$Z264+$AB264+$AD264+$AF264)</f>
        <v>0.37037037037037035</v>
      </c>
      <c r="AJ264" s="88">
        <f>COUNTIF(AJ265:AJ291,"x")</f>
        <v>16</v>
      </c>
      <c r="AK264" s="94">
        <f>AJ264/($X264+$Z264+$AB264+$AD264+$AF264)</f>
        <v>0.59259259259259256</v>
      </c>
      <c r="AL264" s="88">
        <f>COUNTIF(AL265:AL291,"x")</f>
        <v>0</v>
      </c>
      <c r="AM264" s="94">
        <f>AL264/($X264+$Z264+$AB264+$AD264+$AF264)</f>
        <v>0</v>
      </c>
      <c r="AN264" s="88">
        <f>COUNTIF(AN265:AN291,"x")</f>
        <v>1</v>
      </c>
      <c r="AO264" s="94">
        <f>AN264/($X264+$Z264+$AB264+$AD264+$AF264)</f>
        <v>3.7037037037037035E-2</v>
      </c>
      <c r="AP264" s="88">
        <f>COUNTIF(AP265:AP291,"x")</f>
        <v>0</v>
      </c>
      <c r="AQ264" s="94">
        <f>AP264/($X264+$Z264+$AB264+$AD264+$AF264)</f>
        <v>0</v>
      </c>
    </row>
    <row r="265" spans="1:43" s="69" customFormat="1" ht="23.25" customHeight="1" x14ac:dyDescent="0.25">
      <c r="A265" s="35">
        <v>1</v>
      </c>
      <c r="B265" s="145" t="s">
        <v>247</v>
      </c>
      <c r="C265" s="135" t="s">
        <v>151</v>
      </c>
      <c r="D265" s="155">
        <v>11100000814</v>
      </c>
      <c r="E265" s="27">
        <v>92</v>
      </c>
      <c r="F265" s="27">
        <v>32</v>
      </c>
      <c r="G265" s="27">
        <v>60</v>
      </c>
      <c r="H265" s="27">
        <v>1</v>
      </c>
      <c r="I265" s="27">
        <v>0</v>
      </c>
      <c r="J265" s="170">
        <v>93</v>
      </c>
      <c r="K265" s="156">
        <f t="shared" ref="K265:K289" si="464">F265</f>
        <v>32</v>
      </c>
      <c r="L265" s="156">
        <f t="shared" ref="L265:L289" si="465">G265</f>
        <v>60</v>
      </c>
      <c r="M265" s="156">
        <f>H265</f>
        <v>1</v>
      </c>
      <c r="N265" s="156">
        <f>I265</f>
        <v>0</v>
      </c>
      <c r="O265" s="179">
        <f t="shared" ref="O265:O287" si="466">K265+L265+M265-N265</f>
        <v>93</v>
      </c>
      <c r="P265" s="161" t="str">
        <f t="shared" si="420"/>
        <v>Xuất sắc</v>
      </c>
      <c r="Q265" s="536"/>
      <c r="R265" s="536"/>
      <c r="S265" s="536"/>
      <c r="T265" s="580">
        <f t="shared" ref="T265:T291" si="467">COUNTIF(Q265:S265,"B")+COUNTIF(Q265:S265,"C")*2</f>
        <v>0</v>
      </c>
      <c r="U265" s="580">
        <f t="shared" ref="U265:U291" si="468">+COUNTIF(Q265:S265,"D")</f>
        <v>0</v>
      </c>
      <c r="V265" s="581" t="str">
        <f t="shared" si="401"/>
        <v>Xuất sắc</v>
      </c>
      <c r="W265" s="612"/>
      <c r="X265" s="10" t="str">
        <f t="shared" ref="X265:X291" si="469">IF(AND($J265&gt;=90,$J265&lt;=100),"X",IF($J265&lt;90,"",""))</f>
        <v>X</v>
      </c>
      <c r="Y265" s="10"/>
      <c r="Z265" s="92" t="str">
        <f t="shared" ref="Z265:Z291" si="470">IF(AND($J265&gt;=75,$J265&lt;90),"X",IF($J265&lt;75,"",""))</f>
        <v/>
      </c>
      <c r="AA265" s="92"/>
      <c r="AB265" s="92" t="str">
        <f t="shared" ref="AB265:AB291" si="471">IF(AND($J265&gt;=50,$J265&lt;75),"X",IF($J265&lt;50,"",""))</f>
        <v/>
      </c>
      <c r="AC265" s="92"/>
      <c r="AD265" s="92" t="str">
        <f t="shared" ref="AD265:AD291" si="472">IF($J265&lt;50,"X","")</f>
        <v/>
      </c>
      <c r="AE265" s="9"/>
      <c r="AF265" s="172"/>
      <c r="AG265" s="172"/>
      <c r="AH265" s="10" t="str">
        <f t="shared" ref="AH265:AH291" si="473">IF($V265="Xuất sắc","X","")</f>
        <v>X</v>
      </c>
      <c r="AI265" s="10"/>
      <c r="AJ265" s="92" t="str">
        <f t="shared" ref="AJ265:AJ291" si="474">IF($V265="Tốt","X","")</f>
        <v/>
      </c>
      <c r="AK265" s="92"/>
      <c r="AL265" s="10" t="str">
        <f t="shared" ref="AL265:AL291" si="475">IF($V265="Hoàn thành","X","")</f>
        <v/>
      </c>
      <c r="AM265" s="92"/>
      <c r="AN265" s="10" t="str">
        <f t="shared" ref="AN265:AN291" si="476">IF($V265="Không hoàn thành","X","")</f>
        <v/>
      </c>
      <c r="AO265" s="569"/>
      <c r="AP265" s="10" t="str">
        <f t="shared" ref="AP265:AP291" si="477">IF($V265="Không đánh giá","X","")</f>
        <v/>
      </c>
      <c r="AQ265" s="172"/>
    </row>
    <row r="266" spans="1:43" s="70" customFormat="1" ht="69" customHeight="1" x14ac:dyDescent="0.25">
      <c r="A266" s="35">
        <v>2</v>
      </c>
      <c r="B266" s="145" t="s">
        <v>248</v>
      </c>
      <c r="C266" s="135" t="s">
        <v>601</v>
      </c>
      <c r="D266" s="56">
        <v>11100096323</v>
      </c>
      <c r="E266" s="27">
        <v>87</v>
      </c>
      <c r="F266" s="27">
        <v>30</v>
      </c>
      <c r="G266" s="27">
        <v>50</v>
      </c>
      <c r="H266" s="27">
        <v>1</v>
      </c>
      <c r="I266" s="27">
        <v>0</v>
      </c>
      <c r="J266" s="170">
        <v>81</v>
      </c>
      <c r="K266" s="156">
        <f t="shared" si="464"/>
        <v>30</v>
      </c>
      <c r="L266" s="156">
        <f t="shared" si="465"/>
        <v>50</v>
      </c>
      <c r="M266" s="156">
        <f t="shared" ref="M266:M290" si="478">H266</f>
        <v>1</v>
      </c>
      <c r="N266" s="156">
        <f t="shared" ref="N266:N291" si="479">I266</f>
        <v>0</v>
      </c>
      <c r="O266" s="179">
        <f t="shared" si="466"/>
        <v>81</v>
      </c>
      <c r="P266" s="161" t="str">
        <f t="shared" si="420"/>
        <v>Tốt</v>
      </c>
      <c r="Q266" s="536" t="s">
        <v>879</v>
      </c>
      <c r="R266" s="536"/>
      <c r="S266" s="536" t="s">
        <v>879</v>
      </c>
      <c r="T266" s="580">
        <f t="shared" si="467"/>
        <v>2</v>
      </c>
      <c r="U266" s="580">
        <f t="shared" si="468"/>
        <v>0</v>
      </c>
      <c r="V266" s="581" t="str">
        <f t="shared" si="401"/>
        <v>Không hoàn thành</v>
      </c>
      <c r="W266" s="594" t="s">
        <v>902</v>
      </c>
      <c r="X266" s="10" t="str">
        <f t="shared" si="469"/>
        <v/>
      </c>
      <c r="Y266" s="10"/>
      <c r="Z266" s="92" t="str">
        <f t="shared" si="470"/>
        <v>X</v>
      </c>
      <c r="AA266" s="92"/>
      <c r="AB266" s="92" t="str">
        <f t="shared" si="471"/>
        <v/>
      </c>
      <c r="AC266" s="92"/>
      <c r="AD266" s="92" t="str">
        <f t="shared" si="472"/>
        <v/>
      </c>
      <c r="AE266" s="9"/>
      <c r="AF266" s="172"/>
      <c r="AG266" s="172"/>
      <c r="AH266" s="10" t="str">
        <f t="shared" si="473"/>
        <v/>
      </c>
      <c r="AI266" s="10"/>
      <c r="AJ266" s="92" t="str">
        <f t="shared" si="474"/>
        <v/>
      </c>
      <c r="AK266" s="92"/>
      <c r="AL266" s="10" t="str">
        <f t="shared" si="475"/>
        <v/>
      </c>
      <c r="AM266" s="92"/>
      <c r="AN266" s="10" t="str">
        <f t="shared" si="476"/>
        <v>X</v>
      </c>
      <c r="AO266" s="569"/>
      <c r="AP266" s="10" t="str">
        <f t="shared" si="477"/>
        <v/>
      </c>
      <c r="AQ266" s="172"/>
    </row>
    <row r="267" spans="1:43" s="70" customFormat="1" ht="23.25" customHeight="1" x14ac:dyDescent="0.25">
      <c r="A267" s="35">
        <v>3</v>
      </c>
      <c r="B267" s="145" t="s">
        <v>249</v>
      </c>
      <c r="C267" s="135" t="s">
        <v>602</v>
      </c>
      <c r="D267" s="56">
        <v>11100119660</v>
      </c>
      <c r="E267" s="27">
        <v>86</v>
      </c>
      <c r="F267" s="27">
        <v>26</v>
      </c>
      <c r="G267" s="27">
        <v>50</v>
      </c>
      <c r="H267" s="27">
        <v>1</v>
      </c>
      <c r="I267" s="27">
        <v>0</v>
      </c>
      <c r="J267" s="170">
        <v>77</v>
      </c>
      <c r="K267" s="156">
        <f t="shared" si="464"/>
        <v>26</v>
      </c>
      <c r="L267" s="156">
        <f t="shared" si="465"/>
        <v>50</v>
      </c>
      <c r="M267" s="156">
        <f t="shared" si="478"/>
        <v>1</v>
      </c>
      <c r="N267" s="156">
        <f t="shared" si="479"/>
        <v>0</v>
      </c>
      <c r="O267" s="179">
        <f t="shared" si="466"/>
        <v>77</v>
      </c>
      <c r="P267" s="161" t="str">
        <f t="shared" si="420"/>
        <v>Tốt</v>
      </c>
      <c r="Q267" s="536"/>
      <c r="R267" s="536"/>
      <c r="S267" s="536"/>
      <c r="T267" s="580">
        <f t="shared" si="467"/>
        <v>0</v>
      </c>
      <c r="U267" s="580">
        <f t="shared" si="468"/>
        <v>0</v>
      </c>
      <c r="V267" s="581" t="str">
        <f t="shared" si="401"/>
        <v>Tốt</v>
      </c>
      <c r="W267" s="612"/>
      <c r="X267" s="10" t="str">
        <f t="shared" si="469"/>
        <v/>
      </c>
      <c r="Y267" s="10"/>
      <c r="Z267" s="92" t="str">
        <f t="shared" si="470"/>
        <v>X</v>
      </c>
      <c r="AA267" s="92"/>
      <c r="AB267" s="92" t="str">
        <f t="shared" si="471"/>
        <v/>
      </c>
      <c r="AC267" s="92"/>
      <c r="AD267" s="92" t="str">
        <f t="shared" si="472"/>
        <v/>
      </c>
      <c r="AE267" s="9"/>
      <c r="AF267" s="172"/>
      <c r="AG267" s="172"/>
      <c r="AH267" s="10" t="str">
        <f t="shared" si="473"/>
        <v/>
      </c>
      <c r="AI267" s="10"/>
      <c r="AJ267" s="92" t="str">
        <f t="shared" si="474"/>
        <v>X</v>
      </c>
      <c r="AK267" s="92"/>
      <c r="AL267" s="10" t="str">
        <f t="shared" si="475"/>
        <v/>
      </c>
      <c r="AM267" s="92"/>
      <c r="AN267" s="10" t="str">
        <f t="shared" si="476"/>
        <v/>
      </c>
      <c r="AO267" s="569"/>
      <c r="AP267" s="10" t="str">
        <f t="shared" si="477"/>
        <v/>
      </c>
      <c r="AQ267" s="172"/>
    </row>
    <row r="268" spans="1:43" s="70" customFormat="1" ht="23.25" customHeight="1" x14ac:dyDescent="0.25">
      <c r="A268" s="35">
        <v>4</v>
      </c>
      <c r="B268" s="145" t="s">
        <v>250</v>
      </c>
      <c r="C268" s="135" t="s">
        <v>230</v>
      </c>
      <c r="D268" s="56">
        <v>21000001731</v>
      </c>
      <c r="E268" s="27">
        <v>75</v>
      </c>
      <c r="F268" s="27">
        <v>32</v>
      </c>
      <c r="G268" s="27">
        <v>50</v>
      </c>
      <c r="H268" s="27">
        <v>1</v>
      </c>
      <c r="I268" s="27">
        <v>0</v>
      </c>
      <c r="J268" s="170">
        <v>83</v>
      </c>
      <c r="K268" s="156">
        <f t="shared" si="464"/>
        <v>32</v>
      </c>
      <c r="L268" s="156">
        <v>60</v>
      </c>
      <c r="M268" s="156">
        <f t="shared" si="478"/>
        <v>1</v>
      </c>
      <c r="N268" s="156">
        <f t="shared" si="479"/>
        <v>0</v>
      </c>
      <c r="O268" s="179">
        <f t="shared" si="466"/>
        <v>93</v>
      </c>
      <c r="P268" s="161" t="str">
        <f t="shared" si="420"/>
        <v>Xuất sắc</v>
      </c>
      <c r="Q268" s="536"/>
      <c r="R268" s="536"/>
      <c r="S268" s="536"/>
      <c r="T268" s="580">
        <f t="shared" si="467"/>
        <v>0</v>
      </c>
      <c r="U268" s="580">
        <f t="shared" si="468"/>
        <v>0</v>
      </c>
      <c r="V268" s="581" t="str">
        <f t="shared" si="401"/>
        <v>Xuất sắc</v>
      </c>
      <c r="W268" s="612"/>
      <c r="X268" s="10" t="str">
        <f t="shared" si="469"/>
        <v/>
      </c>
      <c r="Y268" s="10"/>
      <c r="Z268" s="92" t="str">
        <f t="shared" si="470"/>
        <v>X</v>
      </c>
      <c r="AA268" s="92"/>
      <c r="AB268" s="92" t="str">
        <f t="shared" si="471"/>
        <v/>
      </c>
      <c r="AC268" s="92"/>
      <c r="AD268" s="92" t="str">
        <f t="shared" si="472"/>
        <v/>
      </c>
      <c r="AE268" s="9"/>
      <c r="AF268" s="172"/>
      <c r="AG268" s="172"/>
      <c r="AH268" s="10" t="str">
        <f t="shared" si="473"/>
        <v>X</v>
      </c>
      <c r="AI268" s="10"/>
      <c r="AJ268" s="92" t="str">
        <f t="shared" si="474"/>
        <v/>
      </c>
      <c r="AK268" s="92"/>
      <c r="AL268" s="10" t="str">
        <f t="shared" si="475"/>
        <v/>
      </c>
      <c r="AM268" s="92"/>
      <c r="AN268" s="10" t="str">
        <f t="shared" si="476"/>
        <v/>
      </c>
      <c r="AO268" s="569"/>
      <c r="AP268" s="10" t="str">
        <f t="shared" si="477"/>
        <v/>
      </c>
      <c r="AQ268" s="172"/>
    </row>
    <row r="269" spans="1:43" s="70" customFormat="1" ht="35.25" customHeight="1" x14ac:dyDescent="0.25">
      <c r="A269" s="35">
        <v>5</v>
      </c>
      <c r="B269" s="145" t="s">
        <v>251</v>
      </c>
      <c r="C269" s="135" t="s">
        <v>603</v>
      </c>
      <c r="D269" s="56">
        <v>11100000813</v>
      </c>
      <c r="E269" s="630">
        <v>91</v>
      </c>
      <c r="F269" s="630">
        <v>30</v>
      </c>
      <c r="G269" s="630">
        <v>60</v>
      </c>
      <c r="H269" s="630">
        <v>1</v>
      </c>
      <c r="I269" s="630">
        <f>'[1]TỔNG ĐIỂM CỘNG-TRỪ'!F282</f>
        <v>0</v>
      </c>
      <c r="J269" s="29">
        <f t="shared" ref="J269" si="480">ROUND(F269+G269+H269-I269,1)</f>
        <v>91</v>
      </c>
      <c r="K269" s="156">
        <f t="shared" si="464"/>
        <v>30</v>
      </c>
      <c r="L269" s="156">
        <f t="shared" si="465"/>
        <v>60</v>
      </c>
      <c r="M269" s="156">
        <f t="shared" si="478"/>
        <v>1</v>
      </c>
      <c r="N269" s="156">
        <f>(K269+L269)*3%</f>
        <v>2.6999999999999997</v>
      </c>
      <c r="O269" s="179">
        <f t="shared" si="466"/>
        <v>88.3</v>
      </c>
      <c r="P269" s="161" t="str">
        <f t="shared" si="420"/>
        <v>Tốt</v>
      </c>
      <c r="Q269" s="536"/>
      <c r="R269" s="536"/>
      <c r="S269" s="536"/>
      <c r="T269" s="580">
        <f t="shared" si="467"/>
        <v>0</v>
      </c>
      <c r="U269" s="580">
        <f t="shared" si="468"/>
        <v>0</v>
      </c>
      <c r="V269" s="581" t="str">
        <f t="shared" si="401"/>
        <v>Tốt</v>
      </c>
      <c r="W269" s="612" t="s">
        <v>904</v>
      </c>
      <c r="X269" s="10" t="str">
        <f t="shared" si="469"/>
        <v>X</v>
      </c>
      <c r="Y269" s="10"/>
      <c r="Z269" s="92" t="str">
        <f t="shared" si="470"/>
        <v/>
      </c>
      <c r="AA269" s="92"/>
      <c r="AB269" s="92" t="str">
        <f t="shared" si="471"/>
        <v/>
      </c>
      <c r="AC269" s="92"/>
      <c r="AD269" s="92" t="str">
        <f t="shared" si="472"/>
        <v/>
      </c>
      <c r="AE269" s="9"/>
      <c r="AF269" s="172"/>
      <c r="AG269" s="172"/>
      <c r="AH269" s="10" t="str">
        <f t="shared" si="473"/>
        <v/>
      </c>
      <c r="AI269" s="10"/>
      <c r="AJ269" s="92" t="str">
        <f t="shared" si="474"/>
        <v>X</v>
      </c>
      <c r="AK269" s="92"/>
      <c r="AL269" s="10" t="str">
        <f t="shared" si="475"/>
        <v/>
      </c>
      <c r="AM269" s="92"/>
      <c r="AN269" s="10" t="str">
        <f t="shared" si="476"/>
        <v/>
      </c>
      <c r="AO269" s="569"/>
      <c r="AP269" s="10" t="str">
        <f t="shared" si="477"/>
        <v/>
      </c>
      <c r="AQ269" s="172"/>
    </row>
    <row r="270" spans="1:43" s="650" customFormat="1" ht="33.75" customHeight="1" x14ac:dyDescent="0.25">
      <c r="A270" s="638">
        <v>6</v>
      </c>
      <c r="B270" s="639" t="s">
        <v>253</v>
      </c>
      <c r="C270" s="640" t="s">
        <v>604</v>
      </c>
      <c r="D270" s="641">
        <v>11100000721</v>
      </c>
      <c r="E270" s="642">
        <f>IFERROR((VLOOKUP($D270,'Các đơn vị'!$D$11:$M$390,2,0)),0)</f>
        <v>77</v>
      </c>
      <c r="F270" s="642">
        <f>IFERROR((VLOOKUP($D270,'Các đơn vị'!$D$11:$M$390,3,0)),0)</f>
        <v>25</v>
      </c>
      <c r="G270" s="642">
        <f>IFERROR((VLOOKUP($D270,'Các đơn vị'!$D$11:$M$390,4,0)),0)</f>
        <v>50</v>
      </c>
      <c r="H270" s="642">
        <f>IFERROR((VLOOKUP($D270,'Các đơn vị'!$D$11:$M$390,5,0)),0)</f>
        <v>0</v>
      </c>
      <c r="I270" s="642">
        <f>IFERROR((VLOOKUP($D270,'Các đơn vị'!$D$11:$M$390,6,0)),0)</f>
        <v>0</v>
      </c>
      <c r="J270" s="643">
        <f t="shared" ref="J270" si="481">(F270+G270+H270)-I270</f>
        <v>75</v>
      </c>
      <c r="K270" s="623">
        <f t="shared" si="464"/>
        <v>25</v>
      </c>
      <c r="L270" s="623">
        <f t="shared" si="465"/>
        <v>50</v>
      </c>
      <c r="M270" s="623">
        <f t="shared" si="478"/>
        <v>0</v>
      </c>
      <c r="N270" s="623">
        <f t="shared" si="479"/>
        <v>0</v>
      </c>
      <c r="O270" s="643">
        <f t="shared" si="466"/>
        <v>75</v>
      </c>
      <c r="P270" s="644" t="str">
        <f t="shared" si="420"/>
        <v>Tốt</v>
      </c>
      <c r="Q270" s="645"/>
      <c r="R270" s="645"/>
      <c r="S270" s="645"/>
      <c r="T270" s="646">
        <f t="shared" si="467"/>
        <v>0</v>
      </c>
      <c r="U270" s="646">
        <f t="shared" si="468"/>
        <v>0</v>
      </c>
      <c r="V270" s="647" t="str">
        <f t="shared" si="401"/>
        <v>Tốt</v>
      </c>
      <c r="W270" s="594" t="s">
        <v>900</v>
      </c>
      <c r="X270" s="648" t="str">
        <f t="shared" si="469"/>
        <v/>
      </c>
      <c r="Y270" s="648"/>
      <c r="Z270" s="649" t="str">
        <f t="shared" si="470"/>
        <v>X</v>
      </c>
      <c r="AA270" s="649"/>
      <c r="AB270" s="649" t="str">
        <f t="shared" si="471"/>
        <v/>
      </c>
      <c r="AC270" s="649"/>
      <c r="AD270" s="649" t="str">
        <f t="shared" si="472"/>
        <v/>
      </c>
      <c r="AE270" s="629"/>
      <c r="AF270" s="629"/>
      <c r="AG270" s="629"/>
      <c r="AH270" s="648" t="str">
        <f t="shared" si="473"/>
        <v/>
      </c>
      <c r="AI270" s="648"/>
      <c r="AJ270" s="649" t="str">
        <f t="shared" si="474"/>
        <v>X</v>
      </c>
      <c r="AK270" s="649"/>
      <c r="AL270" s="648" t="str">
        <f t="shared" si="475"/>
        <v/>
      </c>
      <c r="AM270" s="649"/>
      <c r="AN270" s="648" t="str">
        <f t="shared" si="476"/>
        <v/>
      </c>
      <c r="AO270" s="629"/>
      <c r="AP270" s="648" t="str">
        <f t="shared" si="477"/>
        <v/>
      </c>
      <c r="AQ270" s="629"/>
    </row>
    <row r="271" spans="1:43" s="70" customFormat="1" ht="35.25" customHeight="1" x14ac:dyDescent="0.25">
      <c r="A271" s="35">
        <v>7</v>
      </c>
      <c r="B271" s="145" t="s">
        <v>254</v>
      </c>
      <c r="C271" s="135" t="s">
        <v>433</v>
      </c>
      <c r="D271" s="56">
        <v>11100000784</v>
      </c>
      <c r="E271" s="27">
        <v>92</v>
      </c>
      <c r="F271" s="27">
        <v>29</v>
      </c>
      <c r="G271" s="27">
        <v>50</v>
      </c>
      <c r="H271" s="27">
        <v>1</v>
      </c>
      <c r="I271" s="27">
        <v>0</v>
      </c>
      <c r="J271" s="170">
        <v>80</v>
      </c>
      <c r="K271" s="156">
        <f t="shared" si="464"/>
        <v>29</v>
      </c>
      <c r="L271" s="156">
        <f t="shared" si="465"/>
        <v>50</v>
      </c>
      <c r="M271" s="156">
        <f t="shared" si="478"/>
        <v>1</v>
      </c>
      <c r="N271" s="156">
        <f t="shared" si="479"/>
        <v>0</v>
      </c>
      <c r="O271" s="179">
        <f t="shared" si="466"/>
        <v>80</v>
      </c>
      <c r="P271" s="161" t="str">
        <f t="shared" si="420"/>
        <v>Tốt</v>
      </c>
      <c r="Q271" s="536"/>
      <c r="R271" s="536"/>
      <c r="S271" s="536"/>
      <c r="T271" s="580">
        <f t="shared" si="467"/>
        <v>0</v>
      </c>
      <c r="U271" s="580">
        <f t="shared" si="468"/>
        <v>0</v>
      </c>
      <c r="V271" s="581" t="str">
        <f t="shared" si="401"/>
        <v>Tốt</v>
      </c>
      <c r="W271" s="612"/>
      <c r="X271" s="10" t="str">
        <f t="shared" si="469"/>
        <v/>
      </c>
      <c r="Y271" s="10"/>
      <c r="Z271" s="92" t="str">
        <f t="shared" si="470"/>
        <v>X</v>
      </c>
      <c r="AA271" s="92"/>
      <c r="AB271" s="92" t="str">
        <f t="shared" si="471"/>
        <v/>
      </c>
      <c r="AC271" s="92"/>
      <c r="AD271" s="92" t="str">
        <f t="shared" si="472"/>
        <v/>
      </c>
      <c r="AE271" s="9"/>
      <c r="AF271" s="172"/>
      <c r="AG271" s="172"/>
      <c r="AH271" s="10" t="str">
        <f t="shared" si="473"/>
        <v/>
      </c>
      <c r="AI271" s="10"/>
      <c r="AJ271" s="92" t="str">
        <f t="shared" si="474"/>
        <v>X</v>
      </c>
      <c r="AK271" s="92"/>
      <c r="AL271" s="10" t="str">
        <f t="shared" si="475"/>
        <v/>
      </c>
      <c r="AM271" s="92"/>
      <c r="AN271" s="10" t="str">
        <f t="shared" si="476"/>
        <v/>
      </c>
      <c r="AO271" s="569"/>
      <c r="AP271" s="10" t="str">
        <f t="shared" si="477"/>
        <v/>
      </c>
      <c r="AQ271" s="172"/>
    </row>
    <row r="272" spans="1:43" s="70" customFormat="1" ht="27.75" customHeight="1" x14ac:dyDescent="0.25">
      <c r="A272" s="35">
        <v>8</v>
      </c>
      <c r="B272" s="145" t="s">
        <v>255</v>
      </c>
      <c r="C272" s="135" t="s">
        <v>601</v>
      </c>
      <c r="D272" s="56">
        <v>11100000773</v>
      </c>
      <c r="E272" s="27">
        <v>93</v>
      </c>
      <c r="F272" s="27">
        <v>30</v>
      </c>
      <c r="G272" s="27">
        <v>60</v>
      </c>
      <c r="H272" s="27">
        <v>1</v>
      </c>
      <c r="I272" s="27">
        <v>0</v>
      </c>
      <c r="J272" s="170">
        <v>91</v>
      </c>
      <c r="K272" s="156">
        <f t="shared" si="464"/>
        <v>30</v>
      </c>
      <c r="L272" s="156">
        <f t="shared" si="465"/>
        <v>60</v>
      </c>
      <c r="M272" s="156">
        <f t="shared" si="478"/>
        <v>1</v>
      </c>
      <c r="N272" s="156">
        <f t="shared" si="479"/>
        <v>0</v>
      </c>
      <c r="O272" s="179">
        <f t="shared" si="466"/>
        <v>91</v>
      </c>
      <c r="P272" s="161" t="str">
        <f t="shared" si="420"/>
        <v>Xuất sắc</v>
      </c>
      <c r="Q272" s="536"/>
      <c r="R272" s="536"/>
      <c r="S272" s="536"/>
      <c r="T272" s="580">
        <f t="shared" si="467"/>
        <v>0</v>
      </c>
      <c r="U272" s="580">
        <f t="shared" si="468"/>
        <v>0</v>
      </c>
      <c r="V272" s="581" t="str">
        <f t="shared" ref="V272:V334" si="482">IF(U272&gt;=1,"Không hoàn thành",IF(AND($O272&gt;=90,$O272&lt;100,T272=0),"Xuất sắc",IF(AND($O272&gt;=90,$O272&lt;100,T272=1),"Tốt",IF(AND($O272&gt;=90,$O272&lt;100,T272=2),"Hoàn thành",IF(AND($O272&gt;=90,$O272&lt;100,T272&gt;=3),"Không hoàn thành",IF(AND($O272&gt;=75,$O272&lt;90,T272=0),"Tốt",IF(AND($O272&gt;=75,$O272&lt;90,T272=1),"Hoàn thành",IF(AND($O272&gt;=75,$O272&lt;90,T272&gt;=2),"Không hoàn thành",IF(AND($O272&gt;=50,$O272&lt;75,T272=0),"Hoàn thành",IF(AND($O272&gt;=50,$O272&lt;=75,T272&gt;=1),"Không hoàn thành",IF(AND($O272&gt;0,$O272&lt;50),"Không hoàn thành",IF($O272=0,"Không đánh giá",""))))))))))))</f>
        <v>Xuất sắc</v>
      </c>
      <c r="W272" s="612"/>
      <c r="X272" s="10" t="str">
        <f t="shared" si="469"/>
        <v>X</v>
      </c>
      <c r="Y272" s="10"/>
      <c r="Z272" s="92" t="str">
        <f t="shared" si="470"/>
        <v/>
      </c>
      <c r="AA272" s="92"/>
      <c r="AB272" s="92" t="str">
        <f t="shared" si="471"/>
        <v/>
      </c>
      <c r="AC272" s="92"/>
      <c r="AD272" s="92" t="str">
        <f t="shared" si="472"/>
        <v/>
      </c>
      <c r="AE272" s="9"/>
      <c r="AF272" s="172"/>
      <c r="AG272" s="172"/>
      <c r="AH272" s="10" t="str">
        <f t="shared" si="473"/>
        <v>X</v>
      </c>
      <c r="AI272" s="10"/>
      <c r="AJ272" s="92" t="str">
        <f t="shared" si="474"/>
        <v/>
      </c>
      <c r="AK272" s="92"/>
      <c r="AL272" s="10" t="str">
        <f t="shared" si="475"/>
        <v/>
      </c>
      <c r="AM272" s="92"/>
      <c r="AN272" s="10" t="str">
        <f t="shared" si="476"/>
        <v/>
      </c>
      <c r="AO272" s="569"/>
      <c r="AP272" s="10" t="str">
        <f t="shared" si="477"/>
        <v/>
      </c>
      <c r="AQ272" s="172"/>
    </row>
    <row r="273" spans="1:43" s="70" customFormat="1" ht="23.25" customHeight="1" x14ac:dyDescent="0.25">
      <c r="A273" s="35">
        <v>9</v>
      </c>
      <c r="B273" s="71" t="s">
        <v>256</v>
      </c>
      <c r="C273" s="135" t="s">
        <v>605</v>
      </c>
      <c r="D273" s="56">
        <v>11100000750</v>
      </c>
      <c r="E273" s="27">
        <v>93</v>
      </c>
      <c r="F273" s="27">
        <v>30</v>
      </c>
      <c r="G273" s="27">
        <v>60</v>
      </c>
      <c r="H273" s="27">
        <v>1</v>
      </c>
      <c r="I273" s="27">
        <v>0</v>
      </c>
      <c r="J273" s="170">
        <v>91</v>
      </c>
      <c r="K273" s="156">
        <f t="shared" si="464"/>
        <v>30</v>
      </c>
      <c r="L273" s="156">
        <f t="shared" si="465"/>
        <v>60</v>
      </c>
      <c r="M273" s="156">
        <f t="shared" si="478"/>
        <v>1</v>
      </c>
      <c r="N273" s="156">
        <f t="shared" si="479"/>
        <v>0</v>
      </c>
      <c r="O273" s="179">
        <f t="shared" si="466"/>
        <v>91</v>
      </c>
      <c r="P273" s="161" t="str">
        <f t="shared" si="420"/>
        <v>Xuất sắc</v>
      </c>
      <c r="Q273" s="536"/>
      <c r="R273" s="536"/>
      <c r="S273" s="536"/>
      <c r="T273" s="580">
        <f t="shared" si="467"/>
        <v>0</v>
      </c>
      <c r="U273" s="580">
        <f t="shared" si="468"/>
        <v>0</v>
      </c>
      <c r="V273" s="581" t="str">
        <f t="shared" si="482"/>
        <v>Xuất sắc</v>
      </c>
      <c r="W273" s="612"/>
      <c r="X273" s="10" t="str">
        <f t="shared" si="469"/>
        <v>X</v>
      </c>
      <c r="Y273" s="10"/>
      <c r="Z273" s="92" t="str">
        <f t="shared" si="470"/>
        <v/>
      </c>
      <c r="AA273" s="92"/>
      <c r="AB273" s="92" t="str">
        <f t="shared" si="471"/>
        <v/>
      </c>
      <c r="AC273" s="92"/>
      <c r="AD273" s="92" t="str">
        <f t="shared" si="472"/>
        <v/>
      </c>
      <c r="AE273" s="9"/>
      <c r="AF273" s="172"/>
      <c r="AG273" s="172"/>
      <c r="AH273" s="10" t="str">
        <f t="shared" si="473"/>
        <v>X</v>
      </c>
      <c r="AI273" s="10"/>
      <c r="AJ273" s="92" t="str">
        <f t="shared" si="474"/>
        <v/>
      </c>
      <c r="AK273" s="92"/>
      <c r="AL273" s="10" t="str">
        <f t="shared" si="475"/>
        <v/>
      </c>
      <c r="AM273" s="92"/>
      <c r="AN273" s="10" t="str">
        <f t="shared" si="476"/>
        <v/>
      </c>
      <c r="AO273" s="569"/>
      <c r="AP273" s="10" t="str">
        <f t="shared" si="477"/>
        <v/>
      </c>
      <c r="AQ273" s="172"/>
    </row>
    <row r="274" spans="1:43" s="70" customFormat="1" ht="37.5" customHeight="1" x14ac:dyDescent="0.25">
      <c r="A274" s="35">
        <v>10</v>
      </c>
      <c r="B274" s="71" t="s">
        <v>257</v>
      </c>
      <c r="C274" s="135" t="s">
        <v>210</v>
      </c>
      <c r="D274" s="56">
        <v>11100000755</v>
      </c>
      <c r="E274" s="27">
        <v>95</v>
      </c>
      <c r="F274" s="27">
        <v>30</v>
      </c>
      <c r="G274" s="27">
        <v>60</v>
      </c>
      <c r="H274" s="27">
        <v>1</v>
      </c>
      <c r="I274" s="27">
        <v>0</v>
      </c>
      <c r="J274" s="170">
        <v>91</v>
      </c>
      <c r="K274" s="156">
        <f t="shared" si="464"/>
        <v>30</v>
      </c>
      <c r="L274" s="156">
        <f t="shared" si="465"/>
        <v>60</v>
      </c>
      <c r="M274" s="156">
        <f t="shared" si="478"/>
        <v>1</v>
      </c>
      <c r="N274" s="156">
        <f t="shared" si="479"/>
        <v>0</v>
      </c>
      <c r="O274" s="179">
        <f t="shared" si="466"/>
        <v>91</v>
      </c>
      <c r="P274" s="161" t="str">
        <f t="shared" si="420"/>
        <v>Xuất sắc</v>
      </c>
      <c r="Q274" s="536"/>
      <c r="R274" s="536"/>
      <c r="S274" s="536"/>
      <c r="T274" s="580">
        <f t="shared" si="467"/>
        <v>0</v>
      </c>
      <c r="U274" s="580">
        <f t="shared" si="468"/>
        <v>0</v>
      </c>
      <c r="V274" s="581" t="str">
        <f t="shared" si="482"/>
        <v>Xuất sắc</v>
      </c>
      <c r="W274" s="612"/>
      <c r="X274" s="10" t="str">
        <f t="shared" si="469"/>
        <v>X</v>
      </c>
      <c r="Y274" s="10"/>
      <c r="Z274" s="92" t="str">
        <f t="shared" si="470"/>
        <v/>
      </c>
      <c r="AA274" s="92"/>
      <c r="AB274" s="92" t="str">
        <f t="shared" si="471"/>
        <v/>
      </c>
      <c r="AC274" s="92"/>
      <c r="AD274" s="92" t="str">
        <f t="shared" si="472"/>
        <v/>
      </c>
      <c r="AE274" s="9"/>
      <c r="AF274" s="172"/>
      <c r="AG274" s="172"/>
      <c r="AH274" s="10" t="str">
        <f t="shared" si="473"/>
        <v>X</v>
      </c>
      <c r="AI274" s="10"/>
      <c r="AJ274" s="92" t="str">
        <f t="shared" si="474"/>
        <v/>
      </c>
      <c r="AK274" s="92"/>
      <c r="AL274" s="10" t="str">
        <f t="shared" si="475"/>
        <v/>
      </c>
      <c r="AM274" s="92"/>
      <c r="AN274" s="10" t="str">
        <f t="shared" si="476"/>
        <v/>
      </c>
      <c r="AO274" s="569"/>
      <c r="AP274" s="10" t="str">
        <f t="shared" si="477"/>
        <v/>
      </c>
      <c r="AQ274" s="172"/>
    </row>
    <row r="275" spans="1:43" s="70" customFormat="1" ht="35.25" customHeight="1" x14ac:dyDescent="0.25">
      <c r="A275" s="35">
        <v>11</v>
      </c>
      <c r="B275" s="145" t="s">
        <v>258</v>
      </c>
      <c r="C275" s="135" t="s">
        <v>584</v>
      </c>
      <c r="D275" s="56">
        <v>11100000764</v>
      </c>
      <c r="E275" s="27">
        <v>90</v>
      </c>
      <c r="F275" s="27">
        <v>30</v>
      </c>
      <c r="G275" s="27">
        <v>60</v>
      </c>
      <c r="H275" s="27">
        <v>1</v>
      </c>
      <c r="I275" s="27">
        <v>0</v>
      </c>
      <c r="J275" s="170">
        <v>91</v>
      </c>
      <c r="K275" s="156">
        <f t="shared" si="464"/>
        <v>30</v>
      </c>
      <c r="L275" s="156">
        <f t="shared" si="465"/>
        <v>60</v>
      </c>
      <c r="M275" s="156">
        <f t="shared" si="478"/>
        <v>1</v>
      </c>
      <c r="N275" s="156">
        <f t="shared" si="479"/>
        <v>0</v>
      </c>
      <c r="O275" s="179">
        <f t="shared" si="466"/>
        <v>91</v>
      </c>
      <c r="P275" s="161" t="str">
        <f t="shared" si="420"/>
        <v>Xuất sắc</v>
      </c>
      <c r="Q275" s="536" t="s">
        <v>879</v>
      </c>
      <c r="R275" s="536"/>
      <c r="S275" s="536"/>
      <c r="T275" s="580">
        <f t="shared" si="467"/>
        <v>1</v>
      </c>
      <c r="U275" s="580">
        <f t="shared" si="468"/>
        <v>0</v>
      </c>
      <c r="V275" s="581" t="str">
        <f t="shared" si="482"/>
        <v>Tốt</v>
      </c>
      <c r="W275" s="594" t="s">
        <v>893</v>
      </c>
      <c r="X275" s="10" t="str">
        <f t="shared" si="469"/>
        <v>X</v>
      </c>
      <c r="Y275" s="10"/>
      <c r="Z275" s="92" t="str">
        <f t="shared" si="470"/>
        <v/>
      </c>
      <c r="AA275" s="92"/>
      <c r="AB275" s="92" t="str">
        <f t="shared" si="471"/>
        <v/>
      </c>
      <c r="AC275" s="92"/>
      <c r="AD275" s="92" t="str">
        <f t="shared" si="472"/>
        <v/>
      </c>
      <c r="AE275" s="9"/>
      <c r="AF275" s="172"/>
      <c r="AG275" s="172"/>
      <c r="AH275" s="10" t="str">
        <f t="shared" si="473"/>
        <v/>
      </c>
      <c r="AI275" s="10"/>
      <c r="AJ275" s="92" t="str">
        <f t="shared" si="474"/>
        <v>X</v>
      </c>
      <c r="AK275" s="92"/>
      <c r="AL275" s="10" t="str">
        <f t="shared" si="475"/>
        <v/>
      </c>
      <c r="AM275" s="92"/>
      <c r="AN275" s="10" t="str">
        <f t="shared" si="476"/>
        <v/>
      </c>
      <c r="AO275" s="569"/>
      <c r="AP275" s="10" t="str">
        <f t="shared" si="477"/>
        <v/>
      </c>
      <c r="AQ275" s="172"/>
    </row>
    <row r="276" spans="1:43" s="70" customFormat="1" ht="23.25" customHeight="1" x14ac:dyDescent="0.25">
      <c r="A276" s="35">
        <v>12</v>
      </c>
      <c r="B276" s="71" t="s">
        <v>259</v>
      </c>
      <c r="C276" s="135" t="s">
        <v>146</v>
      </c>
      <c r="D276" s="56">
        <v>11100000770</v>
      </c>
      <c r="E276" s="27">
        <v>85</v>
      </c>
      <c r="F276" s="27">
        <v>27</v>
      </c>
      <c r="G276" s="27">
        <v>50</v>
      </c>
      <c r="H276" s="27">
        <v>1</v>
      </c>
      <c r="I276" s="27">
        <v>0</v>
      </c>
      <c r="J276" s="170">
        <v>78</v>
      </c>
      <c r="K276" s="156">
        <f t="shared" si="464"/>
        <v>27</v>
      </c>
      <c r="L276" s="156">
        <f t="shared" si="465"/>
        <v>50</v>
      </c>
      <c r="M276" s="156">
        <f t="shared" si="478"/>
        <v>1</v>
      </c>
      <c r="N276" s="156">
        <f t="shared" si="479"/>
        <v>0</v>
      </c>
      <c r="O276" s="179">
        <f t="shared" si="466"/>
        <v>78</v>
      </c>
      <c r="P276" s="161" t="str">
        <f t="shared" si="420"/>
        <v>Tốt</v>
      </c>
      <c r="Q276" s="536"/>
      <c r="R276" s="536"/>
      <c r="S276" s="536"/>
      <c r="T276" s="580">
        <f t="shared" si="467"/>
        <v>0</v>
      </c>
      <c r="U276" s="580">
        <f t="shared" si="468"/>
        <v>0</v>
      </c>
      <c r="V276" s="581" t="str">
        <f t="shared" si="482"/>
        <v>Tốt</v>
      </c>
      <c r="W276" s="612"/>
      <c r="X276" s="10" t="str">
        <f t="shared" si="469"/>
        <v/>
      </c>
      <c r="Y276" s="10"/>
      <c r="Z276" s="92" t="str">
        <f t="shared" si="470"/>
        <v>X</v>
      </c>
      <c r="AA276" s="92"/>
      <c r="AB276" s="92" t="str">
        <f t="shared" si="471"/>
        <v/>
      </c>
      <c r="AC276" s="92"/>
      <c r="AD276" s="92" t="str">
        <f t="shared" si="472"/>
        <v/>
      </c>
      <c r="AE276" s="9"/>
      <c r="AF276" s="172"/>
      <c r="AG276" s="172"/>
      <c r="AH276" s="10" t="str">
        <f t="shared" si="473"/>
        <v/>
      </c>
      <c r="AI276" s="10"/>
      <c r="AJ276" s="92" t="str">
        <f t="shared" si="474"/>
        <v>X</v>
      </c>
      <c r="AK276" s="92"/>
      <c r="AL276" s="10" t="str">
        <f t="shared" si="475"/>
        <v/>
      </c>
      <c r="AM276" s="92"/>
      <c r="AN276" s="10" t="str">
        <f t="shared" si="476"/>
        <v/>
      </c>
      <c r="AO276" s="569"/>
      <c r="AP276" s="10" t="str">
        <f t="shared" si="477"/>
        <v/>
      </c>
      <c r="AQ276" s="172"/>
    </row>
    <row r="277" spans="1:43" s="4" customFormat="1" ht="33" customHeight="1" x14ac:dyDescent="0.25">
      <c r="A277" s="35">
        <v>13</v>
      </c>
      <c r="B277" s="71" t="s">
        <v>260</v>
      </c>
      <c r="C277" s="135" t="s">
        <v>426</v>
      </c>
      <c r="D277" s="56">
        <v>11100096314</v>
      </c>
      <c r="E277" s="27">
        <v>85</v>
      </c>
      <c r="F277" s="27">
        <v>27</v>
      </c>
      <c r="G277" s="27">
        <v>50</v>
      </c>
      <c r="H277" s="27">
        <v>1</v>
      </c>
      <c r="I277" s="27">
        <v>0</v>
      </c>
      <c r="J277" s="170">
        <v>78</v>
      </c>
      <c r="K277" s="156">
        <f t="shared" si="464"/>
        <v>27</v>
      </c>
      <c r="L277" s="156">
        <f t="shared" si="465"/>
        <v>50</v>
      </c>
      <c r="M277" s="156">
        <f t="shared" si="478"/>
        <v>1</v>
      </c>
      <c r="N277" s="156">
        <f t="shared" si="479"/>
        <v>0</v>
      </c>
      <c r="O277" s="179">
        <f t="shared" si="466"/>
        <v>78</v>
      </c>
      <c r="P277" s="161" t="str">
        <f t="shared" si="420"/>
        <v>Tốt</v>
      </c>
      <c r="Q277" s="536"/>
      <c r="R277" s="536"/>
      <c r="S277" s="536"/>
      <c r="T277" s="580">
        <f t="shared" si="467"/>
        <v>0</v>
      </c>
      <c r="U277" s="580">
        <f t="shared" si="468"/>
        <v>0</v>
      </c>
      <c r="V277" s="581" t="str">
        <f t="shared" si="482"/>
        <v>Tốt</v>
      </c>
      <c r="W277" s="612"/>
      <c r="X277" s="10" t="str">
        <f t="shared" si="469"/>
        <v/>
      </c>
      <c r="Y277" s="10"/>
      <c r="Z277" s="92" t="str">
        <f t="shared" si="470"/>
        <v>X</v>
      </c>
      <c r="AA277" s="92"/>
      <c r="AB277" s="92" t="str">
        <f t="shared" si="471"/>
        <v/>
      </c>
      <c r="AC277" s="92"/>
      <c r="AD277" s="92" t="str">
        <f t="shared" si="472"/>
        <v/>
      </c>
      <c r="AE277" s="9"/>
      <c r="AF277" s="172"/>
      <c r="AG277" s="172"/>
      <c r="AH277" s="10" t="str">
        <f t="shared" si="473"/>
        <v/>
      </c>
      <c r="AI277" s="10"/>
      <c r="AJ277" s="92" t="str">
        <f t="shared" si="474"/>
        <v>X</v>
      </c>
      <c r="AK277" s="92"/>
      <c r="AL277" s="10" t="str">
        <f t="shared" si="475"/>
        <v/>
      </c>
      <c r="AM277" s="92"/>
      <c r="AN277" s="10" t="str">
        <f t="shared" si="476"/>
        <v/>
      </c>
      <c r="AO277" s="569"/>
      <c r="AP277" s="10" t="str">
        <f t="shared" si="477"/>
        <v/>
      </c>
      <c r="AQ277" s="172"/>
    </row>
    <row r="278" spans="1:43" s="4" customFormat="1" ht="23.25" customHeight="1" x14ac:dyDescent="0.25">
      <c r="A278" s="35">
        <v>14</v>
      </c>
      <c r="B278" s="145" t="s">
        <v>76</v>
      </c>
      <c r="C278" s="135" t="s">
        <v>426</v>
      </c>
      <c r="D278" s="56">
        <v>11100082588</v>
      </c>
      <c r="E278" s="27">
        <v>97</v>
      </c>
      <c r="F278" s="27">
        <v>26</v>
      </c>
      <c r="G278" s="27">
        <v>50</v>
      </c>
      <c r="H278" s="27">
        <v>1</v>
      </c>
      <c r="I278" s="27">
        <v>0</v>
      </c>
      <c r="J278" s="170">
        <v>77</v>
      </c>
      <c r="K278" s="156">
        <f t="shared" si="464"/>
        <v>26</v>
      </c>
      <c r="L278" s="156">
        <f t="shared" si="465"/>
        <v>50</v>
      </c>
      <c r="M278" s="156">
        <f t="shared" si="478"/>
        <v>1</v>
      </c>
      <c r="N278" s="156">
        <f t="shared" si="479"/>
        <v>0</v>
      </c>
      <c r="O278" s="179">
        <f t="shared" si="466"/>
        <v>77</v>
      </c>
      <c r="P278" s="161" t="str">
        <f t="shared" si="420"/>
        <v>Tốt</v>
      </c>
      <c r="Q278" s="536"/>
      <c r="R278" s="536"/>
      <c r="S278" s="536"/>
      <c r="T278" s="580">
        <f t="shared" si="467"/>
        <v>0</v>
      </c>
      <c r="U278" s="580">
        <f t="shared" si="468"/>
        <v>0</v>
      </c>
      <c r="V278" s="581" t="str">
        <f t="shared" si="482"/>
        <v>Tốt</v>
      </c>
      <c r="W278" s="612"/>
      <c r="X278" s="10" t="str">
        <f t="shared" si="469"/>
        <v/>
      </c>
      <c r="Y278" s="10"/>
      <c r="Z278" s="92" t="str">
        <f t="shared" si="470"/>
        <v>X</v>
      </c>
      <c r="AA278" s="92"/>
      <c r="AB278" s="92" t="str">
        <f t="shared" si="471"/>
        <v/>
      </c>
      <c r="AC278" s="92"/>
      <c r="AD278" s="92" t="str">
        <f t="shared" si="472"/>
        <v/>
      </c>
      <c r="AE278" s="9"/>
      <c r="AF278" s="172"/>
      <c r="AG278" s="172"/>
      <c r="AH278" s="10" t="str">
        <f t="shared" si="473"/>
        <v/>
      </c>
      <c r="AI278" s="10"/>
      <c r="AJ278" s="92" t="str">
        <f t="shared" si="474"/>
        <v>X</v>
      </c>
      <c r="AK278" s="92"/>
      <c r="AL278" s="10" t="str">
        <f t="shared" si="475"/>
        <v/>
      </c>
      <c r="AM278" s="92"/>
      <c r="AN278" s="10" t="str">
        <f t="shared" si="476"/>
        <v/>
      </c>
      <c r="AO278" s="569"/>
      <c r="AP278" s="10" t="str">
        <f t="shared" si="477"/>
        <v/>
      </c>
      <c r="AQ278" s="172"/>
    </row>
    <row r="279" spans="1:43" s="4" customFormat="1" ht="23.25" customHeight="1" x14ac:dyDescent="0.25">
      <c r="A279" s="35">
        <v>15</v>
      </c>
      <c r="B279" s="145" t="s">
        <v>252</v>
      </c>
      <c r="C279" s="135" t="s">
        <v>149</v>
      </c>
      <c r="D279" s="56">
        <v>11100110135</v>
      </c>
      <c r="E279" s="27">
        <v>96</v>
      </c>
      <c r="F279" s="27">
        <v>30</v>
      </c>
      <c r="G279" s="27">
        <v>60</v>
      </c>
      <c r="H279" s="27">
        <v>1</v>
      </c>
      <c r="I279" s="27">
        <v>0</v>
      </c>
      <c r="J279" s="170">
        <v>91</v>
      </c>
      <c r="K279" s="156">
        <f t="shared" si="464"/>
        <v>30</v>
      </c>
      <c r="L279" s="156">
        <f t="shared" si="465"/>
        <v>60</v>
      </c>
      <c r="M279" s="156">
        <f t="shared" si="478"/>
        <v>1</v>
      </c>
      <c r="N279" s="156">
        <f t="shared" si="479"/>
        <v>0</v>
      </c>
      <c r="O279" s="179">
        <f t="shared" si="466"/>
        <v>91</v>
      </c>
      <c r="P279" s="161" t="str">
        <f t="shared" si="420"/>
        <v>Xuất sắc</v>
      </c>
      <c r="Q279" s="536"/>
      <c r="R279" s="536"/>
      <c r="S279" s="536"/>
      <c r="T279" s="580">
        <f t="shared" si="467"/>
        <v>0</v>
      </c>
      <c r="U279" s="580">
        <f t="shared" si="468"/>
        <v>0</v>
      </c>
      <c r="V279" s="581" t="str">
        <f t="shared" si="482"/>
        <v>Xuất sắc</v>
      </c>
      <c r="W279" s="612"/>
      <c r="X279" s="10" t="str">
        <f t="shared" si="469"/>
        <v>X</v>
      </c>
      <c r="Y279" s="10"/>
      <c r="Z279" s="92" t="str">
        <f t="shared" si="470"/>
        <v/>
      </c>
      <c r="AA279" s="92"/>
      <c r="AB279" s="92" t="str">
        <f t="shared" si="471"/>
        <v/>
      </c>
      <c r="AC279" s="92"/>
      <c r="AD279" s="92" t="str">
        <f t="shared" si="472"/>
        <v/>
      </c>
      <c r="AE279" s="9"/>
      <c r="AF279" s="172"/>
      <c r="AG279" s="172"/>
      <c r="AH279" s="10" t="str">
        <f t="shared" si="473"/>
        <v>X</v>
      </c>
      <c r="AI279" s="10"/>
      <c r="AJ279" s="92" t="str">
        <f t="shared" si="474"/>
        <v/>
      </c>
      <c r="AK279" s="92"/>
      <c r="AL279" s="10" t="str">
        <f t="shared" si="475"/>
        <v/>
      </c>
      <c r="AM279" s="92"/>
      <c r="AN279" s="10" t="str">
        <f t="shared" si="476"/>
        <v/>
      </c>
      <c r="AO279" s="569"/>
      <c r="AP279" s="10" t="str">
        <f t="shared" si="477"/>
        <v/>
      </c>
      <c r="AQ279" s="172"/>
    </row>
    <row r="280" spans="1:43" s="4" customFormat="1" ht="37.5" customHeight="1" x14ac:dyDescent="0.25">
      <c r="A280" s="35">
        <v>16</v>
      </c>
      <c r="B280" s="145" t="s">
        <v>261</v>
      </c>
      <c r="C280" s="135" t="s">
        <v>574</v>
      </c>
      <c r="D280" s="56">
        <v>11100109985</v>
      </c>
      <c r="E280" s="27">
        <v>88</v>
      </c>
      <c r="F280" s="27">
        <v>26</v>
      </c>
      <c r="G280" s="27">
        <v>50</v>
      </c>
      <c r="H280" s="27">
        <v>1</v>
      </c>
      <c r="I280" s="27">
        <v>0</v>
      </c>
      <c r="J280" s="170">
        <v>77</v>
      </c>
      <c r="K280" s="156">
        <f t="shared" si="464"/>
        <v>26</v>
      </c>
      <c r="L280" s="156">
        <f t="shared" si="465"/>
        <v>50</v>
      </c>
      <c r="M280" s="156">
        <f t="shared" si="478"/>
        <v>1</v>
      </c>
      <c r="N280" s="156">
        <f t="shared" si="479"/>
        <v>0</v>
      </c>
      <c r="O280" s="179">
        <f t="shared" si="466"/>
        <v>77</v>
      </c>
      <c r="P280" s="161" t="str">
        <f t="shared" si="420"/>
        <v>Tốt</v>
      </c>
      <c r="Q280" s="536"/>
      <c r="R280" s="536"/>
      <c r="S280" s="536"/>
      <c r="T280" s="580">
        <f t="shared" si="467"/>
        <v>0</v>
      </c>
      <c r="U280" s="580">
        <f t="shared" si="468"/>
        <v>0</v>
      </c>
      <c r="V280" s="581" t="str">
        <f t="shared" si="482"/>
        <v>Tốt</v>
      </c>
      <c r="W280" s="612"/>
      <c r="X280" s="10" t="str">
        <f t="shared" si="469"/>
        <v/>
      </c>
      <c r="Y280" s="10"/>
      <c r="Z280" s="92" t="str">
        <f t="shared" si="470"/>
        <v>X</v>
      </c>
      <c r="AA280" s="92"/>
      <c r="AB280" s="92" t="str">
        <f t="shared" si="471"/>
        <v/>
      </c>
      <c r="AC280" s="92"/>
      <c r="AD280" s="92" t="str">
        <f t="shared" si="472"/>
        <v/>
      </c>
      <c r="AE280" s="9"/>
      <c r="AF280" s="172"/>
      <c r="AG280" s="172"/>
      <c r="AH280" s="10" t="str">
        <f t="shared" si="473"/>
        <v/>
      </c>
      <c r="AI280" s="10"/>
      <c r="AJ280" s="92" t="str">
        <f t="shared" si="474"/>
        <v>X</v>
      </c>
      <c r="AK280" s="92"/>
      <c r="AL280" s="10" t="str">
        <f t="shared" si="475"/>
        <v/>
      </c>
      <c r="AM280" s="92"/>
      <c r="AN280" s="10" t="str">
        <f t="shared" si="476"/>
        <v/>
      </c>
      <c r="AO280" s="569"/>
      <c r="AP280" s="10" t="str">
        <f t="shared" si="477"/>
        <v/>
      </c>
      <c r="AQ280" s="172"/>
    </row>
    <row r="281" spans="1:43" s="4" customFormat="1" ht="23.25" customHeight="1" x14ac:dyDescent="0.25">
      <c r="A281" s="35">
        <v>17</v>
      </c>
      <c r="B281" s="145" t="s">
        <v>59</v>
      </c>
      <c r="C281" s="135" t="s">
        <v>143</v>
      </c>
      <c r="D281" s="56">
        <v>11100110126</v>
      </c>
      <c r="E281" s="27">
        <v>86</v>
      </c>
      <c r="F281" s="27">
        <v>25</v>
      </c>
      <c r="G281" s="27">
        <v>50</v>
      </c>
      <c r="H281" s="27">
        <v>1</v>
      </c>
      <c r="I281" s="27">
        <v>0</v>
      </c>
      <c r="J281" s="170">
        <v>76</v>
      </c>
      <c r="K281" s="156">
        <f t="shared" si="464"/>
        <v>25</v>
      </c>
      <c r="L281" s="156">
        <f t="shared" si="465"/>
        <v>50</v>
      </c>
      <c r="M281" s="156">
        <f t="shared" si="478"/>
        <v>1</v>
      </c>
      <c r="N281" s="156">
        <f t="shared" si="479"/>
        <v>0</v>
      </c>
      <c r="O281" s="179">
        <f t="shared" si="466"/>
        <v>76</v>
      </c>
      <c r="P281" s="161" t="str">
        <f t="shared" si="420"/>
        <v>Tốt</v>
      </c>
      <c r="Q281" s="536"/>
      <c r="R281" s="536"/>
      <c r="S281" s="536"/>
      <c r="T281" s="580">
        <f t="shared" si="467"/>
        <v>0</v>
      </c>
      <c r="U281" s="580">
        <f t="shared" si="468"/>
        <v>0</v>
      </c>
      <c r="V281" s="581" t="str">
        <f t="shared" si="482"/>
        <v>Tốt</v>
      </c>
      <c r="W281" s="612"/>
      <c r="X281" s="10" t="str">
        <f t="shared" si="469"/>
        <v/>
      </c>
      <c r="Y281" s="10"/>
      <c r="Z281" s="92" t="str">
        <f t="shared" si="470"/>
        <v>X</v>
      </c>
      <c r="AA281" s="92"/>
      <c r="AB281" s="92" t="str">
        <f t="shared" si="471"/>
        <v/>
      </c>
      <c r="AC281" s="92"/>
      <c r="AD281" s="92" t="str">
        <f t="shared" si="472"/>
        <v/>
      </c>
      <c r="AE281" s="9"/>
      <c r="AF281" s="172"/>
      <c r="AG281" s="172"/>
      <c r="AH281" s="10" t="str">
        <f t="shared" si="473"/>
        <v/>
      </c>
      <c r="AI281" s="10"/>
      <c r="AJ281" s="92" t="str">
        <f t="shared" si="474"/>
        <v>X</v>
      </c>
      <c r="AK281" s="92"/>
      <c r="AL281" s="10" t="str">
        <f t="shared" si="475"/>
        <v/>
      </c>
      <c r="AM281" s="92"/>
      <c r="AN281" s="10" t="str">
        <f t="shared" si="476"/>
        <v/>
      </c>
      <c r="AO281" s="569"/>
      <c r="AP281" s="10" t="str">
        <f t="shared" si="477"/>
        <v/>
      </c>
      <c r="AQ281" s="172"/>
    </row>
    <row r="282" spans="1:43" s="4" customFormat="1" ht="23.25" customHeight="1" x14ac:dyDescent="0.25">
      <c r="A282" s="35">
        <v>18</v>
      </c>
      <c r="B282" s="145" t="s">
        <v>262</v>
      </c>
      <c r="C282" s="135" t="s">
        <v>606</v>
      </c>
      <c r="D282" s="56">
        <v>21100001269</v>
      </c>
      <c r="E282" s="27">
        <v>85</v>
      </c>
      <c r="F282" s="27">
        <v>26</v>
      </c>
      <c r="G282" s="27">
        <v>50</v>
      </c>
      <c r="H282" s="27">
        <v>1</v>
      </c>
      <c r="I282" s="27">
        <v>0</v>
      </c>
      <c r="J282" s="170">
        <v>77</v>
      </c>
      <c r="K282" s="156">
        <f t="shared" si="464"/>
        <v>26</v>
      </c>
      <c r="L282" s="156">
        <f t="shared" si="465"/>
        <v>50</v>
      </c>
      <c r="M282" s="156">
        <f t="shared" si="478"/>
        <v>1</v>
      </c>
      <c r="N282" s="156">
        <f t="shared" si="479"/>
        <v>0</v>
      </c>
      <c r="O282" s="179">
        <f t="shared" si="466"/>
        <v>77</v>
      </c>
      <c r="P282" s="161" t="str">
        <f t="shared" ref="P282:P343" si="483">IF(AND($O282&gt;=90,$O282&lt;=100),"Xuất sắc",IF(AND($O282&gt;=75,$O282&lt;90),"Tốt",IF(AND($O282&gt;=50,$O282&lt;75),"Hoàn thành",IF(AND($O282&lt;50,$O282&gt;0),"Không hoàn thành",IF($O282=0,"Không đánh giá","")))))</f>
        <v>Tốt</v>
      </c>
      <c r="Q282" s="536"/>
      <c r="R282" s="536"/>
      <c r="S282" s="536"/>
      <c r="T282" s="580">
        <f t="shared" si="467"/>
        <v>0</v>
      </c>
      <c r="U282" s="580">
        <f t="shared" si="468"/>
        <v>0</v>
      </c>
      <c r="V282" s="581" t="str">
        <f t="shared" si="482"/>
        <v>Tốt</v>
      </c>
      <c r="W282" s="612"/>
      <c r="X282" s="10" t="str">
        <f t="shared" si="469"/>
        <v/>
      </c>
      <c r="Y282" s="10"/>
      <c r="Z282" s="92" t="str">
        <f t="shared" si="470"/>
        <v>X</v>
      </c>
      <c r="AA282" s="92"/>
      <c r="AB282" s="92" t="str">
        <f t="shared" si="471"/>
        <v/>
      </c>
      <c r="AC282" s="92"/>
      <c r="AD282" s="92" t="str">
        <f t="shared" si="472"/>
        <v/>
      </c>
      <c r="AE282" s="9"/>
      <c r="AF282" s="172"/>
      <c r="AG282" s="172"/>
      <c r="AH282" s="10" t="str">
        <f t="shared" si="473"/>
        <v/>
      </c>
      <c r="AI282" s="10"/>
      <c r="AJ282" s="92" t="str">
        <f t="shared" si="474"/>
        <v>X</v>
      </c>
      <c r="AK282" s="92"/>
      <c r="AL282" s="10" t="str">
        <f t="shared" si="475"/>
        <v/>
      </c>
      <c r="AM282" s="92"/>
      <c r="AN282" s="10" t="str">
        <f t="shared" si="476"/>
        <v/>
      </c>
      <c r="AO282" s="569"/>
      <c r="AP282" s="10" t="str">
        <f t="shared" si="477"/>
        <v/>
      </c>
      <c r="AQ282" s="172"/>
    </row>
    <row r="283" spans="1:43" s="70" customFormat="1" ht="29.25" customHeight="1" x14ac:dyDescent="0.25">
      <c r="A283" s="35">
        <v>19</v>
      </c>
      <c r="B283" s="71" t="s">
        <v>263</v>
      </c>
      <c r="C283" s="45" t="s">
        <v>588</v>
      </c>
      <c r="D283" s="56">
        <v>21100001259</v>
      </c>
      <c r="E283" s="27">
        <v>75</v>
      </c>
      <c r="F283" s="27">
        <v>25</v>
      </c>
      <c r="G283" s="27">
        <v>50</v>
      </c>
      <c r="H283" s="27">
        <v>1</v>
      </c>
      <c r="I283" s="27">
        <v>0</v>
      </c>
      <c r="J283" s="179">
        <v>76</v>
      </c>
      <c r="K283" s="156">
        <f t="shared" si="464"/>
        <v>25</v>
      </c>
      <c r="L283" s="156">
        <f t="shared" si="465"/>
        <v>50</v>
      </c>
      <c r="M283" s="156">
        <f t="shared" si="478"/>
        <v>1</v>
      </c>
      <c r="N283" s="156">
        <f t="shared" si="479"/>
        <v>0</v>
      </c>
      <c r="O283" s="179">
        <f t="shared" si="466"/>
        <v>76</v>
      </c>
      <c r="P283" s="161" t="str">
        <f t="shared" si="483"/>
        <v>Tốt</v>
      </c>
      <c r="Q283" s="536"/>
      <c r="R283" s="536"/>
      <c r="S283" s="536"/>
      <c r="T283" s="580">
        <f t="shared" si="467"/>
        <v>0</v>
      </c>
      <c r="U283" s="580">
        <f t="shared" si="468"/>
        <v>0</v>
      </c>
      <c r="V283" s="581" t="str">
        <f t="shared" si="482"/>
        <v>Tốt</v>
      </c>
      <c r="W283" s="612"/>
      <c r="X283" s="79" t="str">
        <f t="shared" si="469"/>
        <v/>
      </c>
      <c r="Y283" s="79"/>
      <c r="Z283" s="92" t="str">
        <f t="shared" si="470"/>
        <v>X</v>
      </c>
      <c r="AA283" s="92"/>
      <c r="AB283" s="92" t="str">
        <f t="shared" si="471"/>
        <v/>
      </c>
      <c r="AC283" s="92"/>
      <c r="AD283" s="92" t="str">
        <f t="shared" si="472"/>
        <v/>
      </c>
      <c r="AE283" s="172"/>
      <c r="AF283" s="172"/>
      <c r="AG283" s="172"/>
      <c r="AH283" s="79" t="str">
        <f t="shared" si="473"/>
        <v/>
      </c>
      <c r="AI283" s="79"/>
      <c r="AJ283" s="92" t="str">
        <f t="shared" si="474"/>
        <v>X</v>
      </c>
      <c r="AK283" s="92"/>
      <c r="AL283" s="79" t="str">
        <f t="shared" si="475"/>
        <v/>
      </c>
      <c r="AM283" s="92"/>
      <c r="AN283" s="79" t="str">
        <f t="shared" si="476"/>
        <v/>
      </c>
      <c r="AO283" s="172"/>
      <c r="AP283" s="79" t="str">
        <f t="shared" si="477"/>
        <v/>
      </c>
      <c r="AQ283" s="172"/>
    </row>
    <row r="284" spans="1:43" s="4" customFormat="1" ht="42.75" customHeight="1" x14ac:dyDescent="0.25">
      <c r="A284" s="35">
        <v>20</v>
      </c>
      <c r="B284" s="145" t="s">
        <v>264</v>
      </c>
      <c r="C284" s="135" t="s">
        <v>549</v>
      </c>
      <c r="D284" s="56">
        <v>11100000748</v>
      </c>
      <c r="E284" s="27">
        <v>93</v>
      </c>
      <c r="F284" s="27">
        <v>28</v>
      </c>
      <c r="G284" s="27">
        <v>50</v>
      </c>
      <c r="H284" s="27">
        <v>1</v>
      </c>
      <c r="I284" s="27">
        <v>0</v>
      </c>
      <c r="J284" s="170">
        <v>76.7</v>
      </c>
      <c r="K284" s="156">
        <f t="shared" si="464"/>
        <v>28</v>
      </c>
      <c r="L284" s="156">
        <f t="shared" si="465"/>
        <v>50</v>
      </c>
      <c r="M284" s="156">
        <f t="shared" si="478"/>
        <v>1</v>
      </c>
      <c r="N284" s="156">
        <f t="shared" si="479"/>
        <v>0</v>
      </c>
      <c r="O284" s="179">
        <f t="shared" si="466"/>
        <v>79</v>
      </c>
      <c r="P284" s="161" t="str">
        <f t="shared" si="483"/>
        <v>Tốt</v>
      </c>
      <c r="Q284" s="536"/>
      <c r="R284" s="536"/>
      <c r="S284" s="536"/>
      <c r="T284" s="580">
        <f t="shared" si="467"/>
        <v>0</v>
      </c>
      <c r="U284" s="580">
        <f t="shared" si="468"/>
        <v>0</v>
      </c>
      <c r="V284" s="581" t="str">
        <f t="shared" si="482"/>
        <v>Tốt</v>
      </c>
      <c r="W284" s="162"/>
      <c r="X284" s="10" t="str">
        <f t="shared" si="469"/>
        <v/>
      </c>
      <c r="Y284" s="10"/>
      <c r="Z284" s="92" t="str">
        <f t="shared" si="470"/>
        <v>X</v>
      </c>
      <c r="AA284" s="92"/>
      <c r="AB284" s="92" t="str">
        <f t="shared" si="471"/>
        <v/>
      </c>
      <c r="AC284" s="92"/>
      <c r="AD284" s="92" t="str">
        <f t="shared" si="472"/>
        <v/>
      </c>
      <c r="AE284" s="9"/>
      <c r="AF284" s="172"/>
      <c r="AG284" s="172"/>
      <c r="AH284" s="10" t="str">
        <f t="shared" si="473"/>
        <v/>
      </c>
      <c r="AI284" s="10"/>
      <c r="AJ284" s="92" t="str">
        <f t="shared" si="474"/>
        <v>X</v>
      </c>
      <c r="AK284" s="92"/>
      <c r="AL284" s="10" t="str">
        <f t="shared" si="475"/>
        <v/>
      </c>
      <c r="AM284" s="92"/>
      <c r="AN284" s="10" t="str">
        <f t="shared" si="476"/>
        <v/>
      </c>
      <c r="AO284" s="569"/>
      <c r="AP284" s="10" t="str">
        <f t="shared" si="477"/>
        <v/>
      </c>
      <c r="AQ284" s="172"/>
    </row>
    <row r="285" spans="1:43" s="4" customFormat="1" ht="23.25" customHeight="1" x14ac:dyDescent="0.25">
      <c r="A285" s="35">
        <v>21</v>
      </c>
      <c r="B285" s="145" t="s">
        <v>265</v>
      </c>
      <c r="C285" s="135" t="s">
        <v>586</v>
      </c>
      <c r="D285" s="56">
        <v>11100000738</v>
      </c>
      <c r="E285" s="27">
        <v>88</v>
      </c>
      <c r="F285" s="27">
        <v>25</v>
      </c>
      <c r="G285" s="27">
        <v>50</v>
      </c>
      <c r="H285" s="27">
        <v>1</v>
      </c>
      <c r="I285" s="27">
        <v>0</v>
      </c>
      <c r="J285" s="170">
        <v>76</v>
      </c>
      <c r="K285" s="156">
        <f t="shared" si="464"/>
        <v>25</v>
      </c>
      <c r="L285" s="156">
        <f t="shared" si="465"/>
        <v>50</v>
      </c>
      <c r="M285" s="156">
        <f t="shared" si="478"/>
        <v>1</v>
      </c>
      <c r="N285" s="156">
        <f t="shared" si="479"/>
        <v>0</v>
      </c>
      <c r="O285" s="179">
        <f t="shared" si="466"/>
        <v>76</v>
      </c>
      <c r="P285" s="161" t="str">
        <f t="shared" si="483"/>
        <v>Tốt</v>
      </c>
      <c r="Q285" s="536"/>
      <c r="R285" s="536"/>
      <c r="S285" s="536"/>
      <c r="T285" s="580">
        <f t="shared" si="467"/>
        <v>0</v>
      </c>
      <c r="U285" s="580">
        <f t="shared" si="468"/>
        <v>0</v>
      </c>
      <c r="V285" s="581" t="str">
        <f t="shared" si="482"/>
        <v>Tốt</v>
      </c>
      <c r="W285" s="163"/>
      <c r="X285" s="10" t="str">
        <f t="shared" si="469"/>
        <v/>
      </c>
      <c r="Y285" s="10"/>
      <c r="Z285" s="92" t="str">
        <f t="shared" si="470"/>
        <v>X</v>
      </c>
      <c r="AA285" s="92"/>
      <c r="AB285" s="92" t="str">
        <f t="shared" si="471"/>
        <v/>
      </c>
      <c r="AC285" s="92"/>
      <c r="AD285" s="92" t="str">
        <f t="shared" si="472"/>
        <v/>
      </c>
      <c r="AE285" s="9"/>
      <c r="AF285" s="172"/>
      <c r="AG285" s="172"/>
      <c r="AH285" s="10" t="str">
        <f t="shared" si="473"/>
        <v/>
      </c>
      <c r="AI285" s="10"/>
      <c r="AJ285" s="92" t="str">
        <f t="shared" si="474"/>
        <v>X</v>
      </c>
      <c r="AK285" s="92"/>
      <c r="AL285" s="10" t="str">
        <f t="shared" si="475"/>
        <v/>
      </c>
      <c r="AM285" s="92"/>
      <c r="AN285" s="10" t="str">
        <f t="shared" si="476"/>
        <v/>
      </c>
      <c r="AO285" s="569"/>
      <c r="AP285" s="10" t="str">
        <f t="shared" si="477"/>
        <v/>
      </c>
      <c r="AQ285" s="172"/>
    </row>
    <row r="286" spans="1:43" s="3" customFormat="1" ht="23.25" customHeight="1" x14ac:dyDescent="0.25">
      <c r="A286" s="35">
        <v>22</v>
      </c>
      <c r="B286" s="71" t="s">
        <v>266</v>
      </c>
      <c r="C286" s="135" t="s">
        <v>210</v>
      </c>
      <c r="D286" s="56">
        <v>51200002068</v>
      </c>
      <c r="E286" s="27">
        <v>93</v>
      </c>
      <c r="F286" s="27">
        <v>30</v>
      </c>
      <c r="G286" s="27">
        <v>60</v>
      </c>
      <c r="H286" s="27">
        <v>1</v>
      </c>
      <c r="I286" s="27">
        <v>0</v>
      </c>
      <c r="J286" s="170">
        <v>91</v>
      </c>
      <c r="K286" s="156">
        <f t="shared" si="464"/>
        <v>30</v>
      </c>
      <c r="L286" s="156">
        <f t="shared" si="465"/>
        <v>60</v>
      </c>
      <c r="M286" s="156">
        <f t="shared" si="478"/>
        <v>1</v>
      </c>
      <c r="N286" s="156">
        <f t="shared" si="479"/>
        <v>0</v>
      </c>
      <c r="O286" s="179">
        <f t="shared" si="466"/>
        <v>91</v>
      </c>
      <c r="P286" s="161" t="str">
        <f t="shared" si="483"/>
        <v>Xuất sắc</v>
      </c>
      <c r="Q286" s="536"/>
      <c r="R286" s="536"/>
      <c r="S286" s="536"/>
      <c r="T286" s="580">
        <f t="shared" si="467"/>
        <v>0</v>
      </c>
      <c r="U286" s="580">
        <f t="shared" si="468"/>
        <v>0</v>
      </c>
      <c r="V286" s="581" t="str">
        <f t="shared" si="482"/>
        <v>Xuất sắc</v>
      </c>
      <c r="W286" s="162"/>
      <c r="X286" s="10" t="str">
        <f t="shared" si="469"/>
        <v>X</v>
      </c>
      <c r="Y286" s="10"/>
      <c r="Z286" s="92" t="str">
        <f t="shared" si="470"/>
        <v/>
      </c>
      <c r="AA286" s="92"/>
      <c r="AB286" s="92" t="str">
        <f t="shared" si="471"/>
        <v/>
      </c>
      <c r="AC286" s="92"/>
      <c r="AD286" s="92" t="str">
        <f t="shared" si="472"/>
        <v/>
      </c>
      <c r="AE286" s="9"/>
      <c r="AF286" s="172"/>
      <c r="AG286" s="172"/>
      <c r="AH286" s="10" t="str">
        <f t="shared" si="473"/>
        <v>X</v>
      </c>
      <c r="AI286" s="10"/>
      <c r="AJ286" s="92" t="str">
        <f t="shared" si="474"/>
        <v/>
      </c>
      <c r="AK286" s="92"/>
      <c r="AL286" s="10" t="str">
        <f t="shared" si="475"/>
        <v/>
      </c>
      <c r="AM286" s="92"/>
      <c r="AN286" s="10" t="str">
        <f t="shared" si="476"/>
        <v/>
      </c>
      <c r="AO286" s="569"/>
      <c r="AP286" s="10" t="str">
        <f t="shared" si="477"/>
        <v/>
      </c>
      <c r="AQ286" s="172"/>
    </row>
    <row r="287" spans="1:43" s="3" customFormat="1" ht="23.25" customHeight="1" x14ac:dyDescent="0.25">
      <c r="A287" s="35">
        <v>23</v>
      </c>
      <c r="B287" s="71" t="s">
        <v>267</v>
      </c>
      <c r="C287" s="138" t="s">
        <v>230</v>
      </c>
      <c r="D287" s="56">
        <v>11100000724</v>
      </c>
      <c r="E287" s="27">
        <v>87</v>
      </c>
      <c r="F287" s="27">
        <v>28</v>
      </c>
      <c r="G287" s="27">
        <v>50</v>
      </c>
      <c r="H287" s="27">
        <v>1</v>
      </c>
      <c r="I287" s="27">
        <v>0</v>
      </c>
      <c r="J287" s="170">
        <v>79</v>
      </c>
      <c r="K287" s="156">
        <f t="shared" si="464"/>
        <v>28</v>
      </c>
      <c r="L287" s="156">
        <f t="shared" si="465"/>
        <v>50</v>
      </c>
      <c r="M287" s="156">
        <f t="shared" si="478"/>
        <v>1</v>
      </c>
      <c r="N287" s="156">
        <f t="shared" si="479"/>
        <v>0</v>
      </c>
      <c r="O287" s="179">
        <f t="shared" si="466"/>
        <v>79</v>
      </c>
      <c r="P287" s="161" t="str">
        <f t="shared" si="483"/>
        <v>Tốt</v>
      </c>
      <c r="Q287" s="536"/>
      <c r="R287" s="536"/>
      <c r="S287" s="536"/>
      <c r="T287" s="580">
        <f t="shared" si="467"/>
        <v>0</v>
      </c>
      <c r="U287" s="580">
        <f t="shared" si="468"/>
        <v>0</v>
      </c>
      <c r="V287" s="581" t="str">
        <f t="shared" si="482"/>
        <v>Tốt</v>
      </c>
      <c r="W287" s="599"/>
      <c r="X287" s="10" t="str">
        <f t="shared" si="469"/>
        <v/>
      </c>
      <c r="Y287" s="10"/>
      <c r="Z287" s="92" t="str">
        <f t="shared" si="470"/>
        <v>X</v>
      </c>
      <c r="AA287" s="92"/>
      <c r="AB287" s="92" t="str">
        <f t="shared" si="471"/>
        <v/>
      </c>
      <c r="AC287" s="92"/>
      <c r="AD287" s="92" t="str">
        <f t="shared" si="472"/>
        <v/>
      </c>
      <c r="AE287" s="9"/>
      <c r="AF287" s="172"/>
      <c r="AG287" s="172"/>
      <c r="AH287" s="10" t="str">
        <f t="shared" si="473"/>
        <v/>
      </c>
      <c r="AI287" s="10"/>
      <c r="AJ287" s="92" t="str">
        <f t="shared" si="474"/>
        <v>X</v>
      </c>
      <c r="AK287" s="92"/>
      <c r="AL287" s="10" t="str">
        <f t="shared" si="475"/>
        <v/>
      </c>
      <c r="AM287" s="92"/>
      <c r="AN287" s="10" t="str">
        <f t="shared" si="476"/>
        <v/>
      </c>
      <c r="AO287" s="569"/>
      <c r="AP287" s="10" t="str">
        <f t="shared" si="477"/>
        <v/>
      </c>
      <c r="AQ287" s="172"/>
    </row>
    <row r="288" spans="1:43" s="72" customFormat="1" ht="33.75" customHeight="1" x14ac:dyDescent="0.25">
      <c r="A288" s="35">
        <v>24</v>
      </c>
      <c r="B288" s="71" t="s">
        <v>28</v>
      </c>
      <c r="C288" s="138" t="s">
        <v>354</v>
      </c>
      <c r="D288" s="155">
        <v>11100000739</v>
      </c>
      <c r="E288" s="27">
        <v>92</v>
      </c>
      <c r="F288" s="27">
        <v>30</v>
      </c>
      <c r="G288" s="27">
        <v>60</v>
      </c>
      <c r="H288" s="27">
        <v>1</v>
      </c>
      <c r="I288" s="27">
        <v>0</v>
      </c>
      <c r="J288" s="170">
        <v>91</v>
      </c>
      <c r="K288" s="156">
        <f t="shared" si="464"/>
        <v>30</v>
      </c>
      <c r="L288" s="156">
        <f t="shared" si="465"/>
        <v>60</v>
      </c>
      <c r="M288" s="156">
        <f t="shared" si="478"/>
        <v>1</v>
      </c>
      <c r="N288" s="156">
        <f t="shared" si="479"/>
        <v>0</v>
      </c>
      <c r="O288" s="179">
        <f>K288+L288+M288-N288</f>
        <v>91</v>
      </c>
      <c r="P288" s="161" t="str">
        <f t="shared" si="483"/>
        <v>Xuất sắc</v>
      </c>
      <c r="Q288" s="536" t="s">
        <v>879</v>
      </c>
      <c r="R288" s="536"/>
      <c r="S288" s="536"/>
      <c r="T288" s="580">
        <f t="shared" si="467"/>
        <v>1</v>
      </c>
      <c r="U288" s="580">
        <f t="shared" si="468"/>
        <v>0</v>
      </c>
      <c r="V288" s="581" t="str">
        <f t="shared" si="482"/>
        <v>Tốt</v>
      </c>
      <c r="W288" s="594" t="s">
        <v>893</v>
      </c>
      <c r="X288" s="10" t="str">
        <f t="shared" si="469"/>
        <v>X</v>
      </c>
      <c r="Y288" s="10"/>
      <c r="Z288" s="92" t="str">
        <f t="shared" si="470"/>
        <v/>
      </c>
      <c r="AA288" s="92"/>
      <c r="AB288" s="92" t="str">
        <f t="shared" si="471"/>
        <v/>
      </c>
      <c r="AC288" s="92"/>
      <c r="AD288" s="92" t="str">
        <f t="shared" si="472"/>
        <v/>
      </c>
      <c r="AE288" s="9"/>
      <c r="AF288" s="172"/>
      <c r="AG288" s="172"/>
      <c r="AH288" s="10" t="str">
        <f t="shared" si="473"/>
        <v/>
      </c>
      <c r="AI288" s="10"/>
      <c r="AJ288" s="92" t="str">
        <f t="shared" si="474"/>
        <v>X</v>
      </c>
      <c r="AK288" s="92"/>
      <c r="AL288" s="10" t="str">
        <f t="shared" si="475"/>
        <v/>
      </c>
      <c r="AM288" s="92"/>
      <c r="AN288" s="10" t="str">
        <f t="shared" si="476"/>
        <v/>
      </c>
      <c r="AO288" s="569"/>
      <c r="AP288" s="10" t="str">
        <f t="shared" si="477"/>
        <v/>
      </c>
      <c r="AQ288" s="172"/>
    </row>
    <row r="289" spans="1:43" s="5" customFormat="1" ht="23.25" customHeight="1" x14ac:dyDescent="0.25">
      <c r="A289" s="35">
        <v>25</v>
      </c>
      <c r="B289" s="145" t="s">
        <v>76</v>
      </c>
      <c r="C289" s="146" t="s">
        <v>208</v>
      </c>
      <c r="D289" s="27">
        <v>80400000647</v>
      </c>
      <c r="E289" s="27">
        <v>93</v>
      </c>
      <c r="F289" s="27">
        <v>30</v>
      </c>
      <c r="G289" s="27">
        <v>60</v>
      </c>
      <c r="H289" s="27">
        <v>1</v>
      </c>
      <c r="I289" s="27">
        <v>0</v>
      </c>
      <c r="J289" s="170">
        <v>91</v>
      </c>
      <c r="K289" s="156">
        <f t="shared" si="464"/>
        <v>30</v>
      </c>
      <c r="L289" s="156">
        <f t="shared" si="465"/>
        <v>60</v>
      </c>
      <c r="M289" s="156">
        <f t="shared" si="478"/>
        <v>1</v>
      </c>
      <c r="N289" s="156">
        <f>I289</f>
        <v>0</v>
      </c>
      <c r="O289" s="179">
        <f>K289+L289+M289-N289</f>
        <v>91</v>
      </c>
      <c r="P289" s="161" t="str">
        <f t="shared" si="483"/>
        <v>Xuất sắc</v>
      </c>
      <c r="Q289" s="536"/>
      <c r="R289" s="536"/>
      <c r="S289" s="536"/>
      <c r="T289" s="580">
        <f t="shared" si="467"/>
        <v>0</v>
      </c>
      <c r="U289" s="580">
        <f t="shared" si="468"/>
        <v>0</v>
      </c>
      <c r="V289" s="581" t="str">
        <f t="shared" si="482"/>
        <v>Xuất sắc</v>
      </c>
      <c r="W289" s="162"/>
      <c r="X289" s="10" t="str">
        <f t="shared" si="469"/>
        <v>X</v>
      </c>
      <c r="Y289" s="10"/>
      <c r="Z289" s="92" t="str">
        <f t="shared" si="470"/>
        <v/>
      </c>
      <c r="AA289" s="92"/>
      <c r="AB289" s="92" t="str">
        <f t="shared" si="471"/>
        <v/>
      </c>
      <c r="AC289" s="92"/>
      <c r="AD289" s="92" t="str">
        <f t="shared" si="472"/>
        <v/>
      </c>
      <c r="AE289" s="9"/>
      <c r="AF289" s="172"/>
      <c r="AG289" s="172"/>
      <c r="AH289" s="10" t="str">
        <f t="shared" si="473"/>
        <v>X</v>
      </c>
      <c r="AI289" s="10"/>
      <c r="AJ289" s="92" t="str">
        <f t="shared" si="474"/>
        <v/>
      </c>
      <c r="AK289" s="92"/>
      <c r="AL289" s="10" t="str">
        <f t="shared" si="475"/>
        <v/>
      </c>
      <c r="AM289" s="92"/>
      <c r="AN289" s="10" t="str">
        <f t="shared" si="476"/>
        <v/>
      </c>
      <c r="AO289" s="569"/>
      <c r="AP289" s="10" t="str">
        <f t="shared" si="477"/>
        <v/>
      </c>
      <c r="AQ289" s="172"/>
    </row>
    <row r="290" spans="1:43" s="5" customFormat="1" ht="23.25" customHeight="1" x14ac:dyDescent="0.25">
      <c r="A290" s="35">
        <v>26</v>
      </c>
      <c r="B290" s="71" t="s">
        <v>268</v>
      </c>
      <c r="C290" s="45" t="s">
        <v>549</v>
      </c>
      <c r="D290" s="27">
        <v>81000000911</v>
      </c>
      <c r="E290" s="27">
        <v>85</v>
      </c>
      <c r="F290" s="27">
        <v>30</v>
      </c>
      <c r="G290" s="27">
        <v>60</v>
      </c>
      <c r="H290" s="27">
        <v>1</v>
      </c>
      <c r="I290" s="27">
        <v>0</v>
      </c>
      <c r="J290" s="170">
        <v>91</v>
      </c>
      <c r="K290" s="156">
        <f>F290</f>
        <v>30</v>
      </c>
      <c r="L290" s="156">
        <f>G290</f>
        <v>60</v>
      </c>
      <c r="M290" s="156">
        <f t="shared" si="478"/>
        <v>1</v>
      </c>
      <c r="N290" s="156">
        <f t="shared" si="479"/>
        <v>0</v>
      </c>
      <c r="O290" s="179">
        <f>K290+L290+M290-N290</f>
        <v>91</v>
      </c>
      <c r="P290" s="161" t="str">
        <f t="shared" si="483"/>
        <v>Xuất sắc</v>
      </c>
      <c r="Q290" s="536"/>
      <c r="R290" s="536"/>
      <c r="S290" s="536"/>
      <c r="T290" s="580">
        <f t="shared" si="467"/>
        <v>0</v>
      </c>
      <c r="U290" s="580">
        <f t="shared" si="468"/>
        <v>0</v>
      </c>
      <c r="V290" s="581" t="str">
        <f t="shared" si="482"/>
        <v>Xuất sắc</v>
      </c>
      <c r="W290" s="617"/>
      <c r="X290" s="10" t="str">
        <f t="shared" si="469"/>
        <v>X</v>
      </c>
      <c r="Y290" s="10"/>
      <c r="Z290" s="92" t="str">
        <f t="shared" si="470"/>
        <v/>
      </c>
      <c r="AA290" s="92"/>
      <c r="AB290" s="92" t="str">
        <f t="shared" si="471"/>
        <v/>
      </c>
      <c r="AC290" s="92"/>
      <c r="AD290" s="92" t="str">
        <f t="shared" si="472"/>
        <v/>
      </c>
      <c r="AE290" s="9"/>
      <c r="AF290" s="172"/>
      <c r="AG290" s="172"/>
      <c r="AH290" s="10" t="str">
        <f t="shared" si="473"/>
        <v>X</v>
      </c>
      <c r="AI290" s="10"/>
      <c r="AJ290" s="92" t="str">
        <f t="shared" si="474"/>
        <v/>
      </c>
      <c r="AK290" s="92"/>
      <c r="AL290" s="10" t="str">
        <f t="shared" si="475"/>
        <v/>
      </c>
      <c r="AM290" s="92"/>
      <c r="AN290" s="10" t="str">
        <f t="shared" si="476"/>
        <v/>
      </c>
      <c r="AO290" s="569"/>
      <c r="AP290" s="10" t="str">
        <f t="shared" si="477"/>
        <v/>
      </c>
      <c r="AQ290" s="172"/>
    </row>
    <row r="291" spans="1:43" s="5" customFormat="1" ht="23.25" customHeight="1" x14ac:dyDescent="0.25">
      <c r="A291" s="35">
        <v>27</v>
      </c>
      <c r="B291" s="71" t="s">
        <v>660</v>
      </c>
      <c r="C291" s="45" t="s">
        <v>661</v>
      </c>
      <c r="D291" s="27">
        <v>90400000059</v>
      </c>
      <c r="E291" s="27">
        <v>96</v>
      </c>
      <c r="F291" s="27">
        <v>30</v>
      </c>
      <c r="G291" s="27">
        <v>60</v>
      </c>
      <c r="H291" s="27">
        <v>1</v>
      </c>
      <c r="I291" s="27">
        <v>0</v>
      </c>
      <c r="J291" s="170">
        <v>91</v>
      </c>
      <c r="K291" s="156">
        <f>F291</f>
        <v>30</v>
      </c>
      <c r="L291" s="156">
        <f>G291</f>
        <v>60</v>
      </c>
      <c r="M291" s="156">
        <f>H291</f>
        <v>1</v>
      </c>
      <c r="N291" s="156">
        <f t="shared" si="479"/>
        <v>0</v>
      </c>
      <c r="O291" s="179">
        <f>K291+L291+M291-N291</f>
        <v>91</v>
      </c>
      <c r="P291" s="161" t="str">
        <f t="shared" si="483"/>
        <v>Xuất sắc</v>
      </c>
      <c r="Q291" s="536"/>
      <c r="R291" s="536"/>
      <c r="S291" s="536"/>
      <c r="T291" s="580">
        <f t="shared" si="467"/>
        <v>0</v>
      </c>
      <c r="U291" s="580">
        <f t="shared" si="468"/>
        <v>0</v>
      </c>
      <c r="V291" s="581" t="str">
        <f t="shared" si="482"/>
        <v>Xuất sắc</v>
      </c>
      <c r="W291" s="617"/>
      <c r="X291" s="10" t="str">
        <f t="shared" si="469"/>
        <v>X</v>
      </c>
      <c r="Y291" s="10"/>
      <c r="Z291" s="92" t="str">
        <f t="shared" si="470"/>
        <v/>
      </c>
      <c r="AA291" s="92"/>
      <c r="AB291" s="92" t="str">
        <f t="shared" si="471"/>
        <v/>
      </c>
      <c r="AC291" s="92"/>
      <c r="AD291" s="92" t="str">
        <f t="shared" si="472"/>
        <v/>
      </c>
      <c r="AE291" s="9"/>
      <c r="AF291" s="172"/>
      <c r="AG291" s="172"/>
      <c r="AH291" s="10" t="str">
        <f t="shared" si="473"/>
        <v>X</v>
      </c>
      <c r="AI291" s="10"/>
      <c r="AJ291" s="92" t="str">
        <f t="shared" si="474"/>
        <v/>
      </c>
      <c r="AK291" s="92"/>
      <c r="AL291" s="10" t="str">
        <f t="shared" si="475"/>
        <v/>
      </c>
      <c r="AM291" s="92"/>
      <c r="AN291" s="10" t="str">
        <f t="shared" si="476"/>
        <v/>
      </c>
      <c r="AO291" s="569"/>
      <c r="AP291" s="10" t="str">
        <f t="shared" si="477"/>
        <v/>
      </c>
      <c r="AQ291" s="172"/>
    </row>
    <row r="292" spans="1:43" s="5" customFormat="1" ht="24" customHeight="1" x14ac:dyDescent="0.25">
      <c r="A292" s="33" t="s">
        <v>464</v>
      </c>
      <c r="B292" s="61" t="s">
        <v>300</v>
      </c>
      <c r="C292" s="48"/>
      <c r="D292" s="97"/>
      <c r="E292" s="97"/>
      <c r="F292" s="97"/>
      <c r="G292" s="97"/>
      <c r="H292" s="97"/>
      <c r="I292" s="97"/>
      <c r="J292" s="191"/>
      <c r="K292" s="200"/>
      <c r="L292" s="200"/>
      <c r="M292" s="200"/>
      <c r="N292" s="200"/>
      <c r="O292" s="193"/>
      <c r="P292" s="161"/>
      <c r="Q292" s="537"/>
      <c r="R292" s="537"/>
      <c r="S292" s="537"/>
      <c r="T292" s="580"/>
      <c r="U292" s="580"/>
      <c r="V292" s="581"/>
      <c r="W292" s="616"/>
      <c r="X292" s="34">
        <f>X293</f>
        <v>12</v>
      </c>
      <c r="Y292" s="95">
        <f>X292/($X292+$Z292+$AB292+$AD292+$AF292)</f>
        <v>0.4</v>
      </c>
      <c r="Z292" s="34">
        <f>Z293</f>
        <v>18</v>
      </c>
      <c r="AA292" s="95">
        <f>Z292/($X292+$Z292+$AB292+$AD292+$AF292)</f>
        <v>0.6</v>
      </c>
      <c r="AB292" s="34">
        <f>AB293</f>
        <v>0</v>
      </c>
      <c r="AC292" s="95">
        <f>AB292/($X292+$Z292+$AB292+$AD292+$AF292)</f>
        <v>0</v>
      </c>
      <c r="AD292" s="34">
        <f>AD293</f>
        <v>0</v>
      </c>
      <c r="AE292" s="95">
        <f>AD292/($X292+$Z292+$AB292+$AD292+$AF292)</f>
        <v>0</v>
      </c>
      <c r="AF292" s="34">
        <f>AF293</f>
        <v>0</v>
      </c>
      <c r="AG292" s="95">
        <f>AF292/($X292+$Z292+$AB292+$AD292+$AF292)</f>
        <v>0</v>
      </c>
      <c r="AH292" s="34">
        <f>AH293</f>
        <v>12</v>
      </c>
      <c r="AI292" s="95">
        <f>AH292/($X292+$Z292+$AB292+$AD292+$AF292)</f>
        <v>0.4</v>
      </c>
      <c r="AJ292" s="34">
        <f>AJ293</f>
        <v>18</v>
      </c>
      <c r="AK292" s="95">
        <f>AJ292/($X292+$Z292+$AB292+$AD292+$AF292)</f>
        <v>0.6</v>
      </c>
      <c r="AL292" s="34">
        <f>AL293</f>
        <v>0</v>
      </c>
      <c r="AM292" s="95">
        <f>AL292/($X292+$Z292+$AB292+$AD292+$AF292)</f>
        <v>0</v>
      </c>
      <c r="AN292" s="34">
        <f>AN293</f>
        <v>0</v>
      </c>
      <c r="AO292" s="95">
        <f>AN292/($X292+$Z292+$AB292+$AD292+$AF292)</f>
        <v>0</v>
      </c>
      <c r="AP292" s="34">
        <f>AP293</f>
        <v>0</v>
      </c>
      <c r="AQ292" s="95">
        <f>AP292/($X292+$Z292+$AB292+$AD292+$AF292)</f>
        <v>0</v>
      </c>
    </row>
    <row r="293" spans="1:43" s="76" customFormat="1" ht="24" customHeight="1" x14ac:dyDescent="0.25">
      <c r="A293" s="84" t="s">
        <v>697</v>
      </c>
      <c r="B293" s="85" t="s">
        <v>23</v>
      </c>
      <c r="C293" s="86"/>
      <c r="D293" s="84"/>
      <c r="E293" s="84"/>
      <c r="F293" s="87"/>
      <c r="G293" s="87"/>
      <c r="H293" s="87"/>
      <c r="I293" s="87"/>
      <c r="J293" s="87"/>
      <c r="K293" s="198"/>
      <c r="L293" s="198"/>
      <c r="M293" s="198"/>
      <c r="N293" s="198"/>
      <c r="O293" s="179"/>
      <c r="P293" s="161"/>
      <c r="Q293" s="536"/>
      <c r="R293" s="536"/>
      <c r="S293" s="536"/>
      <c r="T293" s="580"/>
      <c r="U293" s="580"/>
      <c r="V293" s="581"/>
      <c r="W293" s="598"/>
      <c r="X293" s="88">
        <f>COUNTIF(X294:X323,"x")</f>
        <v>12</v>
      </c>
      <c r="Y293" s="94">
        <f>X293/($X293+$Z293+$AB293+$AD293+$AF293)</f>
        <v>0.4</v>
      </c>
      <c r="Z293" s="88">
        <f>COUNTIF(Z294:Z323,"x")</f>
        <v>18</v>
      </c>
      <c r="AA293" s="94">
        <f>Z293/($X293+$Z293+$AB293+$AD293+$AF293)</f>
        <v>0.6</v>
      </c>
      <c r="AB293" s="88">
        <f>COUNTIF(AB294:AB323,"x")</f>
        <v>0</v>
      </c>
      <c r="AC293" s="94">
        <f>AB293/($X293+$Z293+$AB293+$AD293+$AF293)</f>
        <v>0</v>
      </c>
      <c r="AD293" s="88">
        <f>COUNTIF(AD294:AD323,"x")</f>
        <v>0</v>
      </c>
      <c r="AE293" s="94">
        <f>AD293/($X293+$Z293+$AB293+$AD293+$AF293)</f>
        <v>0</v>
      </c>
      <c r="AF293" s="88">
        <f>COUNTIF(AF294:AF323,"x")</f>
        <v>0</v>
      </c>
      <c r="AG293" s="94">
        <f>AF293/($X293+$Z293+$AB293+$AD293+$AF293)</f>
        <v>0</v>
      </c>
      <c r="AH293" s="88">
        <f>COUNTIF(AH294:AH323,"x")</f>
        <v>12</v>
      </c>
      <c r="AI293" s="94">
        <f>AH293/($X293+$Z293+$AB293+$AD293+$AF293)</f>
        <v>0.4</v>
      </c>
      <c r="AJ293" s="88">
        <f>COUNTIF(AJ294:AJ323,"x")</f>
        <v>18</v>
      </c>
      <c r="AK293" s="94">
        <f>AJ293/($X293+$Z293+$AB293+$AD293+$AF293)</f>
        <v>0.6</v>
      </c>
      <c r="AL293" s="88">
        <f>COUNTIF(AL294:AL323,"x")</f>
        <v>0</v>
      </c>
      <c r="AM293" s="94">
        <f>AL293/($X293+$Z293+$AB293+$AD293+$AF293)</f>
        <v>0</v>
      </c>
      <c r="AN293" s="88">
        <f>COUNTIF(AN294:AN323,"x")</f>
        <v>0</v>
      </c>
      <c r="AO293" s="94">
        <f>AN293/($X293+$Z293+$AB293+$AD293+$AF293)</f>
        <v>0</v>
      </c>
      <c r="AP293" s="88">
        <f>COUNTIF(AP294:AP323,"x")</f>
        <v>0</v>
      </c>
      <c r="AQ293" s="94">
        <f>AP293/($X293+$Z293+$AB293+$AD293+$AF293)</f>
        <v>0</v>
      </c>
    </row>
    <row r="294" spans="1:43" s="76" customFormat="1" ht="24" customHeight="1" x14ac:dyDescent="0.25">
      <c r="A294" s="475">
        <v>1</v>
      </c>
      <c r="B294" s="23" t="s">
        <v>320</v>
      </c>
      <c r="C294" s="131" t="s">
        <v>200</v>
      </c>
      <c r="D294" s="27">
        <v>11100000713</v>
      </c>
      <c r="E294" s="27">
        <v>89</v>
      </c>
      <c r="F294" s="27">
        <v>28</v>
      </c>
      <c r="G294" s="27">
        <v>60</v>
      </c>
      <c r="H294" s="27">
        <v>1</v>
      </c>
      <c r="I294" s="27">
        <v>0</v>
      </c>
      <c r="J294" s="170">
        <v>89</v>
      </c>
      <c r="K294" s="156">
        <f t="shared" ref="K294:K322" si="484">F294</f>
        <v>28</v>
      </c>
      <c r="L294" s="156">
        <f t="shared" ref="L294:L322" si="485">G294</f>
        <v>60</v>
      </c>
      <c r="M294" s="156">
        <f t="shared" ref="M294:N296" si="486">H294</f>
        <v>1</v>
      </c>
      <c r="N294" s="156">
        <f t="shared" si="486"/>
        <v>0</v>
      </c>
      <c r="O294" s="179">
        <f t="shared" ref="O294:O319" si="487">K294+L294+M294-N294</f>
        <v>89</v>
      </c>
      <c r="P294" s="161" t="str">
        <f t="shared" si="483"/>
        <v>Tốt</v>
      </c>
      <c r="Q294" s="536"/>
      <c r="R294" s="536"/>
      <c r="S294" s="536"/>
      <c r="T294" s="580">
        <f t="shared" ref="T294:T323" si="488">COUNTIF(Q294:S294,"B")+COUNTIF(Q294:S294,"C")*2</f>
        <v>0</v>
      </c>
      <c r="U294" s="580">
        <f t="shared" ref="U294:U323" si="489">+COUNTIF(Q294:S294,"D")</f>
        <v>0</v>
      </c>
      <c r="V294" s="581" t="str">
        <f t="shared" si="482"/>
        <v>Tốt</v>
      </c>
      <c r="W294" s="164"/>
      <c r="X294" s="10" t="str">
        <f t="shared" ref="X294:X323" si="490">IF(AND($J294&gt;=90,$J294&lt;=100),"X",IF($J294&lt;90,"",""))</f>
        <v/>
      </c>
      <c r="Y294" s="10"/>
      <c r="Z294" s="92" t="str">
        <f t="shared" ref="Z294:Z323" si="491">IF(AND($J294&gt;=75,$J294&lt;90),"X",IF($J294&lt;75,"",""))</f>
        <v>X</v>
      </c>
      <c r="AA294" s="92"/>
      <c r="AB294" s="92" t="str">
        <f t="shared" ref="AB294:AB323" si="492">IF(AND($J294&gt;=50,$J294&lt;75),"X",IF($J294&lt;50,"",""))</f>
        <v/>
      </c>
      <c r="AC294" s="92"/>
      <c r="AD294" s="92" t="str">
        <f t="shared" ref="AD294:AD323" si="493">IF($J294&lt;50,"X","")</f>
        <v/>
      </c>
      <c r="AE294" s="9"/>
      <c r="AF294" s="172"/>
      <c r="AG294" s="172"/>
      <c r="AH294" s="10" t="str">
        <f t="shared" ref="AH294:AH323" si="494">IF($V294="Xuất sắc","X","")</f>
        <v/>
      </c>
      <c r="AI294" s="10"/>
      <c r="AJ294" s="92" t="str">
        <f t="shared" ref="AJ294:AJ323" si="495">IF($V294="Tốt","X","")</f>
        <v>X</v>
      </c>
      <c r="AK294" s="92"/>
      <c r="AL294" s="10" t="str">
        <f t="shared" ref="AL294:AL323" si="496">IF($V294="Hoàn thành","X","")</f>
        <v/>
      </c>
      <c r="AM294" s="92"/>
      <c r="AN294" s="10" t="str">
        <f t="shared" ref="AN294:AN323" si="497">IF($V294="Không hoàn thành","X","")</f>
        <v/>
      </c>
      <c r="AO294" s="569"/>
      <c r="AP294" s="10" t="str">
        <f t="shared" ref="AP294:AP323" si="498">IF($V294="Không đánh giá","X","")</f>
        <v/>
      </c>
      <c r="AQ294" s="172"/>
    </row>
    <row r="295" spans="1:43" s="4" customFormat="1" ht="29.25" customHeight="1" x14ac:dyDescent="0.25">
      <c r="A295" s="475">
        <v>2</v>
      </c>
      <c r="B295" s="23" t="s">
        <v>172</v>
      </c>
      <c r="C295" s="45" t="s">
        <v>270</v>
      </c>
      <c r="D295" s="554">
        <v>11100000702</v>
      </c>
      <c r="E295" s="27">
        <v>87</v>
      </c>
      <c r="F295" s="27">
        <v>34</v>
      </c>
      <c r="G295" s="27">
        <v>60</v>
      </c>
      <c r="H295" s="27">
        <v>1</v>
      </c>
      <c r="I295" s="27">
        <v>0</v>
      </c>
      <c r="J295" s="169">
        <v>95</v>
      </c>
      <c r="K295" s="156">
        <f>F295</f>
        <v>34</v>
      </c>
      <c r="L295" s="156">
        <f>G295</f>
        <v>60</v>
      </c>
      <c r="M295" s="156">
        <f t="shared" si="486"/>
        <v>1</v>
      </c>
      <c r="N295" s="156">
        <f t="shared" si="486"/>
        <v>0</v>
      </c>
      <c r="O295" s="179">
        <f>K295+L295+M295-N295</f>
        <v>95</v>
      </c>
      <c r="P295" s="161" t="str">
        <f>IF(AND($O295&gt;=90,$O295&lt;=100),"Xuất sắc",IF(AND($O295&gt;=75,$O295&lt;90),"Tốt",IF(AND($O295&gt;=50,$O295&lt;75),"Hoàn thành",IF(AND($O295&lt;50,$O295&gt;0),"Không hoàn thành",IF($O295=0,"Không đánh giá","")))))</f>
        <v>Xuất sắc</v>
      </c>
      <c r="Q295" s="536"/>
      <c r="R295" s="536"/>
      <c r="S295" s="536"/>
      <c r="T295" s="580">
        <f t="shared" si="488"/>
        <v>0</v>
      </c>
      <c r="U295" s="580">
        <f t="shared" si="489"/>
        <v>0</v>
      </c>
      <c r="V295" s="581" t="str">
        <f t="shared" si="482"/>
        <v>Xuất sắc</v>
      </c>
      <c r="W295" s="604"/>
      <c r="X295" s="10" t="str">
        <f t="shared" si="490"/>
        <v>X</v>
      </c>
      <c r="Y295" s="10"/>
      <c r="Z295" s="92" t="str">
        <f t="shared" si="491"/>
        <v/>
      </c>
      <c r="AA295" s="92"/>
      <c r="AB295" s="92" t="str">
        <f t="shared" si="492"/>
        <v/>
      </c>
      <c r="AC295" s="92"/>
      <c r="AD295" s="92" t="str">
        <f t="shared" si="493"/>
        <v/>
      </c>
      <c r="AE295" s="9"/>
      <c r="AF295" s="172"/>
      <c r="AG295" s="172"/>
      <c r="AH295" s="10" t="str">
        <f t="shared" si="494"/>
        <v>X</v>
      </c>
      <c r="AI295" s="10"/>
      <c r="AJ295" s="92" t="str">
        <f t="shared" si="495"/>
        <v/>
      </c>
      <c r="AK295" s="92"/>
      <c r="AL295" s="10" t="str">
        <f t="shared" si="496"/>
        <v/>
      </c>
      <c r="AM295" s="92"/>
      <c r="AN295" s="10" t="str">
        <f t="shared" si="497"/>
        <v/>
      </c>
      <c r="AO295" s="569"/>
      <c r="AP295" s="10" t="str">
        <f t="shared" si="498"/>
        <v/>
      </c>
      <c r="AQ295" s="172"/>
    </row>
    <row r="296" spans="1:43" s="76" customFormat="1" ht="24" customHeight="1" x14ac:dyDescent="0.25">
      <c r="A296" s="475">
        <v>3</v>
      </c>
      <c r="B296" s="23" t="s">
        <v>322</v>
      </c>
      <c r="C296" s="131" t="s">
        <v>102</v>
      </c>
      <c r="D296" s="27">
        <v>11100000722</v>
      </c>
      <c r="E296" s="27">
        <v>89</v>
      </c>
      <c r="F296" s="27">
        <v>34</v>
      </c>
      <c r="G296" s="27">
        <v>60</v>
      </c>
      <c r="H296" s="27">
        <v>1</v>
      </c>
      <c r="I296" s="27">
        <v>0</v>
      </c>
      <c r="J296" s="170">
        <v>95</v>
      </c>
      <c r="K296" s="156">
        <f>F296</f>
        <v>34</v>
      </c>
      <c r="L296" s="156">
        <f>G296</f>
        <v>60</v>
      </c>
      <c r="M296" s="156">
        <f t="shared" si="486"/>
        <v>1</v>
      </c>
      <c r="N296" s="156">
        <f t="shared" si="486"/>
        <v>0</v>
      </c>
      <c r="O296" s="179">
        <f>K296+L296+M296-N296</f>
        <v>95</v>
      </c>
      <c r="P296" s="161" t="str">
        <f>IF(AND($O296&gt;=90,$O296&lt;=100),"Xuất sắc",IF(AND($O296&gt;=75,$O296&lt;90),"Tốt",IF(AND($O296&gt;=50,$O296&lt;75),"Hoàn thành",IF(AND($O296&lt;50,$O296&gt;0),"Không hoàn thành",IF($O296=0,"Không đánh giá","")))))</f>
        <v>Xuất sắc</v>
      </c>
      <c r="Q296" s="536"/>
      <c r="R296" s="536"/>
      <c r="S296" s="536"/>
      <c r="T296" s="580">
        <f t="shared" si="488"/>
        <v>0</v>
      </c>
      <c r="U296" s="580">
        <f t="shared" si="489"/>
        <v>0</v>
      </c>
      <c r="V296" s="581" t="str">
        <f t="shared" si="482"/>
        <v>Xuất sắc</v>
      </c>
      <c r="W296" s="618"/>
      <c r="X296" s="10" t="str">
        <f t="shared" si="490"/>
        <v>X</v>
      </c>
      <c r="Y296" s="10"/>
      <c r="Z296" s="92" t="str">
        <f t="shared" si="491"/>
        <v/>
      </c>
      <c r="AA296" s="92"/>
      <c r="AB296" s="92" t="str">
        <f t="shared" si="492"/>
        <v/>
      </c>
      <c r="AC296" s="92"/>
      <c r="AD296" s="92" t="str">
        <f t="shared" si="493"/>
        <v/>
      </c>
      <c r="AE296" s="9"/>
      <c r="AF296" s="172"/>
      <c r="AG296" s="172"/>
      <c r="AH296" s="10" t="str">
        <f t="shared" si="494"/>
        <v>X</v>
      </c>
      <c r="AI296" s="10"/>
      <c r="AJ296" s="92" t="str">
        <f t="shared" si="495"/>
        <v/>
      </c>
      <c r="AK296" s="92"/>
      <c r="AL296" s="10" t="str">
        <f t="shared" si="496"/>
        <v/>
      </c>
      <c r="AM296" s="92"/>
      <c r="AN296" s="10" t="str">
        <f t="shared" si="497"/>
        <v/>
      </c>
      <c r="AO296" s="569"/>
      <c r="AP296" s="10" t="str">
        <f t="shared" si="498"/>
        <v/>
      </c>
      <c r="AQ296" s="172"/>
    </row>
    <row r="297" spans="1:43" s="76" customFormat="1" ht="24" customHeight="1" x14ac:dyDescent="0.25">
      <c r="A297" s="475">
        <v>4</v>
      </c>
      <c r="B297" s="23" t="s">
        <v>321</v>
      </c>
      <c r="C297" s="131" t="s">
        <v>200</v>
      </c>
      <c r="D297" s="27">
        <v>11100000775</v>
      </c>
      <c r="E297" s="27">
        <v>84</v>
      </c>
      <c r="F297" s="27">
        <v>35</v>
      </c>
      <c r="G297" s="27">
        <v>60</v>
      </c>
      <c r="H297" s="27">
        <v>1</v>
      </c>
      <c r="I297" s="27">
        <v>0</v>
      </c>
      <c r="J297" s="170">
        <v>96</v>
      </c>
      <c r="K297" s="156">
        <f t="shared" si="484"/>
        <v>35</v>
      </c>
      <c r="L297" s="156">
        <f t="shared" si="485"/>
        <v>60</v>
      </c>
      <c r="M297" s="156">
        <f t="shared" ref="M297:M322" si="499">H297</f>
        <v>1</v>
      </c>
      <c r="N297" s="156">
        <f t="shared" ref="N297:N322" si="500">I297</f>
        <v>0</v>
      </c>
      <c r="O297" s="179">
        <f t="shared" si="487"/>
        <v>96</v>
      </c>
      <c r="P297" s="161" t="str">
        <f t="shared" si="483"/>
        <v>Xuất sắc</v>
      </c>
      <c r="Q297" s="536"/>
      <c r="R297" s="536"/>
      <c r="S297" s="536"/>
      <c r="T297" s="580">
        <f t="shared" si="488"/>
        <v>0</v>
      </c>
      <c r="U297" s="580">
        <f t="shared" si="489"/>
        <v>0</v>
      </c>
      <c r="V297" s="581" t="str">
        <f t="shared" si="482"/>
        <v>Xuất sắc</v>
      </c>
      <c r="W297" s="618"/>
      <c r="X297" s="10" t="str">
        <f t="shared" si="490"/>
        <v>X</v>
      </c>
      <c r="Y297" s="10"/>
      <c r="Z297" s="92" t="str">
        <f t="shared" si="491"/>
        <v/>
      </c>
      <c r="AA297" s="92"/>
      <c r="AB297" s="92" t="str">
        <f t="shared" si="492"/>
        <v/>
      </c>
      <c r="AC297" s="92"/>
      <c r="AD297" s="92" t="str">
        <f t="shared" si="493"/>
        <v/>
      </c>
      <c r="AE297" s="9"/>
      <c r="AF297" s="172"/>
      <c r="AG297" s="172"/>
      <c r="AH297" s="10" t="str">
        <f t="shared" si="494"/>
        <v>X</v>
      </c>
      <c r="AI297" s="10"/>
      <c r="AJ297" s="92" t="str">
        <f t="shared" si="495"/>
        <v/>
      </c>
      <c r="AK297" s="92"/>
      <c r="AL297" s="10" t="str">
        <f t="shared" si="496"/>
        <v/>
      </c>
      <c r="AM297" s="92"/>
      <c r="AN297" s="10" t="str">
        <f t="shared" si="497"/>
        <v/>
      </c>
      <c r="AO297" s="569"/>
      <c r="AP297" s="10" t="str">
        <f t="shared" si="498"/>
        <v/>
      </c>
      <c r="AQ297" s="172"/>
    </row>
    <row r="298" spans="1:43" s="76" customFormat="1" ht="24" customHeight="1" x14ac:dyDescent="0.25">
      <c r="A298" s="475">
        <v>5</v>
      </c>
      <c r="B298" s="23" t="s">
        <v>340</v>
      </c>
      <c r="C298" s="131" t="s">
        <v>134</v>
      </c>
      <c r="D298" s="27">
        <v>51200001010</v>
      </c>
      <c r="E298" s="27">
        <v>89</v>
      </c>
      <c r="F298" s="27">
        <v>27</v>
      </c>
      <c r="G298" s="27">
        <v>60</v>
      </c>
      <c r="H298" s="27">
        <v>1</v>
      </c>
      <c r="I298" s="27">
        <v>0</v>
      </c>
      <c r="J298" s="170">
        <v>88</v>
      </c>
      <c r="K298" s="156">
        <f>F298</f>
        <v>27</v>
      </c>
      <c r="L298" s="156">
        <f>G298</f>
        <v>60</v>
      </c>
      <c r="M298" s="156">
        <f>H298</f>
        <v>1</v>
      </c>
      <c r="N298" s="156">
        <f>I298</f>
        <v>0</v>
      </c>
      <c r="O298" s="179">
        <f>K298+L298+M298-N298</f>
        <v>88</v>
      </c>
      <c r="P298" s="161" t="str">
        <f>IF(AND($O298&gt;=90,$O298&lt;=100),"Xuất sắc",IF(AND($O298&gt;=75,$O298&lt;90),"Tốt",IF(AND($O298&gt;=50,$O298&lt;75),"Hoàn thành",IF(AND($O298&lt;50,$O298&gt;0),"Không hoàn thành",IF($O298=0,"Không đánh giá","")))))</f>
        <v>Tốt</v>
      </c>
      <c r="Q298" s="536"/>
      <c r="R298" s="536"/>
      <c r="S298" s="536"/>
      <c r="T298" s="580">
        <f t="shared" si="488"/>
        <v>0</v>
      </c>
      <c r="U298" s="580">
        <f t="shared" si="489"/>
        <v>0</v>
      </c>
      <c r="V298" s="581" t="str">
        <f t="shared" si="482"/>
        <v>Tốt</v>
      </c>
      <c r="W298" s="164"/>
      <c r="X298" s="10" t="str">
        <f t="shared" si="490"/>
        <v/>
      </c>
      <c r="Y298" s="10"/>
      <c r="Z298" s="92" t="str">
        <f t="shared" si="491"/>
        <v>X</v>
      </c>
      <c r="AA298" s="92"/>
      <c r="AB298" s="92" t="str">
        <f t="shared" si="492"/>
        <v/>
      </c>
      <c r="AC298" s="92"/>
      <c r="AD298" s="92" t="str">
        <f t="shared" si="493"/>
        <v/>
      </c>
      <c r="AE298" s="9"/>
      <c r="AF298" s="172"/>
      <c r="AG298" s="172"/>
      <c r="AH298" s="10" t="str">
        <f t="shared" si="494"/>
        <v/>
      </c>
      <c r="AI298" s="10"/>
      <c r="AJ298" s="92" t="str">
        <f t="shared" si="495"/>
        <v>X</v>
      </c>
      <c r="AK298" s="92"/>
      <c r="AL298" s="10" t="str">
        <f t="shared" si="496"/>
        <v/>
      </c>
      <c r="AM298" s="92"/>
      <c r="AN298" s="10" t="str">
        <f t="shared" si="497"/>
        <v/>
      </c>
      <c r="AO298" s="569"/>
      <c r="AP298" s="10" t="str">
        <f t="shared" si="498"/>
        <v/>
      </c>
      <c r="AQ298" s="172"/>
    </row>
    <row r="299" spans="1:43" s="76" customFormat="1" ht="24" customHeight="1" x14ac:dyDescent="0.25">
      <c r="A299" s="475">
        <v>6</v>
      </c>
      <c r="B299" s="23" t="s">
        <v>323</v>
      </c>
      <c r="C299" s="131" t="s">
        <v>302</v>
      </c>
      <c r="D299" s="27">
        <v>11100071848</v>
      </c>
      <c r="E299" s="27">
        <v>95</v>
      </c>
      <c r="F299" s="27">
        <v>35</v>
      </c>
      <c r="G299" s="27">
        <v>60</v>
      </c>
      <c r="H299" s="27">
        <v>1</v>
      </c>
      <c r="I299" s="27">
        <v>0</v>
      </c>
      <c r="J299" s="170">
        <v>96</v>
      </c>
      <c r="K299" s="156">
        <f t="shared" si="484"/>
        <v>35</v>
      </c>
      <c r="L299" s="156">
        <f t="shared" si="485"/>
        <v>60</v>
      </c>
      <c r="M299" s="156">
        <f t="shared" si="499"/>
        <v>1</v>
      </c>
      <c r="N299" s="156">
        <f t="shared" si="500"/>
        <v>0</v>
      </c>
      <c r="O299" s="179">
        <f t="shared" si="487"/>
        <v>96</v>
      </c>
      <c r="P299" s="161" t="str">
        <f t="shared" si="483"/>
        <v>Xuất sắc</v>
      </c>
      <c r="Q299" s="536"/>
      <c r="R299" s="536"/>
      <c r="S299" s="536"/>
      <c r="T299" s="580">
        <f t="shared" si="488"/>
        <v>0</v>
      </c>
      <c r="U299" s="580">
        <f t="shared" si="489"/>
        <v>0</v>
      </c>
      <c r="V299" s="581" t="str">
        <f t="shared" si="482"/>
        <v>Xuất sắc</v>
      </c>
      <c r="W299" s="618"/>
      <c r="X299" s="10" t="str">
        <f t="shared" si="490"/>
        <v>X</v>
      </c>
      <c r="Y299" s="10"/>
      <c r="Z299" s="92" t="str">
        <f t="shared" si="491"/>
        <v/>
      </c>
      <c r="AA299" s="92"/>
      <c r="AB299" s="92" t="str">
        <f t="shared" si="492"/>
        <v/>
      </c>
      <c r="AC299" s="92"/>
      <c r="AD299" s="92" t="str">
        <f t="shared" si="493"/>
        <v/>
      </c>
      <c r="AE299" s="9"/>
      <c r="AF299" s="172"/>
      <c r="AG299" s="172"/>
      <c r="AH299" s="10" t="str">
        <f t="shared" si="494"/>
        <v>X</v>
      </c>
      <c r="AI299" s="10"/>
      <c r="AJ299" s="92" t="str">
        <f t="shared" si="495"/>
        <v/>
      </c>
      <c r="AK299" s="92"/>
      <c r="AL299" s="10" t="str">
        <f t="shared" si="496"/>
        <v/>
      </c>
      <c r="AM299" s="92"/>
      <c r="AN299" s="10" t="str">
        <f t="shared" si="497"/>
        <v/>
      </c>
      <c r="AO299" s="569"/>
      <c r="AP299" s="10" t="str">
        <f t="shared" si="498"/>
        <v/>
      </c>
      <c r="AQ299" s="172"/>
    </row>
    <row r="300" spans="1:43" s="76" customFormat="1" ht="24" customHeight="1" x14ac:dyDescent="0.25">
      <c r="A300" s="475">
        <v>7</v>
      </c>
      <c r="B300" s="23" t="s">
        <v>324</v>
      </c>
      <c r="C300" s="131" t="s">
        <v>303</v>
      </c>
      <c r="D300" s="27">
        <v>11100000797</v>
      </c>
      <c r="E300" s="27">
        <v>75</v>
      </c>
      <c r="F300" s="27">
        <v>25</v>
      </c>
      <c r="G300" s="27">
        <v>50</v>
      </c>
      <c r="H300" s="27">
        <v>1</v>
      </c>
      <c r="I300" s="27">
        <v>0</v>
      </c>
      <c r="J300" s="170">
        <v>76</v>
      </c>
      <c r="K300" s="156">
        <f t="shared" si="484"/>
        <v>25</v>
      </c>
      <c r="L300" s="156">
        <f t="shared" si="485"/>
        <v>50</v>
      </c>
      <c r="M300" s="156">
        <f t="shared" si="499"/>
        <v>1</v>
      </c>
      <c r="N300" s="156">
        <f t="shared" si="500"/>
        <v>0</v>
      </c>
      <c r="O300" s="179">
        <f t="shared" si="487"/>
        <v>76</v>
      </c>
      <c r="P300" s="161" t="str">
        <f t="shared" si="483"/>
        <v>Tốt</v>
      </c>
      <c r="Q300" s="536"/>
      <c r="R300" s="536"/>
      <c r="S300" s="536"/>
      <c r="T300" s="580">
        <f t="shared" si="488"/>
        <v>0</v>
      </c>
      <c r="U300" s="580">
        <f t="shared" si="489"/>
        <v>0</v>
      </c>
      <c r="V300" s="581" t="str">
        <f t="shared" si="482"/>
        <v>Tốt</v>
      </c>
      <c r="W300" s="618"/>
      <c r="X300" s="10" t="str">
        <f t="shared" si="490"/>
        <v/>
      </c>
      <c r="Y300" s="10"/>
      <c r="Z300" s="92" t="str">
        <f t="shared" si="491"/>
        <v>X</v>
      </c>
      <c r="AA300" s="92"/>
      <c r="AB300" s="92" t="str">
        <f t="shared" si="492"/>
        <v/>
      </c>
      <c r="AC300" s="92"/>
      <c r="AD300" s="92" t="str">
        <f t="shared" si="493"/>
        <v/>
      </c>
      <c r="AE300" s="9"/>
      <c r="AF300" s="172"/>
      <c r="AG300" s="172"/>
      <c r="AH300" s="10" t="str">
        <f t="shared" si="494"/>
        <v/>
      </c>
      <c r="AI300" s="10"/>
      <c r="AJ300" s="92" t="str">
        <f t="shared" si="495"/>
        <v>X</v>
      </c>
      <c r="AK300" s="92"/>
      <c r="AL300" s="10" t="str">
        <f t="shared" si="496"/>
        <v/>
      </c>
      <c r="AM300" s="92"/>
      <c r="AN300" s="10" t="str">
        <f t="shared" si="497"/>
        <v/>
      </c>
      <c r="AO300" s="569"/>
      <c r="AP300" s="10" t="str">
        <f t="shared" si="498"/>
        <v/>
      </c>
      <c r="AQ300" s="172"/>
    </row>
    <row r="301" spans="1:43" s="76" customFormat="1" ht="24" customHeight="1" x14ac:dyDescent="0.25">
      <c r="A301" s="475">
        <v>8</v>
      </c>
      <c r="B301" s="23" t="s">
        <v>325</v>
      </c>
      <c r="C301" s="131" t="s">
        <v>304</v>
      </c>
      <c r="D301" s="27">
        <v>20500005408</v>
      </c>
      <c r="E301" s="27">
        <v>75</v>
      </c>
      <c r="F301" s="27">
        <v>25</v>
      </c>
      <c r="G301" s="27">
        <v>50</v>
      </c>
      <c r="H301" s="27">
        <v>1</v>
      </c>
      <c r="I301" s="27">
        <v>0</v>
      </c>
      <c r="J301" s="170">
        <v>76</v>
      </c>
      <c r="K301" s="156">
        <f t="shared" si="484"/>
        <v>25</v>
      </c>
      <c r="L301" s="156">
        <f t="shared" si="485"/>
        <v>50</v>
      </c>
      <c r="M301" s="156">
        <f t="shared" si="499"/>
        <v>1</v>
      </c>
      <c r="N301" s="156">
        <f t="shared" si="500"/>
        <v>0</v>
      </c>
      <c r="O301" s="179">
        <f t="shared" si="487"/>
        <v>76</v>
      </c>
      <c r="P301" s="161" t="str">
        <f t="shared" si="483"/>
        <v>Tốt</v>
      </c>
      <c r="Q301" s="536"/>
      <c r="R301" s="536"/>
      <c r="S301" s="536"/>
      <c r="T301" s="580">
        <f t="shared" si="488"/>
        <v>0</v>
      </c>
      <c r="U301" s="580">
        <f t="shared" si="489"/>
        <v>0</v>
      </c>
      <c r="V301" s="581" t="str">
        <f t="shared" si="482"/>
        <v>Tốt</v>
      </c>
      <c r="W301" s="618"/>
      <c r="X301" s="10" t="str">
        <f t="shared" si="490"/>
        <v/>
      </c>
      <c r="Y301" s="10"/>
      <c r="Z301" s="92" t="str">
        <f t="shared" si="491"/>
        <v>X</v>
      </c>
      <c r="AA301" s="92"/>
      <c r="AB301" s="92" t="str">
        <f t="shared" si="492"/>
        <v/>
      </c>
      <c r="AC301" s="92"/>
      <c r="AD301" s="92" t="str">
        <f t="shared" si="493"/>
        <v/>
      </c>
      <c r="AE301" s="9"/>
      <c r="AF301" s="172"/>
      <c r="AG301" s="172"/>
      <c r="AH301" s="10" t="str">
        <f t="shared" si="494"/>
        <v/>
      </c>
      <c r="AI301" s="10"/>
      <c r="AJ301" s="92" t="str">
        <f t="shared" si="495"/>
        <v>X</v>
      </c>
      <c r="AK301" s="92"/>
      <c r="AL301" s="10" t="str">
        <f t="shared" si="496"/>
        <v/>
      </c>
      <c r="AM301" s="92"/>
      <c r="AN301" s="10" t="str">
        <f t="shared" si="497"/>
        <v/>
      </c>
      <c r="AO301" s="569"/>
      <c r="AP301" s="10" t="str">
        <f t="shared" si="498"/>
        <v/>
      </c>
      <c r="AQ301" s="172"/>
    </row>
    <row r="302" spans="1:43" s="76" customFormat="1" ht="36" customHeight="1" x14ac:dyDescent="0.25">
      <c r="A302" s="475">
        <v>9</v>
      </c>
      <c r="B302" s="23" t="s">
        <v>326</v>
      </c>
      <c r="C302" s="131" t="s">
        <v>200</v>
      </c>
      <c r="D302" s="27">
        <v>11100082510</v>
      </c>
      <c r="E302" s="27">
        <v>75</v>
      </c>
      <c r="F302" s="27">
        <v>25</v>
      </c>
      <c r="G302" s="27">
        <v>50</v>
      </c>
      <c r="H302" s="27">
        <v>1</v>
      </c>
      <c r="I302" s="27">
        <v>0</v>
      </c>
      <c r="J302" s="170">
        <v>76</v>
      </c>
      <c r="K302" s="156">
        <f t="shared" si="484"/>
        <v>25</v>
      </c>
      <c r="L302" s="156">
        <f t="shared" si="485"/>
        <v>50</v>
      </c>
      <c r="M302" s="156">
        <f t="shared" si="499"/>
        <v>1</v>
      </c>
      <c r="N302" s="156">
        <f t="shared" si="500"/>
        <v>0</v>
      </c>
      <c r="O302" s="179">
        <f t="shared" si="487"/>
        <v>76</v>
      </c>
      <c r="P302" s="161" t="str">
        <f t="shared" si="483"/>
        <v>Tốt</v>
      </c>
      <c r="Q302" s="536"/>
      <c r="R302" s="536"/>
      <c r="S302" s="536"/>
      <c r="T302" s="580">
        <f t="shared" si="488"/>
        <v>0</v>
      </c>
      <c r="U302" s="580">
        <f t="shared" si="489"/>
        <v>0</v>
      </c>
      <c r="V302" s="581" t="str">
        <f t="shared" si="482"/>
        <v>Tốt</v>
      </c>
      <c r="W302" s="162"/>
      <c r="X302" s="10" t="str">
        <f t="shared" si="490"/>
        <v/>
      </c>
      <c r="Y302" s="10"/>
      <c r="Z302" s="92" t="str">
        <f t="shared" si="491"/>
        <v>X</v>
      </c>
      <c r="AA302" s="92"/>
      <c r="AB302" s="92" t="str">
        <f t="shared" si="492"/>
        <v/>
      </c>
      <c r="AC302" s="92"/>
      <c r="AD302" s="92" t="str">
        <f t="shared" si="493"/>
        <v/>
      </c>
      <c r="AE302" s="9"/>
      <c r="AF302" s="172"/>
      <c r="AG302" s="172"/>
      <c r="AH302" s="10" t="str">
        <f t="shared" si="494"/>
        <v/>
      </c>
      <c r="AI302" s="10"/>
      <c r="AJ302" s="92" t="str">
        <f t="shared" si="495"/>
        <v>X</v>
      </c>
      <c r="AK302" s="92"/>
      <c r="AL302" s="10" t="str">
        <f t="shared" si="496"/>
        <v/>
      </c>
      <c r="AM302" s="92"/>
      <c r="AN302" s="10" t="str">
        <f t="shared" si="497"/>
        <v/>
      </c>
      <c r="AO302" s="569"/>
      <c r="AP302" s="10" t="str">
        <f t="shared" si="498"/>
        <v/>
      </c>
      <c r="AQ302" s="172"/>
    </row>
    <row r="303" spans="1:43" s="76" customFormat="1" ht="24" customHeight="1" x14ac:dyDescent="0.25">
      <c r="A303" s="475">
        <v>10</v>
      </c>
      <c r="B303" s="23" t="s">
        <v>327</v>
      </c>
      <c r="C303" s="131" t="s">
        <v>200</v>
      </c>
      <c r="D303" s="27">
        <v>11100119655</v>
      </c>
      <c r="E303" s="27">
        <v>90</v>
      </c>
      <c r="F303" s="27">
        <v>35</v>
      </c>
      <c r="G303" s="27">
        <v>60</v>
      </c>
      <c r="H303" s="27">
        <v>1</v>
      </c>
      <c r="I303" s="27">
        <v>0</v>
      </c>
      <c r="J303" s="170">
        <v>96</v>
      </c>
      <c r="K303" s="156">
        <f t="shared" si="484"/>
        <v>35</v>
      </c>
      <c r="L303" s="156">
        <f t="shared" si="485"/>
        <v>60</v>
      </c>
      <c r="M303" s="156">
        <f t="shared" si="499"/>
        <v>1</v>
      </c>
      <c r="N303" s="156">
        <f t="shared" si="500"/>
        <v>0</v>
      </c>
      <c r="O303" s="179">
        <f t="shared" si="487"/>
        <v>96</v>
      </c>
      <c r="P303" s="161" t="str">
        <f t="shared" si="483"/>
        <v>Xuất sắc</v>
      </c>
      <c r="Q303" s="536"/>
      <c r="R303" s="536"/>
      <c r="S303" s="536"/>
      <c r="T303" s="580">
        <f t="shared" si="488"/>
        <v>0</v>
      </c>
      <c r="U303" s="580">
        <f t="shared" si="489"/>
        <v>0</v>
      </c>
      <c r="V303" s="581" t="str">
        <f t="shared" si="482"/>
        <v>Xuất sắc</v>
      </c>
      <c r="W303" s="618"/>
      <c r="X303" s="10" t="str">
        <f t="shared" si="490"/>
        <v>X</v>
      </c>
      <c r="Y303" s="10"/>
      <c r="Z303" s="92" t="str">
        <f t="shared" si="491"/>
        <v/>
      </c>
      <c r="AA303" s="92"/>
      <c r="AB303" s="92" t="str">
        <f t="shared" si="492"/>
        <v/>
      </c>
      <c r="AC303" s="92"/>
      <c r="AD303" s="92" t="str">
        <f t="shared" si="493"/>
        <v/>
      </c>
      <c r="AE303" s="9"/>
      <c r="AF303" s="172"/>
      <c r="AG303" s="172"/>
      <c r="AH303" s="10" t="str">
        <f t="shared" si="494"/>
        <v>X</v>
      </c>
      <c r="AI303" s="10"/>
      <c r="AJ303" s="92" t="str">
        <f t="shared" si="495"/>
        <v/>
      </c>
      <c r="AK303" s="92"/>
      <c r="AL303" s="10" t="str">
        <f t="shared" si="496"/>
        <v/>
      </c>
      <c r="AM303" s="92"/>
      <c r="AN303" s="10" t="str">
        <f t="shared" si="497"/>
        <v/>
      </c>
      <c r="AO303" s="569"/>
      <c r="AP303" s="10" t="str">
        <f t="shared" si="498"/>
        <v/>
      </c>
      <c r="AQ303" s="172"/>
    </row>
    <row r="304" spans="1:43" s="76" customFormat="1" ht="24" customHeight="1" x14ac:dyDescent="0.25">
      <c r="A304" s="475">
        <v>11</v>
      </c>
      <c r="B304" s="23" t="s">
        <v>293</v>
      </c>
      <c r="C304" s="131" t="s">
        <v>306</v>
      </c>
      <c r="D304" s="27">
        <v>11100000778</v>
      </c>
      <c r="E304" s="27">
        <v>81</v>
      </c>
      <c r="F304" s="27">
        <v>34</v>
      </c>
      <c r="G304" s="27">
        <v>60</v>
      </c>
      <c r="H304" s="27">
        <v>1</v>
      </c>
      <c r="I304" s="27">
        <v>0</v>
      </c>
      <c r="J304" s="170">
        <v>95</v>
      </c>
      <c r="K304" s="156">
        <f t="shared" si="484"/>
        <v>34</v>
      </c>
      <c r="L304" s="156">
        <f t="shared" si="485"/>
        <v>60</v>
      </c>
      <c r="M304" s="156">
        <f t="shared" si="499"/>
        <v>1</v>
      </c>
      <c r="N304" s="156">
        <f t="shared" si="500"/>
        <v>0</v>
      </c>
      <c r="O304" s="179">
        <f t="shared" si="487"/>
        <v>95</v>
      </c>
      <c r="P304" s="161" t="str">
        <f t="shared" si="483"/>
        <v>Xuất sắc</v>
      </c>
      <c r="Q304" s="536"/>
      <c r="R304" s="536"/>
      <c r="S304" s="536"/>
      <c r="T304" s="580">
        <f t="shared" si="488"/>
        <v>0</v>
      </c>
      <c r="U304" s="580">
        <f t="shared" si="489"/>
        <v>0</v>
      </c>
      <c r="V304" s="581" t="str">
        <f t="shared" si="482"/>
        <v>Xuất sắc</v>
      </c>
      <c r="W304" s="164"/>
      <c r="X304" s="10" t="str">
        <f t="shared" si="490"/>
        <v>X</v>
      </c>
      <c r="Y304" s="10"/>
      <c r="Z304" s="92" t="str">
        <f t="shared" si="491"/>
        <v/>
      </c>
      <c r="AA304" s="92"/>
      <c r="AB304" s="92" t="str">
        <f t="shared" si="492"/>
        <v/>
      </c>
      <c r="AC304" s="92"/>
      <c r="AD304" s="92" t="str">
        <f t="shared" si="493"/>
        <v/>
      </c>
      <c r="AE304" s="9"/>
      <c r="AF304" s="172"/>
      <c r="AG304" s="172"/>
      <c r="AH304" s="10" t="str">
        <f t="shared" si="494"/>
        <v>X</v>
      </c>
      <c r="AI304" s="10"/>
      <c r="AJ304" s="92" t="str">
        <f t="shared" si="495"/>
        <v/>
      </c>
      <c r="AK304" s="92"/>
      <c r="AL304" s="10" t="str">
        <f t="shared" si="496"/>
        <v/>
      </c>
      <c r="AM304" s="92"/>
      <c r="AN304" s="10" t="str">
        <f t="shared" si="497"/>
        <v/>
      </c>
      <c r="AO304" s="569"/>
      <c r="AP304" s="10" t="str">
        <f t="shared" si="498"/>
        <v/>
      </c>
      <c r="AQ304" s="172"/>
    </row>
    <row r="305" spans="1:43" s="76" customFormat="1" ht="24" customHeight="1" x14ac:dyDescent="0.25">
      <c r="A305" s="475">
        <v>12</v>
      </c>
      <c r="B305" s="23" t="s">
        <v>268</v>
      </c>
      <c r="C305" s="131" t="s">
        <v>307</v>
      </c>
      <c r="D305" s="27">
        <v>11100000747</v>
      </c>
      <c r="E305" s="27">
        <v>84</v>
      </c>
      <c r="F305" s="27">
        <v>25</v>
      </c>
      <c r="G305" s="27">
        <v>50</v>
      </c>
      <c r="H305" s="27">
        <v>1</v>
      </c>
      <c r="I305" s="27">
        <v>0</v>
      </c>
      <c r="J305" s="170">
        <v>76</v>
      </c>
      <c r="K305" s="156">
        <f t="shared" si="484"/>
        <v>25</v>
      </c>
      <c r="L305" s="156">
        <f t="shared" si="485"/>
        <v>50</v>
      </c>
      <c r="M305" s="156">
        <f t="shared" si="499"/>
        <v>1</v>
      </c>
      <c r="N305" s="156">
        <f t="shared" si="500"/>
        <v>0</v>
      </c>
      <c r="O305" s="179">
        <f t="shared" si="487"/>
        <v>76</v>
      </c>
      <c r="P305" s="161" t="str">
        <f t="shared" si="483"/>
        <v>Tốt</v>
      </c>
      <c r="Q305" s="536"/>
      <c r="R305" s="536"/>
      <c r="S305" s="536"/>
      <c r="T305" s="580">
        <f t="shared" si="488"/>
        <v>0</v>
      </c>
      <c r="U305" s="580">
        <f t="shared" si="489"/>
        <v>0</v>
      </c>
      <c r="V305" s="581" t="str">
        <f t="shared" si="482"/>
        <v>Tốt</v>
      </c>
      <c r="W305" s="618"/>
      <c r="X305" s="10" t="str">
        <f t="shared" si="490"/>
        <v/>
      </c>
      <c r="Y305" s="10"/>
      <c r="Z305" s="92" t="str">
        <f t="shared" si="491"/>
        <v>X</v>
      </c>
      <c r="AA305" s="92"/>
      <c r="AB305" s="92" t="str">
        <f t="shared" si="492"/>
        <v/>
      </c>
      <c r="AC305" s="92"/>
      <c r="AD305" s="92" t="str">
        <f t="shared" si="493"/>
        <v/>
      </c>
      <c r="AE305" s="9"/>
      <c r="AF305" s="172"/>
      <c r="AG305" s="172"/>
      <c r="AH305" s="10" t="str">
        <f t="shared" si="494"/>
        <v/>
      </c>
      <c r="AI305" s="10"/>
      <c r="AJ305" s="92" t="str">
        <f t="shared" si="495"/>
        <v>X</v>
      </c>
      <c r="AK305" s="92"/>
      <c r="AL305" s="10" t="str">
        <f t="shared" si="496"/>
        <v/>
      </c>
      <c r="AM305" s="92"/>
      <c r="AN305" s="10" t="str">
        <f t="shared" si="497"/>
        <v/>
      </c>
      <c r="AO305" s="569"/>
      <c r="AP305" s="10" t="str">
        <f t="shared" si="498"/>
        <v/>
      </c>
      <c r="AQ305" s="172"/>
    </row>
    <row r="306" spans="1:43" s="76" customFormat="1" ht="38.25" customHeight="1" x14ac:dyDescent="0.25">
      <c r="A306" s="475">
        <v>13</v>
      </c>
      <c r="B306" s="23" t="s">
        <v>329</v>
      </c>
      <c r="C306" s="131" t="s">
        <v>307</v>
      </c>
      <c r="D306" s="27">
        <v>11100000719</v>
      </c>
      <c r="E306" s="27">
        <v>75</v>
      </c>
      <c r="F306" s="27">
        <v>27</v>
      </c>
      <c r="G306" s="27">
        <v>50</v>
      </c>
      <c r="H306" s="27">
        <v>0.75</v>
      </c>
      <c r="I306" s="27">
        <v>2.3325</v>
      </c>
      <c r="J306" s="170">
        <v>75.400000000000006</v>
      </c>
      <c r="K306" s="156">
        <f t="shared" si="484"/>
        <v>27</v>
      </c>
      <c r="L306" s="156">
        <f t="shared" si="485"/>
        <v>50</v>
      </c>
      <c r="M306" s="156">
        <f t="shared" si="499"/>
        <v>0.75</v>
      </c>
      <c r="N306" s="156">
        <f t="shared" si="500"/>
        <v>2.3325</v>
      </c>
      <c r="O306" s="179">
        <f t="shared" si="487"/>
        <v>75.417500000000004</v>
      </c>
      <c r="P306" s="161" t="str">
        <f t="shared" si="483"/>
        <v>Tốt</v>
      </c>
      <c r="Q306" s="536"/>
      <c r="R306" s="536"/>
      <c r="S306" s="536"/>
      <c r="T306" s="580">
        <f t="shared" si="488"/>
        <v>0</v>
      </c>
      <c r="U306" s="580">
        <f t="shared" si="489"/>
        <v>0</v>
      </c>
      <c r="V306" s="581" t="str">
        <f t="shared" si="482"/>
        <v>Tốt</v>
      </c>
      <c r="W306" s="164" t="s">
        <v>891</v>
      </c>
      <c r="X306" s="10" t="str">
        <f t="shared" si="490"/>
        <v/>
      </c>
      <c r="Y306" s="10"/>
      <c r="Z306" s="92" t="str">
        <f t="shared" si="491"/>
        <v>X</v>
      </c>
      <c r="AA306" s="92"/>
      <c r="AB306" s="92" t="str">
        <f t="shared" si="492"/>
        <v/>
      </c>
      <c r="AC306" s="92"/>
      <c r="AD306" s="92" t="str">
        <f t="shared" si="493"/>
        <v/>
      </c>
      <c r="AE306" s="9"/>
      <c r="AF306" s="172"/>
      <c r="AG306" s="172"/>
      <c r="AH306" s="10" t="str">
        <f t="shared" si="494"/>
        <v/>
      </c>
      <c r="AI306" s="10"/>
      <c r="AJ306" s="92" t="str">
        <f t="shared" si="495"/>
        <v>X</v>
      </c>
      <c r="AK306" s="92"/>
      <c r="AL306" s="10" t="str">
        <f t="shared" si="496"/>
        <v/>
      </c>
      <c r="AM306" s="92"/>
      <c r="AN306" s="10" t="str">
        <f t="shared" si="497"/>
        <v/>
      </c>
      <c r="AO306" s="569"/>
      <c r="AP306" s="10" t="str">
        <f t="shared" si="498"/>
        <v/>
      </c>
      <c r="AQ306" s="172"/>
    </row>
    <row r="307" spans="1:43" s="76" customFormat="1" ht="24" customHeight="1" x14ac:dyDescent="0.25">
      <c r="A307" s="475">
        <v>14</v>
      </c>
      <c r="B307" s="23" t="s">
        <v>173</v>
      </c>
      <c r="C307" s="131" t="s">
        <v>125</v>
      </c>
      <c r="D307" s="27">
        <v>11100000786</v>
      </c>
      <c r="E307" s="27">
        <v>75</v>
      </c>
      <c r="F307" s="27">
        <v>25</v>
      </c>
      <c r="G307" s="27">
        <v>50</v>
      </c>
      <c r="H307" s="27">
        <v>1</v>
      </c>
      <c r="I307" s="27">
        <v>0</v>
      </c>
      <c r="J307" s="170">
        <v>76</v>
      </c>
      <c r="K307" s="156">
        <f t="shared" si="484"/>
        <v>25</v>
      </c>
      <c r="L307" s="156">
        <f t="shared" si="485"/>
        <v>50</v>
      </c>
      <c r="M307" s="156">
        <f t="shared" si="499"/>
        <v>1</v>
      </c>
      <c r="N307" s="156">
        <f t="shared" si="500"/>
        <v>0</v>
      </c>
      <c r="O307" s="179">
        <f t="shared" si="487"/>
        <v>76</v>
      </c>
      <c r="P307" s="161" t="str">
        <f t="shared" si="483"/>
        <v>Tốt</v>
      </c>
      <c r="Q307" s="536"/>
      <c r="R307" s="536"/>
      <c r="S307" s="536"/>
      <c r="T307" s="580">
        <f t="shared" si="488"/>
        <v>0</v>
      </c>
      <c r="U307" s="580">
        <f t="shared" si="489"/>
        <v>0</v>
      </c>
      <c r="V307" s="581" t="str">
        <f t="shared" si="482"/>
        <v>Tốt</v>
      </c>
      <c r="W307" s="618"/>
      <c r="X307" s="10" t="str">
        <f t="shared" si="490"/>
        <v/>
      </c>
      <c r="Y307" s="10"/>
      <c r="Z307" s="92" t="str">
        <f t="shared" si="491"/>
        <v>X</v>
      </c>
      <c r="AA307" s="92"/>
      <c r="AB307" s="92" t="str">
        <f t="shared" si="492"/>
        <v/>
      </c>
      <c r="AC307" s="92"/>
      <c r="AD307" s="92" t="str">
        <f t="shared" si="493"/>
        <v/>
      </c>
      <c r="AE307" s="9"/>
      <c r="AF307" s="172"/>
      <c r="AG307" s="172"/>
      <c r="AH307" s="10" t="str">
        <f t="shared" si="494"/>
        <v/>
      </c>
      <c r="AI307" s="10"/>
      <c r="AJ307" s="92" t="str">
        <f t="shared" si="495"/>
        <v>X</v>
      </c>
      <c r="AK307" s="92"/>
      <c r="AL307" s="10" t="str">
        <f t="shared" si="496"/>
        <v/>
      </c>
      <c r="AM307" s="92"/>
      <c r="AN307" s="10" t="str">
        <f t="shared" si="497"/>
        <v/>
      </c>
      <c r="AO307" s="569"/>
      <c r="AP307" s="10" t="str">
        <f t="shared" si="498"/>
        <v/>
      </c>
      <c r="AQ307" s="172"/>
    </row>
    <row r="308" spans="1:43" s="76" customFormat="1" ht="24" customHeight="1" x14ac:dyDescent="0.25">
      <c r="A308" s="475">
        <v>15</v>
      </c>
      <c r="B308" s="23" t="s">
        <v>330</v>
      </c>
      <c r="C308" s="131" t="s">
        <v>309</v>
      </c>
      <c r="D308" s="27">
        <v>20500004676</v>
      </c>
      <c r="E308" s="27">
        <v>75</v>
      </c>
      <c r="F308" s="27">
        <v>25</v>
      </c>
      <c r="G308" s="27">
        <v>50</v>
      </c>
      <c r="H308" s="27">
        <v>1</v>
      </c>
      <c r="I308" s="27">
        <v>0</v>
      </c>
      <c r="J308" s="170">
        <v>76</v>
      </c>
      <c r="K308" s="156">
        <f t="shared" si="484"/>
        <v>25</v>
      </c>
      <c r="L308" s="156">
        <f t="shared" si="485"/>
        <v>50</v>
      </c>
      <c r="M308" s="156">
        <f t="shared" si="499"/>
        <v>1</v>
      </c>
      <c r="N308" s="156">
        <f t="shared" si="500"/>
        <v>0</v>
      </c>
      <c r="O308" s="179">
        <f t="shared" si="487"/>
        <v>76</v>
      </c>
      <c r="P308" s="161" t="str">
        <f t="shared" si="483"/>
        <v>Tốt</v>
      </c>
      <c r="Q308" s="536"/>
      <c r="R308" s="536"/>
      <c r="S308" s="536"/>
      <c r="T308" s="580">
        <f t="shared" si="488"/>
        <v>0</v>
      </c>
      <c r="U308" s="580">
        <f t="shared" si="489"/>
        <v>0</v>
      </c>
      <c r="V308" s="581" t="str">
        <f t="shared" si="482"/>
        <v>Tốt</v>
      </c>
      <c r="W308" s="618"/>
      <c r="X308" s="10" t="str">
        <f t="shared" si="490"/>
        <v/>
      </c>
      <c r="Y308" s="10"/>
      <c r="Z308" s="92" t="str">
        <f t="shared" si="491"/>
        <v>X</v>
      </c>
      <c r="AA308" s="92"/>
      <c r="AB308" s="92" t="str">
        <f t="shared" si="492"/>
        <v/>
      </c>
      <c r="AC308" s="92"/>
      <c r="AD308" s="92" t="str">
        <f t="shared" si="493"/>
        <v/>
      </c>
      <c r="AE308" s="9"/>
      <c r="AF308" s="172"/>
      <c r="AG308" s="172"/>
      <c r="AH308" s="10" t="str">
        <f t="shared" si="494"/>
        <v/>
      </c>
      <c r="AI308" s="10"/>
      <c r="AJ308" s="92" t="str">
        <f t="shared" si="495"/>
        <v>X</v>
      </c>
      <c r="AK308" s="92"/>
      <c r="AL308" s="10" t="str">
        <f t="shared" si="496"/>
        <v/>
      </c>
      <c r="AM308" s="92"/>
      <c r="AN308" s="10" t="str">
        <f t="shared" si="497"/>
        <v/>
      </c>
      <c r="AO308" s="569"/>
      <c r="AP308" s="10" t="str">
        <f t="shared" si="498"/>
        <v/>
      </c>
      <c r="AQ308" s="172"/>
    </row>
    <row r="309" spans="1:43" s="76" customFormat="1" ht="24" customHeight="1" x14ac:dyDescent="0.25">
      <c r="A309" s="475">
        <v>16</v>
      </c>
      <c r="B309" s="23" t="s">
        <v>331</v>
      </c>
      <c r="C309" s="131" t="s">
        <v>310</v>
      </c>
      <c r="D309" s="27">
        <v>11100075983</v>
      </c>
      <c r="E309" s="27">
        <v>76</v>
      </c>
      <c r="F309" s="27">
        <v>25</v>
      </c>
      <c r="G309" s="27">
        <v>50</v>
      </c>
      <c r="H309" s="27">
        <v>0.5</v>
      </c>
      <c r="I309" s="27">
        <v>0</v>
      </c>
      <c r="J309" s="170">
        <v>75.5</v>
      </c>
      <c r="K309" s="156">
        <f t="shared" si="484"/>
        <v>25</v>
      </c>
      <c r="L309" s="156">
        <f t="shared" si="485"/>
        <v>50</v>
      </c>
      <c r="M309" s="156">
        <f t="shared" si="499"/>
        <v>0.5</v>
      </c>
      <c r="N309" s="156">
        <f t="shared" si="500"/>
        <v>0</v>
      </c>
      <c r="O309" s="179">
        <f t="shared" si="487"/>
        <v>75.5</v>
      </c>
      <c r="P309" s="161" t="str">
        <f t="shared" si="483"/>
        <v>Tốt</v>
      </c>
      <c r="Q309" s="536"/>
      <c r="R309" s="536"/>
      <c r="S309" s="536"/>
      <c r="T309" s="580">
        <f t="shared" si="488"/>
        <v>0</v>
      </c>
      <c r="U309" s="580">
        <f t="shared" si="489"/>
        <v>0</v>
      </c>
      <c r="V309" s="581" t="str">
        <f t="shared" si="482"/>
        <v>Tốt</v>
      </c>
      <c r="W309" s="164"/>
      <c r="X309" s="10" t="str">
        <f t="shared" si="490"/>
        <v/>
      </c>
      <c r="Y309" s="10"/>
      <c r="Z309" s="92" t="str">
        <f t="shared" si="491"/>
        <v>X</v>
      </c>
      <c r="AA309" s="92"/>
      <c r="AB309" s="92" t="str">
        <f t="shared" si="492"/>
        <v/>
      </c>
      <c r="AC309" s="92"/>
      <c r="AD309" s="92" t="str">
        <f t="shared" si="493"/>
        <v/>
      </c>
      <c r="AE309" s="9"/>
      <c r="AF309" s="172"/>
      <c r="AG309" s="172"/>
      <c r="AH309" s="10" t="str">
        <f t="shared" si="494"/>
        <v/>
      </c>
      <c r="AI309" s="10"/>
      <c r="AJ309" s="92" t="str">
        <f t="shared" si="495"/>
        <v>X</v>
      </c>
      <c r="AK309" s="92"/>
      <c r="AL309" s="10" t="str">
        <f t="shared" si="496"/>
        <v/>
      </c>
      <c r="AM309" s="92"/>
      <c r="AN309" s="10" t="str">
        <f t="shared" si="497"/>
        <v/>
      </c>
      <c r="AO309" s="569"/>
      <c r="AP309" s="10" t="str">
        <f t="shared" si="498"/>
        <v/>
      </c>
      <c r="AQ309" s="172"/>
    </row>
    <row r="310" spans="1:43" s="76" customFormat="1" ht="34.5" customHeight="1" x14ac:dyDescent="0.25">
      <c r="A310" s="475">
        <v>17</v>
      </c>
      <c r="B310" s="23" t="s">
        <v>332</v>
      </c>
      <c r="C310" s="131" t="s">
        <v>311</v>
      </c>
      <c r="D310" s="27">
        <v>11100000777</v>
      </c>
      <c r="E310" s="27">
        <v>75</v>
      </c>
      <c r="F310" s="27">
        <v>27</v>
      </c>
      <c r="G310" s="27">
        <v>50</v>
      </c>
      <c r="H310" s="27">
        <v>0.75</v>
      </c>
      <c r="I310" s="27">
        <v>2.3325</v>
      </c>
      <c r="J310" s="170">
        <v>75.400000000000006</v>
      </c>
      <c r="K310" s="156">
        <f t="shared" si="484"/>
        <v>27</v>
      </c>
      <c r="L310" s="156">
        <f t="shared" si="485"/>
        <v>50</v>
      </c>
      <c r="M310" s="156">
        <f t="shared" si="499"/>
        <v>0.75</v>
      </c>
      <c r="N310" s="156">
        <f t="shared" si="500"/>
        <v>2.3325</v>
      </c>
      <c r="O310" s="179">
        <f t="shared" si="487"/>
        <v>75.417500000000004</v>
      </c>
      <c r="P310" s="161" t="str">
        <f t="shared" si="483"/>
        <v>Tốt</v>
      </c>
      <c r="Q310" s="536"/>
      <c r="R310" s="536"/>
      <c r="S310" s="536"/>
      <c r="T310" s="580">
        <f t="shared" si="488"/>
        <v>0</v>
      </c>
      <c r="U310" s="580">
        <f t="shared" si="489"/>
        <v>0</v>
      </c>
      <c r="V310" s="581" t="str">
        <f t="shared" si="482"/>
        <v>Tốt</v>
      </c>
      <c r="W310" s="164" t="s">
        <v>892</v>
      </c>
      <c r="X310" s="10" t="str">
        <f t="shared" si="490"/>
        <v/>
      </c>
      <c r="Y310" s="10"/>
      <c r="Z310" s="92" t="str">
        <f t="shared" si="491"/>
        <v>X</v>
      </c>
      <c r="AA310" s="92"/>
      <c r="AB310" s="92" t="str">
        <f t="shared" si="492"/>
        <v/>
      </c>
      <c r="AC310" s="92"/>
      <c r="AD310" s="92" t="str">
        <f t="shared" si="493"/>
        <v/>
      </c>
      <c r="AE310" s="9"/>
      <c r="AF310" s="172"/>
      <c r="AG310" s="172"/>
      <c r="AH310" s="10" t="str">
        <f t="shared" si="494"/>
        <v/>
      </c>
      <c r="AI310" s="10"/>
      <c r="AJ310" s="92" t="str">
        <f t="shared" si="495"/>
        <v>X</v>
      </c>
      <c r="AK310" s="92"/>
      <c r="AL310" s="10" t="str">
        <f t="shared" si="496"/>
        <v/>
      </c>
      <c r="AM310" s="92"/>
      <c r="AN310" s="10" t="str">
        <f t="shared" si="497"/>
        <v/>
      </c>
      <c r="AO310" s="569"/>
      <c r="AP310" s="10" t="str">
        <f t="shared" si="498"/>
        <v/>
      </c>
      <c r="AQ310" s="172"/>
    </row>
    <row r="311" spans="1:43" s="76" customFormat="1" ht="24" customHeight="1" x14ac:dyDescent="0.25">
      <c r="A311" s="475">
        <v>18</v>
      </c>
      <c r="B311" s="23" t="s">
        <v>333</v>
      </c>
      <c r="C311" s="131" t="s">
        <v>312</v>
      </c>
      <c r="D311" s="27">
        <v>11100000774</v>
      </c>
      <c r="E311" s="27">
        <v>75</v>
      </c>
      <c r="F311" s="27">
        <v>25</v>
      </c>
      <c r="G311" s="27">
        <v>50</v>
      </c>
      <c r="H311" s="27">
        <v>1</v>
      </c>
      <c r="I311" s="27">
        <v>0</v>
      </c>
      <c r="J311" s="170">
        <v>76</v>
      </c>
      <c r="K311" s="156">
        <f t="shared" si="484"/>
        <v>25</v>
      </c>
      <c r="L311" s="156">
        <f t="shared" si="485"/>
        <v>50</v>
      </c>
      <c r="M311" s="156">
        <f t="shared" si="499"/>
        <v>1</v>
      </c>
      <c r="N311" s="156">
        <f t="shared" si="500"/>
        <v>0</v>
      </c>
      <c r="O311" s="179">
        <f t="shared" si="487"/>
        <v>76</v>
      </c>
      <c r="P311" s="161" t="str">
        <f t="shared" si="483"/>
        <v>Tốt</v>
      </c>
      <c r="Q311" s="536"/>
      <c r="R311" s="536"/>
      <c r="S311" s="536"/>
      <c r="T311" s="580">
        <f t="shared" si="488"/>
        <v>0</v>
      </c>
      <c r="U311" s="580">
        <f t="shared" si="489"/>
        <v>0</v>
      </c>
      <c r="V311" s="581" t="str">
        <f t="shared" si="482"/>
        <v>Tốt</v>
      </c>
      <c r="W311" s="618"/>
      <c r="X311" s="10" t="str">
        <f t="shared" si="490"/>
        <v/>
      </c>
      <c r="Y311" s="10"/>
      <c r="Z311" s="92" t="str">
        <f t="shared" si="491"/>
        <v>X</v>
      </c>
      <c r="AA311" s="92"/>
      <c r="AB311" s="92" t="str">
        <f t="shared" si="492"/>
        <v/>
      </c>
      <c r="AC311" s="92"/>
      <c r="AD311" s="92" t="str">
        <f t="shared" si="493"/>
        <v/>
      </c>
      <c r="AE311" s="9"/>
      <c r="AF311" s="172"/>
      <c r="AG311" s="172"/>
      <c r="AH311" s="10" t="str">
        <f t="shared" si="494"/>
        <v/>
      </c>
      <c r="AI311" s="10"/>
      <c r="AJ311" s="92" t="str">
        <f t="shared" si="495"/>
        <v>X</v>
      </c>
      <c r="AK311" s="92"/>
      <c r="AL311" s="10" t="str">
        <f t="shared" si="496"/>
        <v/>
      </c>
      <c r="AM311" s="92"/>
      <c r="AN311" s="10" t="str">
        <f t="shared" si="497"/>
        <v/>
      </c>
      <c r="AO311" s="569"/>
      <c r="AP311" s="10" t="str">
        <f t="shared" si="498"/>
        <v/>
      </c>
      <c r="AQ311" s="172"/>
    </row>
    <row r="312" spans="1:43" s="76" customFormat="1" ht="24" customHeight="1" x14ac:dyDescent="0.25">
      <c r="A312" s="475">
        <v>19</v>
      </c>
      <c r="B312" s="71" t="s">
        <v>328</v>
      </c>
      <c r="C312" s="131" t="s">
        <v>216</v>
      </c>
      <c r="D312" s="27">
        <v>11100109943</v>
      </c>
      <c r="E312" s="27">
        <v>90</v>
      </c>
      <c r="F312" s="27">
        <v>25</v>
      </c>
      <c r="G312" s="27">
        <v>50</v>
      </c>
      <c r="H312" s="27">
        <v>1</v>
      </c>
      <c r="I312" s="27">
        <v>0</v>
      </c>
      <c r="J312" s="179">
        <v>76</v>
      </c>
      <c r="K312" s="156">
        <f t="shared" si="484"/>
        <v>25</v>
      </c>
      <c r="L312" s="156">
        <f t="shared" si="485"/>
        <v>50</v>
      </c>
      <c r="M312" s="156">
        <f t="shared" si="499"/>
        <v>1</v>
      </c>
      <c r="N312" s="156">
        <f t="shared" si="500"/>
        <v>0</v>
      </c>
      <c r="O312" s="179">
        <f t="shared" si="487"/>
        <v>76</v>
      </c>
      <c r="P312" s="161" t="str">
        <f t="shared" si="483"/>
        <v>Tốt</v>
      </c>
      <c r="Q312" s="536"/>
      <c r="R312" s="536"/>
      <c r="S312" s="536"/>
      <c r="T312" s="580">
        <f t="shared" si="488"/>
        <v>0</v>
      </c>
      <c r="U312" s="580">
        <f t="shared" si="489"/>
        <v>0</v>
      </c>
      <c r="V312" s="581" t="str">
        <f t="shared" si="482"/>
        <v>Tốt</v>
      </c>
      <c r="W312" s="164"/>
      <c r="X312" s="10" t="str">
        <f t="shared" si="490"/>
        <v/>
      </c>
      <c r="Y312" s="10"/>
      <c r="Z312" s="92" t="str">
        <f t="shared" si="491"/>
        <v>X</v>
      </c>
      <c r="AA312" s="92"/>
      <c r="AB312" s="92" t="str">
        <f t="shared" si="492"/>
        <v/>
      </c>
      <c r="AC312" s="92"/>
      <c r="AD312" s="92" t="str">
        <f t="shared" si="493"/>
        <v/>
      </c>
      <c r="AE312" s="9"/>
      <c r="AF312" s="172"/>
      <c r="AG312" s="172"/>
      <c r="AH312" s="10" t="str">
        <f t="shared" si="494"/>
        <v/>
      </c>
      <c r="AI312" s="10"/>
      <c r="AJ312" s="92" t="str">
        <f t="shared" si="495"/>
        <v>X</v>
      </c>
      <c r="AK312" s="92"/>
      <c r="AL312" s="10" t="str">
        <f t="shared" si="496"/>
        <v/>
      </c>
      <c r="AM312" s="92"/>
      <c r="AN312" s="10" t="str">
        <f t="shared" si="497"/>
        <v/>
      </c>
      <c r="AO312" s="569"/>
      <c r="AP312" s="10" t="str">
        <f t="shared" si="498"/>
        <v/>
      </c>
      <c r="AQ312" s="172"/>
    </row>
    <row r="313" spans="1:43" s="76" customFormat="1" ht="24" customHeight="1" x14ac:dyDescent="0.25">
      <c r="A313" s="475">
        <v>20</v>
      </c>
      <c r="B313" s="23" t="s">
        <v>334</v>
      </c>
      <c r="C313" s="131" t="s">
        <v>154</v>
      </c>
      <c r="D313" s="27">
        <v>11100000783</v>
      </c>
      <c r="E313" s="27">
        <v>85</v>
      </c>
      <c r="F313" s="27">
        <v>34</v>
      </c>
      <c r="G313" s="27">
        <v>60</v>
      </c>
      <c r="H313" s="27">
        <v>1</v>
      </c>
      <c r="I313" s="27">
        <v>0</v>
      </c>
      <c r="J313" s="170">
        <v>95</v>
      </c>
      <c r="K313" s="156">
        <f t="shared" si="484"/>
        <v>34</v>
      </c>
      <c r="L313" s="156">
        <f t="shared" si="485"/>
        <v>60</v>
      </c>
      <c r="M313" s="156">
        <f t="shared" si="499"/>
        <v>1</v>
      </c>
      <c r="N313" s="156">
        <f t="shared" si="500"/>
        <v>0</v>
      </c>
      <c r="O313" s="179">
        <f t="shared" si="487"/>
        <v>95</v>
      </c>
      <c r="P313" s="161" t="str">
        <f t="shared" si="483"/>
        <v>Xuất sắc</v>
      </c>
      <c r="Q313" s="536"/>
      <c r="R313" s="536"/>
      <c r="S313" s="536"/>
      <c r="T313" s="580">
        <f t="shared" si="488"/>
        <v>0</v>
      </c>
      <c r="U313" s="580">
        <f t="shared" si="489"/>
        <v>0</v>
      </c>
      <c r="V313" s="581" t="str">
        <f t="shared" si="482"/>
        <v>Xuất sắc</v>
      </c>
      <c r="W313" s="618"/>
      <c r="X313" s="10" t="str">
        <f t="shared" si="490"/>
        <v>X</v>
      </c>
      <c r="Y313" s="10"/>
      <c r="Z313" s="92" t="str">
        <f t="shared" si="491"/>
        <v/>
      </c>
      <c r="AA313" s="92"/>
      <c r="AB313" s="92" t="str">
        <f t="shared" si="492"/>
        <v/>
      </c>
      <c r="AC313" s="92"/>
      <c r="AD313" s="92" t="str">
        <f t="shared" si="493"/>
        <v/>
      </c>
      <c r="AE313" s="9"/>
      <c r="AF313" s="172"/>
      <c r="AG313" s="172"/>
      <c r="AH313" s="10" t="str">
        <f t="shared" si="494"/>
        <v>X</v>
      </c>
      <c r="AI313" s="10"/>
      <c r="AJ313" s="92" t="str">
        <f t="shared" si="495"/>
        <v/>
      </c>
      <c r="AK313" s="92"/>
      <c r="AL313" s="10" t="str">
        <f t="shared" si="496"/>
        <v/>
      </c>
      <c r="AM313" s="92"/>
      <c r="AN313" s="10" t="str">
        <f t="shared" si="497"/>
        <v/>
      </c>
      <c r="AO313" s="569"/>
      <c r="AP313" s="10" t="str">
        <f t="shared" si="498"/>
        <v/>
      </c>
      <c r="AQ313" s="172"/>
    </row>
    <row r="314" spans="1:43" s="76" customFormat="1" ht="24" customHeight="1" x14ac:dyDescent="0.25">
      <c r="A314" s="475">
        <v>21</v>
      </c>
      <c r="B314" s="23" t="s">
        <v>335</v>
      </c>
      <c r="C314" s="131" t="s">
        <v>93</v>
      </c>
      <c r="D314" s="27">
        <v>11100000779</v>
      </c>
      <c r="E314" s="27">
        <v>75</v>
      </c>
      <c r="F314" s="27">
        <v>34</v>
      </c>
      <c r="G314" s="27">
        <v>50</v>
      </c>
      <c r="H314" s="27">
        <v>1</v>
      </c>
      <c r="I314" s="27">
        <v>0</v>
      </c>
      <c r="J314" s="170">
        <v>85</v>
      </c>
      <c r="K314" s="156">
        <f t="shared" si="484"/>
        <v>34</v>
      </c>
      <c r="L314" s="156">
        <f t="shared" si="485"/>
        <v>50</v>
      </c>
      <c r="M314" s="156">
        <f t="shared" si="499"/>
        <v>1</v>
      </c>
      <c r="N314" s="156">
        <f t="shared" si="500"/>
        <v>0</v>
      </c>
      <c r="O314" s="179">
        <f t="shared" si="487"/>
        <v>85</v>
      </c>
      <c r="P314" s="161" t="str">
        <f t="shared" si="483"/>
        <v>Tốt</v>
      </c>
      <c r="Q314" s="536"/>
      <c r="R314" s="536"/>
      <c r="S314" s="536"/>
      <c r="T314" s="580">
        <f t="shared" si="488"/>
        <v>0</v>
      </c>
      <c r="U314" s="580">
        <f t="shared" si="489"/>
        <v>0</v>
      </c>
      <c r="V314" s="581" t="str">
        <f t="shared" si="482"/>
        <v>Tốt</v>
      </c>
      <c r="W314" s="164"/>
      <c r="X314" s="10" t="str">
        <f t="shared" si="490"/>
        <v/>
      </c>
      <c r="Y314" s="10"/>
      <c r="Z314" s="92" t="str">
        <f t="shared" si="491"/>
        <v>X</v>
      </c>
      <c r="AA314" s="92"/>
      <c r="AB314" s="92" t="str">
        <f t="shared" si="492"/>
        <v/>
      </c>
      <c r="AC314" s="92"/>
      <c r="AD314" s="92" t="str">
        <f t="shared" si="493"/>
        <v/>
      </c>
      <c r="AE314" s="9"/>
      <c r="AF314" s="172"/>
      <c r="AG314" s="172"/>
      <c r="AH314" s="10" t="str">
        <f t="shared" si="494"/>
        <v/>
      </c>
      <c r="AI314" s="10"/>
      <c r="AJ314" s="92" t="str">
        <f t="shared" si="495"/>
        <v>X</v>
      </c>
      <c r="AK314" s="92"/>
      <c r="AL314" s="10" t="str">
        <f t="shared" si="496"/>
        <v/>
      </c>
      <c r="AM314" s="92"/>
      <c r="AN314" s="10" t="str">
        <f t="shared" si="497"/>
        <v/>
      </c>
      <c r="AO314" s="569"/>
      <c r="AP314" s="10" t="str">
        <f t="shared" si="498"/>
        <v/>
      </c>
      <c r="AQ314" s="172"/>
    </row>
    <row r="315" spans="1:43" s="76" customFormat="1" ht="39" customHeight="1" x14ac:dyDescent="0.25">
      <c r="A315" s="475">
        <v>22</v>
      </c>
      <c r="B315" s="23" t="s">
        <v>336</v>
      </c>
      <c r="C315" s="131" t="s">
        <v>313</v>
      </c>
      <c r="D315" s="27">
        <v>11100000793</v>
      </c>
      <c r="E315" s="27">
        <v>78</v>
      </c>
      <c r="F315" s="27">
        <v>25</v>
      </c>
      <c r="G315" s="27">
        <v>50</v>
      </c>
      <c r="H315" s="27">
        <v>1</v>
      </c>
      <c r="I315" s="27">
        <v>0</v>
      </c>
      <c r="J315" s="170">
        <v>76</v>
      </c>
      <c r="K315" s="156">
        <f t="shared" si="484"/>
        <v>25</v>
      </c>
      <c r="L315" s="156">
        <f t="shared" si="485"/>
        <v>50</v>
      </c>
      <c r="M315" s="156">
        <f t="shared" si="499"/>
        <v>1</v>
      </c>
      <c r="N315" s="156">
        <f t="shared" si="500"/>
        <v>0</v>
      </c>
      <c r="O315" s="179">
        <f t="shared" si="487"/>
        <v>76</v>
      </c>
      <c r="P315" s="161" t="str">
        <f t="shared" si="483"/>
        <v>Tốt</v>
      </c>
      <c r="Q315" s="536"/>
      <c r="R315" s="536"/>
      <c r="S315" s="536"/>
      <c r="T315" s="580">
        <f t="shared" si="488"/>
        <v>0</v>
      </c>
      <c r="U315" s="580">
        <f t="shared" si="489"/>
        <v>0</v>
      </c>
      <c r="V315" s="581" t="str">
        <f t="shared" si="482"/>
        <v>Tốt</v>
      </c>
      <c r="W315" s="164"/>
      <c r="X315" s="10" t="str">
        <f t="shared" si="490"/>
        <v/>
      </c>
      <c r="Y315" s="10"/>
      <c r="Z315" s="92" t="str">
        <f t="shared" si="491"/>
        <v>X</v>
      </c>
      <c r="AA315" s="92"/>
      <c r="AB315" s="92" t="str">
        <f t="shared" si="492"/>
        <v/>
      </c>
      <c r="AC315" s="92"/>
      <c r="AD315" s="92" t="str">
        <f t="shared" si="493"/>
        <v/>
      </c>
      <c r="AE315" s="9"/>
      <c r="AF315" s="172"/>
      <c r="AG315" s="172"/>
      <c r="AH315" s="10" t="str">
        <f t="shared" si="494"/>
        <v/>
      </c>
      <c r="AI315" s="10"/>
      <c r="AJ315" s="92" t="str">
        <f t="shared" si="495"/>
        <v>X</v>
      </c>
      <c r="AK315" s="92"/>
      <c r="AL315" s="10" t="str">
        <f t="shared" si="496"/>
        <v/>
      </c>
      <c r="AM315" s="92"/>
      <c r="AN315" s="10" t="str">
        <f t="shared" si="497"/>
        <v/>
      </c>
      <c r="AO315" s="569"/>
      <c r="AP315" s="10" t="str">
        <f t="shared" si="498"/>
        <v/>
      </c>
      <c r="AQ315" s="172"/>
    </row>
    <row r="316" spans="1:43" s="76" customFormat="1" ht="24" customHeight="1" x14ac:dyDescent="0.25">
      <c r="A316" s="475">
        <v>23</v>
      </c>
      <c r="B316" s="23" t="s">
        <v>337</v>
      </c>
      <c r="C316" s="131" t="s">
        <v>218</v>
      </c>
      <c r="D316" s="27">
        <v>11100119664</v>
      </c>
      <c r="E316" s="27">
        <v>96</v>
      </c>
      <c r="F316" s="27">
        <v>36</v>
      </c>
      <c r="G316" s="27">
        <v>60</v>
      </c>
      <c r="H316" s="27">
        <v>1</v>
      </c>
      <c r="I316" s="27">
        <v>0</v>
      </c>
      <c r="J316" s="170">
        <v>97</v>
      </c>
      <c r="K316" s="156">
        <f t="shared" si="484"/>
        <v>36</v>
      </c>
      <c r="L316" s="156">
        <f t="shared" si="485"/>
        <v>60</v>
      </c>
      <c r="M316" s="156">
        <f t="shared" si="499"/>
        <v>1</v>
      </c>
      <c r="N316" s="156">
        <f t="shared" si="500"/>
        <v>0</v>
      </c>
      <c r="O316" s="179">
        <f t="shared" si="487"/>
        <v>97</v>
      </c>
      <c r="P316" s="161" t="str">
        <f t="shared" si="483"/>
        <v>Xuất sắc</v>
      </c>
      <c r="Q316" s="536"/>
      <c r="R316" s="536"/>
      <c r="S316" s="536"/>
      <c r="T316" s="580">
        <f t="shared" si="488"/>
        <v>0</v>
      </c>
      <c r="U316" s="580">
        <f t="shared" si="489"/>
        <v>0</v>
      </c>
      <c r="V316" s="581" t="str">
        <f t="shared" si="482"/>
        <v>Xuất sắc</v>
      </c>
      <c r="W316" s="618"/>
      <c r="X316" s="10" t="str">
        <f t="shared" si="490"/>
        <v>X</v>
      </c>
      <c r="Y316" s="10"/>
      <c r="Z316" s="92" t="str">
        <f t="shared" si="491"/>
        <v/>
      </c>
      <c r="AA316" s="92"/>
      <c r="AB316" s="92" t="str">
        <f t="shared" si="492"/>
        <v/>
      </c>
      <c r="AC316" s="92"/>
      <c r="AD316" s="92" t="str">
        <f t="shared" si="493"/>
        <v/>
      </c>
      <c r="AE316" s="9"/>
      <c r="AF316" s="172"/>
      <c r="AG316" s="172"/>
      <c r="AH316" s="10" t="str">
        <f t="shared" si="494"/>
        <v>X</v>
      </c>
      <c r="AI316" s="10"/>
      <c r="AJ316" s="92" t="str">
        <f t="shared" si="495"/>
        <v/>
      </c>
      <c r="AK316" s="92"/>
      <c r="AL316" s="10" t="str">
        <f t="shared" si="496"/>
        <v/>
      </c>
      <c r="AM316" s="92"/>
      <c r="AN316" s="10" t="str">
        <f t="shared" si="497"/>
        <v/>
      </c>
      <c r="AO316" s="569"/>
      <c r="AP316" s="10" t="str">
        <f t="shared" si="498"/>
        <v/>
      </c>
      <c r="AQ316" s="172"/>
    </row>
    <row r="317" spans="1:43" s="76" customFormat="1" ht="24" customHeight="1" x14ac:dyDescent="0.25">
      <c r="A317" s="475">
        <v>24</v>
      </c>
      <c r="B317" s="23" t="s">
        <v>170</v>
      </c>
      <c r="C317" s="131" t="s">
        <v>314</v>
      </c>
      <c r="D317" s="27">
        <v>11100000787</v>
      </c>
      <c r="E317" s="27">
        <v>90</v>
      </c>
      <c r="F317" s="27">
        <v>35</v>
      </c>
      <c r="G317" s="27">
        <v>60</v>
      </c>
      <c r="H317" s="27">
        <v>1</v>
      </c>
      <c r="I317" s="27">
        <v>0</v>
      </c>
      <c r="J317" s="170">
        <v>96</v>
      </c>
      <c r="K317" s="156">
        <f t="shared" si="484"/>
        <v>35</v>
      </c>
      <c r="L317" s="156">
        <f t="shared" si="485"/>
        <v>60</v>
      </c>
      <c r="M317" s="156">
        <f t="shared" si="499"/>
        <v>1</v>
      </c>
      <c r="N317" s="156">
        <f t="shared" si="500"/>
        <v>0</v>
      </c>
      <c r="O317" s="179">
        <f t="shared" si="487"/>
        <v>96</v>
      </c>
      <c r="P317" s="161" t="str">
        <f t="shared" si="483"/>
        <v>Xuất sắc</v>
      </c>
      <c r="Q317" s="536"/>
      <c r="R317" s="536"/>
      <c r="S317" s="536"/>
      <c r="T317" s="580">
        <f t="shared" si="488"/>
        <v>0</v>
      </c>
      <c r="U317" s="580">
        <f t="shared" si="489"/>
        <v>0</v>
      </c>
      <c r="V317" s="581" t="str">
        <f t="shared" si="482"/>
        <v>Xuất sắc</v>
      </c>
      <c r="W317" s="618"/>
      <c r="X317" s="10" t="str">
        <f t="shared" si="490"/>
        <v>X</v>
      </c>
      <c r="Y317" s="10"/>
      <c r="Z317" s="92" t="str">
        <f t="shared" si="491"/>
        <v/>
      </c>
      <c r="AA317" s="92"/>
      <c r="AB317" s="92" t="str">
        <f t="shared" si="492"/>
        <v/>
      </c>
      <c r="AC317" s="92"/>
      <c r="AD317" s="92" t="str">
        <f t="shared" si="493"/>
        <v/>
      </c>
      <c r="AE317" s="9"/>
      <c r="AF317" s="172"/>
      <c r="AG317" s="172"/>
      <c r="AH317" s="10" t="str">
        <f t="shared" si="494"/>
        <v>X</v>
      </c>
      <c r="AI317" s="10"/>
      <c r="AJ317" s="92" t="str">
        <f t="shared" si="495"/>
        <v/>
      </c>
      <c r="AK317" s="92"/>
      <c r="AL317" s="10" t="str">
        <f t="shared" si="496"/>
        <v/>
      </c>
      <c r="AM317" s="92"/>
      <c r="AN317" s="10" t="str">
        <f t="shared" si="497"/>
        <v/>
      </c>
      <c r="AO317" s="569"/>
      <c r="AP317" s="10" t="str">
        <f t="shared" si="498"/>
        <v/>
      </c>
      <c r="AQ317" s="172"/>
    </row>
    <row r="318" spans="1:43" s="77" customFormat="1" ht="24" customHeight="1" x14ac:dyDescent="0.25">
      <c r="A318" s="475">
        <v>25</v>
      </c>
      <c r="B318" s="23" t="s">
        <v>338</v>
      </c>
      <c r="C318" s="131" t="s">
        <v>315</v>
      </c>
      <c r="D318" s="27">
        <v>11100000716</v>
      </c>
      <c r="E318" s="27">
        <v>77</v>
      </c>
      <c r="F318" s="27">
        <v>25</v>
      </c>
      <c r="G318" s="27">
        <v>50</v>
      </c>
      <c r="H318" s="27">
        <v>0.75</v>
      </c>
      <c r="I318" s="27">
        <v>0</v>
      </c>
      <c r="J318" s="170">
        <v>75.8</v>
      </c>
      <c r="K318" s="156">
        <f t="shared" si="484"/>
        <v>25</v>
      </c>
      <c r="L318" s="156">
        <f t="shared" si="485"/>
        <v>50</v>
      </c>
      <c r="M318" s="156">
        <f t="shared" si="499"/>
        <v>0.75</v>
      </c>
      <c r="N318" s="156">
        <f t="shared" si="500"/>
        <v>0</v>
      </c>
      <c r="O318" s="179">
        <f t="shared" si="487"/>
        <v>75.75</v>
      </c>
      <c r="P318" s="161" t="str">
        <f t="shared" si="483"/>
        <v>Tốt</v>
      </c>
      <c r="Q318" s="536"/>
      <c r="R318" s="536"/>
      <c r="S318" s="536"/>
      <c r="T318" s="580">
        <f t="shared" si="488"/>
        <v>0</v>
      </c>
      <c r="U318" s="580">
        <f t="shared" si="489"/>
        <v>0</v>
      </c>
      <c r="V318" s="581" t="str">
        <f t="shared" si="482"/>
        <v>Tốt</v>
      </c>
      <c r="W318" s="619"/>
      <c r="X318" s="10" t="str">
        <f t="shared" si="490"/>
        <v/>
      </c>
      <c r="Y318" s="10"/>
      <c r="Z318" s="92" t="str">
        <f t="shared" si="491"/>
        <v>X</v>
      </c>
      <c r="AA318" s="92"/>
      <c r="AB318" s="92" t="str">
        <f t="shared" si="492"/>
        <v/>
      </c>
      <c r="AC318" s="92"/>
      <c r="AD318" s="92" t="str">
        <f t="shared" si="493"/>
        <v/>
      </c>
      <c r="AE318" s="9"/>
      <c r="AF318" s="172"/>
      <c r="AG318" s="172"/>
      <c r="AH318" s="10" t="str">
        <f t="shared" si="494"/>
        <v/>
      </c>
      <c r="AI318" s="10"/>
      <c r="AJ318" s="92" t="str">
        <f t="shared" si="495"/>
        <v>X</v>
      </c>
      <c r="AK318" s="92"/>
      <c r="AL318" s="10" t="str">
        <f t="shared" si="496"/>
        <v/>
      </c>
      <c r="AM318" s="92"/>
      <c r="AN318" s="10" t="str">
        <f t="shared" si="497"/>
        <v/>
      </c>
      <c r="AO318" s="569"/>
      <c r="AP318" s="10" t="str">
        <f t="shared" si="498"/>
        <v/>
      </c>
      <c r="AQ318" s="172"/>
    </row>
    <row r="319" spans="1:43" s="77" customFormat="1" ht="24" customHeight="1" x14ac:dyDescent="0.25">
      <c r="A319" s="475">
        <v>26</v>
      </c>
      <c r="B319" s="23" t="s">
        <v>339</v>
      </c>
      <c r="C319" s="131" t="s">
        <v>316</v>
      </c>
      <c r="D319" s="27">
        <v>11100066953</v>
      </c>
      <c r="E319" s="27">
        <v>75</v>
      </c>
      <c r="F319" s="27">
        <v>33</v>
      </c>
      <c r="G319" s="27">
        <v>60</v>
      </c>
      <c r="H319" s="27">
        <v>0.75</v>
      </c>
      <c r="I319" s="27">
        <v>0</v>
      </c>
      <c r="J319" s="170">
        <v>93.8</v>
      </c>
      <c r="K319" s="156">
        <f t="shared" si="484"/>
        <v>33</v>
      </c>
      <c r="L319" s="156">
        <f t="shared" si="485"/>
        <v>60</v>
      </c>
      <c r="M319" s="156">
        <f t="shared" si="499"/>
        <v>0.75</v>
      </c>
      <c r="N319" s="156">
        <f t="shared" si="500"/>
        <v>0</v>
      </c>
      <c r="O319" s="179">
        <f t="shared" si="487"/>
        <v>93.75</v>
      </c>
      <c r="P319" s="161" t="str">
        <f t="shared" si="483"/>
        <v>Xuất sắc</v>
      </c>
      <c r="Q319" s="536"/>
      <c r="R319" s="536"/>
      <c r="S319" s="536"/>
      <c r="T319" s="580">
        <f t="shared" si="488"/>
        <v>0</v>
      </c>
      <c r="U319" s="580">
        <f t="shared" si="489"/>
        <v>0</v>
      </c>
      <c r="V319" s="581" t="str">
        <f t="shared" si="482"/>
        <v>Xuất sắc</v>
      </c>
      <c r="W319" s="619"/>
      <c r="X319" s="10" t="str">
        <f t="shared" si="490"/>
        <v>X</v>
      </c>
      <c r="Y319" s="10"/>
      <c r="Z319" s="92" t="str">
        <f t="shared" si="491"/>
        <v/>
      </c>
      <c r="AA319" s="92"/>
      <c r="AB319" s="92" t="str">
        <f t="shared" si="492"/>
        <v/>
      </c>
      <c r="AC319" s="92"/>
      <c r="AD319" s="92" t="str">
        <f t="shared" si="493"/>
        <v/>
      </c>
      <c r="AE319" s="9"/>
      <c r="AF319" s="172"/>
      <c r="AG319" s="172"/>
      <c r="AH319" s="10" t="str">
        <f t="shared" si="494"/>
        <v>X</v>
      </c>
      <c r="AI319" s="10"/>
      <c r="AJ319" s="92" t="str">
        <f t="shared" si="495"/>
        <v/>
      </c>
      <c r="AK319" s="92"/>
      <c r="AL319" s="10" t="str">
        <f t="shared" si="496"/>
        <v/>
      </c>
      <c r="AM319" s="92"/>
      <c r="AN319" s="10" t="str">
        <f t="shared" si="497"/>
        <v/>
      </c>
      <c r="AO319" s="569"/>
      <c r="AP319" s="10" t="str">
        <f t="shared" si="498"/>
        <v/>
      </c>
      <c r="AQ319" s="172"/>
    </row>
    <row r="320" spans="1:43" s="76" customFormat="1" ht="24" customHeight="1" x14ac:dyDescent="0.25">
      <c r="A320" s="475">
        <v>27</v>
      </c>
      <c r="B320" s="23" t="s">
        <v>28</v>
      </c>
      <c r="C320" s="131" t="s">
        <v>317</v>
      </c>
      <c r="D320" s="27">
        <v>11100000708</v>
      </c>
      <c r="E320" s="27">
        <v>85</v>
      </c>
      <c r="F320" s="27">
        <v>25</v>
      </c>
      <c r="G320" s="27">
        <v>50</v>
      </c>
      <c r="H320" s="27">
        <v>1</v>
      </c>
      <c r="I320" s="27">
        <v>0</v>
      </c>
      <c r="J320" s="170">
        <v>76</v>
      </c>
      <c r="K320" s="156">
        <f t="shared" si="484"/>
        <v>25</v>
      </c>
      <c r="L320" s="156">
        <f t="shared" si="485"/>
        <v>50</v>
      </c>
      <c r="M320" s="156">
        <f t="shared" si="499"/>
        <v>1</v>
      </c>
      <c r="N320" s="156">
        <f t="shared" si="500"/>
        <v>0</v>
      </c>
      <c r="O320" s="179">
        <f>K320+L320+M320-N320</f>
        <v>76</v>
      </c>
      <c r="P320" s="161" t="str">
        <f t="shared" si="483"/>
        <v>Tốt</v>
      </c>
      <c r="Q320" s="536"/>
      <c r="R320" s="536"/>
      <c r="S320" s="536"/>
      <c r="T320" s="580">
        <f t="shared" si="488"/>
        <v>0</v>
      </c>
      <c r="U320" s="580">
        <f t="shared" si="489"/>
        <v>0</v>
      </c>
      <c r="V320" s="581" t="str">
        <f t="shared" si="482"/>
        <v>Tốt</v>
      </c>
      <c r="W320" s="164"/>
      <c r="X320" s="10" t="str">
        <f t="shared" si="490"/>
        <v/>
      </c>
      <c r="Y320" s="10"/>
      <c r="Z320" s="92" t="str">
        <f t="shared" si="491"/>
        <v>X</v>
      </c>
      <c r="AA320" s="92"/>
      <c r="AB320" s="92" t="str">
        <f t="shared" si="492"/>
        <v/>
      </c>
      <c r="AC320" s="92"/>
      <c r="AD320" s="92" t="str">
        <f t="shared" si="493"/>
        <v/>
      </c>
      <c r="AE320" s="9"/>
      <c r="AF320" s="172"/>
      <c r="AG320" s="172"/>
      <c r="AH320" s="10" t="str">
        <f t="shared" si="494"/>
        <v/>
      </c>
      <c r="AI320" s="10"/>
      <c r="AJ320" s="92" t="str">
        <f t="shared" si="495"/>
        <v>X</v>
      </c>
      <c r="AK320" s="92"/>
      <c r="AL320" s="10" t="str">
        <f t="shared" si="496"/>
        <v/>
      </c>
      <c r="AM320" s="92"/>
      <c r="AN320" s="10" t="str">
        <f t="shared" si="497"/>
        <v/>
      </c>
      <c r="AO320" s="569"/>
      <c r="AP320" s="10" t="str">
        <f t="shared" si="498"/>
        <v/>
      </c>
      <c r="AQ320" s="172"/>
    </row>
    <row r="321" spans="1:43" s="78" customFormat="1" ht="24" customHeight="1" x14ac:dyDescent="0.25">
      <c r="A321" s="475">
        <v>28</v>
      </c>
      <c r="B321" s="23" t="s">
        <v>341</v>
      </c>
      <c r="C321" s="143" t="s">
        <v>303</v>
      </c>
      <c r="D321" s="27">
        <v>80500002218</v>
      </c>
      <c r="E321" s="27">
        <v>95</v>
      </c>
      <c r="F321" s="27">
        <v>34</v>
      </c>
      <c r="G321" s="27">
        <v>60</v>
      </c>
      <c r="H321" s="27">
        <v>1</v>
      </c>
      <c r="I321" s="27">
        <v>0</v>
      </c>
      <c r="J321" s="170">
        <v>95</v>
      </c>
      <c r="K321" s="156">
        <f t="shared" si="484"/>
        <v>34</v>
      </c>
      <c r="L321" s="156">
        <f t="shared" si="485"/>
        <v>60</v>
      </c>
      <c r="M321" s="156">
        <f t="shared" si="499"/>
        <v>1</v>
      </c>
      <c r="N321" s="156">
        <f t="shared" si="500"/>
        <v>0</v>
      </c>
      <c r="O321" s="179">
        <f>K321+L321+M321-N321</f>
        <v>95</v>
      </c>
      <c r="P321" s="161" t="str">
        <f t="shared" si="483"/>
        <v>Xuất sắc</v>
      </c>
      <c r="Q321" s="536"/>
      <c r="R321" s="536"/>
      <c r="S321" s="536"/>
      <c r="T321" s="580">
        <f t="shared" si="488"/>
        <v>0</v>
      </c>
      <c r="U321" s="580">
        <f t="shared" si="489"/>
        <v>0</v>
      </c>
      <c r="V321" s="581" t="str">
        <f t="shared" si="482"/>
        <v>Xuất sắc</v>
      </c>
      <c r="W321" s="164"/>
      <c r="X321" s="10" t="str">
        <f t="shared" si="490"/>
        <v>X</v>
      </c>
      <c r="Y321" s="10"/>
      <c r="Z321" s="92" t="str">
        <f t="shared" si="491"/>
        <v/>
      </c>
      <c r="AA321" s="92"/>
      <c r="AB321" s="92" t="str">
        <f t="shared" si="492"/>
        <v/>
      </c>
      <c r="AC321" s="92"/>
      <c r="AD321" s="92" t="str">
        <f t="shared" si="493"/>
        <v/>
      </c>
      <c r="AE321" s="9"/>
      <c r="AF321" s="172"/>
      <c r="AG321" s="172"/>
      <c r="AH321" s="10" t="str">
        <f t="shared" si="494"/>
        <v>X</v>
      </c>
      <c r="AI321" s="10"/>
      <c r="AJ321" s="92" t="str">
        <f t="shared" si="495"/>
        <v/>
      </c>
      <c r="AK321" s="92"/>
      <c r="AL321" s="10" t="str">
        <f t="shared" si="496"/>
        <v/>
      </c>
      <c r="AM321" s="92"/>
      <c r="AN321" s="10" t="str">
        <f t="shared" si="497"/>
        <v/>
      </c>
      <c r="AO321" s="569"/>
      <c r="AP321" s="10" t="str">
        <f t="shared" si="498"/>
        <v/>
      </c>
      <c r="AQ321" s="172"/>
    </row>
    <row r="322" spans="1:43" s="78" customFormat="1" ht="24" customHeight="1" x14ac:dyDescent="0.25">
      <c r="A322" s="475">
        <v>29</v>
      </c>
      <c r="B322" s="23" t="s">
        <v>342</v>
      </c>
      <c r="C322" s="143" t="s">
        <v>230</v>
      </c>
      <c r="D322" s="27">
        <v>80600000436</v>
      </c>
      <c r="E322" s="27">
        <v>90</v>
      </c>
      <c r="F322" s="27">
        <v>34</v>
      </c>
      <c r="G322" s="27">
        <v>60</v>
      </c>
      <c r="H322" s="27">
        <v>1</v>
      </c>
      <c r="I322" s="27">
        <v>0</v>
      </c>
      <c r="J322" s="170">
        <v>95</v>
      </c>
      <c r="K322" s="156">
        <f t="shared" si="484"/>
        <v>34</v>
      </c>
      <c r="L322" s="156">
        <f t="shared" si="485"/>
        <v>60</v>
      </c>
      <c r="M322" s="156">
        <f t="shared" si="499"/>
        <v>1</v>
      </c>
      <c r="N322" s="156">
        <f t="shared" si="500"/>
        <v>0</v>
      </c>
      <c r="O322" s="179">
        <f>K322+L322+M322-N322</f>
        <v>95</v>
      </c>
      <c r="P322" s="161" t="str">
        <f t="shared" si="483"/>
        <v>Xuất sắc</v>
      </c>
      <c r="Q322" s="536"/>
      <c r="R322" s="536"/>
      <c r="S322" s="536"/>
      <c r="T322" s="580">
        <f t="shared" si="488"/>
        <v>0</v>
      </c>
      <c r="U322" s="580">
        <f t="shared" si="489"/>
        <v>0</v>
      </c>
      <c r="V322" s="581" t="str">
        <f t="shared" si="482"/>
        <v>Xuất sắc</v>
      </c>
      <c r="W322" s="164"/>
      <c r="X322" s="10" t="str">
        <f t="shared" si="490"/>
        <v>X</v>
      </c>
      <c r="Y322" s="10"/>
      <c r="Z322" s="92" t="str">
        <f t="shared" si="491"/>
        <v/>
      </c>
      <c r="AA322" s="92"/>
      <c r="AB322" s="92" t="str">
        <f t="shared" si="492"/>
        <v/>
      </c>
      <c r="AC322" s="92"/>
      <c r="AD322" s="92" t="str">
        <f t="shared" si="493"/>
        <v/>
      </c>
      <c r="AE322" s="9"/>
      <c r="AF322" s="172"/>
      <c r="AG322" s="172"/>
      <c r="AH322" s="10" t="str">
        <f t="shared" si="494"/>
        <v>X</v>
      </c>
      <c r="AI322" s="10"/>
      <c r="AJ322" s="92" t="str">
        <f t="shared" si="495"/>
        <v/>
      </c>
      <c r="AK322" s="92"/>
      <c r="AL322" s="10" t="str">
        <f t="shared" si="496"/>
        <v/>
      </c>
      <c r="AM322" s="92"/>
      <c r="AN322" s="10" t="str">
        <f t="shared" si="497"/>
        <v/>
      </c>
      <c r="AO322" s="569"/>
      <c r="AP322" s="10" t="str">
        <f t="shared" si="498"/>
        <v/>
      </c>
      <c r="AQ322" s="172"/>
    </row>
    <row r="323" spans="1:43" s="78" customFormat="1" ht="27.75" customHeight="1" x14ac:dyDescent="0.25">
      <c r="A323" s="475">
        <v>30</v>
      </c>
      <c r="B323" s="23" t="s">
        <v>343</v>
      </c>
      <c r="C323" s="143" t="s">
        <v>318</v>
      </c>
      <c r="D323" s="27">
        <v>90100000741</v>
      </c>
      <c r="E323" s="27">
        <v>85</v>
      </c>
      <c r="F323" s="27">
        <v>34</v>
      </c>
      <c r="G323" s="27">
        <v>50</v>
      </c>
      <c r="H323" s="27">
        <v>1</v>
      </c>
      <c r="I323" s="27">
        <v>0</v>
      </c>
      <c r="J323" s="170">
        <v>85</v>
      </c>
      <c r="K323" s="156">
        <f>F323</f>
        <v>34</v>
      </c>
      <c r="L323" s="156">
        <f>G323</f>
        <v>50</v>
      </c>
      <c r="M323" s="156">
        <f>H323</f>
        <v>1</v>
      </c>
      <c r="N323" s="156">
        <f>I323</f>
        <v>0</v>
      </c>
      <c r="O323" s="179">
        <f>K323+L323+M323-N323</f>
        <v>85</v>
      </c>
      <c r="P323" s="161" t="str">
        <f t="shared" si="483"/>
        <v>Tốt</v>
      </c>
      <c r="Q323" s="536"/>
      <c r="R323" s="536"/>
      <c r="S323" s="536"/>
      <c r="T323" s="580">
        <f t="shared" si="488"/>
        <v>0</v>
      </c>
      <c r="U323" s="580">
        <f t="shared" si="489"/>
        <v>0</v>
      </c>
      <c r="V323" s="581" t="str">
        <f t="shared" si="482"/>
        <v>Tốt</v>
      </c>
      <c r="W323" s="620"/>
      <c r="X323" s="10" t="str">
        <f t="shared" si="490"/>
        <v/>
      </c>
      <c r="Y323" s="10"/>
      <c r="Z323" s="92" t="str">
        <f t="shared" si="491"/>
        <v>X</v>
      </c>
      <c r="AA323" s="92"/>
      <c r="AB323" s="92" t="str">
        <f t="shared" si="492"/>
        <v/>
      </c>
      <c r="AC323" s="92"/>
      <c r="AD323" s="92" t="str">
        <f t="shared" si="493"/>
        <v/>
      </c>
      <c r="AE323" s="9"/>
      <c r="AF323" s="172"/>
      <c r="AG323" s="172"/>
      <c r="AH323" s="10" t="str">
        <f t="shared" si="494"/>
        <v/>
      </c>
      <c r="AI323" s="10"/>
      <c r="AJ323" s="92" t="str">
        <f t="shared" si="495"/>
        <v>X</v>
      </c>
      <c r="AK323" s="92"/>
      <c r="AL323" s="10" t="str">
        <f t="shared" si="496"/>
        <v/>
      </c>
      <c r="AM323" s="92"/>
      <c r="AN323" s="10" t="str">
        <f t="shared" si="497"/>
        <v/>
      </c>
      <c r="AO323" s="569"/>
      <c r="AP323" s="10" t="str">
        <f t="shared" si="498"/>
        <v/>
      </c>
      <c r="AQ323" s="172"/>
    </row>
    <row r="324" spans="1:43" s="78" customFormat="1" ht="24" customHeight="1" x14ac:dyDescent="0.25">
      <c r="A324" s="52" t="s">
        <v>460</v>
      </c>
      <c r="B324" s="61" t="s">
        <v>367</v>
      </c>
      <c r="C324" s="48"/>
      <c r="D324" s="97"/>
      <c r="E324" s="97"/>
      <c r="F324" s="97"/>
      <c r="G324" s="97"/>
      <c r="H324" s="97"/>
      <c r="I324" s="97"/>
      <c r="J324" s="191"/>
      <c r="K324" s="200"/>
      <c r="L324" s="200"/>
      <c r="M324" s="200"/>
      <c r="N324" s="200"/>
      <c r="O324" s="193"/>
      <c r="P324" s="161"/>
      <c r="Q324" s="537"/>
      <c r="R324" s="537"/>
      <c r="S324" s="537"/>
      <c r="T324" s="580"/>
      <c r="U324" s="580"/>
      <c r="V324" s="581"/>
      <c r="W324" s="616"/>
      <c r="X324" s="34">
        <f>X325+X345+X348</f>
        <v>10</v>
      </c>
      <c r="Y324" s="95">
        <f>X324/($X324+$Z324+$AB324+$AD324+$AF324)</f>
        <v>0.45454545454545453</v>
      </c>
      <c r="Z324" s="34">
        <f>Z325+Z345+Z348</f>
        <v>12</v>
      </c>
      <c r="AA324" s="95">
        <f>Z324/($X324+$Z324+$AB324+$AD324+$AF324)</f>
        <v>0.54545454545454541</v>
      </c>
      <c r="AB324" s="34">
        <f>AB325+AB345+AB348</f>
        <v>0</v>
      </c>
      <c r="AC324" s="95">
        <f>AB324/($X324+$Z324+$AB324+$AD324+$AF324)</f>
        <v>0</v>
      </c>
      <c r="AD324" s="34">
        <f>AD325+AD345+AD348</f>
        <v>0</v>
      </c>
      <c r="AE324" s="95">
        <f>AD324/($X324+$Z324+$AB324+$AD324+$AF324)</f>
        <v>0</v>
      </c>
      <c r="AF324" s="34">
        <f>AF325+AF345+AF348</f>
        <v>0</v>
      </c>
      <c r="AG324" s="95">
        <f>AF324/($X324+$Z324+$AB324+$AD324+$AF324)</f>
        <v>0</v>
      </c>
      <c r="AH324" s="34">
        <f>AH325+AH345+AH348</f>
        <v>8</v>
      </c>
      <c r="AI324" s="95">
        <f>AH324/($X324+$Z324+$AB324+$AD324+$AF324)</f>
        <v>0.36363636363636365</v>
      </c>
      <c r="AJ324" s="34">
        <f>AJ325+AJ345+AJ348</f>
        <v>14</v>
      </c>
      <c r="AK324" s="95">
        <f>AJ324/($X324+$Z324+$AB324+$AD324+$AF324)</f>
        <v>0.63636363636363635</v>
      </c>
      <c r="AL324" s="34">
        <f>AL325+AL345+AL348</f>
        <v>0</v>
      </c>
      <c r="AM324" s="95">
        <f>AL324/($X324+$Z324+$AB324+$AD324+$AF324)</f>
        <v>0</v>
      </c>
      <c r="AN324" s="34">
        <f>AN325+AN345+AN348</f>
        <v>0</v>
      </c>
      <c r="AO324" s="95">
        <f>AN324/($X324+$Z324+$AB324+$AD324+$AF324)</f>
        <v>0</v>
      </c>
      <c r="AP324" s="34">
        <f>AP325+AP345+AP348</f>
        <v>0</v>
      </c>
      <c r="AQ324" s="95">
        <f>AP324/($X324+$Z324+$AB324+$AD324+$AF324)</f>
        <v>0</v>
      </c>
    </row>
    <row r="325" spans="1:43" s="3" customFormat="1" ht="24" customHeight="1" x14ac:dyDescent="0.25">
      <c r="A325" s="84" t="s">
        <v>697</v>
      </c>
      <c r="B325" s="85" t="s">
        <v>23</v>
      </c>
      <c r="C325" s="86"/>
      <c r="D325" s="84"/>
      <c r="E325" s="84"/>
      <c r="F325" s="87"/>
      <c r="G325" s="87"/>
      <c r="H325" s="87"/>
      <c r="I325" s="87"/>
      <c r="J325" s="87"/>
      <c r="K325" s="198"/>
      <c r="L325" s="198"/>
      <c r="M325" s="198"/>
      <c r="N325" s="198"/>
      <c r="O325" s="179"/>
      <c r="P325" s="161"/>
      <c r="Q325" s="536"/>
      <c r="R325" s="536"/>
      <c r="S325" s="536"/>
      <c r="T325" s="580"/>
      <c r="U325" s="580"/>
      <c r="V325" s="581"/>
      <c r="W325" s="598"/>
      <c r="X325" s="88">
        <f>COUNTIF(X326:X344,"x")</f>
        <v>10</v>
      </c>
      <c r="Y325" s="94">
        <f>X325/($X325+$Z325+$AB325+$AD325+$AF325)</f>
        <v>0.52631578947368418</v>
      </c>
      <c r="Z325" s="88">
        <f>COUNTIF(Z326:Z344,"x")</f>
        <v>9</v>
      </c>
      <c r="AA325" s="94">
        <f>Z325/($X325+$Z325+$AB325+$AD325+$AF325)</f>
        <v>0.47368421052631576</v>
      </c>
      <c r="AB325" s="88">
        <f>COUNTIF(AB326:AB344,"x")</f>
        <v>0</v>
      </c>
      <c r="AC325" s="94">
        <f>AB325/($X325+$Z325+$AB325+$AD325+$AF325)</f>
        <v>0</v>
      </c>
      <c r="AD325" s="88">
        <f>COUNTIF(AD326:AD344,"x")</f>
        <v>0</v>
      </c>
      <c r="AE325" s="94">
        <f>AD325/($X325+$Z325+$AB325+$AD325+$AF325)</f>
        <v>0</v>
      </c>
      <c r="AF325" s="88">
        <f>COUNTIF(AF326:AF344,"x")</f>
        <v>0</v>
      </c>
      <c r="AG325" s="94">
        <f>AF325/($X325+$Z325+$AB325+$AD325+$AF325)</f>
        <v>0</v>
      </c>
      <c r="AH325" s="88">
        <f>COUNTIF(AH326:AH344,"x")</f>
        <v>8</v>
      </c>
      <c r="AI325" s="94">
        <f>AH325/($X325+$Z325+$AB325+$AD325+$AF325)</f>
        <v>0.42105263157894735</v>
      </c>
      <c r="AJ325" s="88">
        <f>COUNTIF(AJ326:AJ344,"x")</f>
        <v>11</v>
      </c>
      <c r="AK325" s="94">
        <f>AJ325/($X325+$Z325+$AB325+$AD325+$AF325)</f>
        <v>0.57894736842105265</v>
      </c>
      <c r="AL325" s="88">
        <f>COUNTIF(AL326:AL344,"x")</f>
        <v>0</v>
      </c>
      <c r="AM325" s="94">
        <f>AL325/($X325+$Z325+$AB325+$AD325+$AF325)</f>
        <v>0</v>
      </c>
      <c r="AN325" s="88">
        <f>COUNTIF(AN326:AN344,"x")</f>
        <v>0</v>
      </c>
      <c r="AO325" s="94">
        <f>AN325/($X325+$Z325+$AB325+$AD325+$AF325)</f>
        <v>0</v>
      </c>
      <c r="AP325" s="88">
        <f>COUNTIF(AP326:AP344,"x")</f>
        <v>0</v>
      </c>
      <c r="AQ325" s="94">
        <f>AP325/($X325+$Z325+$AB325+$AD325+$AF325)</f>
        <v>0</v>
      </c>
    </row>
    <row r="326" spans="1:43" s="3" customFormat="1" ht="24" customHeight="1" x14ac:dyDescent="0.25">
      <c r="A326" s="22">
        <v>1</v>
      </c>
      <c r="B326" s="661" t="s">
        <v>344</v>
      </c>
      <c r="C326" s="662" t="s">
        <v>230</v>
      </c>
      <c r="D326" s="29">
        <v>11100067231</v>
      </c>
      <c r="E326" s="27">
        <v>93</v>
      </c>
      <c r="F326" s="27">
        <v>34</v>
      </c>
      <c r="G326" s="27">
        <v>60</v>
      </c>
      <c r="H326" s="27">
        <v>0</v>
      </c>
      <c r="I326" s="27">
        <v>0</v>
      </c>
      <c r="J326" s="170">
        <v>94</v>
      </c>
      <c r="K326" s="156">
        <f t="shared" ref="K326:K347" si="501">F326</f>
        <v>34</v>
      </c>
      <c r="L326" s="156">
        <f t="shared" ref="L326:L347" si="502">G326</f>
        <v>60</v>
      </c>
      <c r="M326" s="156">
        <f>H326</f>
        <v>0</v>
      </c>
      <c r="N326" s="156">
        <f>I326</f>
        <v>0</v>
      </c>
      <c r="O326" s="179">
        <f t="shared" ref="O326:O340" si="503">K326+L326+M326-N326</f>
        <v>94</v>
      </c>
      <c r="P326" s="644" t="str">
        <f t="shared" si="483"/>
        <v>Xuất sắc</v>
      </c>
      <c r="Q326" s="536"/>
      <c r="R326" s="536"/>
      <c r="S326" s="536"/>
      <c r="T326" s="580">
        <f t="shared" ref="T326:T344" si="504">COUNTIF(Q326:S326,"B")+COUNTIF(Q326:S326,"C")*2</f>
        <v>0</v>
      </c>
      <c r="U326" s="580">
        <f t="shared" ref="U326:U344" si="505">+COUNTIF(Q326:S326,"D")</f>
        <v>0</v>
      </c>
      <c r="V326" s="581" t="s">
        <v>711</v>
      </c>
      <c r="W326" s="674" t="s">
        <v>887</v>
      </c>
      <c r="X326" s="10" t="str">
        <f t="shared" ref="X326:X344" si="506">IF(AND($J326&gt;=90,$J326&lt;=100),"X",IF($J326&lt;90,"",""))</f>
        <v>X</v>
      </c>
      <c r="Y326" s="10"/>
      <c r="Z326" s="92" t="str">
        <f t="shared" ref="Z326:Z344" si="507">IF(AND($J326&gt;=75,$J326&lt;90),"X",IF($J326&lt;75,"",""))</f>
        <v/>
      </c>
      <c r="AA326" s="92"/>
      <c r="AB326" s="92" t="str">
        <f t="shared" ref="AB326:AB344" si="508">IF(AND($J326&gt;=50,$J326&lt;75),"X",IF($J326&lt;50,"",""))</f>
        <v/>
      </c>
      <c r="AC326" s="92"/>
      <c r="AD326" s="92" t="str">
        <f t="shared" ref="AD326:AD344" si="509">IF($J326&lt;50,"X","")</f>
        <v/>
      </c>
      <c r="AE326" s="9"/>
      <c r="AF326" s="172"/>
      <c r="AG326" s="172"/>
      <c r="AH326" s="10" t="str">
        <f t="shared" ref="AH326:AH349" si="510">IF($V326="Xuất sắc","X","")</f>
        <v/>
      </c>
      <c r="AI326" s="10"/>
      <c r="AJ326" s="92" t="str">
        <f t="shared" ref="AJ326:AJ349" si="511">IF($V326="Tốt","X","")</f>
        <v>X</v>
      </c>
      <c r="AK326" s="92"/>
      <c r="AL326" s="10" t="str">
        <f t="shared" ref="AL326:AL349" si="512">IF($V326="Hoàn thành","X","")</f>
        <v/>
      </c>
      <c r="AM326" s="92"/>
      <c r="AN326" s="10" t="str">
        <f t="shared" ref="AN326:AN349" si="513">IF($V326="Không hoàn thành","X","")</f>
        <v/>
      </c>
      <c r="AO326" s="569"/>
      <c r="AP326" s="10" t="str">
        <f t="shared" ref="AP326:AP349" si="514">IF($V326="Không đánh giá","X","")</f>
        <v/>
      </c>
      <c r="AQ326" s="172"/>
    </row>
    <row r="327" spans="1:43" s="4" customFormat="1" ht="24" customHeight="1" x14ac:dyDescent="0.25">
      <c r="A327" s="22">
        <v>2</v>
      </c>
      <c r="B327" s="145" t="s">
        <v>345</v>
      </c>
      <c r="C327" s="146" t="s">
        <v>183</v>
      </c>
      <c r="D327" s="29">
        <v>11100000776</v>
      </c>
      <c r="E327" s="675">
        <v>87</v>
      </c>
      <c r="F327" s="660">
        <v>32</v>
      </c>
      <c r="G327" s="315">
        <v>60</v>
      </c>
      <c r="H327" s="660">
        <v>0</v>
      </c>
      <c r="I327" s="660">
        <v>0</v>
      </c>
      <c r="J327" s="660">
        <v>92</v>
      </c>
      <c r="K327" s="156">
        <f t="shared" si="501"/>
        <v>32</v>
      </c>
      <c r="L327" s="156">
        <f t="shared" si="502"/>
        <v>60</v>
      </c>
      <c r="M327" s="156">
        <f t="shared" ref="M327:M340" si="515">H327</f>
        <v>0</v>
      </c>
      <c r="N327" s="156">
        <f t="shared" ref="N327:N340" si="516">I327</f>
        <v>0</v>
      </c>
      <c r="O327" s="179">
        <f t="shared" si="503"/>
        <v>92</v>
      </c>
      <c r="P327" s="644" t="str">
        <f t="shared" si="483"/>
        <v>Xuất sắc</v>
      </c>
      <c r="Q327" s="536"/>
      <c r="R327" s="536"/>
      <c r="S327" s="536"/>
      <c r="T327" s="580">
        <f t="shared" si="504"/>
        <v>0</v>
      </c>
      <c r="U327" s="580">
        <f t="shared" si="505"/>
        <v>0</v>
      </c>
      <c r="V327" s="581" t="str">
        <f t="shared" si="482"/>
        <v>Xuất sắc</v>
      </c>
      <c r="W327" s="604"/>
      <c r="X327" s="10" t="str">
        <f t="shared" si="506"/>
        <v>X</v>
      </c>
      <c r="Y327" s="10"/>
      <c r="Z327" s="92" t="str">
        <f t="shared" si="507"/>
        <v/>
      </c>
      <c r="AA327" s="92"/>
      <c r="AB327" s="92" t="str">
        <f t="shared" si="508"/>
        <v/>
      </c>
      <c r="AC327" s="92"/>
      <c r="AD327" s="92" t="str">
        <f t="shared" si="509"/>
        <v/>
      </c>
      <c r="AE327" s="9"/>
      <c r="AF327" s="172"/>
      <c r="AG327" s="172"/>
      <c r="AH327" s="10" t="str">
        <f t="shared" si="510"/>
        <v>X</v>
      </c>
      <c r="AI327" s="10"/>
      <c r="AJ327" s="92" t="str">
        <f t="shared" si="511"/>
        <v/>
      </c>
      <c r="AK327" s="92"/>
      <c r="AL327" s="10" t="str">
        <f t="shared" si="512"/>
        <v/>
      </c>
      <c r="AM327" s="92"/>
      <c r="AN327" s="10" t="str">
        <f t="shared" si="513"/>
        <v/>
      </c>
      <c r="AO327" s="569"/>
      <c r="AP327" s="10" t="str">
        <f t="shared" si="514"/>
        <v/>
      </c>
      <c r="AQ327" s="172"/>
    </row>
    <row r="328" spans="1:43" s="4" customFormat="1" ht="24" customHeight="1" x14ac:dyDescent="0.25">
      <c r="A328" s="22">
        <v>3</v>
      </c>
      <c r="B328" s="145" t="s">
        <v>346</v>
      </c>
      <c r="C328" s="146" t="s">
        <v>347</v>
      </c>
      <c r="D328" s="29">
        <v>11100071850</v>
      </c>
      <c r="E328" s="27">
        <v>85</v>
      </c>
      <c r="F328" s="27">
        <v>32</v>
      </c>
      <c r="G328" s="27">
        <v>60</v>
      </c>
      <c r="H328" s="27">
        <v>0</v>
      </c>
      <c r="I328" s="27">
        <v>0</v>
      </c>
      <c r="J328" s="170">
        <v>92</v>
      </c>
      <c r="K328" s="156">
        <f t="shared" si="501"/>
        <v>32</v>
      </c>
      <c r="L328" s="156">
        <f t="shared" si="502"/>
        <v>60</v>
      </c>
      <c r="M328" s="156">
        <f t="shared" si="515"/>
        <v>0</v>
      </c>
      <c r="N328" s="156">
        <f t="shared" si="516"/>
        <v>0</v>
      </c>
      <c r="O328" s="179">
        <f t="shared" si="503"/>
        <v>92</v>
      </c>
      <c r="P328" s="644" t="str">
        <f t="shared" si="483"/>
        <v>Xuất sắc</v>
      </c>
      <c r="Q328" s="536"/>
      <c r="R328" s="536"/>
      <c r="S328" s="536"/>
      <c r="T328" s="580">
        <f t="shared" si="504"/>
        <v>0</v>
      </c>
      <c r="U328" s="580">
        <f t="shared" si="505"/>
        <v>0</v>
      </c>
      <c r="V328" s="581" t="str">
        <f t="shared" si="482"/>
        <v>Xuất sắc</v>
      </c>
      <c r="W328" s="604"/>
      <c r="X328" s="10" t="str">
        <f t="shared" si="506"/>
        <v>X</v>
      </c>
      <c r="Y328" s="10"/>
      <c r="Z328" s="92" t="str">
        <f t="shared" si="507"/>
        <v/>
      </c>
      <c r="AA328" s="92"/>
      <c r="AB328" s="92" t="str">
        <f t="shared" si="508"/>
        <v/>
      </c>
      <c r="AC328" s="92"/>
      <c r="AD328" s="92" t="str">
        <f t="shared" si="509"/>
        <v/>
      </c>
      <c r="AE328" s="9"/>
      <c r="AF328" s="172"/>
      <c r="AG328" s="172"/>
      <c r="AH328" s="10" t="str">
        <f t="shared" si="510"/>
        <v>X</v>
      </c>
      <c r="AI328" s="10"/>
      <c r="AJ328" s="92" t="str">
        <f t="shared" si="511"/>
        <v/>
      </c>
      <c r="AK328" s="92"/>
      <c r="AL328" s="10" t="str">
        <f t="shared" si="512"/>
        <v/>
      </c>
      <c r="AM328" s="92"/>
      <c r="AN328" s="10" t="str">
        <f t="shared" si="513"/>
        <v/>
      </c>
      <c r="AO328" s="569"/>
      <c r="AP328" s="10" t="str">
        <f t="shared" si="514"/>
        <v/>
      </c>
      <c r="AQ328" s="172"/>
    </row>
    <row r="329" spans="1:43" s="3" customFormat="1" ht="38.25" customHeight="1" x14ac:dyDescent="0.25">
      <c r="A329" s="22">
        <v>4</v>
      </c>
      <c r="B329" s="145" t="s">
        <v>348</v>
      </c>
      <c r="C329" s="146" t="s">
        <v>349</v>
      </c>
      <c r="D329" s="29">
        <v>11100096302</v>
      </c>
      <c r="E329" s="27">
        <v>90</v>
      </c>
      <c r="F329" s="27">
        <v>34</v>
      </c>
      <c r="G329" s="27">
        <v>60</v>
      </c>
      <c r="H329" s="27">
        <v>0</v>
      </c>
      <c r="I329" s="27">
        <v>0</v>
      </c>
      <c r="J329" s="170">
        <v>94</v>
      </c>
      <c r="K329" s="156">
        <f t="shared" si="501"/>
        <v>34</v>
      </c>
      <c r="L329" s="156">
        <f t="shared" si="502"/>
        <v>60</v>
      </c>
      <c r="M329" s="156">
        <f t="shared" si="515"/>
        <v>0</v>
      </c>
      <c r="N329" s="156">
        <f t="shared" si="516"/>
        <v>0</v>
      </c>
      <c r="O329" s="179">
        <f t="shared" si="503"/>
        <v>94</v>
      </c>
      <c r="P329" s="161" t="str">
        <f t="shared" si="483"/>
        <v>Xuất sắc</v>
      </c>
      <c r="Q329" s="536"/>
      <c r="R329" s="536"/>
      <c r="S329" s="536"/>
      <c r="T329" s="580">
        <f t="shared" si="504"/>
        <v>0</v>
      </c>
      <c r="U329" s="580">
        <f t="shared" si="505"/>
        <v>0</v>
      </c>
      <c r="V329" s="581" t="str">
        <f t="shared" si="482"/>
        <v>Xuất sắc</v>
      </c>
      <c r="W329" s="602"/>
      <c r="X329" s="10" t="str">
        <f t="shared" si="506"/>
        <v>X</v>
      </c>
      <c r="Y329" s="10"/>
      <c r="Z329" s="92" t="str">
        <f t="shared" si="507"/>
        <v/>
      </c>
      <c r="AA329" s="92"/>
      <c r="AB329" s="92" t="str">
        <f t="shared" si="508"/>
        <v/>
      </c>
      <c r="AC329" s="92"/>
      <c r="AD329" s="92" t="str">
        <f t="shared" si="509"/>
        <v/>
      </c>
      <c r="AE329" s="9"/>
      <c r="AF329" s="172"/>
      <c r="AG329" s="172"/>
      <c r="AH329" s="10" t="str">
        <f t="shared" si="510"/>
        <v>X</v>
      </c>
      <c r="AI329" s="10"/>
      <c r="AJ329" s="92" t="str">
        <f t="shared" si="511"/>
        <v/>
      </c>
      <c r="AK329" s="92"/>
      <c r="AL329" s="10" t="str">
        <f t="shared" si="512"/>
        <v/>
      </c>
      <c r="AM329" s="92"/>
      <c r="AN329" s="10" t="str">
        <f t="shared" si="513"/>
        <v/>
      </c>
      <c r="AO329" s="569"/>
      <c r="AP329" s="10" t="str">
        <f t="shared" si="514"/>
        <v/>
      </c>
      <c r="AQ329" s="172"/>
    </row>
    <row r="330" spans="1:43" s="3" customFormat="1" ht="24" customHeight="1" x14ac:dyDescent="0.25">
      <c r="A330" s="22">
        <v>5</v>
      </c>
      <c r="B330" s="145" t="s">
        <v>350</v>
      </c>
      <c r="C330" s="146" t="s">
        <v>301</v>
      </c>
      <c r="D330" s="29">
        <v>31100001649</v>
      </c>
      <c r="E330" s="27">
        <v>95</v>
      </c>
      <c r="F330" s="27">
        <v>32</v>
      </c>
      <c r="G330" s="27">
        <v>60</v>
      </c>
      <c r="H330" s="27">
        <v>0</v>
      </c>
      <c r="I330" s="27">
        <v>0</v>
      </c>
      <c r="J330" s="170">
        <v>92</v>
      </c>
      <c r="K330" s="156">
        <f t="shared" si="501"/>
        <v>32</v>
      </c>
      <c r="L330" s="156">
        <f t="shared" si="502"/>
        <v>60</v>
      </c>
      <c r="M330" s="156">
        <f t="shared" si="515"/>
        <v>0</v>
      </c>
      <c r="N330" s="156">
        <f t="shared" si="516"/>
        <v>0</v>
      </c>
      <c r="O330" s="179">
        <f t="shared" si="503"/>
        <v>92</v>
      </c>
      <c r="P330" s="161" t="str">
        <f t="shared" si="483"/>
        <v>Xuất sắc</v>
      </c>
      <c r="Q330" s="536"/>
      <c r="R330" s="536"/>
      <c r="S330" s="536"/>
      <c r="T330" s="580">
        <f t="shared" si="504"/>
        <v>0</v>
      </c>
      <c r="U330" s="580">
        <f t="shared" si="505"/>
        <v>0</v>
      </c>
      <c r="V330" s="581" t="s">
        <v>711</v>
      </c>
      <c r="W330" s="674" t="s">
        <v>887</v>
      </c>
      <c r="X330" s="10" t="str">
        <f t="shared" si="506"/>
        <v>X</v>
      </c>
      <c r="Y330" s="10"/>
      <c r="Z330" s="92" t="str">
        <f t="shared" si="507"/>
        <v/>
      </c>
      <c r="AA330" s="92"/>
      <c r="AB330" s="92" t="str">
        <f t="shared" si="508"/>
        <v/>
      </c>
      <c r="AC330" s="92"/>
      <c r="AD330" s="92" t="str">
        <f t="shared" si="509"/>
        <v/>
      </c>
      <c r="AE330" s="9"/>
      <c r="AF330" s="172"/>
      <c r="AG330" s="172"/>
      <c r="AH330" s="10" t="str">
        <f t="shared" si="510"/>
        <v/>
      </c>
      <c r="AI330" s="10"/>
      <c r="AJ330" s="92" t="str">
        <f t="shared" si="511"/>
        <v>X</v>
      </c>
      <c r="AK330" s="92"/>
      <c r="AL330" s="10" t="str">
        <f t="shared" si="512"/>
        <v/>
      </c>
      <c r="AM330" s="92"/>
      <c r="AN330" s="10" t="str">
        <f t="shared" si="513"/>
        <v/>
      </c>
      <c r="AO330" s="569"/>
      <c r="AP330" s="10" t="str">
        <f t="shared" si="514"/>
        <v/>
      </c>
      <c r="AQ330" s="172"/>
    </row>
    <row r="331" spans="1:43" s="3" customFormat="1" ht="24" customHeight="1" x14ac:dyDescent="0.25">
      <c r="A331" s="22">
        <v>6</v>
      </c>
      <c r="B331" s="145" t="s">
        <v>109</v>
      </c>
      <c r="C331" s="146" t="s">
        <v>96</v>
      </c>
      <c r="D331" s="29">
        <v>21100001291</v>
      </c>
      <c r="E331" s="27">
        <v>84</v>
      </c>
      <c r="F331" s="27">
        <v>30</v>
      </c>
      <c r="G331" s="27">
        <v>60</v>
      </c>
      <c r="H331" s="27">
        <v>0</v>
      </c>
      <c r="I331" s="27">
        <v>0</v>
      </c>
      <c r="J331" s="170">
        <v>90</v>
      </c>
      <c r="K331" s="156">
        <f t="shared" si="501"/>
        <v>30</v>
      </c>
      <c r="L331" s="156">
        <f t="shared" si="502"/>
        <v>60</v>
      </c>
      <c r="M331" s="156">
        <f t="shared" si="515"/>
        <v>0</v>
      </c>
      <c r="N331" s="156">
        <f t="shared" si="516"/>
        <v>0</v>
      </c>
      <c r="O331" s="179">
        <f t="shared" si="503"/>
        <v>90</v>
      </c>
      <c r="P331" s="161" t="str">
        <f t="shared" si="483"/>
        <v>Xuất sắc</v>
      </c>
      <c r="Q331" s="536"/>
      <c r="R331" s="536"/>
      <c r="S331" s="536"/>
      <c r="T331" s="580">
        <f t="shared" si="504"/>
        <v>0</v>
      </c>
      <c r="U331" s="580">
        <f t="shared" si="505"/>
        <v>0</v>
      </c>
      <c r="V331" s="581" t="str">
        <f t="shared" si="482"/>
        <v>Xuất sắc</v>
      </c>
      <c r="W331" s="162"/>
      <c r="X331" s="10" t="str">
        <f t="shared" si="506"/>
        <v>X</v>
      </c>
      <c r="Y331" s="10"/>
      <c r="Z331" s="92" t="str">
        <f t="shared" si="507"/>
        <v/>
      </c>
      <c r="AA331" s="92"/>
      <c r="AB331" s="92" t="str">
        <f t="shared" si="508"/>
        <v/>
      </c>
      <c r="AC331" s="92"/>
      <c r="AD331" s="92" t="str">
        <f t="shared" si="509"/>
        <v/>
      </c>
      <c r="AE331" s="9"/>
      <c r="AF331" s="172"/>
      <c r="AG331" s="172"/>
      <c r="AH331" s="10" t="str">
        <f t="shared" si="510"/>
        <v>X</v>
      </c>
      <c r="AI331" s="10"/>
      <c r="AJ331" s="92" t="str">
        <f t="shared" si="511"/>
        <v/>
      </c>
      <c r="AK331" s="92"/>
      <c r="AL331" s="10" t="str">
        <f t="shared" si="512"/>
        <v/>
      </c>
      <c r="AM331" s="92"/>
      <c r="AN331" s="10" t="str">
        <f t="shared" si="513"/>
        <v/>
      </c>
      <c r="AO331" s="569"/>
      <c r="AP331" s="10" t="str">
        <f t="shared" si="514"/>
        <v/>
      </c>
      <c r="AQ331" s="172"/>
    </row>
    <row r="332" spans="1:43" s="3" customFormat="1" ht="30.75" customHeight="1" x14ac:dyDescent="0.25">
      <c r="A332" s="22">
        <v>7</v>
      </c>
      <c r="B332" s="145" t="s">
        <v>352</v>
      </c>
      <c r="C332" s="146" t="s">
        <v>307</v>
      </c>
      <c r="D332" s="29">
        <v>11100096288</v>
      </c>
      <c r="E332" s="27">
        <v>80</v>
      </c>
      <c r="F332" s="27">
        <v>32</v>
      </c>
      <c r="G332" s="27">
        <v>50</v>
      </c>
      <c r="H332" s="27">
        <v>0</v>
      </c>
      <c r="I332" s="27">
        <v>0</v>
      </c>
      <c r="J332" s="170">
        <v>82</v>
      </c>
      <c r="K332" s="156">
        <f t="shared" si="501"/>
        <v>32</v>
      </c>
      <c r="L332" s="156">
        <f t="shared" si="502"/>
        <v>50</v>
      </c>
      <c r="M332" s="156">
        <f t="shared" si="515"/>
        <v>0</v>
      </c>
      <c r="N332" s="156">
        <f t="shared" si="516"/>
        <v>0</v>
      </c>
      <c r="O332" s="179">
        <f t="shared" si="503"/>
        <v>82</v>
      </c>
      <c r="P332" s="161" t="str">
        <f t="shared" si="483"/>
        <v>Tốt</v>
      </c>
      <c r="Q332" s="536"/>
      <c r="R332" s="536"/>
      <c r="S332" s="536"/>
      <c r="T332" s="580">
        <f t="shared" si="504"/>
        <v>0</v>
      </c>
      <c r="U332" s="580">
        <f t="shared" si="505"/>
        <v>0</v>
      </c>
      <c r="V332" s="581" t="str">
        <f t="shared" si="482"/>
        <v>Tốt</v>
      </c>
      <c r="W332" s="612"/>
      <c r="X332" s="10" t="str">
        <f t="shared" si="506"/>
        <v/>
      </c>
      <c r="Y332" s="10"/>
      <c r="Z332" s="92" t="str">
        <f t="shared" si="507"/>
        <v>X</v>
      </c>
      <c r="AA332" s="92"/>
      <c r="AB332" s="92" t="str">
        <f t="shared" si="508"/>
        <v/>
      </c>
      <c r="AC332" s="92"/>
      <c r="AD332" s="92" t="str">
        <f t="shared" si="509"/>
        <v/>
      </c>
      <c r="AE332" s="9"/>
      <c r="AF332" s="172"/>
      <c r="AG332" s="172"/>
      <c r="AH332" s="10" t="str">
        <f t="shared" si="510"/>
        <v/>
      </c>
      <c r="AI332" s="10"/>
      <c r="AJ332" s="92" t="str">
        <f t="shared" si="511"/>
        <v>X</v>
      </c>
      <c r="AK332" s="92"/>
      <c r="AL332" s="10" t="str">
        <f t="shared" si="512"/>
        <v/>
      </c>
      <c r="AM332" s="92"/>
      <c r="AN332" s="10" t="str">
        <f t="shared" si="513"/>
        <v/>
      </c>
      <c r="AO332" s="569"/>
      <c r="AP332" s="10" t="str">
        <f t="shared" si="514"/>
        <v/>
      </c>
      <c r="AQ332" s="172"/>
    </row>
    <row r="333" spans="1:43" s="3" customFormat="1" ht="24" customHeight="1" x14ac:dyDescent="0.25">
      <c r="A333" s="22">
        <v>8</v>
      </c>
      <c r="B333" s="145" t="s">
        <v>353</v>
      </c>
      <c r="C333" s="146" t="s">
        <v>354</v>
      </c>
      <c r="D333" s="29">
        <v>11100110117</v>
      </c>
      <c r="E333" s="27">
        <v>85</v>
      </c>
      <c r="F333" s="27">
        <v>27</v>
      </c>
      <c r="G333" s="27">
        <v>50</v>
      </c>
      <c r="H333" s="27">
        <v>0</v>
      </c>
      <c r="I333" s="27">
        <v>0</v>
      </c>
      <c r="J333" s="170">
        <v>77</v>
      </c>
      <c r="K333" s="156">
        <f t="shared" si="501"/>
        <v>27</v>
      </c>
      <c r="L333" s="156">
        <f t="shared" si="502"/>
        <v>50</v>
      </c>
      <c r="M333" s="156">
        <f t="shared" si="515"/>
        <v>0</v>
      </c>
      <c r="N333" s="156">
        <f t="shared" si="516"/>
        <v>0</v>
      </c>
      <c r="O333" s="179">
        <f t="shared" si="503"/>
        <v>77</v>
      </c>
      <c r="P333" s="161" t="str">
        <f t="shared" si="483"/>
        <v>Tốt</v>
      </c>
      <c r="Q333" s="536"/>
      <c r="R333" s="536"/>
      <c r="S333" s="536"/>
      <c r="T333" s="580">
        <f t="shared" si="504"/>
        <v>0</v>
      </c>
      <c r="U333" s="580">
        <f t="shared" si="505"/>
        <v>0</v>
      </c>
      <c r="V333" s="581" t="str">
        <f t="shared" si="482"/>
        <v>Tốt</v>
      </c>
      <c r="W333" s="621"/>
      <c r="X333" s="10" t="str">
        <f t="shared" si="506"/>
        <v/>
      </c>
      <c r="Y333" s="10"/>
      <c r="Z333" s="92" t="str">
        <f t="shared" si="507"/>
        <v>X</v>
      </c>
      <c r="AA333" s="92"/>
      <c r="AB333" s="92" t="str">
        <f t="shared" si="508"/>
        <v/>
      </c>
      <c r="AC333" s="92"/>
      <c r="AD333" s="92" t="str">
        <f t="shared" si="509"/>
        <v/>
      </c>
      <c r="AE333" s="9"/>
      <c r="AF333" s="172"/>
      <c r="AG333" s="172"/>
      <c r="AH333" s="10" t="str">
        <f t="shared" si="510"/>
        <v/>
      </c>
      <c r="AI333" s="10"/>
      <c r="AJ333" s="92" t="str">
        <f t="shared" si="511"/>
        <v>X</v>
      </c>
      <c r="AK333" s="92"/>
      <c r="AL333" s="10" t="str">
        <f t="shared" si="512"/>
        <v/>
      </c>
      <c r="AM333" s="92"/>
      <c r="AN333" s="10" t="str">
        <f t="shared" si="513"/>
        <v/>
      </c>
      <c r="AO333" s="569"/>
      <c r="AP333" s="10" t="str">
        <f t="shared" si="514"/>
        <v/>
      </c>
      <c r="AQ333" s="172"/>
    </row>
    <row r="334" spans="1:43" s="3" customFormat="1" ht="24" customHeight="1" x14ac:dyDescent="0.25">
      <c r="A334" s="22">
        <v>9</v>
      </c>
      <c r="B334" s="145" t="s">
        <v>355</v>
      </c>
      <c r="C334" s="146" t="s">
        <v>155</v>
      </c>
      <c r="D334" s="29">
        <v>11100082545</v>
      </c>
      <c r="E334" s="27">
        <v>83</v>
      </c>
      <c r="F334" s="27">
        <v>32</v>
      </c>
      <c r="G334" s="27">
        <v>60</v>
      </c>
      <c r="H334" s="27">
        <v>0</v>
      </c>
      <c r="I334" s="27">
        <v>0</v>
      </c>
      <c r="J334" s="170">
        <v>92</v>
      </c>
      <c r="K334" s="156">
        <f t="shared" si="501"/>
        <v>32</v>
      </c>
      <c r="L334" s="156">
        <f t="shared" si="502"/>
        <v>60</v>
      </c>
      <c r="M334" s="156">
        <f t="shared" si="515"/>
        <v>0</v>
      </c>
      <c r="N334" s="156">
        <f t="shared" si="516"/>
        <v>0</v>
      </c>
      <c r="O334" s="179">
        <f t="shared" si="503"/>
        <v>92</v>
      </c>
      <c r="P334" s="161" t="str">
        <f t="shared" si="483"/>
        <v>Xuất sắc</v>
      </c>
      <c r="Q334" s="536"/>
      <c r="R334" s="536"/>
      <c r="S334" s="536"/>
      <c r="T334" s="580">
        <f t="shared" si="504"/>
        <v>0</v>
      </c>
      <c r="U334" s="580">
        <f t="shared" si="505"/>
        <v>0</v>
      </c>
      <c r="V334" s="581" t="str">
        <f t="shared" si="482"/>
        <v>Xuất sắc</v>
      </c>
      <c r="W334" s="162"/>
      <c r="X334" s="10" t="str">
        <f t="shared" si="506"/>
        <v>X</v>
      </c>
      <c r="Y334" s="10"/>
      <c r="Z334" s="92" t="str">
        <f t="shared" si="507"/>
        <v/>
      </c>
      <c r="AA334" s="92"/>
      <c r="AB334" s="92" t="str">
        <f t="shared" si="508"/>
        <v/>
      </c>
      <c r="AC334" s="92"/>
      <c r="AD334" s="92" t="str">
        <f t="shared" si="509"/>
        <v/>
      </c>
      <c r="AE334" s="9"/>
      <c r="AF334" s="172"/>
      <c r="AG334" s="172"/>
      <c r="AH334" s="10" t="str">
        <f t="shared" si="510"/>
        <v>X</v>
      </c>
      <c r="AI334" s="10"/>
      <c r="AJ334" s="92" t="str">
        <f t="shared" si="511"/>
        <v/>
      </c>
      <c r="AK334" s="92"/>
      <c r="AL334" s="10" t="str">
        <f t="shared" si="512"/>
        <v/>
      </c>
      <c r="AM334" s="92"/>
      <c r="AN334" s="10" t="str">
        <f t="shared" si="513"/>
        <v/>
      </c>
      <c r="AO334" s="569"/>
      <c r="AP334" s="10" t="str">
        <f t="shared" si="514"/>
        <v/>
      </c>
      <c r="AQ334" s="172"/>
    </row>
    <row r="335" spans="1:43" s="3" customFormat="1" ht="24" customHeight="1" x14ac:dyDescent="0.25">
      <c r="A335" s="22">
        <v>10</v>
      </c>
      <c r="B335" s="145" t="s">
        <v>356</v>
      </c>
      <c r="C335" s="146" t="s">
        <v>357</v>
      </c>
      <c r="D335" s="29">
        <v>11100119638</v>
      </c>
      <c r="E335" s="27">
        <v>85</v>
      </c>
      <c r="F335" s="27">
        <v>32</v>
      </c>
      <c r="G335" s="27">
        <v>50</v>
      </c>
      <c r="H335" s="27">
        <v>0</v>
      </c>
      <c r="I335" s="27">
        <v>0</v>
      </c>
      <c r="J335" s="170">
        <v>82</v>
      </c>
      <c r="K335" s="156">
        <f t="shared" si="501"/>
        <v>32</v>
      </c>
      <c r="L335" s="156">
        <f t="shared" si="502"/>
        <v>50</v>
      </c>
      <c r="M335" s="156">
        <f t="shared" si="515"/>
        <v>0</v>
      </c>
      <c r="N335" s="156">
        <f t="shared" si="516"/>
        <v>0</v>
      </c>
      <c r="O335" s="179">
        <f t="shared" si="503"/>
        <v>82</v>
      </c>
      <c r="P335" s="161" t="str">
        <f t="shared" si="483"/>
        <v>Tốt</v>
      </c>
      <c r="Q335" s="536"/>
      <c r="R335" s="536"/>
      <c r="S335" s="536"/>
      <c r="T335" s="580">
        <f t="shared" si="504"/>
        <v>0</v>
      </c>
      <c r="U335" s="580">
        <f t="shared" si="505"/>
        <v>0</v>
      </c>
      <c r="V335" s="581" t="str">
        <f t="shared" ref="V335:V394" si="517">IF(U335&gt;=1,"Không hoàn thành",IF(AND($O335&gt;=90,$O335&lt;100,T335=0),"Xuất sắc",IF(AND($O335&gt;=90,$O335&lt;100,T335=1),"Tốt",IF(AND($O335&gt;=90,$O335&lt;100,T335=2),"Hoàn thành",IF(AND($O335&gt;=90,$O335&lt;100,T335&gt;=3),"Không hoàn thành",IF(AND($O335&gt;=75,$O335&lt;90,T335=0),"Tốt",IF(AND($O335&gt;=75,$O335&lt;90,T335=1),"Hoàn thành",IF(AND($O335&gt;=75,$O335&lt;90,T335&gt;=2),"Không hoàn thành",IF(AND($O335&gt;=50,$O335&lt;75,T335=0),"Hoàn thành",IF(AND($O335&gt;=50,$O335&lt;=75,T335&gt;=1),"Không hoàn thành",IF(AND($O335&gt;0,$O335&lt;50),"Không hoàn thành",IF($O335=0,"Không đánh giá",""))))))))))))</f>
        <v>Tốt</v>
      </c>
      <c r="W335" s="162"/>
      <c r="X335" s="10" t="str">
        <f t="shared" si="506"/>
        <v/>
      </c>
      <c r="Y335" s="10"/>
      <c r="Z335" s="92" t="str">
        <f t="shared" si="507"/>
        <v>X</v>
      </c>
      <c r="AA335" s="92"/>
      <c r="AB335" s="92" t="str">
        <f t="shared" si="508"/>
        <v/>
      </c>
      <c r="AC335" s="92"/>
      <c r="AD335" s="92" t="str">
        <f t="shared" si="509"/>
        <v/>
      </c>
      <c r="AE335" s="9"/>
      <c r="AF335" s="172"/>
      <c r="AG335" s="172"/>
      <c r="AH335" s="10" t="str">
        <f t="shared" si="510"/>
        <v/>
      </c>
      <c r="AI335" s="10"/>
      <c r="AJ335" s="92" t="str">
        <f t="shared" si="511"/>
        <v>X</v>
      </c>
      <c r="AK335" s="92"/>
      <c r="AL335" s="10" t="str">
        <f t="shared" si="512"/>
        <v/>
      </c>
      <c r="AM335" s="92"/>
      <c r="AN335" s="10" t="str">
        <f t="shared" si="513"/>
        <v/>
      </c>
      <c r="AO335" s="569"/>
      <c r="AP335" s="10" t="str">
        <f t="shared" si="514"/>
        <v/>
      </c>
      <c r="AQ335" s="172"/>
    </row>
    <row r="336" spans="1:43" s="3" customFormat="1" ht="36" customHeight="1" x14ac:dyDescent="0.25">
      <c r="A336" s="22">
        <v>11</v>
      </c>
      <c r="B336" s="145" t="s">
        <v>358</v>
      </c>
      <c r="C336" s="146" t="s">
        <v>224</v>
      </c>
      <c r="D336" s="29">
        <v>11100110124</v>
      </c>
      <c r="E336" s="27">
        <v>91</v>
      </c>
      <c r="F336" s="27">
        <v>30</v>
      </c>
      <c r="G336" s="27">
        <v>60</v>
      </c>
      <c r="H336" s="27">
        <v>0</v>
      </c>
      <c r="I336" s="27">
        <v>0</v>
      </c>
      <c r="J336" s="170">
        <v>90</v>
      </c>
      <c r="K336" s="156">
        <f t="shared" si="501"/>
        <v>30</v>
      </c>
      <c r="L336" s="156">
        <f t="shared" si="502"/>
        <v>60</v>
      </c>
      <c r="M336" s="156">
        <f t="shared" si="515"/>
        <v>0</v>
      </c>
      <c r="N336" s="156">
        <f t="shared" si="516"/>
        <v>0</v>
      </c>
      <c r="O336" s="179">
        <f t="shared" si="503"/>
        <v>90</v>
      </c>
      <c r="P336" s="161" t="str">
        <f t="shared" si="483"/>
        <v>Xuất sắc</v>
      </c>
      <c r="Q336" s="536"/>
      <c r="R336" s="536"/>
      <c r="S336" s="536"/>
      <c r="T336" s="580">
        <f t="shared" si="504"/>
        <v>0</v>
      </c>
      <c r="U336" s="580">
        <f t="shared" si="505"/>
        <v>0</v>
      </c>
      <c r="V336" s="581" t="str">
        <f t="shared" si="517"/>
        <v>Xuất sắc</v>
      </c>
      <c r="W336" s="612"/>
      <c r="X336" s="10" t="str">
        <f t="shared" si="506"/>
        <v>X</v>
      </c>
      <c r="Y336" s="10"/>
      <c r="Z336" s="92" t="str">
        <f t="shared" si="507"/>
        <v/>
      </c>
      <c r="AA336" s="92"/>
      <c r="AB336" s="92" t="str">
        <f t="shared" si="508"/>
        <v/>
      </c>
      <c r="AC336" s="92"/>
      <c r="AD336" s="92" t="str">
        <f t="shared" si="509"/>
        <v/>
      </c>
      <c r="AE336" s="9"/>
      <c r="AF336" s="172"/>
      <c r="AG336" s="172"/>
      <c r="AH336" s="10" t="str">
        <f t="shared" si="510"/>
        <v>X</v>
      </c>
      <c r="AI336" s="10"/>
      <c r="AJ336" s="92" t="str">
        <f t="shared" si="511"/>
        <v/>
      </c>
      <c r="AK336" s="92"/>
      <c r="AL336" s="10" t="str">
        <f t="shared" si="512"/>
        <v/>
      </c>
      <c r="AM336" s="92"/>
      <c r="AN336" s="10" t="str">
        <f t="shared" si="513"/>
        <v/>
      </c>
      <c r="AO336" s="569"/>
      <c r="AP336" s="10" t="str">
        <f t="shared" si="514"/>
        <v/>
      </c>
      <c r="AQ336" s="172"/>
    </row>
    <row r="337" spans="1:43" s="3" customFormat="1" ht="24" customHeight="1" x14ac:dyDescent="0.25">
      <c r="A337" s="22">
        <v>12</v>
      </c>
      <c r="B337" s="145" t="s">
        <v>359</v>
      </c>
      <c r="C337" s="146" t="s">
        <v>301</v>
      </c>
      <c r="D337" s="29">
        <v>31100001684</v>
      </c>
      <c r="E337" s="27">
        <v>90</v>
      </c>
      <c r="F337" s="27">
        <v>32</v>
      </c>
      <c r="G337" s="27">
        <v>60</v>
      </c>
      <c r="H337" s="27">
        <v>0</v>
      </c>
      <c r="I337" s="27">
        <v>0</v>
      </c>
      <c r="J337" s="170">
        <v>92</v>
      </c>
      <c r="K337" s="156">
        <f t="shared" si="501"/>
        <v>32</v>
      </c>
      <c r="L337" s="156">
        <f t="shared" si="502"/>
        <v>60</v>
      </c>
      <c r="M337" s="156">
        <f t="shared" si="515"/>
        <v>0</v>
      </c>
      <c r="N337" s="156">
        <f t="shared" si="516"/>
        <v>0</v>
      </c>
      <c r="O337" s="179">
        <f t="shared" si="503"/>
        <v>92</v>
      </c>
      <c r="P337" s="161" t="str">
        <f t="shared" si="483"/>
        <v>Xuất sắc</v>
      </c>
      <c r="Q337" s="536"/>
      <c r="R337" s="536"/>
      <c r="S337" s="536"/>
      <c r="T337" s="580">
        <f t="shared" si="504"/>
        <v>0</v>
      </c>
      <c r="U337" s="580">
        <f t="shared" si="505"/>
        <v>0</v>
      </c>
      <c r="V337" s="581" t="str">
        <f t="shared" si="517"/>
        <v>Xuất sắc</v>
      </c>
      <c r="W337" s="162"/>
      <c r="X337" s="10" t="str">
        <f t="shared" si="506"/>
        <v>X</v>
      </c>
      <c r="Y337" s="10"/>
      <c r="Z337" s="92" t="str">
        <f t="shared" si="507"/>
        <v/>
      </c>
      <c r="AA337" s="92"/>
      <c r="AB337" s="92" t="str">
        <f t="shared" si="508"/>
        <v/>
      </c>
      <c r="AC337" s="92"/>
      <c r="AD337" s="92" t="str">
        <f t="shared" si="509"/>
        <v/>
      </c>
      <c r="AE337" s="9"/>
      <c r="AF337" s="172"/>
      <c r="AG337" s="172"/>
      <c r="AH337" s="10" t="str">
        <f t="shared" si="510"/>
        <v>X</v>
      </c>
      <c r="AI337" s="10"/>
      <c r="AJ337" s="92" t="str">
        <f t="shared" si="511"/>
        <v/>
      </c>
      <c r="AK337" s="92"/>
      <c r="AL337" s="10" t="str">
        <f t="shared" si="512"/>
        <v/>
      </c>
      <c r="AM337" s="92"/>
      <c r="AN337" s="10" t="str">
        <f t="shared" si="513"/>
        <v/>
      </c>
      <c r="AO337" s="569"/>
      <c r="AP337" s="10" t="str">
        <f t="shared" si="514"/>
        <v/>
      </c>
      <c r="AQ337" s="172"/>
    </row>
    <row r="338" spans="1:43" s="3" customFormat="1" ht="24" customHeight="1" x14ac:dyDescent="0.25">
      <c r="A338" s="22">
        <v>13</v>
      </c>
      <c r="B338" s="145" t="s">
        <v>360</v>
      </c>
      <c r="C338" s="146" t="s">
        <v>361</v>
      </c>
      <c r="D338" s="29">
        <v>21000001760</v>
      </c>
      <c r="E338" s="27">
        <v>85</v>
      </c>
      <c r="F338" s="27">
        <v>27</v>
      </c>
      <c r="G338" s="27">
        <v>50</v>
      </c>
      <c r="H338" s="27">
        <v>0</v>
      </c>
      <c r="I338" s="27">
        <v>0</v>
      </c>
      <c r="J338" s="170">
        <v>77</v>
      </c>
      <c r="K338" s="156">
        <f t="shared" si="501"/>
        <v>27</v>
      </c>
      <c r="L338" s="156">
        <f t="shared" si="502"/>
        <v>50</v>
      </c>
      <c r="M338" s="156">
        <f t="shared" si="515"/>
        <v>0</v>
      </c>
      <c r="N338" s="156">
        <f t="shared" si="516"/>
        <v>0</v>
      </c>
      <c r="O338" s="179">
        <f t="shared" si="503"/>
        <v>77</v>
      </c>
      <c r="P338" s="161" t="str">
        <f t="shared" si="483"/>
        <v>Tốt</v>
      </c>
      <c r="Q338" s="536"/>
      <c r="R338" s="536"/>
      <c r="S338" s="536"/>
      <c r="T338" s="580">
        <f t="shared" si="504"/>
        <v>0</v>
      </c>
      <c r="U338" s="580">
        <f t="shared" si="505"/>
        <v>0</v>
      </c>
      <c r="V338" s="581" t="str">
        <f t="shared" si="517"/>
        <v>Tốt</v>
      </c>
      <c r="W338" s="162"/>
      <c r="X338" s="10" t="str">
        <f t="shared" si="506"/>
        <v/>
      </c>
      <c r="Y338" s="10"/>
      <c r="Z338" s="92" t="str">
        <f t="shared" si="507"/>
        <v>X</v>
      </c>
      <c r="AA338" s="92"/>
      <c r="AB338" s="92" t="str">
        <f t="shared" si="508"/>
        <v/>
      </c>
      <c r="AC338" s="92"/>
      <c r="AD338" s="92" t="str">
        <f t="shared" si="509"/>
        <v/>
      </c>
      <c r="AE338" s="9"/>
      <c r="AF338" s="172"/>
      <c r="AG338" s="172"/>
      <c r="AH338" s="10" t="str">
        <f t="shared" si="510"/>
        <v/>
      </c>
      <c r="AI338" s="10"/>
      <c r="AJ338" s="92" t="str">
        <f t="shared" si="511"/>
        <v>X</v>
      </c>
      <c r="AK338" s="92"/>
      <c r="AL338" s="10" t="str">
        <f t="shared" si="512"/>
        <v/>
      </c>
      <c r="AM338" s="92"/>
      <c r="AN338" s="10" t="str">
        <f t="shared" si="513"/>
        <v/>
      </c>
      <c r="AO338" s="569"/>
      <c r="AP338" s="10" t="str">
        <f t="shared" si="514"/>
        <v/>
      </c>
      <c r="AQ338" s="172"/>
    </row>
    <row r="339" spans="1:43" s="3" customFormat="1" ht="24" customHeight="1" x14ac:dyDescent="0.25">
      <c r="A339" s="22">
        <v>14</v>
      </c>
      <c r="B339" s="145" t="s">
        <v>362</v>
      </c>
      <c r="C339" s="146" t="s">
        <v>363</v>
      </c>
      <c r="D339" s="29">
        <v>11100119659</v>
      </c>
      <c r="E339" s="27">
        <v>92</v>
      </c>
      <c r="F339" s="27">
        <v>33</v>
      </c>
      <c r="G339" s="27">
        <v>60</v>
      </c>
      <c r="H339" s="27">
        <v>0</v>
      </c>
      <c r="I339" s="27">
        <v>0</v>
      </c>
      <c r="J339" s="170">
        <v>93</v>
      </c>
      <c r="K339" s="156">
        <f t="shared" si="501"/>
        <v>33</v>
      </c>
      <c r="L339" s="156">
        <f t="shared" si="502"/>
        <v>60</v>
      </c>
      <c r="M339" s="156">
        <f t="shared" si="515"/>
        <v>0</v>
      </c>
      <c r="N339" s="156">
        <f t="shared" si="516"/>
        <v>0</v>
      </c>
      <c r="O339" s="179">
        <f>K339+L339+M339-N339</f>
        <v>93</v>
      </c>
      <c r="P339" s="161" t="str">
        <f t="shared" si="483"/>
        <v>Xuất sắc</v>
      </c>
      <c r="Q339" s="536"/>
      <c r="R339" s="536"/>
      <c r="S339" s="536"/>
      <c r="T339" s="580">
        <f t="shared" si="504"/>
        <v>0</v>
      </c>
      <c r="U339" s="580">
        <f t="shared" si="505"/>
        <v>0</v>
      </c>
      <c r="V339" s="581" t="str">
        <f t="shared" si="517"/>
        <v>Xuất sắc</v>
      </c>
      <c r="W339" s="162"/>
      <c r="X339" s="10" t="str">
        <f t="shared" si="506"/>
        <v>X</v>
      </c>
      <c r="Y339" s="10"/>
      <c r="Z339" s="92" t="str">
        <f t="shared" si="507"/>
        <v/>
      </c>
      <c r="AA339" s="92"/>
      <c r="AB339" s="92" t="str">
        <f t="shared" si="508"/>
        <v/>
      </c>
      <c r="AC339" s="92"/>
      <c r="AD339" s="92" t="str">
        <f t="shared" si="509"/>
        <v/>
      </c>
      <c r="AE339" s="9"/>
      <c r="AF339" s="172"/>
      <c r="AG339" s="172"/>
      <c r="AH339" s="10" t="str">
        <f t="shared" si="510"/>
        <v>X</v>
      </c>
      <c r="AI339" s="10"/>
      <c r="AJ339" s="92" t="str">
        <f t="shared" si="511"/>
        <v/>
      </c>
      <c r="AK339" s="92"/>
      <c r="AL339" s="10" t="str">
        <f t="shared" si="512"/>
        <v/>
      </c>
      <c r="AM339" s="92"/>
      <c r="AN339" s="10" t="str">
        <f t="shared" si="513"/>
        <v/>
      </c>
      <c r="AO339" s="569"/>
      <c r="AP339" s="10" t="str">
        <f t="shared" si="514"/>
        <v/>
      </c>
      <c r="AQ339" s="172"/>
    </row>
    <row r="340" spans="1:43" s="3" customFormat="1" ht="24" customHeight="1" x14ac:dyDescent="0.25">
      <c r="A340" s="22">
        <v>15</v>
      </c>
      <c r="B340" s="145" t="s">
        <v>364</v>
      </c>
      <c r="C340" s="146" t="s">
        <v>137</v>
      </c>
      <c r="D340" s="29">
        <v>11100109944</v>
      </c>
      <c r="E340" s="27">
        <v>85</v>
      </c>
      <c r="F340" s="27">
        <v>25</v>
      </c>
      <c r="G340" s="27">
        <v>60</v>
      </c>
      <c r="H340" s="27">
        <v>0</v>
      </c>
      <c r="I340" s="27">
        <v>0</v>
      </c>
      <c r="J340" s="170">
        <v>85</v>
      </c>
      <c r="K340" s="156">
        <f t="shared" si="501"/>
        <v>25</v>
      </c>
      <c r="L340" s="156">
        <f t="shared" si="502"/>
        <v>60</v>
      </c>
      <c r="M340" s="156">
        <f t="shared" si="515"/>
        <v>0</v>
      </c>
      <c r="N340" s="156">
        <f t="shared" si="516"/>
        <v>0</v>
      </c>
      <c r="O340" s="179">
        <f t="shared" si="503"/>
        <v>85</v>
      </c>
      <c r="P340" s="161" t="str">
        <f t="shared" si="483"/>
        <v>Tốt</v>
      </c>
      <c r="Q340" s="536"/>
      <c r="R340" s="536"/>
      <c r="S340" s="536"/>
      <c r="T340" s="580">
        <f t="shared" si="504"/>
        <v>0</v>
      </c>
      <c r="U340" s="580">
        <f t="shared" si="505"/>
        <v>0</v>
      </c>
      <c r="V340" s="581" t="str">
        <f t="shared" si="517"/>
        <v>Tốt</v>
      </c>
      <c r="W340" s="162"/>
      <c r="X340" s="10" t="str">
        <f t="shared" si="506"/>
        <v/>
      </c>
      <c r="Y340" s="10"/>
      <c r="Z340" s="92" t="str">
        <f t="shared" si="507"/>
        <v>X</v>
      </c>
      <c r="AA340" s="92"/>
      <c r="AB340" s="92" t="str">
        <f t="shared" si="508"/>
        <v/>
      </c>
      <c r="AC340" s="92"/>
      <c r="AD340" s="92" t="str">
        <f t="shared" si="509"/>
        <v/>
      </c>
      <c r="AE340" s="9"/>
      <c r="AF340" s="172"/>
      <c r="AG340" s="172"/>
      <c r="AH340" s="10" t="str">
        <f t="shared" si="510"/>
        <v/>
      </c>
      <c r="AI340" s="10"/>
      <c r="AJ340" s="92" t="str">
        <f t="shared" si="511"/>
        <v>X</v>
      </c>
      <c r="AK340" s="92"/>
      <c r="AL340" s="10" t="str">
        <f t="shared" si="512"/>
        <v/>
      </c>
      <c r="AM340" s="92"/>
      <c r="AN340" s="10" t="str">
        <f t="shared" si="513"/>
        <v/>
      </c>
      <c r="AO340" s="569"/>
      <c r="AP340" s="10" t="str">
        <f t="shared" si="514"/>
        <v/>
      </c>
      <c r="AQ340" s="172"/>
    </row>
    <row r="341" spans="1:43" s="5" customFormat="1" ht="24" customHeight="1" x14ac:dyDescent="0.25">
      <c r="A341" s="22">
        <v>16</v>
      </c>
      <c r="B341" s="145" t="s">
        <v>365</v>
      </c>
      <c r="C341" s="331" t="s">
        <v>128</v>
      </c>
      <c r="D341" s="242">
        <v>81000001014</v>
      </c>
      <c r="E341" s="27">
        <v>85</v>
      </c>
      <c r="F341" s="27">
        <v>32</v>
      </c>
      <c r="G341" s="27">
        <v>50</v>
      </c>
      <c r="H341" s="27">
        <v>0</v>
      </c>
      <c r="I341" s="27">
        <v>0</v>
      </c>
      <c r="J341" s="170">
        <v>82</v>
      </c>
      <c r="K341" s="156">
        <f t="shared" si="501"/>
        <v>32</v>
      </c>
      <c r="L341" s="156">
        <f t="shared" si="502"/>
        <v>50</v>
      </c>
      <c r="M341" s="156">
        <f t="shared" ref="M341:N344" si="518">H341</f>
        <v>0</v>
      </c>
      <c r="N341" s="156">
        <f t="shared" si="518"/>
        <v>0</v>
      </c>
      <c r="O341" s="179">
        <f>K341+L341+M341-N341</f>
        <v>82</v>
      </c>
      <c r="P341" s="161" t="str">
        <f t="shared" si="483"/>
        <v>Tốt</v>
      </c>
      <c r="Q341" s="536"/>
      <c r="R341" s="536"/>
      <c r="S341" s="536"/>
      <c r="T341" s="580">
        <f t="shared" si="504"/>
        <v>0</v>
      </c>
      <c r="U341" s="580">
        <f t="shared" si="505"/>
        <v>0</v>
      </c>
      <c r="V341" s="581" t="str">
        <f t="shared" si="517"/>
        <v>Tốt</v>
      </c>
      <c r="W341" s="162"/>
      <c r="X341" s="10" t="str">
        <f t="shared" si="506"/>
        <v/>
      </c>
      <c r="Y341" s="10"/>
      <c r="Z341" s="92" t="str">
        <f t="shared" si="507"/>
        <v>X</v>
      </c>
      <c r="AA341" s="92"/>
      <c r="AB341" s="92" t="str">
        <f t="shared" si="508"/>
        <v/>
      </c>
      <c r="AC341" s="92"/>
      <c r="AD341" s="92" t="str">
        <f t="shared" si="509"/>
        <v/>
      </c>
      <c r="AE341" s="9"/>
      <c r="AF341" s="172"/>
      <c r="AG341" s="172"/>
      <c r="AH341" s="10" t="str">
        <f t="shared" si="510"/>
        <v/>
      </c>
      <c r="AI341" s="10"/>
      <c r="AJ341" s="92" t="str">
        <f t="shared" si="511"/>
        <v>X</v>
      </c>
      <c r="AK341" s="92"/>
      <c r="AL341" s="10" t="str">
        <f t="shared" si="512"/>
        <v/>
      </c>
      <c r="AM341" s="92"/>
      <c r="AN341" s="10" t="str">
        <f t="shared" si="513"/>
        <v/>
      </c>
      <c r="AO341" s="569"/>
      <c r="AP341" s="10" t="str">
        <f t="shared" si="514"/>
        <v/>
      </c>
      <c r="AQ341" s="172"/>
    </row>
    <row r="342" spans="1:43" s="5" customFormat="1" ht="42" customHeight="1" x14ac:dyDescent="0.25">
      <c r="A342" s="22">
        <v>17</v>
      </c>
      <c r="B342" s="145" t="s">
        <v>366</v>
      </c>
      <c r="C342" s="331" t="s">
        <v>354</v>
      </c>
      <c r="D342" s="242">
        <v>81000000903</v>
      </c>
      <c r="E342" s="27">
        <v>75</v>
      </c>
      <c r="F342" s="27">
        <v>28</v>
      </c>
      <c r="G342" s="27">
        <v>50</v>
      </c>
      <c r="H342" s="27">
        <v>0</v>
      </c>
      <c r="I342" s="27">
        <v>0</v>
      </c>
      <c r="J342" s="170">
        <v>75</v>
      </c>
      <c r="K342" s="156">
        <f t="shared" ref="K342:L344" si="519">F342</f>
        <v>28</v>
      </c>
      <c r="L342" s="156">
        <f t="shared" si="519"/>
        <v>50</v>
      </c>
      <c r="M342" s="156">
        <f t="shared" si="518"/>
        <v>0</v>
      </c>
      <c r="N342" s="156">
        <f>(K342+L342)*3%</f>
        <v>2.34</v>
      </c>
      <c r="O342" s="179">
        <f>K342+L342+M342-N342</f>
        <v>75.66</v>
      </c>
      <c r="P342" s="161" t="str">
        <f t="shared" si="483"/>
        <v>Tốt</v>
      </c>
      <c r="Q342" s="536"/>
      <c r="R342" s="536"/>
      <c r="S342" s="536"/>
      <c r="T342" s="580">
        <f t="shared" si="504"/>
        <v>0</v>
      </c>
      <c r="U342" s="580">
        <f t="shared" si="505"/>
        <v>0</v>
      </c>
      <c r="V342" s="581" t="str">
        <f t="shared" si="517"/>
        <v>Tốt</v>
      </c>
      <c r="W342" s="541" t="s">
        <v>906</v>
      </c>
      <c r="X342" s="10" t="str">
        <f t="shared" si="506"/>
        <v/>
      </c>
      <c r="Y342" s="10"/>
      <c r="Z342" s="92" t="str">
        <f t="shared" si="507"/>
        <v>X</v>
      </c>
      <c r="AA342" s="92"/>
      <c r="AB342" s="92" t="str">
        <f t="shared" si="508"/>
        <v/>
      </c>
      <c r="AC342" s="92"/>
      <c r="AD342" s="92" t="str">
        <f t="shared" si="509"/>
        <v/>
      </c>
      <c r="AE342" s="9"/>
      <c r="AF342" s="172"/>
      <c r="AG342" s="172"/>
      <c r="AH342" s="10" t="str">
        <f t="shared" si="510"/>
        <v/>
      </c>
      <c r="AI342" s="10"/>
      <c r="AJ342" s="92" t="str">
        <f t="shared" si="511"/>
        <v>X</v>
      </c>
      <c r="AK342" s="92"/>
      <c r="AL342" s="10" t="str">
        <f t="shared" si="512"/>
        <v/>
      </c>
      <c r="AM342" s="92"/>
      <c r="AN342" s="10" t="str">
        <f t="shared" si="513"/>
        <v/>
      </c>
      <c r="AO342" s="569"/>
      <c r="AP342" s="10" t="str">
        <f t="shared" si="514"/>
        <v/>
      </c>
      <c r="AQ342" s="172"/>
    </row>
    <row r="343" spans="1:43" s="5" customFormat="1" ht="24" customHeight="1" x14ac:dyDescent="0.25">
      <c r="A343" s="22">
        <v>18</v>
      </c>
      <c r="B343" s="145" t="s">
        <v>62</v>
      </c>
      <c r="C343" s="146" t="s">
        <v>106</v>
      </c>
      <c r="D343" s="242">
        <v>90100000730</v>
      </c>
      <c r="E343" s="27">
        <v>92</v>
      </c>
      <c r="F343" s="27">
        <v>30</v>
      </c>
      <c r="G343" s="27">
        <v>50</v>
      </c>
      <c r="H343" s="27">
        <v>0</v>
      </c>
      <c r="I343" s="27">
        <v>0</v>
      </c>
      <c r="J343" s="170">
        <v>80</v>
      </c>
      <c r="K343" s="156">
        <f t="shared" si="519"/>
        <v>30</v>
      </c>
      <c r="L343" s="156">
        <f t="shared" si="519"/>
        <v>50</v>
      </c>
      <c r="M343" s="156">
        <f t="shared" si="518"/>
        <v>0</v>
      </c>
      <c r="N343" s="156">
        <f t="shared" si="518"/>
        <v>0</v>
      </c>
      <c r="O343" s="179">
        <f>K343+L343+M343-N343</f>
        <v>80</v>
      </c>
      <c r="P343" s="161" t="str">
        <f t="shared" si="483"/>
        <v>Tốt</v>
      </c>
      <c r="Q343" s="536"/>
      <c r="R343" s="536"/>
      <c r="S343" s="536"/>
      <c r="T343" s="580">
        <f t="shared" si="504"/>
        <v>0</v>
      </c>
      <c r="U343" s="580">
        <f t="shared" si="505"/>
        <v>0</v>
      </c>
      <c r="V343" s="581" t="str">
        <f t="shared" si="517"/>
        <v>Tốt</v>
      </c>
      <c r="W343" s="162"/>
      <c r="X343" s="10" t="str">
        <f t="shared" si="506"/>
        <v/>
      </c>
      <c r="Y343" s="10"/>
      <c r="Z343" s="92" t="str">
        <f t="shared" si="507"/>
        <v>X</v>
      </c>
      <c r="AA343" s="92"/>
      <c r="AB343" s="92" t="str">
        <f t="shared" si="508"/>
        <v/>
      </c>
      <c r="AC343" s="92"/>
      <c r="AD343" s="92" t="str">
        <f t="shared" si="509"/>
        <v/>
      </c>
      <c r="AE343" s="9"/>
      <c r="AF343" s="172"/>
      <c r="AG343" s="172"/>
      <c r="AH343" s="10" t="str">
        <f t="shared" si="510"/>
        <v/>
      </c>
      <c r="AI343" s="10"/>
      <c r="AJ343" s="92" t="str">
        <f t="shared" si="511"/>
        <v>X</v>
      </c>
      <c r="AK343" s="92"/>
      <c r="AL343" s="10" t="str">
        <f t="shared" si="512"/>
        <v/>
      </c>
      <c r="AM343" s="92"/>
      <c r="AN343" s="10" t="str">
        <f t="shared" si="513"/>
        <v/>
      </c>
      <c r="AO343" s="569"/>
      <c r="AP343" s="10" t="str">
        <f t="shared" si="514"/>
        <v/>
      </c>
      <c r="AQ343" s="172"/>
    </row>
    <row r="344" spans="1:43" s="5" customFormat="1" ht="30.75" customHeight="1" x14ac:dyDescent="0.25">
      <c r="A344" s="22">
        <v>19</v>
      </c>
      <c r="B344" s="145" t="s">
        <v>716</v>
      </c>
      <c r="C344" s="146" t="s">
        <v>717</v>
      </c>
      <c r="D344" s="367">
        <v>91100000114</v>
      </c>
      <c r="E344" s="151">
        <v>85</v>
      </c>
      <c r="F344" s="151">
        <v>30</v>
      </c>
      <c r="G344" s="315">
        <v>50</v>
      </c>
      <c r="H344" s="151">
        <v>0</v>
      </c>
      <c r="I344" s="151">
        <v>0</v>
      </c>
      <c r="J344" s="151">
        <v>80</v>
      </c>
      <c r="K344" s="156">
        <f t="shared" si="519"/>
        <v>30</v>
      </c>
      <c r="L344" s="156">
        <f t="shared" si="519"/>
        <v>50</v>
      </c>
      <c r="M344" s="156">
        <f t="shared" si="518"/>
        <v>0</v>
      </c>
      <c r="N344" s="156">
        <f t="shared" si="518"/>
        <v>0</v>
      </c>
      <c r="O344" s="179">
        <f>K344+L344+M344-N344</f>
        <v>80</v>
      </c>
      <c r="P344" s="161" t="str">
        <f t="shared" ref="P344:P394" si="520">IF(AND($O344&gt;=90,$O344&lt;=100),"Xuất sắc",IF(AND($O344&gt;=75,$O344&lt;90),"Tốt",IF(AND($O344&gt;=50,$O344&lt;75),"Hoàn thành",IF(AND($O344&lt;50,$O344&gt;0),"Không hoàn thành",IF($O344=0,"Không đánh giá","")))))</f>
        <v>Tốt</v>
      </c>
      <c r="Q344" s="536"/>
      <c r="R344" s="536"/>
      <c r="S344" s="536"/>
      <c r="T344" s="580">
        <f t="shared" si="504"/>
        <v>0</v>
      </c>
      <c r="U344" s="580">
        <f t="shared" si="505"/>
        <v>0</v>
      </c>
      <c r="V344" s="581" t="str">
        <f t="shared" si="517"/>
        <v>Tốt</v>
      </c>
      <c r="W344" s="612"/>
      <c r="X344" s="10" t="str">
        <f t="shared" si="506"/>
        <v/>
      </c>
      <c r="Y344" s="10"/>
      <c r="Z344" s="92" t="str">
        <f t="shared" si="507"/>
        <v>X</v>
      </c>
      <c r="AA344" s="92"/>
      <c r="AB344" s="92" t="str">
        <f t="shared" si="508"/>
        <v/>
      </c>
      <c r="AC344" s="92"/>
      <c r="AD344" s="92" t="str">
        <f t="shared" si="509"/>
        <v/>
      </c>
      <c r="AE344" s="9"/>
      <c r="AF344" s="172"/>
      <c r="AG344" s="172"/>
      <c r="AH344" s="10" t="str">
        <f t="shared" si="510"/>
        <v/>
      </c>
      <c r="AI344" s="10"/>
      <c r="AJ344" s="92" t="str">
        <f t="shared" si="511"/>
        <v>X</v>
      </c>
      <c r="AK344" s="92"/>
      <c r="AL344" s="10" t="str">
        <f t="shared" si="512"/>
        <v/>
      </c>
      <c r="AM344" s="92"/>
      <c r="AN344" s="10" t="str">
        <f t="shared" si="513"/>
        <v/>
      </c>
      <c r="AO344" s="569"/>
      <c r="AP344" s="10" t="str">
        <f t="shared" si="514"/>
        <v/>
      </c>
      <c r="AQ344" s="172"/>
    </row>
    <row r="345" spans="1:43" s="5" customFormat="1" ht="24" customHeight="1" x14ac:dyDescent="0.25">
      <c r="A345" s="84" t="s">
        <v>698</v>
      </c>
      <c r="B345" s="328" t="s">
        <v>27</v>
      </c>
      <c r="C345" s="329"/>
      <c r="D345" s="330"/>
      <c r="E345" s="27"/>
      <c r="F345" s="87"/>
      <c r="G345" s="87"/>
      <c r="H345" s="87"/>
      <c r="I345" s="87"/>
      <c r="J345" s="87"/>
      <c r="K345" s="156"/>
      <c r="L345" s="156"/>
      <c r="M345" s="198"/>
      <c r="N345" s="198"/>
      <c r="O345" s="179"/>
      <c r="P345" s="161"/>
      <c r="Q345" s="536"/>
      <c r="R345" s="536"/>
      <c r="S345" s="536"/>
      <c r="T345" s="580"/>
      <c r="U345" s="580"/>
      <c r="V345" s="581"/>
      <c r="W345" s="162"/>
      <c r="X345" s="88">
        <f>COUNTIF(X346:X347,"x")</f>
        <v>0</v>
      </c>
      <c r="Y345" s="94">
        <f>X345/($X345+$Z345+$AB345+$AD345+$AF345)</f>
        <v>0</v>
      </c>
      <c r="Z345" s="88">
        <f>COUNTIF(Z346:Z347,"x")</f>
        <v>2</v>
      </c>
      <c r="AA345" s="94">
        <f>Z345/($X345+$Z345+$AB345+$AD345+$AF345)</f>
        <v>1</v>
      </c>
      <c r="AB345" s="88">
        <f>COUNTIF(AB346:AB347,"x")</f>
        <v>0</v>
      </c>
      <c r="AC345" s="94">
        <f>AB345/($X345+$Z345+$AB345+$AD345+$AF345)</f>
        <v>0</v>
      </c>
      <c r="AD345" s="88">
        <f>COUNTIF(AD346:AD347,"x")</f>
        <v>0</v>
      </c>
      <c r="AE345" s="94">
        <f>AD345/($X345+$Z345+$AB345+$AD345+$AF345)</f>
        <v>0</v>
      </c>
      <c r="AF345" s="88">
        <f>COUNTIF(AF346:AF347,"x")</f>
        <v>0</v>
      </c>
      <c r="AG345" s="94">
        <f>AF345/($X345+$Z345+$AB345+$AD345+$AF345)</f>
        <v>0</v>
      </c>
      <c r="AH345" s="88">
        <f>COUNTIF(AH346:AH347,"x")</f>
        <v>0</v>
      </c>
      <c r="AI345" s="94">
        <f>AH345/($X345+$Z345+$AB345+$AD345+$AF345)</f>
        <v>0</v>
      </c>
      <c r="AJ345" s="88">
        <f>COUNTIF(AJ346:AJ347,"x")</f>
        <v>2</v>
      </c>
      <c r="AK345" s="94">
        <f>AJ345/($X345+$Z345+$AB345+$AD345+$AF345)</f>
        <v>1</v>
      </c>
      <c r="AL345" s="88">
        <f>COUNTIF(AL346:AL347,"x")</f>
        <v>0</v>
      </c>
      <c r="AM345" s="94">
        <f>AL345/($X345+$Z345+$AB345+$AD345+$AF345)</f>
        <v>0</v>
      </c>
      <c r="AN345" s="88">
        <f>COUNTIF(AN346:AN347,"x")</f>
        <v>0</v>
      </c>
      <c r="AO345" s="94">
        <f>AN345/($X345+$Z345+$AB345+$AD345+$AF345)</f>
        <v>0</v>
      </c>
      <c r="AP345" s="88">
        <f>COUNTIF(AP346:AP347,"x")</f>
        <v>0</v>
      </c>
      <c r="AQ345" s="94">
        <f>AP345/($X345+$Z345+$AB345+$AD345+$AF345)</f>
        <v>0</v>
      </c>
    </row>
    <row r="346" spans="1:43" s="5" customFormat="1" ht="24" customHeight="1" x14ac:dyDescent="0.25">
      <c r="A346" s="22">
        <v>20</v>
      </c>
      <c r="B346" s="322" t="s">
        <v>861</v>
      </c>
      <c r="C346" s="366" t="s">
        <v>357</v>
      </c>
      <c r="D346" s="317" t="s">
        <v>863</v>
      </c>
      <c r="E346" s="27">
        <v>85</v>
      </c>
      <c r="F346" s="27">
        <v>27</v>
      </c>
      <c r="G346" s="27">
        <v>60</v>
      </c>
      <c r="H346" s="27">
        <v>0</v>
      </c>
      <c r="I346" s="27">
        <v>0</v>
      </c>
      <c r="J346" s="170">
        <v>87</v>
      </c>
      <c r="K346" s="156">
        <f>F346</f>
        <v>27</v>
      </c>
      <c r="L346" s="156">
        <f>G346</f>
        <v>60</v>
      </c>
      <c r="M346" s="156">
        <f>H346</f>
        <v>0</v>
      </c>
      <c r="N346" s="156">
        <f>I346</f>
        <v>0</v>
      </c>
      <c r="O346" s="179">
        <f>K346+L346+M346-N346</f>
        <v>87</v>
      </c>
      <c r="P346" s="161" t="str">
        <f t="shared" si="520"/>
        <v>Tốt</v>
      </c>
      <c r="Q346" s="536"/>
      <c r="R346" s="536"/>
      <c r="S346" s="536"/>
      <c r="T346" s="580">
        <f t="shared" ref="T346:T347" si="521">COUNTIF(Q346:S346,"B")+COUNTIF(Q346:S346,"C")*2</f>
        <v>0</v>
      </c>
      <c r="U346" s="580">
        <f t="shared" ref="U346:U347" si="522">+COUNTIF(Q346:S346,"D")</f>
        <v>0</v>
      </c>
      <c r="V346" s="581" t="str">
        <f t="shared" si="517"/>
        <v>Tốt</v>
      </c>
      <c r="W346" s="162"/>
      <c r="X346" s="10" t="str">
        <f t="shared" ref="X346:X347" si="523">IF(AND($J346&gt;=90,$J346&lt;=100),"X",IF($J346&lt;90,"",""))</f>
        <v/>
      </c>
      <c r="Y346" s="10"/>
      <c r="Z346" s="92" t="str">
        <f t="shared" ref="Z346:Z347" si="524">IF(AND($J346&gt;=75,$J346&lt;90),"X",IF($J346&lt;75,"",""))</f>
        <v>X</v>
      </c>
      <c r="AA346" s="92"/>
      <c r="AB346" s="92" t="str">
        <f t="shared" ref="AB346:AB347" si="525">IF(AND($J346&gt;=50,$J346&lt;75),"X",IF($J346&lt;50,"",""))</f>
        <v/>
      </c>
      <c r="AC346" s="92"/>
      <c r="AD346" s="92" t="str">
        <f t="shared" ref="AD346:AD347" si="526">IF($J346&lt;50,"X","")</f>
        <v/>
      </c>
      <c r="AE346" s="9"/>
      <c r="AF346" s="172"/>
      <c r="AG346" s="172"/>
      <c r="AH346" s="10" t="str">
        <f t="shared" si="510"/>
        <v/>
      </c>
      <c r="AI346" s="10"/>
      <c r="AJ346" s="92" t="str">
        <f t="shared" si="511"/>
        <v>X</v>
      </c>
      <c r="AK346" s="92"/>
      <c r="AL346" s="10" t="str">
        <f t="shared" si="512"/>
        <v/>
      </c>
      <c r="AM346" s="92"/>
      <c r="AN346" s="10" t="str">
        <f t="shared" si="513"/>
        <v/>
      </c>
      <c r="AO346" s="569"/>
      <c r="AP346" s="10" t="str">
        <f t="shared" si="514"/>
        <v/>
      </c>
      <c r="AQ346" s="172"/>
    </row>
    <row r="347" spans="1:43" s="5" customFormat="1" ht="24" customHeight="1" x14ac:dyDescent="0.25">
      <c r="A347" s="22">
        <v>21</v>
      </c>
      <c r="B347" s="322" t="s">
        <v>862</v>
      </c>
      <c r="C347" s="366" t="s">
        <v>151</v>
      </c>
      <c r="D347" s="367" t="s">
        <v>864</v>
      </c>
      <c r="E347" s="27">
        <v>80</v>
      </c>
      <c r="F347" s="27">
        <v>25</v>
      </c>
      <c r="G347" s="27">
        <v>60</v>
      </c>
      <c r="H347" s="27">
        <v>0</v>
      </c>
      <c r="I347" s="27">
        <v>0</v>
      </c>
      <c r="J347" s="170">
        <v>85</v>
      </c>
      <c r="K347" s="156">
        <f t="shared" si="501"/>
        <v>25</v>
      </c>
      <c r="L347" s="156">
        <f t="shared" si="502"/>
        <v>60</v>
      </c>
      <c r="M347" s="156">
        <f>H347</f>
        <v>0</v>
      </c>
      <c r="N347" s="156">
        <f>I347</f>
        <v>0</v>
      </c>
      <c r="O347" s="179">
        <f>K347+L347+M347-N347</f>
        <v>85</v>
      </c>
      <c r="P347" s="161" t="str">
        <f t="shared" si="520"/>
        <v>Tốt</v>
      </c>
      <c r="Q347" s="536"/>
      <c r="R347" s="536"/>
      <c r="S347" s="536"/>
      <c r="T347" s="580">
        <f t="shared" si="521"/>
        <v>0</v>
      </c>
      <c r="U347" s="580">
        <f t="shared" si="522"/>
        <v>0</v>
      </c>
      <c r="V347" s="581" t="str">
        <f t="shared" si="517"/>
        <v>Tốt</v>
      </c>
      <c r="W347" s="162"/>
      <c r="X347" s="10" t="str">
        <f t="shared" si="523"/>
        <v/>
      </c>
      <c r="Y347" s="10"/>
      <c r="Z347" s="92" t="str">
        <f t="shared" si="524"/>
        <v>X</v>
      </c>
      <c r="AA347" s="92"/>
      <c r="AB347" s="92" t="str">
        <f t="shared" si="525"/>
        <v/>
      </c>
      <c r="AC347" s="92"/>
      <c r="AD347" s="92" t="str">
        <f t="shared" si="526"/>
        <v/>
      </c>
      <c r="AE347" s="9"/>
      <c r="AF347" s="172"/>
      <c r="AG347" s="172"/>
      <c r="AH347" s="10" t="str">
        <f t="shared" si="510"/>
        <v/>
      </c>
      <c r="AI347" s="10"/>
      <c r="AJ347" s="92" t="str">
        <f t="shared" si="511"/>
        <v>X</v>
      </c>
      <c r="AK347" s="92"/>
      <c r="AL347" s="10" t="str">
        <f t="shared" si="512"/>
        <v/>
      </c>
      <c r="AM347" s="92"/>
      <c r="AN347" s="10" t="str">
        <f t="shared" si="513"/>
        <v/>
      </c>
      <c r="AO347" s="569"/>
      <c r="AP347" s="10" t="str">
        <f t="shared" si="514"/>
        <v/>
      </c>
      <c r="AQ347" s="172"/>
    </row>
    <row r="348" spans="1:43" s="3" customFormat="1" ht="30" customHeight="1" x14ac:dyDescent="0.25">
      <c r="A348" s="84" t="s">
        <v>700</v>
      </c>
      <c r="B348" s="85" t="s">
        <v>446</v>
      </c>
      <c r="C348" s="86"/>
      <c r="D348" s="84"/>
      <c r="E348" s="84"/>
      <c r="F348" s="87"/>
      <c r="G348" s="87"/>
      <c r="H348" s="87"/>
      <c r="I348" s="87"/>
      <c r="J348" s="227"/>
      <c r="K348" s="198"/>
      <c r="L348" s="198"/>
      <c r="M348" s="198"/>
      <c r="N348" s="198"/>
      <c r="O348" s="84"/>
      <c r="P348" s="160"/>
      <c r="Q348" s="84"/>
      <c r="R348" s="84"/>
      <c r="S348" s="84"/>
      <c r="T348" s="580"/>
      <c r="U348" s="580"/>
      <c r="V348" s="581"/>
      <c r="W348" s="598"/>
      <c r="X348" s="88">
        <f>COUNTIF(X349:X349,"x")</f>
        <v>0</v>
      </c>
      <c r="Y348" s="94">
        <f>X348/($X348+$Z348+$AB348+$AD348+$AF348)</f>
        <v>0</v>
      </c>
      <c r="Z348" s="88">
        <f>COUNTIF(Z349:Z349,"x")</f>
        <v>1</v>
      </c>
      <c r="AA348" s="94">
        <f>Z348/($X348+$Z348+$AB348+$AD348+$AF348)</f>
        <v>1</v>
      </c>
      <c r="AB348" s="88">
        <f>COUNTIF(AB349:AB349,"x")</f>
        <v>0</v>
      </c>
      <c r="AC348" s="94">
        <f>AB348/($X348+$Z348+$AB348+$AD348+$AF348)</f>
        <v>0</v>
      </c>
      <c r="AD348" s="88">
        <f>COUNTIF(AD349:AD349,"x")</f>
        <v>0</v>
      </c>
      <c r="AE348" s="94">
        <f>AD348/($X348+$Z348+$AB348+$AD348+$AF348)</f>
        <v>0</v>
      </c>
      <c r="AF348" s="88">
        <f>COUNTIF(AF349:AF349,"x")</f>
        <v>0</v>
      </c>
      <c r="AG348" s="94">
        <f>AF348/($X348+$Z348+$AB348+$AD348+$AF348)</f>
        <v>0</v>
      </c>
      <c r="AH348" s="88">
        <f>COUNTIF(AH349:AH349,"x")</f>
        <v>0</v>
      </c>
      <c r="AI348" s="94">
        <f>AH348/($X348+$Z348+$AB348+$AD348+$AF348)</f>
        <v>0</v>
      </c>
      <c r="AJ348" s="88">
        <f>COUNTIF(AJ349:AJ349,"x")</f>
        <v>1</v>
      </c>
      <c r="AK348" s="94">
        <f>AJ348/($X348+$Z348+$AB348+$AD348+$AF348)</f>
        <v>1</v>
      </c>
      <c r="AL348" s="88">
        <f>COUNTIF(AL349:AL349,"x")</f>
        <v>0</v>
      </c>
      <c r="AM348" s="94">
        <f>AL348/($X348+$Z348+$AB348+$AD348+$AF348)</f>
        <v>0</v>
      </c>
      <c r="AN348" s="88">
        <f>COUNTIF(AN349:AN349,"x")</f>
        <v>0</v>
      </c>
      <c r="AO348" s="94">
        <f>AN348/($X348+$Z348+$AB348+$AD348+$AF348)</f>
        <v>0</v>
      </c>
      <c r="AP348" s="88">
        <f>COUNTIF(AP349:AP349,"x")</f>
        <v>0</v>
      </c>
      <c r="AQ348" s="94">
        <f>AP348/($X348+$Z348+$AB348+$AD348+$AF348)</f>
        <v>0</v>
      </c>
    </row>
    <row r="349" spans="1:43" s="69" customFormat="1" ht="26.25" customHeight="1" x14ac:dyDescent="0.25">
      <c r="A349" s="119">
        <v>23</v>
      </c>
      <c r="B349" s="23" t="s">
        <v>660</v>
      </c>
      <c r="C349" s="80" t="s">
        <v>311</v>
      </c>
      <c r="D349" s="534" t="s">
        <v>876</v>
      </c>
      <c r="E349" s="27">
        <f>IFERROR((VLOOKUP($D349,'Các đơn vị'!$D$11:$M$390,2,0)),0)</f>
        <v>85</v>
      </c>
      <c r="F349" s="27">
        <f>IFERROR((VLOOKUP($D349,'Các đơn vị'!$D$11:$M$390,3,0)),0)</f>
        <v>30</v>
      </c>
      <c r="G349" s="27">
        <f>IFERROR((VLOOKUP($D349,'Các đơn vị'!$D$11:$M$390,4,0)),0)</f>
        <v>50</v>
      </c>
      <c r="H349" s="27">
        <f>IFERROR((VLOOKUP($D349,'Các đơn vị'!$D$11:$M$390,5,0)),0)</f>
        <v>0</v>
      </c>
      <c r="I349" s="27">
        <f>IFERROR((VLOOKUP($D349,'Các đơn vị'!$D$11:$M$390,6,0)),0)</f>
        <v>0</v>
      </c>
      <c r="J349" s="169">
        <f>F349+G349+H349-I349</f>
        <v>80</v>
      </c>
      <c r="K349" s="156">
        <f t="shared" ref="K349" si="527">F349</f>
        <v>30</v>
      </c>
      <c r="L349" s="156">
        <f t="shared" ref="L349" si="528">G349</f>
        <v>50</v>
      </c>
      <c r="M349" s="156">
        <f t="shared" ref="M349" si="529">H349</f>
        <v>0</v>
      </c>
      <c r="N349" s="156">
        <f t="shared" ref="N349" si="530">I349</f>
        <v>0</v>
      </c>
      <c r="O349" s="179">
        <f t="shared" ref="O349" si="531">K349+L349+M349-N349</f>
        <v>80</v>
      </c>
      <c r="P349" s="161" t="str">
        <f t="shared" ref="P349" si="532">IF(AND($O349&gt;=90,$O349&lt;=100),"Xuất sắc",IF(AND($O349&gt;=75,$O349&lt;90),"Tốt",IF(AND($O349&gt;=50,$O349&lt;75),"Hoàn thành",IF(AND($O349&lt;50,$O349&gt;0),"Không hoàn thành",IF($O349=0,"Không đánh giá","")))))</f>
        <v>Tốt</v>
      </c>
      <c r="Q349" s="536"/>
      <c r="R349" s="536"/>
      <c r="S349" s="536"/>
      <c r="T349" s="580">
        <f t="shared" ref="T349" si="533">COUNTIF(Q349:S349,"B")+COUNTIF(Q349:S349,"C")*2</f>
        <v>0</v>
      </c>
      <c r="U349" s="580">
        <f t="shared" ref="U349" si="534">+COUNTIF(Q349:S349,"D")</f>
        <v>0</v>
      </c>
      <c r="V349" s="581" t="str">
        <f t="shared" si="517"/>
        <v>Tốt</v>
      </c>
      <c r="W349" s="599"/>
      <c r="X349" s="10" t="str">
        <f t="shared" ref="X349" si="535">IF(AND($J349&gt;=90,$J349&lt;=100),"X",IF($J349&lt;90,"",""))</f>
        <v/>
      </c>
      <c r="Y349" s="10"/>
      <c r="Z349" s="92" t="str">
        <f t="shared" ref="Z349" si="536">IF(AND($J349&gt;=75,$J349&lt;90),"X",IF($J349&lt;75,"",""))</f>
        <v>X</v>
      </c>
      <c r="AA349" s="92"/>
      <c r="AB349" s="92" t="str">
        <f t="shared" ref="AB349" si="537">IF(AND($J349&gt;=50,$J349&lt;75),"X",IF($J349&lt;50,"",""))</f>
        <v/>
      </c>
      <c r="AC349" s="92"/>
      <c r="AD349" s="92" t="str">
        <f t="shared" ref="AD349" si="538">IF($J349&lt;50,"X","")</f>
        <v/>
      </c>
      <c r="AE349" s="9"/>
      <c r="AF349" s="172"/>
      <c r="AG349" s="172"/>
      <c r="AH349" s="10" t="str">
        <f t="shared" si="510"/>
        <v/>
      </c>
      <c r="AI349" s="10"/>
      <c r="AJ349" s="92" t="str">
        <f t="shared" si="511"/>
        <v>X</v>
      </c>
      <c r="AK349" s="92"/>
      <c r="AL349" s="10" t="str">
        <f t="shared" si="512"/>
        <v/>
      </c>
      <c r="AM349" s="92"/>
      <c r="AN349" s="10" t="str">
        <f t="shared" si="513"/>
        <v/>
      </c>
      <c r="AO349" s="569"/>
      <c r="AP349" s="10" t="str">
        <f t="shared" si="514"/>
        <v/>
      </c>
      <c r="AQ349" s="172"/>
    </row>
    <row r="350" spans="1:43" s="32" customFormat="1" ht="25.5" customHeight="1" x14ac:dyDescent="0.25">
      <c r="A350" s="52" t="s">
        <v>466</v>
      </c>
      <c r="B350" s="61" t="s">
        <v>90</v>
      </c>
      <c r="C350" s="48"/>
      <c r="D350" s="97"/>
      <c r="E350" s="97"/>
      <c r="F350" s="97"/>
      <c r="G350" s="97"/>
      <c r="H350" s="97"/>
      <c r="I350" s="97"/>
      <c r="J350" s="191"/>
      <c r="K350" s="200"/>
      <c r="L350" s="200"/>
      <c r="M350" s="200"/>
      <c r="N350" s="200"/>
      <c r="O350" s="193"/>
      <c r="P350" s="161"/>
      <c r="Q350" s="537"/>
      <c r="R350" s="537"/>
      <c r="S350" s="537"/>
      <c r="T350" s="580"/>
      <c r="U350" s="580"/>
      <c r="V350" s="581"/>
      <c r="W350" s="616"/>
      <c r="X350" s="34">
        <f>X351</f>
        <v>4</v>
      </c>
      <c r="Y350" s="95">
        <f>X350/($X350+$Z350+$AB350+$AD350+$AF350)</f>
        <v>0.5</v>
      </c>
      <c r="Z350" s="34">
        <f>Z351</f>
        <v>4</v>
      </c>
      <c r="AA350" s="95">
        <f>Z350/($X350+$Z350+$AB350+$AD350+$AF350)</f>
        <v>0.5</v>
      </c>
      <c r="AB350" s="34">
        <f>AB351</f>
        <v>0</v>
      </c>
      <c r="AC350" s="95">
        <f>AB350/($X350+$Z350+$AB350+$AD350+$AF350)</f>
        <v>0</v>
      </c>
      <c r="AD350" s="34">
        <f>AD351</f>
        <v>0</v>
      </c>
      <c r="AE350" s="95">
        <f>AD350/($X350+$Z350+$AB350+$AD350+$AF350)</f>
        <v>0</v>
      </c>
      <c r="AF350" s="34">
        <f>AF351</f>
        <v>0</v>
      </c>
      <c r="AG350" s="95">
        <f>AF350/($X350+$Z350+$AB350+$AD350+$AF350)</f>
        <v>0</v>
      </c>
      <c r="AH350" s="34">
        <f>AH351</f>
        <v>4</v>
      </c>
      <c r="AI350" s="95">
        <f>AH350/($X350+$Z350+$AB350+$AD350+$AF350)</f>
        <v>0.5</v>
      </c>
      <c r="AJ350" s="34">
        <f>AJ351</f>
        <v>4</v>
      </c>
      <c r="AK350" s="95">
        <f>AJ350/($X350+$Z350+$AB350+$AD350+$AF350)</f>
        <v>0.5</v>
      </c>
      <c r="AL350" s="34">
        <f>AL351</f>
        <v>0</v>
      </c>
      <c r="AM350" s="95">
        <f>AL350/($X350+$Z350+$AB350+$AD350+$AF350)</f>
        <v>0</v>
      </c>
      <c r="AN350" s="34">
        <f>AN351</f>
        <v>0</v>
      </c>
      <c r="AO350" s="95">
        <f>AN350/($X350+$Z350+$AB350+$AD350+$AF350)</f>
        <v>0</v>
      </c>
      <c r="AP350" s="34">
        <f>AP351</f>
        <v>0</v>
      </c>
      <c r="AQ350" s="95">
        <f>AP350/($X350+$Z350+$AB350+$AD350+$AF350)</f>
        <v>0</v>
      </c>
    </row>
    <row r="351" spans="1:43" s="32" customFormat="1" ht="25.5" customHeight="1" x14ac:dyDescent="0.25">
      <c r="A351" s="84" t="s">
        <v>697</v>
      </c>
      <c r="B351" s="85" t="s">
        <v>23</v>
      </c>
      <c r="C351" s="86"/>
      <c r="D351" s="84"/>
      <c r="E351" s="84"/>
      <c r="F351" s="87"/>
      <c r="G351" s="87"/>
      <c r="H351" s="87"/>
      <c r="I351" s="87"/>
      <c r="J351" s="87"/>
      <c r="K351" s="198"/>
      <c r="L351" s="198"/>
      <c r="M351" s="198"/>
      <c r="N351" s="198"/>
      <c r="O351" s="179"/>
      <c r="P351" s="161"/>
      <c r="Q351" s="536"/>
      <c r="R351" s="536"/>
      <c r="S351" s="536"/>
      <c r="T351" s="580"/>
      <c r="U351" s="580"/>
      <c r="V351" s="581"/>
      <c r="W351" s="598"/>
      <c r="X351" s="88">
        <f>COUNTIF(X352:X359,"x")</f>
        <v>4</v>
      </c>
      <c r="Y351" s="94">
        <f>X351/($X351+$Z351+$AB351+$AD351+$AF351)</f>
        <v>0.5</v>
      </c>
      <c r="Z351" s="88">
        <f>COUNTIF(Z352:Z359,"x")</f>
        <v>4</v>
      </c>
      <c r="AA351" s="94">
        <f>Z351/($X351+$Z351+$AB351+$AD351+$AF351)</f>
        <v>0.5</v>
      </c>
      <c r="AB351" s="88">
        <f>COUNTIF(AB352:AB359,"x")</f>
        <v>0</v>
      </c>
      <c r="AC351" s="94">
        <f>AB351/($X351+$Z351+$AB351+$AD351+$AF351)</f>
        <v>0</v>
      </c>
      <c r="AD351" s="88">
        <f>COUNTIF(AD352:AD359,"x")</f>
        <v>0</v>
      </c>
      <c r="AE351" s="94">
        <f>AD351/($X351+$Z351+$AB351+$AD351+$AF351)</f>
        <v>0</v>
      </c>
      <c r="AF351" s="88">
        <f>COUNTIF(AF352:AF359,"x")</f>
        <v>0</v>
      </c>
      <c r="AG351" s="94">
        <f>AF351/($X351+$Z351+$AB351+$AD351+$AF351)</f>
        <v>0</v>
      </c>
      <c r="AH351" s="88">
        <f>COUNTIF(AH352:AH359,"x")</f>
        <v>4</v>
      </c>
      <c r="AI351" s="94">
        <f>AH351/($X351+$Z351+$AB351+$AD351+$AF351)</f>
        <v>0.5</v>
      </c>
      <c r="AJ351" s="88">
        <f>COUNTIF(AJ352:AJ359,"x")</f>
        <v>4</v>
      </c>
      <c r="AK351" s="94">
        <f>AJ351/($X351+$Z351+$AB351+$AD351+$AF351)</f>
        <v>0.5</v>
      </c>
      <c r="AL351" s="88">
        <f>COUNTIF(AL352:AL359,"x")</f>
        <v>0</v>
      </c>
      <c r="AM351" s="94">
        <f>AL351/($X351+$Z351+$AB351+$AD351+$AF351)</f>
        <v>0</v>
      </c>
      <c r="AN351" s="88">
        <f>COUNTIF(AN352:AN359,"x")</f>
        <v>0</v>
      </c>
      <c r="AO351" s="94">
        <f>AN351/($X351+$Z351+$AB351+$AD351+$AF351)</f>
        <v>0</v>
      </c>
      <c r="AP351" s="88">
        <f>COUNTIF(AP352:AP359,"x")</f>
        <v>0</v>
      </c>
      <c r="AQ351" s="94">
        <f>AP351/($X351+$Z351+$AB351+$AD351+$AF351)</f>
        <v>0</v>
      </c>
    </row>
    <row r="352" spans="1:43" s="32" customFormat="1" ht="25.5" customHeight="1" x14ac:dyDescent="0.25">
      <c r="A352" s="22">
        <v>1</v>
      </c>
      <c r="B352" s="62" t="s">
        <v>82</v>
      </c>
      <c r="C352" s="44" t="s">
        <v>274</v>
      </c>
      <c r="D352" s="153" t="s">
        <v>607</v>
      </c>
      <c r="E352" s="27">
        <v>87</v>
      </c>
      <c r="F352" s="27">
        <v>38</v>
      </c>
      <c r="G352" s="27">
        <v>60</v>
      </c>
      <c r="H352" s="27">
        <v>0</v>
      </c>
      <c r="I352" s="27">
        <v>0</v>
      </c>
      <c r="J352" s="194">
        <v>98</v>
      </c>
      <c r="K352" s="156">
        <f t="shared" ref="K352:K359" si="539">F352</f>
        <v>38</v>
      </c>
      <c r="L352" s="156">
        <f t="shared" ref="L352:L359" si="540">G352</f>
        <v>60</v>
      </c>
      <c r="M352" s="156">
        <f>H352</f>
        <v>0</v>
      </c>
      <c r="N352" s="156">
        <f>I352</f>
        <v>0</v>
      </c>
      <c r="O352" s="179">
        <f t="shared" ref="O352:O359" si="541">K352+L352+M352-N352</f>
        <v>98</v>
      </c>
      <c r="P352" s="161" t="str">
        <f t="shared" si="520"/>
        <v>Xuất sắc</v>
      </c>
      <c r="Q352" s="536"/>
      <c r="R352" s="536"/>
      <c r="S352" s="536"/>
      <c r="T352" s="580">
        <f t="shared" ref="T352:T359" si="542">COUNTIF(Q352:S352,"B")+COUNTIF(Q352:S352,"C")*2</f>
        <v>0</v>
      </c>
      <c r="U352" s="580">
        <f t="shared" ref="U352:U359" si="543">+COUNTIF(Q352:S352,"D")</f>
        <v>0</v>
      </c>
      <c r="V352" s="581" t="str">
        <f t="shared" si="517"/>
        <v>Xuất sắc</v>
      </c>
      <c r="W352" s="162"/>
      <c r="X352" s="10" t="str">
        <f t="shared" ref="X352:X359" si="544">IF(AND($J352&gt;=90,$J352&lt;=100),"X",IF($J352&lt;90,"",""))</f>
        <v>X</v>
      </c>
      <c r="Y352" s="10"/>
      <c r="Z352" s="92" t="str">
        <f t="shared" ref="Z352:Z359" si="545">IF(AND($J352&gt;=75,$J352&lt;90),"X",IF($J352&lt;75,"",""))</f>
        <v/>
      </c>
      <c r="AA352" s="92"/>
      <c r="AB352" s="92" t="str">
        <f t="shared" ref="AB352:AB359" si="546">IF(AND($J352&gt;=50,$J352&lt;75),"X",IF($J352&lt;50,"",""))</f>
        <v/>
      </c>
      <c r="AC352" s="92"/>
      <c r="AD352" s="92" t="str">
        <f t="shared" ref="AD352:AD359" si="547">IF($J352&lt;50,"X","")</f>
        <v/>
      </c>
      <c r="AE352" s="9"/>
      <c r="AF352" s="172"/>
      <c r="AG352" s="172"/>
      <c r="AH352" s="10" t="str">
        <f t="shared" ref="AH352:AH359" si="548">IF($V352="Xuất sắc","X","")</f>
        <v>X</v>
      </c>
      <c r="AI352" s="10"/>
      <c r="AJ352" s="92" t="str">
        <f t="shared" ref="AJ352:AJ359" si="549">IF($V352="Tốt","X","")</f>
        <v/>
      </c>
      <c r="AK352" s="92"/>
      <c r="AL352" s="10" t="str">
        <f t="shared" ref="AL352:AL359" si="550">IF($V352="Hoàn thành","X","")</f>
        <v/>
      </c>
      <c r="AM352" s="92"/>
      <c r="AN352" s="10" t="str">
        <f t="shared" ref="AN352:AN359" si="551">IF($V352="Không hoàn thành","X","")</f>
        <v/>
      </c>
      <c r="AO352" s="569"/>
      <c r="AP352" s="10" t="str">
        <f t="shared" ref="AP352:AP359" si="552">IF($V352="Không đánh giá","X","")</f>
        <v/>
      </c>
      <c r="AQ352" s="172"/>
    </row>
    <row r="353" spans="1:43" s="32" customFormat="1" ht="25.5" customHeight="1" x14ac:dyDescent="0.25">
      <c r="A353" s="22">
        <v>2</v>
      </c>
      <c r="B353" s="62" t="s">
        <v>83</v>
      </c>
      <c r="C353" s="44" t="s">
        <v>594</v>
      </c>
      <c r="D353" s="153" t="s">
        <v>608</v>
      </c>
      <c r="E353" s="27">
        <v>83</v>
      </c>
      <c r="F353" s="27">
        <v>37</v>
      </c>
      <c r="G353" s="27">
        <v>50</v>
      </c>
      <c r="H353" s="27">
        <v>0</v>
      </c>
      <c r="I353" s="27">
        <v>0</v>
      </c>
      <c r="J353" s="194">
        <v>87</v>
      </c>
      <c r="K353" s="156">
        <f t="shared" si="539"/>
        <v>37</v>
      </c>
      <c r="L353" s="156">
        <f t="shared" si="540"/>
        <v>50</v>
      </c>
      <c r="M353" s="156">
        <f t="shared" ref="M353:M359" si="553">H353</f>
        <v>0</v>
      </c>
      <c r="N353" s="156">
        <f t="shared" ref="N353:N359" si="554">I353</f>
        <v>0</v>
      </c>
      <c r="O353" s="179">
        <f t="shared" si="541"/>
        <v>87</v>
      </c>
      <c r="P353" s="161" t="str">
        <f t="shared" si="520"/>
        <v>Tốt</v>
      </c>
      <c r="Q353" s="536"/>
      <c r="R353" s="536"/>
      <c r="S353" s="536"/>
      <c r="T353" s="580">
        <f t="shared" si="542"/>
        <v>0</v>
      </c>
      <c r="U353" s="580">
        <f t="shared" si="543"/>
        <v>0</v>
      </c>
      <c r="V353" s="581" t="str">
        <f t="shared" si="517"/>
        <v>Tốt</v>
      </c>
      <c r="W353" s="602"/>
      <c r="X353" s="10" t="str">
        <f t="shared" si="544"/>
        <v/>
      </c>
      <c r="Y353" s="10"/>
      <c r="Z353" s="92" t="str">
        <f t="shared" si="545"/>
        <v>X</v>
      </c>
      <c r="AA353" s="92"/>
      <c r="AB353" s="92" t="str">
        <f t="shared" si="546"/>
        <v/>
      </c>
      <c r="AC353" s="92"/>
      <c r="AD353" s="92" t="str">
        <f t="shared" si="547"/>
        <v/>
      </c>
      <c r="AE353" s="9"/>
      <c r="AF353" s="172"/>
      <c r="AG353" s="172"/>
      <c r="AH353" s="10" t="str">
        <f t="shared" si="548"/>
        <v/>
      </c>
      <c r="AI353" s="10"/>
      <c r="AJ353" s="92" t="str">
        <f t="shared" si="549"/>
        <v>X</v>
      </c>
      <c r="AK353" s="92"/>
      <c r="AL353" s="10" t="str">
        <f t="shared" si="550"/>
        <v/>
      </c>
      <c r="AM353" s="92"/>
      <c r="AN353" s="10" t="str">
        <f t="shared" si="551"/>
        <v/>
      </c>
      <c r="AO353" s="569"/>
      <c r="AP353" s="10" t="str">
        <f t="shared" si="552"/>
        <v/>
      </c>
      <c r="AQ353" s="172"/>
    </row>
    <row r="354" spans="1:43" s="32" customFormat="1" ht="43.5" customHeight="1" x14ac:dyDescent="0.25">
      <c r="A354" s="22">
        <v>3</v>
      </c>
      <c r="B354" s="62" t="s">
        <v>84</v>
      </c>
      <c r="C354" s="44" t="s">
        <v>311</v>
      </c>
      <c r="D354" s="153" t="s">
        <v>609</v>
      </c>
      <c r="E354" s="27">
        <v>75</v>
      </c>
      <c r="F354" s="27">
        <v>35</v>
      </c>
      <c r="G354" s="27">
        <v>60</v>
      </c>
      <c r="H354" s="27">
        <v>1</v>
      </c>
      <c r="I354" s="27">
        <v>0</v>
      </c>
      <c r="J354" s="194">
        <v>96</v>
      </c>
      <c r="K354" s="156">
        <f t="shared" si="539"/>
        <v>35</v>
      </c>
      <c r="L354" s="156">
        <f t="shared" si="540"/>
        <v>60</v>
      </c>
      <c r="M354" s="156">
        <f t="shared" si="553"/>
        <v>1</v>
      </c>
      <c r="N354" s="388">
        <f>(K354+L354)*3%</f>
        <v>2.85</v>
      </c>
      <c r="O354" s="179">
        <f t="shared" si="541"/>
        <v>93.15</v>
      </c>
      <c r="P354" s="161" t="str">
        <f t="shared" si="520"/>
        <v>Xuất sắc</v>
      </c>
      <c r="Q354" s="536"/>
      <c r="R354" s="536"/>
      <c r="S354" s="536"/>
      <c r="T354" s="580">
        <f t="shared" si="542"/>
        <v>0</v>
      </c>
      <c r="U354" s="580">
        <f t="shared" si="543"/>
        <v>0</v>
      </c>
      <c r="V354" s="581" t="str">
        <f t="shared" si="517"/>
        <v>Xuất sắc</v>
      </c>
      <c r="W354" s="541" t="s">
        <v>905</v>
      </c>
      <c r="X354" s="10" t="str">
        <f t="shared" si="544"/>
        <v>X</v>
      </c>
      <c r="Y354" s="10"/>
      <c r="Z354" s="92" t="str">
        <f t="shared" si="545"/>
        <v/>
      </c>
      <c r="AA354" s="92"/>
      <c r="AB354" s="92" t="str">
        <f t="shared" si="546"/>
        <v/>
      </c>
      <c r="AC354" s="92"/>
      <c r="AD354" s="92" t="str">
        <f t="shared" si="547"/>
        <v/>
      </c>
      <c r="AE354" s="9"/>
      <c r="AF354" s="172"/>
      <c r="AG354" s="172"/>
      <c r="AH354" s="10" t="str">
        <f t="shared" si="548"/>
        <v>X</v>
      </c>
      <c r="AI354" s="10"/>
      <c r="AJ354" s="92" t="str">
        <f t="shared" si="549"/>
        <v/>
      </c>
      <c r="AK354" s="92"/>
      <c r="AL354" s="10" t="str">
        <f t="shared" si="550"/>
        <v/>
      </c>
      <c r="AM354" s="92"/>
      <c r="AN354" s="10" t="str">
        <f t="shared" si="551"/>
        <v/>
      </c>
      <c r="AO354" s="569"/>
      <c r="AP354" s="10" t="str">
        <f t="shared" si="552"/>
        <v/>
      </c>
      <c r="AQ354" s="172"/>
    </row>
    <row r="355" spans="1:43" s="32" customFormat="1" ht="25.5" customHeight="1" x14ac:dyDescent="0.25">
      <c r="A355" s="22">
        <v>4</v>
      </c>
      <c r="B355" s="62" t="s">
        <v>87</v>
      </c>
      <c r="C355" s="44" t="s">
        <v>596</v>
      </c>
      <c r="D355" s="153" t="s">
        <v>612</v>
      </c>
      <c r="E355" s="27">
        <v>86</v>
      </c>
      <c r="F355" s="27">
        <v>35</v>
      </c>
      <c r="G355" s="27">
        <v>60</v>
      </c>
      <c r="H355" s="27">
        <v>0</v>
      </c>
      <c r="I355" s="27">
        <v>0</v>
      </c>
      <c r="J355" s="194">
        <v>95</v>
      </c>
      <c r="K355" s="156">
        <f t="shared" si="539"/>
        <v>35</v>
      </c>
      <c r="L355" s="156">
        <f t="shared" si="540"/>
        <v>60</v>
      </c>
      <c r="M355" s="156">
        <f t="shared" si="553"/>
        <v>0</v>
      </c>
      <c r="N355" s="156">
        <f t="shared" si="554"/>
        <v>0</v>
      </c>
      <c r="O355" s="179">
        <f>K355+L355+M355-N355</f>
        <v>95</v>
      </c>
      <c r="P355" s="161" t="str">
        <f t="shared" si="520"/>
        <v>Xuất sắc</v>
      </c>
      <c r="Q355" s="536"/>
      <c r="R355" s="536"/>
      <c r="S355" s="536"/>
      <c r="T355" s="580">
        <f t="shared" si="542"/>
        <v>0</v>
      </c>
      <c r="U355" s="580">
        <f t="shared" si="543"/>
        <v>0</v>
      </c>
      <c r="V355" s="581" t="str">
        <f t="shared" si="517"/>
        <v>Xuất sắc</v>
      </c>
      <c r="W355" s="162"/>
      <c r="X355" s="10" t="str">
        <f t="shared" si="544"/>
        <v>X</v>
      </c>
      <c r="Y355" s="10"/>
      <c r="Z355" s="92" t="str">
        <f t="shared" si="545"/>
        <v/>
      </c>
      <c r="AA355" s="92"/>
      <c r="AB355" s="92" t="str">
        <f t="shared" si="546"/>
        <v/>
      </c>
      <c r="AC355" s="92"/>
      <c r="AD355" s="92" t="str">
        <f t="shared" si="547"/>
        <v/>
      </c>
      <c r="AE355" s="9"/>
      <c r="AF355" s="172"/>
      <c r="AG355" s="172"/>
      <c r="AH355" s="10" t="str">
        <f t="shared" si="548"/>
        <v>X</v>
      </c>
      <c r="AI355" s="10"/>
      <c r="AJ355" s="92" t="str">
        <f t="shared" si="549"/>
        <v/>
      </c>
      <c r="AK355" s="92"/>
      <c r="AL355" s="10" t="str">
        <f t="shared" si="550"/>
        <v/>
      </c>
      <c r="AM355" s="92"/>
      <c r="AN355" s="10" t="str">
        <f t="shared" si="551"/>
        <v/>
      </c>
      <c r="AO355" s="569"/>
      <c r="AP355" s="10" t="str">
        <f t="shared" si="552"/>
        <v/>
      </c>
      <c r="AQ355" s="172"/>
    </row>
    <row r="356" spans="1:43" s="32" customFormat="1" ht="25.5" customHeight="1" x14ac:dyDescent="0.25">
      <c r="A356" s="22">
        <v>5</v>
      </c>
      <c r="B356" s="62" t="s">
        <v>85</v>
      </c>
      <c r="C356" s="44" t="s">
        <v>595</v>
      </c>
      <c r="D356" s="153" t="s">
        <v>610</v>
      </c>
      <c r="E356" s="27">
        <v>90</v>
      </c>
      <c r="F356" s="27">
        <v>35</v>
      </c>
      <c r="G356" s="27">
        <v>60</v>
      </c>
      <c r="H356" s="27">
        <v>0</v>
      </c>
      <c r="I356" s="27">
        <v>0</v>
      </c>
      <c r="J356" s="194">
        <v>95</v>
      </c>
      <c r="K356" s="156">
        <f t="shared" si="539"/>
        <v>35</v>
      </c>
      <c r="L356" s="156">
        <f t="shared" si="540"/>
        <v>60</v>
      </c>
      <c r="M356" s="156">
        <f t="shared" si="553"/>
        <v>0</v>
      </c>
      <c r="N356" s="156">
        <f t="shared" si="554"/>
        <v>0</v>
      </c>
      <c r="O356" s="179">
        <f t="shared" si="541"/>
        <v>95</v>
      </c>
      <c r="P356" s="161" t="str">
        <f t="shared" si="520"/>
        <v>Xuất sắc</v>
      </c>
      <c r="Q356" s="536"/>
      <c r="R356" s="536"/>
      <c r="S356" s="536"/>
      <c r="T356" s="580">
        <f t="shared" si="542"/>
        <v>0</v>
      </c>
      <c r="U356" s="580">
        <f t="shared" si="543"/>
        <v>0</v>
      </c>
      <c r="V356" s="581" t="str">
        <f t="shared" si="517"/>
        <v>Xuất sắc</v>
      </c>
      <c r="W356" s="622"/>
      <c r="X356" s="10" t="str">
        <f t="shared" si="544"/>
        <v>X</v>
      </c>
      <c r="Y356" s="10"/>
      <c r="Z356" s="92" t="str">
        <f t="shared" si="545"/>
        <v/>
      </c>
      <c r="AA356" s="92"/>
      <c r="AB356" s="92" t="str">
        <f t="shared" si="546"/>
        <v/>
      </c>
      <c r="AC356" s="92"/>
      <c r="AD356" s="92" t="str">
        <f t="shared" si="547"/>
        <v/>
      </c>
      <c r="AE356" s="9"/>
      <c r="AF356" s="172"/>
      <c r="AG356" s="172"/>
      <c r="AH356" s="10" t="str">
        <f t="shared" si="548"/>
        <v>X</v>
      </c>
      <c r="AI356" s="10"/>
      <c r="AJ356" s="92" t="str">
        <f t="shared" si="549"/>
        <v/>
      </c>
      <c r="AK356" s="92"/>
      <c r="AL356" s="10" t="str">
        <f t="shared" si="550"/>
        <v/>
      </c>
      <c r="AM356" s="92"/>
      <c r="AN356" s="10" t="str">
        <f t="shared" si="551"/>
        <v/>
      </c>
      <c r="AO356" s="569"/>
      <c r="AP356" s="10" t="str">
        <f t="shared" si="552"/>
        <v/>
      </c>
      <c r="AQ356" s="172"/>
    </row>
    <row r="357" spans="1:43" s="32" customFormat="1" ht="25.5" customHeight="1" x14ac:dyDescent="0.25">
      <c r="A357" s="22">
        <v>6</v>
      </c>
      <c r="B357" s="62" t="s">
        <v>86</v>
      </c>
      <c r="C357" s="44" t="s">
        <v>191</v>
      </c>
      <c r="D357" s="153" t="s">
        <v>611</v>
      </c>
      <c r="E357" s="27">
        <v>85</v>
      </c>
      <c r="F357" s="27">
        <v>33</v>
      </c>
      <c r="G357" s="27">
        <v>50</v>
      </c>
      <c r="H357" s="27">
        <v>0</v>
      </c>
      <c r="I357" s="27">
        <v>0</v>
      </c>
      <c r="J357" s="194">
        <v>83</v>
      </c>
      <c r="K357" s="156">
        <f t="shared" si="539"/>
        <v>33</v>
      </c>
      <c r="L357" s="156">
        <f t="shared" si="540"/>
        <v>50</v>
      </c>
      <c r="M357" s="156">
        <f t="shared" si="553"/>
        <v>0</v>
      </c>
      <c r="N357" s="156">
        <f t="shared" si="554"/>
        <v>0</v>
      </c>
      <c r="O357" s="179">
        <f t="shared" si="541"/>
        <v>83</v>
      </c>
      <c r="P357" s="161" t="str">
        <f t="shared" si="520"/>
        <v>Tốt</v>
      </c>
      <c r="Q357" s="536"/>
      <c r="R357" s="536"/>
      <c r="S357" s="536"/>
      <c r="T357" s="580">
        <f t="shared" si="542"/>
        <v>0</v>
      </c>
      <c r="U357" s="580">
        <f t="shared" si="543"/>
        <v>0</v>
      </c>
      <c r="V357" s="581" t="str">
        <f t="shared" si="517"/>
        <v>Tốt</v>
      </c>
      <c r="W357" s="162"/>
      <c r="X357" s="10" t="str">
        <f t="shared" si="544"/>
        <v/>
      </c>
      <c r="Y357" s="10"/>
      <c r="Z357" s="92" t="str">
        <f t="shared" si="545"/>
        <v>X</v>
      </c>
      <c r="AA357" s="92"/>
      <c r="AB357" s="92" t="str">
        <f t="shared" si="546"/>
        <v/>
      </c>
      <c r="AC357" s="92"/>
      <c r="AD357" s="92" t="str">
        <f t="shared" si="547"/>
        <v/>
      </c>
      <c r="AE357" s="9"/>
      <c r="AF357" s="172"/>
      <c r="AG357" s="172"/>
      <c r="AH357" s="10" t="str">
        <f t="shared" si="548"/>
        <v/>
      </c>
      <c r="AI357" s="10"/>
      <c r="AJ357" s="92" t="str">
        <f t="shared" si="549"/>
        <v>X</v>
      </c>
      <c r="AK357" s="92"/>
      <c r="AL357" s="10" t="str">
        <f t="shared" si="550"/>
        <v/>
      </c>
      <c r="AM357" s="92"/>
      <c r="AN357" s="10" t="str">
        <f t="shared" si="551"/>
        <v/>
      </c>
      <c r="AO357" s="569"/>
      <c r="AP357" s="10" t="str">
        <f t="shared" si="552"/>
        <v/>
      </c>
      <c r="AQ357" s="172"/>
    </row>
    <row r="358" spans="1:43" s="32" customFormat="1" ht="25.5" customHeight="1" x14ac:dyDescent="0.25">
      <c r="A358" s="22">
        <v>7</v>
      </c>
      <c r="B358" s="62" t="s">
        <v>88</v>
      </c>
      <c r="C358" s="44" t="s">
        <v>597</v>
      </c>
      <c r="D358" s="153" t="s">
        <v>613</v>
      </c>
      <c r="E358" s="27">
        <v>86</v>
      </c>
      <c r="F358" s="27">
        <v>33</v>
      </c>
      <c r="G358" s="27">
        <v>50</v>
      </c>
      <c r="H358" s="27">
        <v>0</v>
      </c>
      <c r="I358" s="27">
        <v>0</v>
      </c>
      <c r="J358" s="194">
        <v>83</v>
      </c>
      <c r="K358" s="156">
        <f t="shared" si="539"/>
        <v>33</v>
      </c>
      <c r="L358" s="156">
        <f t="shared" si="540"/>
        <v>50</v>
      </c>
      <c r="M358" s="156">
        <f t="shared" si="553"/>
        <v>0</v>
      </c>
      <c r="N358" s="156">
        <f t="shared" si="554"/>
        <v>0</v>
      </c>
      <c r="O358" s="179">
        <f t="shared" si="541"/>
        <v>83</v>
      </c>
      <c r="P358" s="161" t="str">
        <f t="shared" si="520"/>
        <v>Tốt</v>
      </c>
      <c r="Q358" s="536"/>
      <c r="R358" s="536"/>
      <c r="S358" s="536"/>
      <c r="T358" s="580">
        <f t="shared" si="542"/>
        <v>0</v>
      </c>
      <c r="U358" s="580">
        <f t="shared" si="543"/>
        <v>0</v>
      </c>
      <c r="V358" s="581" t="str">
        <f t="shared" si="517"/>
        <v>Tốt</v>
      </c>
      <c r="W358" s="162"/>
      <c r="X358" s="10" t="str">
        <f t="shared" si="544"/>
        <v/>
      </c>
      <c r="Y358" s="10"/>
      <c r="Z358" s="92" t="str">
        <f t="shared" si="545"/>
        <v>X</v>
      </c>
      <c r="AA358" s="92"/>
      <c r="AB358" s="92" t="str">
        <f t="shared" si="546"/>
        <v/>
      </c>
      <c r="AC358" s="92"/>
      <c r="AD358" s="92" t="str">
        <f t="shared" si="547"/>
        <v/>
      </c>
      <c r="AE358" s="9"/>
      <c r="AF358" s="172"/>
      <c r="AG358" s="172"/>
      <c r="AH358" s="10" t="str">
        <f t="shared" si="548"/>
        <v/>
      </c>
      <c r="AI358" s="10"/>
      <c r="AJ358" s="92" t="str">
        <f t="shared" si="549"/>
        <v>X</v>
      </c>
      <c r="AK358" s="92"/>
      <c r="AL358" s="10" t="str">
        <f t="shared" si="550"/>
        <v/>
      </c>
      <c r="AM358" s="92"/>
      <c r="AN358" s="10" t="str">
        <f t="shared" si="551"/>
        <v/>
      </c>
      <c r="AO358" s="569"/>
      <c r="AP358" s="10" t="str">
        <f t="shared" si="552"/>
        <v/>
      </c>
      <c r="AQ358" s="172"/>
    </row>
    <row r="359" spans="1:43" s="32" customFormat="1" ht="25.5" customHeight="1" x14ac:dyDescent="0.25">
      <c r="A359" s="22">
        <v>8</v>
      </c>
      <c r="B359" s="62" t="s">
        <v>89</v>
      </c>
      <c r="C359" s="44" t="s">
        <v>214</v>
      </c>
      <c r="D359" s="153" t="s">
        <v>614</v>
      </c>
      <c r="E359" s="27">
        <v>86</v>
      </c>
      <c r="F359" s="27">
        <v>33</v>
      </c>
      <c r="G359" s="27">
        <v>50</v>
      </c>
      <c r="H359" s="27">
        <v>0</v>
      </c>
      <c r="I359" s="27">
        <v>0</v>
      </c>
      <c r="J359" s="194">
        <v>83</v>
      </c>
      <c r="K359" s="156">
        <f t="shared" si="539"/>
        <v>33</v>
      </c>
      <c r="L359" s="156">
        <f t="shared" si="540"/>
        <v>50</v>
      </c>
      <c r="M359" s="156">
        <f t="shared" si="553"/>
        <v>0</v>
      </c>
      <c r="N359" s="156">
        <f t="shared" si="554"/>
        <v>0</v>
      </c>
      <c r="O359" s="179">
        <f t="shared" si="541"/>
        <v>83</v>
      </c>
      <c r="P359" s="161" t="str">
        <f t="shared" si="520"/>
        <v>Tốt</v>
      </c>
      <c r="Q359" s="536"/>
      <c r="R359" s="536"/>
      <c r="S359" s="536"/>
      <c r="T359" s="580">
        <f t="shared" si="542"/>
        <v>0</v>
      </c>
      <c r="U359" s="580">
        <f t="shared" si="543"/>
        <v>0</v>
      </c>
      <c r="V359" s="581" t="str">
        <f t="shared" si="517"/>
        <v>Tốt</v>
      </c>
      <c r="W359" s="162"/>
      <c r="X359" s="10" t="str">
        <f t="shared" si="544"/>
        <v/>
      </c>
      <c r="Y359" s="10"/>
      <c r="Z359" s="92" t="str">
        <f t="shared" si="545"/>
        <v>X</v>
      </c>
      <c r="AA359" s="92"/>
      <c r="AB359" s="92" t="str">
        <f t="shared" si="546"/>
        <v/>
      </c>
      <c r="AC359" s="92"/>
      <c r="AD359" s="92" t="str">
        <f t="shared" si="547"/>
        <v/>
      </c>
      <c r="AE359" s="9"/>
      <c r="AF359" s="172"/>
      <c r="AG359" s="172"/>
      <c r="AH359" s="10" t="str">
        <f t="shared" si="548"/>
        <v/>
      </c>
      <c r="AI359" s="10"/>
      <c r="AJ359" s="92" t="str">
        <f t="shared" si="549"/>
        <v>X</v>
      </c>
      <c r="AK359" s="92"/>
      <c r="AL359" s="10" t="str">
        <f t="shared" si="550"/>
        <v/>
      </c>
      <c r="AM359" s="92"/>
      <c r="AN359" s="10" t="str">
        <f t="shared" si="551"/>
        <v/>
      </c>
      <c r="AO359" s="569"/>
      <c r="AP359" s="10" t="str">
        <f t="shared" si="552"/>
        <v/>
      </c>
      <c r="AQ359" s="172"/>
    </row>
    <row r="360" spans="1:43" s="32" customFormat="1" ht="27" customHeight="1" x14ac:dyDescent="0.25">
      <c r="A360" s="52" t="s">
        <v>467</v>
      </c>
      <c r="B360" s="61" t="s">
        <v>246</v>
      </c>
      <c r="C360" s="48"/>
      <c r="D360" s="97"/>
      <c r="E360" s="97"/>
      <c r="F360" s="97"/>
      <c r="G360" s="97"/>
      <c r="H360" s="97"/>
      <c r="I360" s="97"/>
      <c r="J360" s="191"/>
      <c r="K360" s="200"/>
      <c r="L360" s="200"/>
      <c r="M360" s="200"/>
      <c r="N360" s="200"/>
      <c r="O360" s="193"/>
      <c r="P360" s="161"/>
      <c r="Q360" s="537"/>
      <c r="R360" s="537"/>
      <c r="S360" s="537"/>
      <c r="T360" s="580"/>
      <c r="U360" s="580"/>
      <c r="V360" s="581"/>
      <c r="W360" s="616"/>
      <c r="X360" s="34">
        <f>X361</f>
        <v>5</v>
      </c>
      <c r="Y360" s="95">
        <f>X360/($X360+$Z360+$AB360+$AD360+$AF360)</f>
        <v>0.5</v>
      </c>
      <c r="Z360" s="34">
        <f>Z361</f>
        <v>5</v>
      </c>
      <c r="AA360" s="95">
        <f>Z360/($X360+$Z360+$AB360+$AD360+$AF360)</f>
        <v>0.5</v>
      </c>
      <c r="AB360" s="34">
        <f>AB361</f>
        <v>0</v>
      </c>
      <c r="AC360" s="95">
        <f>AB360/($X360+$Z360+$AB360+$AD360+$AF360)</f>
        <v>0</v>
      </c>
      <c r="AD360" s="34">
        <f>AD361</f>
        <v>0</v>
      </c>
      <c r="AE360" s="95">
        <f>AD360/($X360+$Z360+$AB360+$AD360+$AF360)</f>
        <v>0</v>
      </c>
      <c r="AF360" s="34">
        <f>AF361</f>
        <v>0</v>
      </c>
      <c r="AG360" s="95">
        <f>AF360/($X360+$Z360+$AB360+$AD360+$AF360)</f>
        <v>0</v>
      </c>
      <c r="AH360" s="34">
        <f>AH361</f>
        <v>5</v>
      </c>
      <c r="AI360" s="95">
        <f>AH360/($X360+$Z360+$AB360+$AD360+$AF360)</f>
        <v>0.5</v>
      </c>
      <c r="AJ360" s="34">
        <f>AJ361</f>
        <v>5</v>
      </c>
      <c r="AK360" s="95">
        <f>AJ360/($X360+$Z360+$AB360+$AD360+$AF360)</f>
        <v>0.5</v>
      </c>
      <c r="AL360" s="34">
        <f>AL361</f>
        <v>0</v>
      </c>
      <c r="AM360" s="95">
        <f>AL360/($X360+$Z360+$AB360+$AD360+$AF360)</f>
        <v>0</v>
      </c>
      <c r="AN360" s="34">
        <f>AN361</f>
        <v>0</v>
      </c>
      <c r="AO360" s="95">
        <f>AN360/($X360+$Z360+$AB360+$AD360+$AF360)</f>
        <v>0</v>
      </c>
      <c r="AP360" s="34">
        <f>AP361</f>
        <v>0</v>
      </c>
      <c r="AQ360" s="95">
        <f>AP360/($X360+$Z360+$AB360+$AD360+$AF360)</f>
        <v>0</v>
      </c>
    </row>
    <row r="361" spans="1:43" s="3" customFormat="1" ht="27" customHeight="1" x14ac:dyDescent="0.25">
      <c r="A361" s="84" t="s">
        <v>697</v>
      </c>
      <c r="B361" s="85" t="s">
        <v>23</v>
      </c>
      <c r="C361" s="86"/>
      <c r="D361" s="84"/>
      <c r="E361" s="84"/>
      <c r="F361" s="87"/>
      <c r="G361" s="87"/>
      <c r="H361" s="87"/>
      <c r="I361" s="87"/>
      <c r="J361" s="87"/>
      <c r="K361" s="198"/>
      <c r="L361" s="198"/>
      <c r="M361" s="198"/>
      <c r="N361" s="198"/>
      <c r="O361" s="179"/>
      <c r="P361" s="161"/>
      <c r="Q361" s="536"/>
      <c r="R361" s="536"/>
      <c r="S361" s="536"/>
      <c r="T361" s="580"/>
      <c r="U361" s="580"/>
      <c r="V361" s="581"/>
      <c r="W361" s="598"/>
      <c r="X361" s="88">
        <f>COUNTIF(X362:X371,"x")</f>
        <v>5</v>
      </c>
      <c r="Y361" s="94">
        <f>X361/($X361+$Z361+$AB361+$AD361+$AF361)</f>
        <v>0.5</v>
      </c>
      <c r="Z361" s="88">
        <f>COUNTIF(Z362:Z371,"x")</f>
        <v>5</v>
      </c>
      <c r="AA361" s="94">
        <f>Z361/($X361+$Z361+$AB361+$AD361+$AF361)</f>
        <v>0.5</v>
      </c>
      <c r="AB361" s="88">
        <f>COUNTIF(AB362:AB371,"x")</f>
        <v>0</v>
      </c>
      <c r="AC361" s="94">
        <f>AB361/($X361+$Z361+$AB361+$AD361+$AF361)</f>
        <v>0</v>
      </c>
      <c r="AD361" s="88">
        <f>COUNTIF(AD362:AD371,"x")</f>
        <v>0</v>
      </c>
      <c r="AE361" s="94">
        <f>AD361/($X361+$Z361+$AB361+$AD361+$AF361)</f>
        <v>0</v>
      </c>
      <c r="AF361" s="88">
        <f>COUNTIF(AF362:AF371,"x")</f>
        <v>0</v>
      </c>
      <c r="AG361" s="94">
        <f>AF361/($X361+$Z361+$AB361+$AD361+$AF361)</f>
        <v>0</v>
      </c>
      <c r="AH361" s="88">
        <f>COUNTIF(AH362:AH371,"x")</f>
        <v>5</v>
      </c>
      <c r="AI361" s="94">
        <f>AH361/($X361+$Z361+$AB361+$AD361+$AF361)</f>
        <v>0.5</v>
      </c>
      <c r="AJ361" s="88">
        <f>COUNTIF(AJ362:AJ371,"x")</f>
        <v>5</v>
      </c>
      <c r="AK361" s="94">
        <f>AJ361/($X361+$Z361+$AB361+$AD361+$AF361)</f>
        <v>0.5</v>
      </c>
      <c r="AL361" s="88">
        <f>COUNTIF(AL362:AL371,"x")</f>
        <v>0</v>
      </c>
      <c r="AM361" s="94">
        <f>AL361/($X361+$Z361+$AB361+$AD361+$AF361)</f>
        <v>0</v>
      </c>
      <c r="AN361" s="88">
        <f>COUNTIF(AN362:AN371,"x")</f>
        <v>0</v>
      </c>
      <c r="AO361" s="94">
        <f>AN361/($X361+$Z361+$AB361+$AD361+$AF361)</f>
        <v>0</v>
      </c>
      <c r="AP361" s="88">
        <f>COUNTIF(AP362:AP371,"x")</f>
        <v>0</v>
      </c>
      <c r="AQ361" s="94">
        <f>AP361/($X361+$Z361+$AB361+$AD361+$AF361)</f>
        <v>0</v>
      </c>
    </row>
    <row r="362" spans="1:43" s="3" customFormat="1" ht="27" customHeight="1" x14ac:dyDescent="0.25">
      <c r="A362" s="35">
        <v>1</v>
      </c>
      <c r="B362" s="23" t="s">
        <v>238</v>
      </c>
      <c r="C362" s="44" t="s">
        <v>598</v>
      </c>
      <c r="D362" s="27">
        <v>31100001689</v>
      </c>
      <c r="E362" s="27">
        <v>75</v>
      </c>
      <c r="F362" s="27">
        <v>27</v>
      </c>
      <c r="G362" s="27">
        <v>50</v>
      </c>
      <c r="H362" s="27">
        <v>1</v>
      </c>
      <c r="I362" s="27">
        <v>0</v>
      </c>
      <c r="J362" s="194">
        <v>78</v>
      </c>
      <c r="K362" s="156">
        <f t="shared" ref="K362:K370" si="555">F362</f>
        <v>27</v>
      </c>
      <c r="L362" s="156">
        <f t="shared" ref="L362:L370" si="556">G362</f>
        <v>50</v>
      </c>
      <c r="M362" s="156">
        <f>H362</f>
        <v>1</v>
      </c>
      <c r="N362" s="156">
        <f>I362</f>
        <v>0</v>
      </c>
      <c r="O362" s="179">
        <f t="shared" ref="O362:O370" si="557">K362+L362+M362-N362</f>
        <v>78</v>
      </c>
      <c r="P362" s="161" t="str">
        <f t="shared" si="520"/>
        <v>Tốt</v>
      </c>
      <c r="Q362" s="536"/>
      <c r="R362" s="536"/>
      <c r="S362" s="536"/>
      <c r="T362" s="580">
        <f t="shared" ref="T362:T371" si="558">COUNTIF(Q362:S362,"B")+COUNTIF(Q362:S362,"C")*2</f>
        <v>0</v>
      </c>
      <c r="U362" s="580">
        <f t="shared" ref="U362:U371" si="559">+COUNTIF(Q362:S362,"D")</f>
        <v>0</v>
      </c>
      <c r="V362" s="581" t="str">
        <f t="shared" si="517"/>
        <v>Tốt</v>
      </c>
      <c r="W362" s="601"/>
      <c r="X362" s="10" t="str">
        <f t="shared" ref="X362:X371" si="560">IF(AND($J362&gt;=90,$J362&lt;=100),"X",IF($J362&lt;90,"",""))</f>
        <v/>
      </c>
      <c r="Y362" s="10"/>
      <c r="Z362" s="92" t="str">
        <f t="shared" ref="Z362:Z371" si="561">IF(AND($J362&gt;=75,$J362&lt;90),"X",IF($J362&lt;75,"",""))</f>
        <v>X</v>
      </c>
      <c r="AA362" s="92"/>
      <c r="AB362" s="92" t="str">
        <f t="shared" ref="AB362:AB371" si="562">IF(AND($J362&gt;=50,$J362&lt;75),"X",IF($J362&lt;50,"",""))</f>
        <v/>
      </c>
      <c r="AC362" s="92"/>
      <c r="AD362" s="92" t="str">
        <f t="shared" ref="AD362:AD371" si="563">IF($J362&lt;50,"X","")</f>
        <v/>
      </c>
      <c r="AE362" s="9"/>
      <c r="AF362" s="172"/>
      <c r="AG362" s="172"/>
      <c r="AH362" s="10" t="str">
        <f t="shared" ref="AH362:AH371" si="564">IF($V362="Xuất sắc","X","")</f>
        <v/>
      </c>
      <c r="AI362" s="10"/>
      <c r="AJ362" s="92" t="str">
        <f t="shared" ref="AJ362:AJ371" si="565">IF($V362="Tốt","X","")</f>
        <v>X</v>
      </c>
      <c r="AK362" s="92"/>
      <c r="AL362" s="10" t="str">
        <f t="shared" ref="AL362:AL371" si="566">IF($V362="Hoàn thành","X","")</f>
        <v/>
      </c>
      <c r="AM362" s="92"/>
      <c r="AN362" s="10" t="str">
        <f t="shared" ref="AN362:AN371" si="567">IF($V362="Không hoàn thành","X","")</f>
        <v/>
      </c>
      <c r="AO362" s="569"/>
      <c r="AP362" s="10" t="str">
        <f t="shared" ref="AP362:AP371" si="568">IF($V362="Không đánh giá","X","")</f>
        <v/>
      </c>
      <c r="AQ362" s="172"/>
    </row>
    <row r="363" spans="1:43" s="4" customFormat="1" ht="27" customHeight="1" x14ac:dyDescent="0.25">
      <c r="A363" s="35">
        <v>2</v>
      </c>
      <c r="B363" s="23" t="s">
        <v>239</v>
      </c>
      <c r="C363" s="44" t="s">
        <v>272</v>
      </c>
      <c r="D363" s="27">
        <v>11100109539</v>
      </c>
      <c r="E363" s="27">
        <v>82</v>
      </c>
      <c r="F363" s="27">
        <v>30</v>
      </c>
      <c r="G363" s="27">
        <v>60</v>
      </c>
      <c r="H363" s="27">
        <v>0.75</v>
      </c>
      <c r="I363" s="27">
        <v>0</v>
      </c>
      <c r="J363" s="194">
        <v>90.8</v>
      </c>
      <c r="K363" s="156">
        <f t="shared" si="555"/>
        <v>30</v>
      </c>
      <c r="L363" s="156">
        <f t="shared" si="556"/>
        <v>60</v>
      </c>
      <c r="M363" s="156">
        <f t="shared" ref="M363:M370" si="569">H363</f>
        <v>0.75</v>
      </c>
      <c r="N363" s="156">
        <f t="shared" ref="N363:N370" si="570">I363</f>
        <v>0</v>
      </c>
      <c r="O363" s="179">
        <f t="shared" si="557"/>
        <v>90.75</v>
      </c>
      <c r="P363" s="161" t="str">
        <f t="shared" si="520"/>
        <v>Xuất sắc</v>
      </c>
      <c r="Q363" s="536"/>
      <c r="R363" s="536"/>
      <c r="S363" s="536"/>
      <c r="T363" s="580">
        <f t="shared" si="558"/>
        <v>0</v>
      </c>
      <c r="U363" s="580">
        <f t="shared" si="559"/>
        <v>0</v>
      </c>
      <c r="V363" s="581" t="str">
        <f t="shared" si="517"/>
        <v>Xuất sắc</v>
      </c>
      <c r="W363" s="604"/>
      <c r="X363" s="10" t="str">
        <f t="shared" si="560"/>
        <v>X</v>
      </c>
      <c r="Y363" s="10"/>
      <c r="Z363" s="92" t="str">
        <f t="shared" si="561"/>
        <v/>
      </c>
      <c r="AA363" s="92"/>
      <c r="AB363" s="92" t="str">
        <f t="shared" si="562"/>
        <v/>
      </c>
      <c r="AC363" s="92"/>
      <c r="AD363" s="92" t="str">
        <f t="shared" si="563"/>
        <v/>
      </c>
      <c r="AE363" s="9"/>
      <c r="AF363" s="172"/>
      <c r="AG363" s="172"/>
      <c r="AH363" s="10" t="str">
        <f t="shared" si="564"/>
        <v>X</v>
      </c>
      <c r="AI363" s="10"/>
      <c r="AJ363" s="92" t="str">
        <f t="shared" si="565"/>
        <v/>
      </c>
      <c r="AK363" s="92"/>
      <c r="AL363" s="10" t="str">
        <f t="shared" si="566"/>
        <v/>
      </c>
      <c r="AM363" s="92"/>
      <c r="AN363" s="10" t="str">
        <f t="shared" si="567"/>
        <v/>
      </c>
      <c r="AO363" s="569"/>
      <c r="AP363" s="10" t="str">
        <f t="shared" si="568"/>
        <v/>
      </c>
      <c r="AQ363" s="172"/>
    </row>
    <row r="364" spans="1:43" s="4" customFormat="1" ht="27" customHeight="1" x14ac:dyDescent="0.25">
      <c r="A364" s="35">
        <v>3</v>
      </c>
      <c r="B364" s="23" t="s">
        <v>164</v>
      </c>
      <c r="C364" s="44" t="s">
        <v>125</v>
      </c>
      <c r="D364" s="27">
        <v>21000001726</v>
      </c>
      <c r="E364" s="27">
        <v>85</v>
      </c>
      <c r="F364" s="27">
        <v>27</v>
      </c>
      <c r="G364" s="27">
        <v>50</v>
      </c>
      <c r="H364" s="27">
        <v>0.75</v>
      </c>
      <c r="I364" s="27">
        <v>0</v>
      </c>
      <c r="J364" s="194">
        <v>77.8</v>
      </c>
      <c r="K364" s="156">
        <f t="shared" si="555"/>
        <v>27</v>
      </c>
      <c r="L364" s="156">
        <f t="shared" si="556"/>
        <v>50</v>
      </c>
      <c r="M364" s="156">
        <f t="shared" si="569"/>
        <v>0.75</v>
      </c>
      <c r="N364" s="156">
        <f t="shared" si="570"/>
        <v>0</v>
      </c>
      <c r="O364" s="179">
        <f t="shared" si="557"/>
        <v>77.75</v>
      </c>
      <c r="P364" s="161" t="str">
        <f t="shared" si="520"/>
        <v>Tốt</v>
      </c>
      <c r="Q364" s="536"/>
      <c r="R364" s="536"/>
      <c r="S364" s="536"/>
      <c r="T364" s="580">
        <f t="shared" si="558"/>
        <v>0</v>
      </c>
      <c r="U364" s="580">
        <f t="shared" si="559"/>
        <v>0</v>
      </c>
      <c r="V364" s="581" t="str">
        <f t="shared" si="517"/>
        <v>Tốt</v>
      </c>
      <c r="W364" s="602"/>
      <c r="X364" s="10" t="str">
        <f t="shared" si="560"/>
        <v/>
      </c>
      <c r="Y364" s="10"/>
      <c r="Z364" s="92" t="str">
        <f t="shared" si="561"/>
        <v>X</v>
      </c>
      <c r="AA364" s="92"/>
      <c r="AB364" s="92" t="str">
        <f t="shared" si="562"/>
        <v/>
      </c>
      <c r="AC364" s="92"/>
      <c r="AD364" s="92" t="str">
        <f t="shared" si="563"/>
        <v/>
      </c>
      <c r="AE364" s="9"/>
      <c r="AF364" s="172"/>
      <c r="AG364" s="172"/>
      <c r="AH364" s="10" t="str">
        <f t="shared" si="564"/>
        <v/>
      </c>
      <c r="AI364" s="10"/>
      <c r="AJ364" s="92" t="str">
        <f t="shared" si="565"/>
        <v>X</v>
      </c>
      <c r="AK364" s="92"/>
      <c r="AL364" s="10" t="str">
        <f t="shared" si="566"/>
        <v/>
      </c>
      <c r="AM364" s="92"/>
      <c r="AN364" s="10" t="str">
        <f t="shared" si="567"/>
        <v/>
      </c>
      <c r="AO364" s="569"/>
      <c r="AP364" s="10" t="str">
        <f t="shared" si="568"/>
        <v/>
      </c>
      <c r="AQ364" s="172"/>
    </row>
    <row r="365" spans="1:43" s="3" customFormat="1" ht="27" customHeight="1" x14ac:dyDescent="0.25">
      <c r="A365" s="35">
        <v>4</v>
      </c>
      <c r="B365" s="23" t="s">
        <v>240</v>
      </c>
      <c r="C365" s="44" t="s">
        <v>599</v>
      </c>
      <c r="D365" s="27">
        <v>21100001275</v>
      </c>
      <c r="E365" s="27">
        <v>76</v>
      </c>
      <c r="F365" s="27">
        <v>26</v>
      </c>
      <c r="G365" s="27">
        <v>50</v>
      </c>
      <c r="H365" s="27">
        <v>1.75</v>
      </c>
      <c r="I365" s="27">
        <v>0</v>
      </c>
      <c r="J365" s="194">
        <v>77.8</v>
      </c>
      <c r="K365" s="156">
        <f t="shared" si="555"/>
        <v>26</v>
      </c>
      <c r="L365" s="156">
        <f t="shared" si="556"/>
        <v>50</v>
      </c>
      <c r="M365" s="156">
        <f t="shared" si="569"/>
        <v>1.75</v>
      </c>
      <c r="N365" s="156">
        <f t="shared" si="570"/>
        <v>0</v>
      </c>
      <c r="O365" s="179">
        <f t="shared" si="557"/>
        <v>77.75</v>
      </c>
      <c r="P365" s="161" t="str">
        <f t="shared" si="520"/>
        <v>Tốt</v>
      </c>
      <c r="Q365" s="536"/>
      <c r="R365" s="536"/>
      <c r="S365" s="536"/>
      <c r="T365" s="580">
        <f t="shared" si="558"/>
        <v>0</v>
      </c>
      <c r="U365" s="580">
        <f t="shared" si="559"/>
        <v>0</v>
      </c>
      <c r="V365" s="581" t="str">
        <f t="shared" si="517"/>
        <v>Tốt</v>
      </c>
      <c r="W365" s="601"/>
      <c r="X365" s="10" t="str">
        <f t="shared" si="560"/>
        <v/>
      </c>
      <c r="Y365" s="10"/>
      <c r="Z365" s="92" t="str">
        <f t="shared" si="561"/>
        <v>X</v>
      </c>
      <c r="AA365" s="92"/>
      <c r="AB365" s="92" t="str">
        <f t="shared" si="562"/>
        <v/>
      </c>
      <c r="AC365" s="92"/>
      <c r="AD365" s="92" t="str">
        <f t="shared" si="563"/>
        <v/>
      </c>
      <c r="AE365" s="9"/>
      <c r="AF365" s="172"/>
      <c r="AG365" s="172"/>
      <c r="AH365" s="10" t="str">
        <f t="shared" si="564"/>
        <v/>
      </c>
      <c r="AI365" s="10"/>
      <c r="AJ365" s="92" t="str">
        <f t="shared" si="565"/>
        <v>X</v>
      </c>
      <c r="AK365" s="92"/>
      <c r="AL365" s="10" t="str">
        <f t="shared" si="566"/>
        <v/>
      </c>
      <c r="AM365" s="92"/>
      <c r="AN365" s="10" t="str">
        <f t="shared" si="567"/>
        <v/>
      </c>
      <c r="AO365" s="569"/>
      <c r="AP365" s="10" t="str">
        <f t="shared" si="568"/>
        <v/>
      </c>
      <c r="AQ365" s="172"/>
    </row>
    <row r="366" spans="1:43" s="3" customFormat="1" ht="27" customHeight="1" x14ac:dyDescent="0.25">
      <c r="A366" s="35">
        <v>5</v>
      </c>
      <c r="B366" s="23" t="s">
        <v>242</v>
      </c>
      <c r="C366" s="44" t="s">
        <v>278</v>
      </c>
      <c r="D366" s="27">
        <v>71000000520</v>
      </c>
      <c r="E366" s="27">
        <v>92</v>
      </c>
      <c r="F366" s="27">
        <v>26</v>
      </c>
      <c r="G366" s="27">
        <v>50</v>
      </c>
      <c r="H366" s="27">
        <v>0.75</v>
      </c>
      <c r="I366" s="27">
        <v>0</v>
      </c>
      <c r="J366" s="194">
        <v>76.8</v>
      </c>
      <c r="K366" s="156">
        <f t="shared" si="555"/>
        <v>26</v>
      </c>
      <c r="L366" s="156">
        <f t="shared" si="556"/>
        <v>50</v>
      </c>
      <c r="M366" s="156">
        <f t="shared" si="569"/>
        <v>0.75</v>
      </c>
      <c r="N366" s="156">
        <f t="shared" si="570"/>
        <v>0</v>
      </c>
      <c r="O366" s="179">
        <f t="shared" si="557"/>
        <v>76.75</v>
      </c>
      <c r="P366" s="161" t="str">
        <f t="shared" si="520"/>
        <v>Tốt</v>
      </c>
      <c r="Q366" s="536"/>
      <c r="R366" s="536"/>
      <c r="S366" s="536"/>
      <c r="T366" s="580">
        <f t="shared" si="558"/>
        <v>0</v>
      </c>
      <c r="U366" s="580">
        <f t="shared" si="559"/>
        <v>0</v>
      </c>
      <c r="V366" s="581" t="str">
        <f t="shared" si="517"/>
        <v>Tốt</v>
      </c>
      <c r="W366" s="601"/>
      <c r="X366" s="10" t="str">
        <f t="shared" si="560"/>
        <v/>
      </c>
      <c r="Y366" s="10"/>
      <c r="Z366" s="92" t="str">
        <f t="shared" si="561"/>
        <v>X</v>
      </c>
      <c r="AA366" s="92"/>
      <c r="AB366" s="92" t="str">
        <f t="shared" si="562"/>
        <v/>
      </c>
      <c r="AC366" s="92"/>
      <c r="AD366" s="92" t="str">
        <f t="shared" si="563"/>
        <v/>
      </c>
      <c r="AE366" s="9"/>
      <c r="AF366" s="172"/>
      <c r="AG366" s="172"/>
      <c r="AH366" s="10" t="str">
        <f t="shared" si="564"/>
        <v/>
      </c>
      <c r="AI366" s="10"/>
      <c r="AJ366" s="92" t="str">
        <f t="shared" si="565"/>
        <v>X</v>
      </c>
      <c r="AK366" s="92"/>
      <c r="AL366" s="10" t="str">
        <f t="shared" si="566"/>
        <v/>
      </c>
      <c r="AM366" s="92"/>
      <c r="AN366" s="10" t="str">
        <f t="shared" si="567"/>
        <v/>
      </c>
      <c r="AO366" s="569"/>
      <c r="AP366" s="10" t="str">
        <f t="shared" si="568"/>
        <v/>
      </c>
      <c r="AQ366" s="172"/>
    </row>
    <row r="367" spans="1:43" s="3" customFormat="1" ht="27" customHeight="1" x14ac:dyDescent="0.25">
      <c r="A367" s="35">
        <v>6</v>
      </c>
      <c r="B367" s="23" t="s">
        <v>144</v>
      </c>
      <c r="C367" s="44" t="s">
        <v>600</v>
      </c>
      <c r="D367" s="27">
        <v>21000001080</v>
      </c>
      <c r="E367" s="27">
        <v>85</v>
      </c>
      <c r="F367" s="27">
        <v>35</v>
      </c>
      <c r="G367" s="27">
        <v>60</v>
      </c>
      <c r="H367" s="27">
        <v>1</v>
      </c>
      <c r="I367" s="27">
        <v>0</v>
      </c>
      <c r="J367" s="194">
        <v>96</v>
      </c>
      <c r="K367" s="156">
        <f t="shared" si="555"/>
        <v>35</v>
      </c>
      <c r="L367" s="156">
        <f t="shared" si="556"/>
        <v>60</v>
      </c>
      <c r="M367" s="156">
        <f t="shared" si="569"/>
        <v>1</v>
      </c>
      <c r="N367" s="156">
        <f t="shared" si="570"/>
        <v>0</v>
      </c>
      <c r="O367" s="179">
        <f t="shared" si="557"/>
        <v>96</v>
      </c>
      <c r="P367" s="161" t="str">
        <f t="shared" si="520"/>
        <v>Xuất sắc</v>
      </c>
      <c r="Q367" s="536"/>
      <c r="R367" s="536"/>
      <c r="S367" s="536"/>
      <c r="T367" s="580">
        <f t="shared" si="558"/>
        <v>0</v>
      </c>
      <c r="U367" s="580">
        <f t="shared" si="559"/>
        <v>0</v>
      </c>
      <c r="V367" s="581" t="str">
        <f t="shared" si="517"/>
        <v>Xuất sắc</v>
      </c>
      <c r="W367" s="602"/>
      <c r="X367" s="10" t="str">
        <f t="shared" si="560"/>
        <v>X</v>
      </c>
      <c r="Y367" s="10"/>
      <c r="Z367" s="92" t="str">
        <f t="shared" si="561"/>
        <v/>
      </c>
      <c r="AA367" s="92"/>
      <c r="AB367" s="92" t="str">
        <f t="shared" si="562"/>
        <v/>
      </c>
      <c r="AC367" s="92"/>
      <c r="AD367" s="92" t="str">
        <f t="shared" si="563"/>
        <v/>
      </c>
      <c r="AE367" s="9"/>
      <c r="AF367" s="172"/>
      <c r="AG367" s="172"/>
      <c r="AH367" s="10" t="str">
        <f t="shared" si="564"/>
        <v>X</v>
      </c>
      <c r="AI367" s="10"/>
      <c r="AJ367" s="92" t="str">
        <f t="shared" si="565"/>
        <v/>
      </c>
      <c r="AK367" s="92"/>
      <c r="AL367" s="10" t="str">
        <f t="shared" si="566"/>
        <v/>
      </c>
      <c r="AM367" s="92"/>
      <c r="AN367" s="10" t="str">
        <f t="shared" si="567"/>
        <v/>
      </c>
      <c r="AO367" s="569"/>
      <c r="AP367" s="10" t="str">
        <f t="shared" si="568"/>
        <v/>
      </c>
      <c r="AQ367" s="172"/>
    </row>
    <row r="368" spans="1:43" s="3" customFormat="1" ht="27" customHeight="1" x14ac:dyDescent="0.25">
      <c r="A368" s="35">
        <v>7</v>
      </c>
      <c r="B368" s="23" t="s">
        <v>243</v>
      </c>
      <c r="C368" s="44" t="s">
        <v>423</v>
      </c>
      <c r="D368" s="27">
        <v>11100111411</v>
      </c>
      <c r="E368" s="27">
        <v>76</v>
      </c>
      <c r="F368" s="27">
        <v>30</v>
      </c>
      <c r="G368" s="27">
        <v>60</v>
      </c>
      <c r="H368" s="27">
        <v>3</v>
      </c>
      <c r="I368" s="27">
        <v>0</v>
      </c>
      <c r="J368" s="194">
        <v>93</v>
      </c>
      <c r="K368" s="156">
        <f t="shared" si="555"/>
        <v>30</v>
      </c>
      <c r="L368" s="156">
        <f t="shared" si="556"/>
        <v>60</v>
      </c>
      <c r="M368" s="156">
        <f t="shared" si="569"/>
        <v>3</v>
      </c>
      <c r="N368" s="156">
        <f t="shared" si="570"/>
        <v>0</v>
      </c>
      <c r="O368" s="179">
        <f t="shared" si="557"/>
        <v>93</v>
      </c>
      <c r="P368" s="161" t="str">
        <f t="shared" si="520"/>
        <v>Xuất sắc</v>
      </c>
      <c r="Q368" s="536"/>
      <c r="R368" s="536"/>
      <c r="S368" s="536"/>
      <c r="T368" s="580">
        <f t="shared" si="558"/>
        <v>0</v>
      </c>
      <c r="U368" s="580">
        <f t="shared" si="559"/>
        <v>0</v>
      </c>
      <c r="V368" s="581" t="str">
        <f t="shared" si="517"/>
        <v>Xuất sắc</v>
      </c>
      <c r="W368" s="601"/>
      <c r="X368" s="10" t="str">
        <f t="shared" si="560"/>
        <v>X</v>
      </c>
      <c r="Y368" s="10"/>
      <c r="Z368" s="92" t="str">
        <f t="shared" si="561"/>
        <v/>
      </c>
      <c r="AA368" s="92"/>
      <c r="AB368" s="92" t="str">
        <f t="shared" si="562"/>
        <v/>
      </c>
      <c r="AC368" s="92"/>
      <c r="AD368" s="92" t="str">
        <f t="shared" si="563"/>
        <v/>
      </c>
      <c r="AE368" s="9"/>
      <c r="AF368" s="172"/>
      <c r="AG368" s="172"/>
      <c r="AH368" s="10" t="str">
        <f t="shared" si="564"/>
        <v>X</v>
      </c>
      <c r="AI368" s="10"/>
      <c r="AJ368" s="92" t="str">
        <f t="shared" si="565"/>
        <v/>
      </c>
      <c r="AK368" s="92"/>
      <c r="AL368" s="10" t="str">
        <f t="shared" si="566"/>
        <v/>
      </c>
      <c r="AM368" s="92"/>
      <c r="AN368" s="10" t="str">
        <f t="shared" si="567"/>
        <v/>
      </c>
      <c r="AO368" s="569"/>
      <c r="AP368" s="10" t="str">
        <f t="shared" si="568"/>
        <v/>
      </c>
      <c r="AQ368" s="172"/>
    </row>
    <row r="369" spans="1:43" s="3" customFormat="1" ht="27" customHeight="1" x14ac:dyDescent="0.25">
      <c r="A369" s="35">
        <v>8</v>
      </c>
      <c r="B369" s="23" t="s">
        <v>244</v>
      </c>
      <c r="C369" s="44" t="s">
        <v>282</v>
      </c>
      <c r="D369" s="27">
        <v>40900000624</v>
      </c>
      <c r="E369" s="27">
        <v>95</v>
      </c>
      <c r="F369" s="27">
        <v>30</v>
      </c>
      <c r="G369" s="27">
        <v>60</v>
      </c>
      <c r="H369" s="27">
        <v>2</v>
      </c>
      <c r="I369" s="27">
        <v>0</v>
      </c>
      <c r="J369" s="194">
        <v>92</v>
      </c>
      <c r="K369" s="156">
        <f t="shared" si="555"/>
        <v>30</v>
      </c>
      <c r="L369" s="156">
        <f t="shared" si="556"/>
        <v>60</v>
      </c>
      <c r="M369" s="156">
        <f t="shared" si="569"/>
        <v>2</v>
      </c>
      <c r="N369" s="156">
        <f t="shared" si="570"/>
        <v>0</v>
      </c>
      <c r="O369" s="179">
        <f t="shared" si="557"/>
        <v>92</v>
      </c>
      <c r="P369" s="161" t="str">
        <f t="shared" si="520"/>
        <v>Xuất sắc</v>
      </c>
      <c r="Q369" s="536"/>
      <c r="R369" s="536"/>
      <c r="S369" s="536"/>
      <c r="T369" s="580">
        <f t="shared" si="558"/>
        <v>0</v>
      </c>
      <c r="U369" s="580">
        <f t="shared" si="559"/>
        <v>0</v>
      </c>
      <c r="V369" s="581" t="str">
        <f t="shared" si="517"/>
        <v>Xuất sắc</v>
      </c>
      <c r="W369" s="601"/>
      <c r="X369" s="10" t="str">
        <f t="shared" si="560"/>
        <v>X</v>
      </c>
      <c r="Y369" s="10"/>
      <c r="Z369" s="92" t="str">
        <f t="shared" si="561"/>
        <v/>
      </c>
      <c r="AA369" s="92"/>
      <c r="AB369" s="92" t="str">
        <f t="shared" si="562"/>
        <v/>
      </c>
      <c r="AC369" s="92"/>
      <c r="AD369" s="92" t="str">
        <f t="shared" si="563"/>
        <v/>
      </c>
      <c r="AE369" s="9"/>
      <c r="AF369" s="172"/>
      <c r="AG369" s="172"/>
      <c r="AH369" s="10" t="str">
        <f t="shared" si="564"/>
        <v>X</v>
      </c>
      <c r="AI369" s="10"/>
      <c r="AJ369" s="92" t="str">
        <f t="shared" si="565"/>
        <v/>
      </c>
      <c r="AK369" s="92"/>
      <c r="AL369" s="10" t="str">
        <f t="shared" si="566"/>
        <v/>
      </c>
      <c r="AM369" s="92"/>
      <c r="AN369" s="10" t="str">
        <f t="shared" si="567"/>
        <v/>
      </c>
      <c r="AO369" s="569"/>
      <c r="AP369" s="10" t="str">
        <f t="shared" si="568"/>
        <v/>
      </c>
      <c r="AQ369" s="172"/>
    </row>
    <row r="370" spans="1:43" s="5" customFormat="1" ht="39" customHeight="1" x14ac:dyDescent="0.25">
      <c r="A370" s="35">
        <v>9</v>
      </c>
      <c r="B370" s="23" t="s">
        <v>245</v>
      </c>
      <c r="C370" s="44" t="s">
        <v>146</v>
      </c>
      <c r="D370" s="27">
        <v>11100000761</v>
      </c>
      <c r="E370" s="27">
        <v>82</v>
      </c>
      <c r="F370" s="27">
        <v>26</v>
      </c>
      <c r="G370" s="27">
        <v>50</v>
      </c>
      <c r="H370" s="27">
        <v>0</v>
      </c>
      <c r="I370" s="27">
        <v>0</v>
      </c>
      <c r="J370" s="194">
        <v>76</v>
      </c>
      <c r="K370" s="156">
        <f t="shared" si="555"/>
        <v>26</v>
      </c>
      <c r="L370" s="156">
        <f t="shared" si="556"/>
        <v>50</v>
      </c>
      <c r="M370" s="156">
        <f t="shared" si="569"/>
        <v>0</v>
      </c>
      <c r="N370" s="156">
        <f t="shared" si="570"/>
        <v>0</v>
      </c>
      <c r="O370" s="179">
        <f t="shared" si="557"/>
        <v>76</v>
      </c>
      <c r="P370" s="161" t="str">
        <f t="shared" si="520"/>
        <v>Tốt</v>
      </c>
      <c r="Q370" s="536"/>
      <c r="R370" s="536"/>
      <c r="S370" s="536"/>
      <c r="T370" s="580">
        <f t="shared" si="558"/>
        <v>0</v>
      </c>
      <c r="U370" s="580">
        <f t="shared" si="559"/>
        <v>0</v>
      </c>
      <c r="V370" s="581" t="str">
        <f t="shared" si="517"/>
        <v>Tốt</v>
      </c>
      <c r="W370" s="602"/>
      <c r="X370" s="10" t="str">
        <f t="shared" si="560"/>
        <v/>
      </c>
      <c r="Y370" s="10"/>
      <c r="Z370" s="92" t="str">
        <f t="shared" si="561"/>
        <v>X</v>
      </c>
      <c r="AA370" s="92"/>
      <c r="AB370" s="92" t="str">
        <f t="shared" si="562"/>
        <v/>
      </c>
      <c r="AC370" s="92"/>
      <c r="AD370" s="92" t="str">
        <f t="shared" si="563"/>
        <v/>
      </c>
      <c r="AE370" s="9"/>
      <c r="AF370" s="172"/>
      <c r="AG370" s="172"/>
      <c r="AH370" s="10" t="str">
        <f t="shared" si="564"/>
        <v/>
      </c>
      <c r="AI370" s="10"/>
      <c r="AJ370" s="92" t="str">
        <f t="shared" si="565"/>
        <v>X</v>
      </c>
      <c r="AK370" s="92"/>
      <c r="AL370" s="10" t="str">
        <f t="shared" si="566"/>
        <v/>
      </c>
      <c r="AM370" s="92"/>
      <c r="AN370" s="10" t="str">
        <f t="shared" si="567"/>
        <v/>
      </c>
      <c r="AO370" s="569"/>
      <c r="AP370" s="10" t="str">
        <f t="shared" si="568"/>
        <v/>
      </c>
      <c r="AQ370" s="172"/>
    </row>
    <row r="371" spans="1:43" s="3" customFormat="1" ht="27" customHeight="1" x14ac:dyDescent="0.25">
      <c r="A371" s="35">
        <v>10</v>
      </c>
      <c r="B371" s="23" t="s">
        <v>241</v>
      </c>
      <c r="C371" s="44" t="s">
        <v>278</v>
      </c>
      <c r="D371" s="27">
        <v>81000000908</v>
      </c>
      <c r="E371" s="27">
        <v>80</v>
      </c>
      <c r="F371" s="27">
        <v>30</v>
      </c>
      <c r="G371" s="27">
        <v>60</v>
      </c>
      <c r="H371" s="27">
        <v>1</v>
      </c>
      <c r="I371" s="27">
        <v>0</v>
      </c>
      <c r="J371" s="194">
        <v>91</v>
      </c>
      <c r="K371" s="156">
        <f>F371</f>
        <v>30</v>
      </c>
      <c r="L371" s="156">
        <f>G371</f>
        <v>60</v>
      </c>
      <c r="M371" s="156">
        <f>H371</f>
        <v>1</v>
      </c>
      <c r="N371" s="156">
        <f>I371</f>
        <v>0</v>
      </c>
      <c r="O371" s="179">
        <f>K371+L371+M371-N371</f>
        <v>91</v>
      </c>
      <c r="P371" s="161" t="str">
        <f t="shared" si="520"/>
        <v>Xuất sắc</v>
      </c>
      <c r="Q371" s="536"/>
      <c r="R371" s="536"/>
      <c r="S371" s="536"/>
      <c r="T371" s="580">
        <f t="shared" si="558"/>
        <v>0</v>
      </c>
      <c r="U371" s="580">
        <f t="shared" si="559"/>
        <v>0</v>
      </c>
      <c r="V371" s="581" t="str">
        <f t="shared" si="517"/>
        <v>Xuất sắc</v>
      </c>
      <c r="W371" s="601"/>
      <c r="X371" s="10" t="str">
        <f t="shared" si="560"/>
        <v>X</v>
      </c>
      <c r="Y371" s="10"/>
      <c r="Z371" s="92" t="str">
        <f t="shared" si="561"/>
        <v/>
      </c>
      <c r="AA371" s="92"/>
      <c r="AB371" s="92" t="str">
        <f t="shared" si="562"/>
        <v/>
      </c>
      <c r="AC371" s="92"/>
      <c r="AD371" s="92" t="str">
        <f t="shared" si="563"/>
        <v/>
      </c>
      <c r="AE371" s="9"/>
      <c r="AF371" s="172"/>
      <c r="AG371" s="172"/>
      <c r="AH371" s="10" t="str">
        <f t="shared" si="564"/>
        <v>X</v>
      </c>
      <c r="AI371" s="10"/>
      <c r="AJ371" s="92" t="str">
        <f t="shared" si="565"/>
        <v/>
      </c>
      <c r="AK371" s="92"/>
      <c r="AL371" s="10" t="str">
        <f t="shared" si="566"/>
        <v/>
      </c>
      <c r="AM371" s="92"/>
      <c r="AN371" s="10" t="str">
        <f t="shared" si="567"/>
        <v/>
      </c>
      <c r="AO371" s="569"/>
      <c r="AP371" s="10" t="str">
        <f t="shared" si="568"/>
        <v/>
      </c>
      <c r="AQ371" s="172"/>
    </row>
    <row r="372" spans="1:43" s="32" customFormat="1" ht="25.5" customHeight="1" x14ac:dyDescent="0.25">
      <c r="A372" s="52" t="s">
        <v>468</v>
      </c>
      <c r="B372" s="51" t="s">
        <v>289</v>
      </c>
      <c r="C372" s="48"/>
      <c r="D372" s="97"/>
      <c r="E372" s="97"/>
      <c r="F372" s="97"/>
      <c r="G372" s="97"/>
      <c r="H372" s="97"/>
      <c r="I372" s="97"/>
      <c r="J372" s="100"/>
      <c r="K372" s="200"/>
      <c r="L372" s="200"/>
      <c r="M372" s="200"/>
      <c r="N372" s="200"/>
      <c r="O372" s="193"/>
      <c r="P372" s="161"/>
      <c r="Q372" s="537"/>
      <c r="R372" s="537"/>
      <c r="S372" s="537"/>
      <c r="T372" s="580"/>
      <c r="U372" s="580"/>
      <c r="V372" s="581"/>
      <c r="W372" s="616"/>
      <c r="X372" s="34">
        <f>X373+X386</f>
        <v>8</v>
      </c>
      <c r="Y372" s="95">
        <f>X372/($X372+$Z372+$AB372+$AD372+$AF372)</f>
        <v>0.61538461538461542</v>
      </c>
      <c r="Z372" s="34">
        <f>Z373+Z386</f>
        <v>5</v>
      </c>
      <c r="AA372" s="95">
        <f>Z372/($X372+$Z372+$AB372+$AD372+$AF372)</f>
        <v>0.38461538461538464</v>
      </c>
      <c r="AB372" s="34">
        <f>AB373+AB386</f>
        <v>0</v>
      </c>
      <c r="AC372" s="95">
        <f>AB372/($X372+$Z372+$AB372+$AD372+$AF372)</f>
        <v>0</v>
      </c>
      <c r="AD372" s="34">
        <f>AD373+AD386</f>
        <v>0</v>
      </c>
      <c r="AE372" s="95">
        <f>AD372/($X372+$Z372+$AB372+$AD372+$AF372)</f>
        <v>0</v>
      </c>
      <c r="AF372" s="34">
        <f>AF373+AF386</f>
        <v>0</v>
      </c>
      <c r="AG372" s="95">
        <f>AF372/($X372+$Z372+$AB372+$AD372+$AF372)</f>
        <v>0</v>
      </c>
      <c r="AH372" s="34">
        <f>AH373+AH386</f>
        <v>6</v>
      </c>
      <c r="AI372" s="95">
        <f>AH372/($X372+$Z372+$AB372+$AD372+$AF372)</f>
        <v>0.46153846153846156</v>
      </c>
      <c r="AJ372" s="34">
        <f>AJ373+AJ386</f>
        <v>6</v>
      </c>
      <c r="AK372" s="95">
        <f>AJ372/($X372+$Z372+$AB372+$AD372+$AF372)</f>
        <v>0.46153846153846156</v>
      </c>
      <c r="AL372" s="34">
        <f>AL373+AL386</f>
        <v>1</v>
      </c>
      <c r="AM372" s="95">
        <f>AL372/($X372+$Z372+$AB372+$AD372+$AF372)</f>
        <v>7.6923076923076927E-2</v>
      </c>
      <c r="AN372" s="34">
        <f>AN373+AN386</f>
        <v>1</v>
      </c>
      <c r="AO372" s="95">
        <f>AN372/($X372+$Z372+$AB372+$AD372+$AF372)</f>
        <v>7.6923076923076927E-2</v>
      </c>
      <c r="AP372" s="34">
        <f>AP373+AP386</f>
        <v>0</v>
      </c>
      <c r="AQ372" s="95">
        <f>AP372/($X372+$Z372+$AB372+$AD372+$AF372)</f>
        <v>0</v>
      </c>
    </row>
    <row r="373" spans="1:43" s="3" customFormat="1" ht="21.75" customHeight="1" x14ac:dyDescent="0.25">
      <c r="A373" s="84" t="s">
        <v>697</v>
      </c>
      <c r="B373" s="85" t="s">
        <v>23</v>
      </c>
      <c r="C373" s="86"/>
      <c r="D373" s="154"/>
      <c r="E373" s="84"/>
      <c r="F373" s="87"/>
      <c r="G373" s="87"/>
      <c r="H373" s="87"/>
      <c r="I373" s="87"/>
      <c r="J373" s="87"/>
      <c r="K373" s="198"/>
      <c r="L373" s="198"/>
      <c r="M373" s="198"/>
      <c r="N373" s="198"/>
      <c r="O373" s="179"/>
      <c r="P373" s="161"/>
      <c r="Q373" s="536"/>
      <c r="R373" s="536"/>
      <c r="S373" s="536"/>
      <c r="T373" s="580"/>
      <c r="U373" s="580"/>
      <c r="V373" s="581"/>
      <c r="W373" s="598"/>
      <c r="X373" s="88">
        <f>COUNTIF(X374:X385,"x")</f>
        <v>8</v>
      </c>
      <c r="Y373" s="94">
        <f>X373/($X373+$Z373+$AB373+$AD373+$AF373)</f>
        <v>0.66666666666666663</v>
      </c>
      <c r="Z373" s="88">
        <f>COUNTIF(Z374:Z385,"x")</f>
        <v>4</v>
      </c>
      <c r="AA373" s="94">
        <f>Z373/($X373+$Z373+$AB373+$AD373+$AF373)</f>
        <v>0.33333333333333331</v>
      </c>
      <c r="AB373" s="88">
        <f>COUNTIF(AB374:AB385,"x")</f>
        <v>0</v>
      </c>
      <c r="AC373" s="94">
        <f>AB373/($X373+$Z373+$AB373+$AD373+$AF373)</f>
        <v>0</v>
      </c>
      <c r="AD373" s="88">
        <f>COUNTIF(AD374:AD385,"x")</f>
        <v>0</v>
      </c>
      <c r="AE373" s="94">
        <f>AD373/($X373+$Z373+$AB373+$AD373+$AF373)</f>
        <v>0</v>
      </c>
      <c r="AF373" s="88">
        <f>COUNTIF(AF374:AF385,"x")</f>
        <v>0</v>
      </c>
      <c r="AG373" s="94">
        <f>AF373/($X373+$Z373+$AB373+$AD373+$AF373)</f>
        <v>0</v>
      </c>
      <c r="AH373" s="88">
        <f>COUNTIF(AH374:AH385,"x")</f>
        <v>5</v>
      </c>
      <c r="AI373" s="94">
        <f>AH373/($X373+$Z373+$AB373+$AD373+$AF373)</f>
        <v>0.41666666666666669</v>
      </c>
      <c r="AJ373" s="88">
        <f>COUNTIF(AJ374:AJ385,"x")</f>
        <v>5</v>
      </c>
      <c r="AK373" s="94">
        <f>AJ373/($X373+$Z373+$AB373+$AD373+$AF373)</f>
        <v>0.41666666666666669</v>
      </c>
      <c r="AL373" s="88">
        <f>COUNTIF(AL374:AL385,"x")</f>
        <v>1</v>
      </c>
      <c r="AM373" s="94">
        <f>AL373/($X373+$Z373+$AB373+$AD373+$AF373)</f>
        <v>8.3333333333333329E-2</v>
      </c>
      <c r="AN373" s="88">
        <f>COUNTIF(AN374:AN385,"x")</f>
        <v>1</v>
      </c>
      <c r="AO373" s="94">
        <f>AN373/($X373+$Z373+$AB373+$AD373+$AF373)</f>
        <v>8.3333333333333329E-2</v>
      </c>
      <c r="AP373" s="88">
        <f>COUNTIF(AP374:AP385,"x")</f>
        <v>0</v>
      </c>
      <c r="AQ373" s="94">
        <f>AP373/($X373+$Z373+$AB373+$AD373+$AF373)</f>
        <v>0</v>
      </c>
    </row>
    <row r="374" spans="1:43" s="3" customFormat="1" ht="21.75" customHeight="1" x14ac:dyDescent="0.25">
      <c r="A374" s="22">
        <v>1</v>
      </c>
      <c r="B374" s="73" t="s">
        <v>269</v>
      </c>
      <c r="C374" s="144" t="s">
        <v>270</v>
      </c>
      <c r="D374" s="24">
        <v>50800000001</v>
      </c>
      <c r="E374" s="663">
        <v>93</v>
      </c>
      <c r="F374" s="663">
        <v>33</v>
      </c>
      <c r="G374" s="24">
        <v>60</v>
      </c>
      <c r="H374" s="627">
        <v>1</v>
      </c>
      <c r="I374" s="627">
        <v>0</v>
      </c>
      <c r="J374" s="627">
        <v>94</v>
      </c>
      <c r="K374" s="156">
        <f t="shared" ref="K374:K384" si="571">F374</f>
        <v>33</v>
      </c>
      <c r="L374" s="156">
        <f t="shared" ref="L374:L384" si="572">G374</f>
        <v>60</v>
      </c>
      <c r="M374" s="156">
        <f>H374</f>
        <v>1</v>
      </c>
      <c r="N374" s="156">
        <f>I374</f>
        <v>0</v>
      </c>
      <c r="O374" s="179">
        <f t="shared" ref="O374:O384" si="573">K374+L374+M374-N374</f>
        <v>94</v>
      </c>
      <c r="P374" s="644" t="str">
        <f t="shared" si="520"/>
        <v>Xuất sắc</v>
      </c>
      <c r="Q374" s="536"/>
      <c r="R374" s="536"/>
      <c r="S374" s="536"/>
      <c r="T374" s="580">
        <f t="shared" ref="T374:T385" si="574">COUNTIF(Q374:S374,"B")+COUNTIF(Q374:S374,"C")*2</f>
        <v>0</v>
      </c>
      <c r="U374" s="580">
        <f t="shared" ref="U374:U385" si="575">+COUNTIF(Q374:S374,"D")</f>
        <v>0</v>
      </c>
      <c r="V374" s="581" t="str">
        <f t="shared" si="517"/>
        <v>Xuất sắc</v>
      </c>
      <c r="W374" s="602"/>
      <c r="X374" s="10" t="str">
        <f t="shared" ref="X374:X385" si="576">IF(AND($J374&gt;=90,$J374&lt;=100),"X",IF($J374&lt;90,"",""))</f>
        <v>X</v>
      </c>
      <c r="Y374" s="10"/>
      <c r="Z374" s="92" t="str">
        <f t="shared" ref="Z374:Z385" si="577">IF(AND($J374&gt;=75,$J374&lt;90),"X",IF($J374&lt;75,"",""))</f>
        <v/>
      </c>
      <c r="AA374" s="92"/>
      <c r="AB374" s="92" t="str">
        <f t="shared" ref="AB374:AB385" si="578">IF(AND($J374&gt;=50,$J374&lt;75),"X",IF($J374&lt;50,"",""))</f>
        <v/>
      </c>
      <c r="AC374" s="92"/>
      <c r="AD374" s="92" t="str">
        <f t="shared" ref="AD374:AD385" si="579">IF($J374&lt;50,"X","")</f>
        <v/>
      </c>
      <c r="AE374" s="9"/>
      <c r="AF374" s="172"/>
      <c r="AG374" s="172"/>
      <c r="AH374" s="10" t="str">
        <f t="shared" ref="AH374:AH385" si="580">IF($V374="Xuất sắc","X","")</f>
        <v>X</v>
      </c>
      <c r="AI374" s="10"/>
      <c r="AJ374" s="92" t="str">
        <f t="shared" ref="AJ374:AJ385" si="581">IF($V374="Tốt","X","")</f>
        <v/>
      </c>
      <c r="AK374" s="92"/>
      <c r="AL374" s="10" t="str">
        <f t="shared" ref="AL374:AL385" si="582">IF($V374="Hoàn thành","X","")</f>
        <v/>
      </c>
      <c r="AM374" s="92"/>
      <c r="AN374" s="10" t="str">
        <f t="shared" ref="AN374:AN385" si="583">IF($V374="Không hoàn thành","X","")</f>
        <v/>
      </c>
      <c r="AO374" s="569"/>
      <c r="AP374" s="10" t="str">
        <f t="shared" ref="AP374:AP385" si="584">IF($V374="Không đánh giá","X","")</f>
        <v/>
      </c>
      <c r="AQ374" s="172"/>
    </row>
    <row r="375" spans="1:43" s="3" customFormat="1" ht="21.75" customHeight="1" x14ac:dyDescent="0.25">
      <c r="A375" s="22">
        <v>2</v>
      </c>
      <c r="B375" s="73" t="s">
        <v>273</v>
      </c>
      <c r="C375" s="144" t="s">
        <v>274</v>
      </c>
      <c r="D375" s="24">
        <v>60300000100</v>
      </c>
      <c r="E375" s="27">
        <v>87</v>
      </c>
      <c r="F375" s="27">
        <v>32</v>
      </c>
      <c r="G375" s="27">
        <v>60</v>
      </c>
      <c r="H375" s="27">
        <v>0</v>
      </c>
      <c r="I375" s="27">
        <v>0</v>
      </c>
      <c r="J375" s="194">
        <v>92</v>
      </c>
      <c r="K375" s="156">
        <f t="shared" si="571"/>
        <v>32</v>
      </c>
      <c r="L375" s="156">
        <f t="shared" si="572"/>
        <v>60</v>
      </c>
      <c r="M375" s="156">
        <f t="shared" ref="M375:M384" si="585">H375</f>
        <v>0</v>
      </c>
      <c r="N375" s="156">
        <f t="shared" ref="N375:N384" si="586">I375</f>
        <v>0</v>
      </c>
      <c r="O375" s="179">
        <f t="shared" si="573"/>
        <v>92</v>
      </c>
      <c r="P375" s="644" t="str">
        <f t="shared" si="520"/>
        <v>Xuất sắc</v>
      </c>
      <c r="Q375" s="536"/>
      <c r="R375" s="536"/>
      <c r="S375" s="536"/>
      <c r="T375" s="580">
        <f t="shared" si="574"/>
        <v>0</v>
      </c>
      <c r="U375" s="580">
        <f t="shared" si="575"/>
        <v>0</v>
      </c>
      <c r="V375" s="581" t="s">
        <v>711</v>
      </c>
      <c r="W375" s="602" t="s">
        <v>887</v>
      </c>
      <c r="X375" s="10" t="str">
        <f t="shared" si="576"/>
        <v>X</v>
      </c>
      <c r="Y375" s="10"/>
      <c r="Z375" s="92" t="str">
        <f t="shared" si="577"/>
        <v/>
      </c>
      <c r="AA375" s="92"/>
      <c r="AB375" s="92" t="str">
        <f t="shared" si="578"/>
        <v/>
      </c>
      <c r="AC375" s="92"/>
      <c r="AD375" s="92" t="str">
        <f t="shared" si="579"/>
        <v/>
      </c>
      <c r="AE375" s="9"/>
      <c r="AF375" s="172"/>
      <c r="AG375" s="172"/>
      <c r="AH375" s="10" t="str">
        <f t="shared" si="580"/>
        <v/>
      </c>
      <c r="AI375" s="10"/>
      <c r="AJ375" s="92" t="str">
        <f t="shared" si="581"/>
        <v>X</v>
      </c>
      <c r="AK375" s="92"/>
      <c r="AL375" s="10" t="str">
        <f t="shared" si="582"/>
        <v/>
      </c>
      <c r="AM375" s="92"/>
      <c r="AN375" s="10" t="str">
        <f t="shared" si="583"/>
        <v/>
      </c>
      <c r="AO375" s="569"/>
      <c r="AP375" s="10" t="str">
        <f t="shared" si="584"/>
        <v/>
      </c>
      <c r="AQ375" s="172"/>
    </row>
    <row r="376" spans="1:43" s="3" customFormat="1" ht="21.75" customHeight="1" x14ac:dyDescent="0.25">
      <c r="A376" s="22">
        <v>3</v>
      </c>
      <c r="B376" s="73" t="s">
        <v>275</v>
      </c>
      <c r="C376" s="144" t="s">
        <v>276</v>
      </c>
      <c r="D376" s="24">
        <v>60200000731</v>
      </c>
      <c r="E376" s="27">
        <v>93</v>
      </c>
      <c r="F376" s="27">
        <v>33</v>
      </c>
      <c r="G376" s="27">
        <v>60</v>
      </c>
      <c r="H376" s="27">
        <v>0.75</v>
      </c>
      <c r="I376" s="27">
        <v>0</v>
      </c>
      <c r="J376" s="194">
        <v>93.8</v>
      </c>
      <c r="K376" s="156">
        <f t="shared" si="571"/>
        <v>33</v>
      </c>
      <c r="L376" s="156">
        <f t="shared" si="572"/>
        <v>60</v>
      </c>
      <c r="M376" s="156">
        <f t="shared" si="585"/>
        <v>0.75</v>
      </c>
      <c r="N376" s="156">
        <f t="shared" si="586"/>
        <v>0</v>
      </c>
      <c r="O376" s="179">
        <f t="shared" si="573"/>
        <v>93.75</v>
      </c>
      <c r="P376" s="644" t="str">
        <f t="shared" si="520"/>
        <v>Xuất sắc</v>
      </c>
      <c r="Q376" s="536"/>
      <c r="R376" s="536"/>
      <c r="S376" s="536"/>
      <c r="T376" s="580">
        <f t="shared" si="574"/>
        <v>0</v>
      </c>
      <c r="U376" s="580">
        <f t="shared" si="575"/>
        <v>0</v>
      </c>
      <c r="V376" s="581" t="str">
        <f t="shared" si="517"/>
        <v>Xuất sắc</v>
      </c>
      <c r="W376" s="602"/>
      <c r="X376" s="10" t="str">
        <f t="shared" si="576"/>
        <v>X</v>
      </c>
      <c r="Y376" s="10"/>
      <c r="Z376" s="92" t="str">
        <f t="shared" si="577"/>
        <v/>
      </c>
      <c r="AA376" s="92"/>
      <c r="AB376" s="92" t="str">
        <f t="shared" si="578"/>
        <v/>
      </c>
      <c r="AC376" s="92"/>
      <c r="AD376" s="92" t="str">
        <f t="shared" si="579"/>
        <v/>
      </c>
      <c r="AE376" s="9"/>
      <c r="AF376" s="172"/>
      <c r="AG376" s="172"/>
      <c r="AH376" s="10" t="str">
        <f t="shared" si="580"/>
        <v>X</v>
      </c>
      <c r="AI376" s="10"/>
      <c r="AJ376" s="92" t="str">
        <f t="shared" si="581"/>
        <v/>
      </c>
      <c r="AK376" s="92"/>
      <c r="AL376" s="10" t="str">
        <f t="shared" si="582"/>
        <v/>
      </c>
      <c r="AM376" s="92"/>
      <c r="AN376" s="10" t="str">
        <f t="shared" si="583"/>
        <v/>
      </c>
      <c r="AO376" s="569"/>
      <c r="AP376" s="10" t="str">
        <f t="shared" si="584"/>
        <v/>
      </c>
      <c r="AQ376" s="172"/>
    </row>
    <row r="377" spans="1:43" s="4" customFormat="1" ht="21.75" customHeight="1" x14ac:dyDescent="0.25">
      <c r="A377" s="22">
        <v>4</v>
      </c>
      <c r="B377" s="73" t="s">
        <v>285</v>
      </c>
      <c r="C377" s="144" t="s">
        <v>146</v>
      </c>
      <c r="D377" s="101">
        <v>60200000588</v>
      </c>
      <c r="E377" s="27">
        <v>95</v>
      </c>
      <c r="F377" s="27">
        <v>33</v>
      </c>
      <c r="G377" s="27">
        <v>60</v>
      </c>
      <c r="H377" s="27">
        <v>0</v>
      </c>
      <c r="I377" s="27">
        <v>0</v>
      </c>
      <c r="J377" s="194">
        <v>93</v>
      </c>
      <c r="K377" s="156">
        <f t="shared" ref="K377:N378" si="587">F377</f>
        <v>33</v>
      </c>
      <c r="L377" s="156">
        <f t="shared" si="587"/>
        <v>60</v>
      </c>
      <c r="M377" s="156">
        <f t="shared" si="587"/>
        <v>0</v>
      </c>
      <c r="N377" s="156">
        <f t="shared" si="587"/>
        <v>0</v>
      </c>
      <c r="O377" s="179">
        <f>K377+L377+M377-N377</f>
        <v>93</v>
      </c>
      <c r="P377" s="644" t="str">
        <f>IF(AND($O377&gt;=90,$O377&lt;=100),"Xuất sắc",IF(AND($O377&gt;=75,$O377&lt;90),"Tốt",IF(AND($O377&gt;=50,$O377&lt;75),"Hoàn thành",IF(AND($O377&lt;50,$O377&gt;0),"Không hoàn thành",IF($O377=0,"Không đánh giá","")))))</f>
        <v>Xuất sắc</v>
      </c>
      <c r="Q377" s="536"/>
      <c r="R377" s="536"/>
      <c r="S377" s="536"/>
      <c r="T377" s="580">
        <f t="shared" si="574"/>
        <v>0</v>
      </c>
      <c r="U377" s="580">
        <f t="shared" si="575"/>
        <v>0</v>
      </c>
      <c r="V377" s="581" t="str">
        <f t="shared" si="517"/>
        <v>Xuất sắc</v>
      </c>
      <c r="W377" s="162"/>
      <c r="X377" s="10" t="str">
        <f t="shared" si="576"/>
        <v>X</v>
      </c>
      <c r="Y377" s="10"/>
      <c r="Z377" s="92" t="str">
        <f t="shared" si="577"/>
        <v/>
      </c>
      <c r="AA377" s="92"/>
      <c r="AB377" s="92" t="str">
        <f t="shared" si="578"/>
        <v/>
      </c>
      <c r="AC377" s="92"/>
      <c r="AD377" s="92" t="str">
        <f t="shared" si="579"/>
        <v/>
      </c>
      <c r="AE377" s="9"/>
      <c r="AF377" s="172"/>
      <c r="AG377" s="172"/>
      <c r="AH377" s="10" t="str">
        <f t="shared" si="580"/>
        <v>X</v>
      </c>
      <c r="AI377" s="10"/>
      <c r="AJ377" s="92" t="str">
        <f t="shared" si="581"/>
        <v/>
      </c>
      <c r="AK377" s="92"/>
      <c r="AL377" s="10" t="str">
        <f t="shared" si="582"/>
        <v/>
      </c>
      <c r="AM377" s="92"/>
      <c r="AN377" s="10" t="str">
        <f t="shared" si="583"/>
        <v/>
      </c>
      <c r="AO377" s="569"/>
      <c r="AP377" s="10" t="str">
        <f t="shared" si="584"/>
        <v/>
      </c>
      <c r="AQ377" s="172"/>
    </row>
    <row r="378" spans="1:43" s="3" customFormat="1" ht="55.5" customHeight="1" x14ac:dyDescent="0.25">
      <c r="A378" s="22">
        <v>5</v>
      </c>
      <c r="B378" s="73" t="s">
        <v>271</v>
      </c>
      <c r="C378" s="144" t="s">
        <v>272</v>
      </c>
      <c r="D378" s="24">
        <v>71000000474</v>
      </c>
      <c r="E378" s="27">
        <v>75</v>
      </c>
      <c r="F378" s="27">
        <v>30</v>
      </c>
      <c r="G378" s="27">
        <v>60</v>
      </c>
      <c r="H378" s="27">
        <v>0.75</v>
      </c>
      <c r="I378" s="27">
        <v>0</v>
      </c>
      <c r="J378" s="194">
        <v>90.8</v>
      </c>
      <c r="K378" s="156">
        <f t="shared" si="587"/>
        <v>30</v>
      </c>
      <c r="L378" s="156">
        <f t="shared" si="587"/>
        <v>60</v>
      </c>
      <c r="M378" s="156">
        <f t="shared" si="587"/>
        <v>0.75</v>
      </c>
      <c r="N378" s="156">
        <f t="shared" si="587"/>
        <v>0</v>
      </c>
      <c r="O378" s="179">
        <f>K378+L378+M378-N378</f>
        <v>90.75</v>
      </c>
      <c r="P378" s="161" t="str">
        <f>IF(AND($O378&gt;=90,$O378&lt;=100),"Xuất sắc",IF(AND($O378&gt;=75,$O378&lt;90),"Tốt",IF(AND($O378&gt;=50,$O378&lt;75),"Hoàn thành",IF(AND($O378&lt;50,$O378&gt;0),"Không hoàn thành",IF($O378=0,"Không đánh giá","")))))</f>
        <v>Xuất sắc</v>
      </c>
      <c r="Q378" s="536" t="s">
        <v>879</v>
      </c>
      <c r="R378" s="536"/>
      <c r="S378" s="536" t="s">
        <v>879</v>
      </c>
      <c r="T378" s="580">
        <f t="shared" si="574"/>
        <v>2</v>
      </c>
      <c r="U378" s="580">
        <f t="shared" si="575"/>
        <v>0</v>
      </c>
      <c r="V378" s="581" t="str">
        <f t="shared" si="517"/>
        <v>Hoàn thành</v>
      </c>
      <c r="W378" s="541" t="s">
        <v>902</v>
      </c>
      <c r="X378" s="10" t="str">
        <f t="shared" si="576"/>
        <v>X</v>
      </c>
      <c r="Y378" s="10"/>
      <c r="Z378" s="92" t="str">
        <f t="shared" si="577"/>
        <v/>
      </c>
      <c r="AA378" s="92"/>
      <c r="AB378" s="92" t="str">
        <f t="shared" si="578"/>
        <v/>
      </c>
      <c r="AC378" s="92"/>
      <c r="AD378" s="92" t="str">
        <f t="shared" si="579"/>
        <v/>
      </c>
      <c r="AE378" s="9"/>
      <c r="AF378" s="172"/>
      <c r="AG378" s="172"/>
      <c r="AH378" s="10" t="str">
        <f t="shared" si="580"/>
        <v/>
      </c>
      <c r="AI378" s="10"/>
      <c r="AJ378" s="92" t="str">
        <f t="shared" si="581"/>
        <v/>
      </c>
      <c r="AK378" s="92"/>
      <c r="AL378" s="10" t="str">
        <f t="shared" si="582"/>
        <v>X</v>
      </c>
      <c r="AM378" s="92"/>
      <c r="AN378" s="10" t="str">
        <f t="shared" si="583"/>
        <v/>
      </c>
      <c r="AO378" s="569"/>
      <c r="AP378" s="10" t="str">
        <f t="shared" si="584"/>
        <v/>
      </c>
      <c r="AQ378" s="172"/>
    </row>
    <row r="379" spans="1:43" s="3" customFormat="1" ht="21.75" customHeight="1" x14ac:dyDescent="0.25">
      <c r="A379" s="22">
        <v>6</v>
      </c>
      <c r="B379" s="73" t="s">
        <v>277</v>
      </c>
      <c r="C379" s="144" t="s">
        <v>278</v>
      </c>
      <c r="D379" s="24">
        <v>60300000171</v>
      </c>
      <c r="E379" s="27">
        <v>95</v>
      </c>
      <c r="F379" s="27">
        <v>31</v>
      </c>
      <c r="G379" s="27">
        <v>60</v>
      </c>
      <c r="H379" s="27">
        <v>0.75</v>
      </c>
      <c r="I379" s="27">
        <v>0</v>
      </c>
      <c r="J379" s="194">
        <v>91.8</v>
      </c>
      <c r="K379" s="156">
        <f t="shared" si="571"/>
        <v>31</v>
      </c>
      <c r="L379" s="156">
        <f t="shared" si="572"/>
        <v>60</v>
      </c>
      <c r="M379" s="156">
        <f t="shared" si="585"/>
        <v>0.75</v>
      </c>
      <c r="N379" s="156">
        <f t="shared" si="586"/>
        <v>0</v>
      </c>
      <c r="O379" s="179">
        <f t="shared" si="573"/>
        <v>91.75</v>
      </c>
      <c r="P379" s="161" t="str">
        <f t="shared" si="520"/>
        <v>Xuất sắc</v>
      </c>
      <c r="Q379" s="536"/>
      <c r="R379" s="536"/>
      <c r="S379" s="536"/>
      <c r="T379" s="580">
        <f t="shared" si="574"/>
        <v>0</v>
      </c>
      <c r="U379" s="580">
        <f t="shared" si="575"/>
        <v>0</v>
      </c>
      <c r="V379" s="581" t="str">
        <f t="shared" si="517"/>
        <v>Xuất sắc</v>
      </c>
      <c r="W379" s="162"/>
      <c r="X379" s="10" t="str">
        <f t="shared" si="576"/>
        <v>X</v>
      </c>
      <c r="Y379" s="10"/>
      <c r="Z379" s="92" t="str">
        <f t="shared" si="577"/>
        <v/>
      </c>
      <c r="AA379" s="92"/>
      <c r="AB379" s="92" t="str">
        <f t="shared" si="578"/>
        <v/>
      </c>
      <c r="AC379" s="92"/>
      <c r="AD379" s="92" t="str">
        <f t="shared" si="579"/>
        <v/>
      </c>
      <c r="AE379" s="9"/>
      <c r="AF379" s="172"/>
      <c r="AG379" s="172"/>
      <c r="AH379" s="10" t="str">
        <f t="shared" si="580"/>
        <v>X</v>
      </c>
      <c r="AI379" s="10"/>
      <c r="AJ379" s="92" t="str">
        <f t="shared" si="581"/>
        <v/>
      </c>
      <c r="AK379" s="92"/>
      <c r="AL379" s="10" t="str">
        <f t="shared" si="582"/>
        <v/>
      </c>
      <c r="AM379" s="92"/>
      <c r="AN379" s="10" t="str">
        <f t="shared" si="583"/>
        <v/>
      </c>
      <c r="AO379" s="569"/>
      <c r="AP379" s="10" t="str">
        <f t="shared" si="584"/>
        <v/>
      </c>
      <c r="AQ379" s="172"/>
    </row>
    <row r="380" spans="1:43" s="3" customFormat="1" ht="21.75" customHeight="1" x14ac:dyDescent="0.25">
      <c r="A380" s="22">
        <v>7</v>
      </c>
      <c r="B380" s="73" t="s">
        <v>279</v>
      </c>
      <c r="C380" s="144" t="s">
        <v>280</v>
      </c>
      <c r="D380" s="24">
        <v>51200000905</v>
      </c>
      <c r="E380" s="27">
        <v>95</v>
      </c>
      <c r="F380" s="27">
        <v>31</v>
      </c>
      <c r="G380" s="27">
        <v>60</v>
      </c>
      <c r="H380" s="27">
        <v>0.75</v>
      </c>
      <c r="I380" s="27">
        <v>0</v>
      </c>
      <c r="J380" s="194">
        <v>91.8</v>
      </c>
      <c r="K380" s="156">
        <f t="shared" si="571"/>
        <v>31</v>
      </c>
      <c r="L380" s="156">
        <f t="shared" si="572"/>
        <v>60</v>
      </c>
      <c r="M380" s="156">
        <f t="shared" si="585"/>
        <v>0.75</v>
      </c>
      <c r="N380" s="156">
        <f t="shared" si="586"/>
        <v>0</v>
      </c>
      <c r="O380" s="179">
        <f t="shared" si="573"/>
        <v>91.75</v>
      </c>
      <c r="P380" s="161" t="str">
        <f t="shared" si="520"/>
        <v>Xuất sắc</v>
      </c>
      <c r="Q380" s="536"/>
      <c r="R380" s="536"/>
      <c r="S380" s="536"/>
      <c r="T380" s="580">
        <f t="shared" si="574"/>
        <v>0</v>
      </c>
      <c r="U380" s="580">
        <f t="shared" si="575"/>
        <v>0</v>
      </c>
      <c r="V380" s="581" t="str">
        <f t="shared" si="517"/>
        <v>Xuất sắc</v>
      </c>
      <c r="W380" s="162"/>
      <c r="X380" s="10" t="str">
        <f t="shared" si="576"/>
        <v>X</v>
      </c>
      <c r="Y380" s="10"/>
      <c r="Z380" s="92" t="str">
        <f t="shared" si="577"/>
        <v/>
      </c>
      <c r="AA380" s="92"/>
      <c r="AB380" s="92" t="str">
        <f t="shared" si="578"/>
        <v/>
      </c>
      <c r="AC380" s="92"/>
      <c r="AD380" s="92" t="str">
        <f t="shared" si="579"/>
        <v/>
      </c>
      <c r="AE380" s="9"/>
      <c r="AF380" s="172"/>
      <c r="AG380" s="172"/>
      <c r="AH380" s="10" t="str">
        <f t="shared" si="580"/>
        <v>X</v>
      </c>
      <c r="AI380" s="10"/>
      <c r="AJ380" s="92" t="str">
        <f t="shared" si="581"/>
        <v/>
      </c>
      <c r="AK380" s="92"/>
      <c r="AL380" s="10" t="str">
        <f t="shared" si="582"/>
        <v/>
      </c>
      <c r="AM380" s="92"/>
      <c r="AN380" s="10" t="str">
        <f t="shared" si="583"/>
        <v/>
      </c>
      <c r="AO380" s="569"/>
      <c r="AP380" s="10" t="str">
        <f t="shared" si="584"/>
        <v/>
      </c>
      <c r="AQ380" s="172"/>
    </row>
    <row r="381" spans="1:43" s="3" customFormat="1" ht="21.75" customHeight="1" x14ac:dyDescent="0.25">
      <c r="A381" s="22">
        <v>8</v>
      </c>
      <c r="B381" s="73" t="s">
        <v>281</v>
      </c>
      <c r="C381" s="144" t="s">
        <v>282</v>
      </c>
      <c r="D381" s="24">
        <v>60200000517</v>
      </c>
      <c r="E381" s="27">
        <v>85</v>
      </c>
      <c r="F381" s="27">
        <v>28</v>
      </c>
      <c r="G381" s="27">
        <v>60</v>
      </c>
      <c r="H381" s="27">
        <v>1</v>
      </c>
      <c r="I381" s="27">
        <v>0</v>
      </c>
      <c r="J381" s="194">
        <v>89</v>
      </c>
      <c r="K381" s="156">
        <f t="shared" si="571"/>
        <v>28</v>
      </c>
      <c r="L381" s="156">
        <f t="shared" si="572"/>
        <v>60</v>
      </c>
      <c r="M381" s="156">
        <f t="shared" si="585"/>
        <v>1</v>
      </c>
      <c r="N381" s="156">
        <f t="shared" si="586"/>
        <v>0</v>
      </c>
      <c r="O381" s="179">
        <f t="shared" si="573"/>
        <v>89</v>
      </c>
      <c r="P381" s="161" t="str">
        <f t="shared" si="520"/>
        <v>Tốt</v>
      </c>
      <c r="Q381" s="536"/>
      <c r="R381" s="536"/>
      <c r="S381" s="536"/>
      <c r="T381" s="580">
        <f t="shared" si="574"/>
        <v>0</v>
      </c>
      <c r="U381" s="580">
        <f t="shared" si="575"/>
        <v>0</v>
      </c>
      <c r="V381" s="581" t="str">
        <f t="shared" si="517"/>
        <v>Tốt</v>
      </c>
      <c r="W381" s="602"/>
      <c r="X381" s="10" t="str">
        <f t="shared" si="576"/>
        <v/>
      </c>
      <c r="Y381" s="10"/>
      <c r="Z381" s="92" t="str">
        <f t="shared" si="577"/>
        <v>X</v>
      </c>
      <c r="AA381" s="92"/>
      <c r="AB381" s="92" t="str">
        <f t="shared" si="578"/>
        <v/>
      </c>
      <c r="AC381" s="92"/>
      <c r="AD381" s="92" t="str">
        <f t="shared" si="579"/>
        <v/>
      </c>
      <c r="AE381" s="9"/>
      <c r="AF381" s="172"/>
      <c r="AG381" s="172"/>
      <c r="AH381" s="10" t="str">
        <f t="shared" si="580"/>
        <v/>
      </c>
      <c r="AI381" s="10"/>
      <c r="AJ381" s="92" t="str">
        <f t="shared" si="581"/>
        <v>X</v>
      </c>
      <c r="AK381" s="92"/>
      <c r="AL381" s="10" t="str">
        <f t="shared" si="582"/>
        <v/>
      </c>
      <c r="AM381" s="92"/>
      <c r="AN381" s="10" t="str">
        <f t="shared" si="583"/>
        <v/>
      </c>
      <c r="AO381" s="569"/>
      <c r="AP381" s="10" t="str">
        <f t="shared" si="584"/>
        <v/>
      </c>
      <c r="AQ381" s="172"/>
    </row>
    <row r="382" spans="1:43" s="3" customFormat="1" ht="21.75" customHeight="1" x14ac:dyDescent="0.25">
      <c r="A382" s="22">
        <v>9</v>
      </c>
      <c r="B382" s="73" t="s">
        <v>283</v>
      </c>
      <c r="C382" s="144" t="s">
        <v>284</v>
      </c>
      <c r="D382" s="101">
        <v>71000000507</v>
      </c>
      <c r="E382" s="27">
        <v>85</v>
      </c>
      <c r="F382" s="27">
        <v>28</v>
      </c>
      <c r="G382" s="27">
        <v>50</v>
      </c>
      <c r="H382" s="27">
        <v>0.75</v>
      </c>
      <c r="I382" s="27">
        <v>0</v>
      </c>
      <c r="J382" s="194">
        <v>78.8</v>
      </c>
      <c r="K382" s="156">
        <f t="shared" si="571"/>
        <v>28</v>
      </c>
      <c r="L382" s="156">
        <f t="shared" si="572"/>
        <v>50</v>
      </c>
      <c r="M382" s="156">
        <f t="shared" si="585"/>
        <v>0.75</v>
      </c>
      <c r="N382" s="156">
        <f t="shared" si="586"/>
        <v>0</v>
      </c>
      <c r="O382" s="179">
        <f t="shared" si="573"/>
        <v>78.75</v>
      </c>
      <c r="P382" s="161" t="str">
        <f t="shared" si="520"/>
        <v>Tốt</v>
      </c>
      <c r="Q382" s="536"/>
      <c r="R382" s="536"/>
      <c r="S382" s="536"/>
      <c r="T382" s="580">
        <f t="shared" si="574"/>
        <v>0</v>
      </c>
      <c r="U382" s="580">
        <f t="shared" si="575"/>
        <v>0</v>
      </c>
      <c r="V382" s="581" t="str">
        <f t="shared" si="517"/>
        <v>Tốt</v>
      </c>
      <c r="W382" s="601"/>
      <c r="X382" s="10" t="str">
        <f t="shared" si="576"/>
        <v/>
      </c>
      <c r="Y382" s="10"/>
      <c r="Z382" s="92" t="str">
        <f t="shared" si="577"/>
        <v>X</v>
      </c>
      <c r="AA382" s="92"/>
      <c r="AB382" s="92" t="str">
        <f t="shared" si="578"/>
        <v/>
      </c>
      <c r="AC382" s="92"/>
      <c r="AD382" s="92" t="str">
        <f t="shared" si="579"/>
        <v/>
      </c>
      <c r="AE382" s="9"/>
      <c r="AF382" s="172"/>
      <c r="AG382" s="172"/>
      <c r="AH382" s="10" t="str">
        <f t="shared" si="580"/>
        <v/>
      </c>
      <c r="AI382" s="10"/>
      <c r="AJ382" s="92" t="str">
        <f t="shared" si="581"/>
        <v>X</v>
      </c>
      <c r="AK382" s="92"/>
      <c r="AL382" s="10" t="str">
        <f t="shared" si="582"/>
        <v/>
      </c>
      <c r="AM382" s="92"/>
      <c r="AN382" s="10" t="str">
        <f t="shared" si="583"/>
        <v/>
      </c>
      <c r="AO382" s="569"/>
      <c r="AP382" s="10" t="str">
        <f t="shared" si="584"/>
        <v/>
      </c>
      <c r="AQ382" s="172"/>
    </row>
    <row r="383" spans="1:43" s="4" customFormat="1" ht="93" customHeight="1" x14ac:dyDescent="0.25">
      <c r="A383" s="22">
        <v>10</v>
      </c>
      <c r="B383" s="73" t="s">
        <v>286</v>
      </c>
      <c r="C383" s="144" t="s">
        <v>230</v>
      </c>
      <c r="D383" s="101">
        <v>60300000115</v>
      </c>
      <c r="E383" s="27">
        <v>75</v>
      </c>
      <c r="F383" s="27">
        <v>29</v>
      </c>
      <c r="G383" s="27">
        <v>50</v>
      </c>
      <c r="H383" s="27">
        <v>0.5</v>
      </c>
      <c r="I383" s="27">
        <v>2.37</v>
      </c>
      <c r="J383" s="194">
        <v>77.099999999999994</v>
      </c>
      <c r="K383" s="156">
        <f t="shared" si="571"/>
        <v>29</v>
      </c>
      <c r="L383" s="156">
        <f t="shared" si="572"/>
        <v>50</v>
      </c>
      <c r="M383" s="156">
        <f t="shared" si="585"/>
        <v>0.5</v>
      </c>
      <c r="N383" s="156">
        <f t="shared" si="586"/>
        <v>2.37</v>
      </c>
      <c r="O383" s="179">
        <f t="shared" si="573"/>
        <v>77.13</v>
      </c>
      <c r="P383" s="161" t="str">
        <f t="shared" si="520"/>
        <v>Tốt</v>
      </c>
      <c r="Q383" s="536"/>
      <c r="R383" s="536" t="s">
        <v>880</v>
      </c>
      <c r="S383" s="536" t="s">
        <v>879</v>
      </c>
      <c r="T383" s="580">
        <f t="shared" si="574"/>
        <v>3</v>
      </c>
      <c r="U383" s="580">
        <f t="shared" si="575"/>
        <v>0</v>
      </c>
      <c r="V383" s="581" t="str">
        <f t="shared" si="517"/>
        <v>Không hoàn thành</v>
      </c>
      <c r="W383" s="541" t="s">
        <v>903</v>
      </c>
      <c r="X383" s="10" t="str">
        <f t="shared" si="576"/>
        <v/>
      </c>
      <c r="Y383" s="10"/>
      <c r="Z383" s="92" t="str">
        <f t="shared" si="577"/>
        <v>X</v>
      </c>
      <c r="AA383" s="92"/>
      <c r="AB383" s="92" t="str">
        <f t="shared" si="578"/>
        <v/>
      </c>
      <c r="AC383" s="92"/>
      <c r="AD383" s="92" t="str">
        <f t="shared" si="579"/>
        <v/>
      </c>
      <c r="AE383" s="9"/>
      <c r="AF383" s="172"/>
      <c r="AG383" s="172"/>
      <c r="AH383" s="10" t="str">
        <f t="shared" si="580"/>
        <v/>
      </c>
      <c r="AI383" s="10"/>
      <c r="AJ383" s="92" t="str">
        <f t="shared" si="581"/>
        <v/>
      </c>
      <c r="AK383" s="92"/>
      <c r="AL383" s="10" t="str">
        <f t="shared" si="582"/>
        <v/>
      </c>
      <c r="AM383" s="92"/>
      <c r="AN383" s="10" t="str">
        <f t="shared" si="583"/>
        <v>X</v>
      </c>
      <c r="AO383" s="569"/>
      <c r="AP383" s="10" t="str">
        <f t="shared" si="584"/>
        <v/>
      </c>
      <c r="AQ383" s="172"/>
    </row>
    <row r="384" spans="1:43" s="3" customFormat="1" ht="24.75" customHeight="1" x14ac:dyDescent="0.25">
      <c r="A384" s="22">
        <v>11</v>
      </c>
      <c r="B384" s="73" t="s">
        <v>287</v>
      </c>
      <c r="C384" s="144" t="s">
        <v>112</v>
      </c>
      <c r="D384" s="101">
        <v>60300000125</v>
      </c>
      <c r="E384" s="27">
        <v>76</v>
      </c>
      <c r="F384" s="27">
        <v>27</v>
      </c>
      <c r="G384" s="27">
        <v>50</v>
      </c>
      <c r="H384" s="27">
        <v>0</v>
      </c>
      <c r="I384" s="27">
        <v>0</v>
      </c>
      <c r="J384" s="194">
        <v>77</v>
      </c>
      <c r="K384" s="156">
        <f t="shared" si="571"/>
        <v>27</v>
      </c>
      <c r="L384" s="156">
        <f t="shared" si="572"/>
        <v>50</v>
      </c>
      <c r="M384" s="156">
        <f t="shared" si="585"/>
        <v>0</v>
      </c>
      <c r="N384" s="156">
        <f t="shared" si="586"/>
        <v>0</v>
      </c>
      <c r="O384" s="179">
        <f t="shared" si="573"/>
        <v>77</v>
      </c>
      <c r="P384" s="161" t="str">
        <f t="shared" si="520"/>
        <v>Tốt</v>
      </c>
      <c r="Q384" s="536"/>
      <c r="R384" s="536"/>
      <c r="S384" s="536"/>
      <c r="T384" s="580">
        <f t="shared" si="574"/>
        <v>0</v>
      </c>
      <c r="U384" s="580">
        <f t="shared" si="575"/>
        <v>0</v>
      </c>
      <c r="V384" s="581" t="str">
        <f t="shared" si="517"/>
        <v>Tốt</v>
      </c>
      <c r="W384" s="612"/>
      <c r="X384" s="10" t="str">
        <f t="shared" si="576"/>
        <v/>
      </c>
      <c r="Y384" s="10"/>
      <c r="Z384" s="92" t="str">
        <f t="shared" si="577"/>
        <v>X</v>
      </c>
      <c r="AA384" s="92"/>
      <c r="AB384" s="92" t="str">
        <f t="shared" si="578"/>
        <v/>
      </c>
      <c r="AC384" s="92"/>
      <c r="AD384" s="92" t="str">
        <f t="shared" si="579"/>
        <v/>
      </c>
      <c r="AE384" s="9"/>
      <c r="AF384" s="172"/>
      <c r="AG384" s="172"/>
      <c r="AH384" s="10" t="str">
        <f t="shared" si="580"/>
        <v/>
      </c>
      <c r="AI384" s="10"/>
      <c r="AJ384" s="92" t="str">
        <f t="shared" si="581"/>
        <v>X</v>
      </c>
      <c r="AK384" s="92"/>
      <c r="AL384" s="10" t="str">
        <f t="shared" si="582"/>
        <v/>
      </c>
      <c r="AM384" s="92"/>
      <c r="AN384" s="10" t="str">
        <f t="shared" si="583"/>
        <v/>
      </c>
      <c r="AO384" s="569"/>
      <c r="AP384" s="10" t="str">
        <f t="shared" si="584"/>
        <v/>
      </c>
      <c r="AQ384" s="172"/>
    </row>
    <row r="385" spans="1:43" s="5" customFormat="1" ht="27.75" customHeight="1" x14ac:dyDescent="0.25">
      <c r="A385" s="22">
        <v>12</v>
      </c>
      <c r="B385" s="73" t="s">
        <v>288</v>
      </c>
      <c r="C385" s="144" t="s">
        <v>208</v>
      </c>
      <c r="D385" s="24">
        <v>81000000906</v>
      </c>
      <c r="E385" s="27">
        <v>85</v>
      </c>
      <c r="F385" s="27">
        <v>30</v>
      </c>
      <c r="G385" s="27">
        <v>60</v>
      </c>
      <c r="H385" s="27">
        <v>1</v>
      </c>
      <c r="I385" s="27">
        <v>0</v>
      </c>
      <c r="J385" s="169">
        <v>91</v>
      </c>
      <c r="K385" s="156">
        <f t="shared" ref="K385:N388" si="588">F385</f>
        <v>30</v>
      </c>
      <c r="L385" s="156">
        <f t="shared" si="588"/>
        <v>60</v>
      </c>
      <c r="M385" s="156">
        <f t="shared" si="588"/>
        <v>1</v>
      </c>
      <c r="N385" s="156">
        <f t="shared" si="588"/>
        <v>0</v>
      </c>
      <c r="O385" s="179">
        <f>K385+L385+M385-N385</f>
        <v>91</v>
      </c>
      <c r="P385" s="161" t="str">
        <f t="shared" si="520"/>
        <v>Xuất sắc</v>
      </c>
      <c r="Q385" s="536" t="s">
        <v>879</v>
      </c>
      <c r="R385" s="536"/>
      <c r="S385" s="536"/>
      <c r="T385" s="580">
        <f t="shared" si="574"/>
        <v>1</v>
      </c>
      <c r="U385" s="580">
        <f t="shared" si="575"/>
        <v>0</v>
      </c>
      <c r="V385" s="581" t="str">
        <f t="shared" si="517"/>
        <v>Tốt</v>
      </c>
      <c r="W385" s="541" t="s">
        <v>893</v>
      </c>
      <c r="X385" s="10" t="str">
        <f t="shared" si="576"/>
        <v>X</v>
      </c>
      <c r="Y385" s="10"/>
      <c r="Z385" s="92" t="str">
        <f t="shared" si="577"/>
        <v/>
      </c>
      <c r="AA385" s="92"/>
      <c r="AB385" s="92" t="str">
        <f t="shared" si="578"/>
        <v/>
      </c>
      <c r="AC385" s="92"/>
      <c r="AD385" s="92" t="str">
        <f t="shared" si="579"/>
        <v/>
      </c>
      <c r="AE385" s="9"/>
      <c r="AF385" s="172"/>
      <c r="AG385" s="172"/>
      <c r="AH385" s="10" t="str">
        <f t="shared" si="580"/>
        <v/>
      </c>
      <c r="AI385" s="10"/>
      <c r="AJ385" s="92" t="str">
        <f t="shared" si="581"/>
        <v>X</v>
      </c>
      <c r="AK385" s="92"/>
      <c r="AL385" s="10" t="str">
        <f t="shared" si="582"/>
        <v/>
      </c>
      <c r="AM385" s="92"/>
      <c r="AN385" s="10" t="str">
        <f t="shared" si="583"/>
        <v/>
      </c>
      <c r="AO385" s="569"/>
      <c r="AP385" s="10" t="str">
        <f t="shared" si="584"/>
        <v/>
      </c>
      <c r="AQ385" s="172"/>
    </row>
    <row r="386" spans="1:43" s="5" customFormat="1" ht="21.75" customHeight="1" x14ac:dyDescent="0.25">
      <c r="A386" s="84" t="s">
        <v>698</v>
      </c>
      <c r="B386" s="85" t="s">
        <v>27</v>
      </c>
      <c r="C386" s="86"/>
      <c r="D386" s="84"/>
      <c r="E386" s="84"/>
      <c r="F386" s="87"/>
      <c r="G386" s="87"/>
      <c r="H386" s="87"/>
      <c r="I386" s="87"/>
      <c r="J386" s="87"/>
      <c r="K386" s="198"/>
      <c r="L386" s="198"/>
      <c r="M386" s="198"/>
      <c r="N386" s="198"/>
      <c r="O386" s="179"/>
      <c r="P386" s="161"/>
      <c r="Q386" s="536"/>
      <c r="R386" s="536"/>
      <c r="S386" s="536"/>
      <c r="T386" s="580"/>
      <c r="U386" s="580"/>
      <c r="V386" s="581"/>
      <c r="W386" s="598"/>
      <c r="X386" s="88">
        <f>COUNTIF(X388:X388,"x")</f>
        <v>0</v>
      </c>
      <c r="Y386" s="94">
        <f>X386/($X386+$Z386+$AB386+$AD386+$AF386)</f>
        <v>0</v>
      </c>
      <c r="Z386" s="88">
        <f>COUNTIF(Z388:Z388,"x")</f>
        <v>1</v>
      </c>
      <c r="AA386" s="94">
        <f>Z386/($X386+$Z386+$AB386+$AD386+$AF386)</f>
        <v>1</v>
      </c>
      <c r="AB386" s="88">
        <f>COUNTIF(AB388:AB388,"x")</f>
        <v>0</v>
      </c>
      <c r="AC386" s="94">
        <f>AB386/($X386+$Z386+$AB386+$AD386+$AF386)</f>
        <v>0</v>
      </c>
      <c r="AD386" s="88">
        <f>COUNTIF(AD388:AD388,"x")</f>
        <v>0</v>
      </c>
      <c r="AE386" s="94">
        <f>AD386/($X386+$Z386+$AB386+$AD386+$AF386)</f>
        <v>0</v>
      </c>
      <c r="AF386" s="88">
        <f>COUNTIF(AF388:AF388,"x")</f>
        <v>0</v>
      </c>
      <c r="AG386" s="94">
        <f>AF386/($X386+$Z386+$AB386+$AD386+$AF386)</f>
        <v>0</v>
      </c>
      <c r="AH386" s="88">
        <f>COUNTIF(AH387:AH388,"x")</f>
        <v>1</v>
      </c>
      <c r="AI386" s="94">
        <f>AH386/($X386+$Z386+$AB386+$AD386+$AF386)</f>
        <v>1</v>
      </c>
      <c r="AJ386" s="88">
        <f>COUNTIF(AJ387:AJ388,"x")</f>
        <v>1</v>
      </c>
      <c r="AK386" s="94">
        <f>AJ386/($X386+$Z386+$AB386+$AD386+$AF386)</f>
        <v>1</v>
      </c>
      <c r="AL386" s="88">
        <f>COUNTIF(AL387:AL388,"x")</f>
        <v>0</v>
      </c>
      <c r="AM386" s="94">
        <f>AL386/($X386+$Z386+$AB386+$AD386+$AF386)</f>
        <v>0</v>
      </c>
      <c r="AN386" s="88">
        <f>COUNTIF(AN387:AN388,"x")</f>
        <v>0</v>
      </c>
      <c r="AO386" s="94">
        <f>AN386/($X386+$Z386+$AB386+$AD386+$AF386)</f>
        <v>0</v>
      </c>
      <c r="AP386" s="88">
        <f>COUNTIF(AP387:AP388,"x")</f>
        <v>0</v>
      </c>
      <c r="AQ386" s="94">
        <f>AP386/($X386+$Z386+$AB386+$AD386+$AF386)</f>
        <v>0</v>
      </c>
    </row>
    <row r="387" spans="1:43" s="5" customFormat="1" ht="21.75" customHeight="1" x14ac:dyDescent="0.25">
      <c r="A387" s="22">
        <v>13</v>
      </c>
      <c r="B387" s="326" t="s">
        <v>376</v>
      </c>
      <c r="C387" s="146" t="s">
        <v>423</v>
      </c>
      <c r="D387" s="362">
        <v>91100000289</v>
      </c>
      <c r="E387" s="27">
        <v>85</v>
      </c>
      <c r="F387" s="27">
        <v>31</v>
      </c>
      <c r="G387" s="27">
        <v>50</v>
      </c>
      <c r="H387" s="27">
        <v>1</v>
      </c>
      <c r="I387" s="27">
        <v>0</v>
      </c>
      <c r="J387" s="169">
        <v>82</v>
      </c>
      <c r="K387" s="156">
        <f>F387</f>
        <v>31</v>
      </c>
      <c r="L387" s="156">
        <v>60</v>
      </c>
      <c r="M387" s="156">
        <f>H387</f>
        <v>1</v>
      </c>
      <c r="N387" s="156">
        <f>I387</f>
        <v>0</v>
      </c>
      <c r="O387" s="179">
        <f>K387+L387+M387-N387</f>
        <v>92</v>
      </c>
      <c r="P387" s="161" t="str">
        <f t="shared" si="520"/>
        <v>Xuất sắc</v>
      </c>
      <c r="Q387" s="536"/>
      <c r="R387" s="536"/>
      <c r="S387" s="536"/>
      <c r="T387" s="580">
        <f t="shared" ref="T387:T388" si="589">COUNTIF(Q387:S387,"B")+COUNTIF(Q387:S387,"C")*2</f>
        <v>0</v>
      </c>
      <c r="U387" s="580">
        <f t="shared" ref="U387:U388" si="590">+COUNTIF(Q387:S387,"D")</f>
        <v>0</v>
      </c>
      <c r="V387" s="581" t="str">
        <f t="shared" si="517"/>
        <v>Xuất sắc</v>
      </c>
      <c r="W387" s="605"/>
      <c r="X387" s="10" t="str">
        <f t="shared" ref="X387:X388" si="591">IF(AND($J387&gt;=90,$J387&lt;=100),"X",IF($J387&lt;90,"",""))</f>
        <v/>
      </c>
      <c r="Y387" s="10"/>
      <c r="Z387" s="92" t="str">
        <f t="shared" ref="Z387:Z388" si="592">IF(AND($J387&gt;=75,$J387&lt;90),"X",IF($J387&lt;75,"",""))</f>
        <v>X</v>
      </c>
      <c r="AA387" s="92"/>
      <c r="AB387" s="92" t="str">
        <f t="shared" ref="AB387:AB388" si="593">IF(AND($J387&gt;=50,$J387&lt;75),"X",IF($J387&lt;50,"",""))</f>
        <v/>
      </c>
      <c r="AC387" s="92"/>
      <c r="AD387" s="92" t="str">
        <f t="shared" ref="AD387:AD388" si="594">IF($J387&lt;50,"X","")</f>
        <v/>
      </c>
      <c r="AE387" s="9"/>
      <c r="AF387" s="172"/>
      <c r="AG387" s="172"/>
      <c r="AH387" s="10" t="str">
        <f t="shared" ref="AH387:AH388" si="595">IF($V387="Xuất sắc","X","")</f>
        <v>X</v>
      </c>
      <c r="AI387" s="10"/>
      <c r="AJ387" s="92" t="str">
        <f t="shared" ref="AJ387:AJ388" si="596">IF($V387="Tốt","X","")</f>
        <v/>
      </c>
      <c r="AK387" s="92"/>
      <c r="AL387" s="10" t="str">
        <f t="shared" ref="AL387:AL388" si="597">IF($V387="Hoàn thành","X","")</f>
        <v/>
      </c>
      <c r="AM387" s="92"/>
      <c r="AN387" s="10" t="str">
        <f t="shared" ref="AN387:AN388" si="598">IF($V387="Không hoàn thành","X","")</f>
        <v/>
      </c>
      <c r="AO387" s="569"/>
      <c r="AP387" s="10" t="str">
        <f t="shared" ref="AP387:AP388" si="599">IF($V387="Không đánh giá","X","")</f>
        <v/>
      </c>
      <c r="AQ387" s="172"/>
    </row>
    <row r="388" spans="1:43" s="5" customFormat="1" ht="21.75" customHeight="1" x14ac:dyDescent="0.25">
      <c r="A388" s="22">
        <v>14</v>
      </c>
      <c r="B388" s="73" t="s">
        <v>871</v>
      </c>
      <c r="C388" s="445" t="s">
        <v>872</v>
      </c>
      <c r="D388" s="568" t="s">
        <v>873</v>
      </c>
      <c r="E388" s="27">
        <v>80</v>
      </c>
      <c r="F388" s="27">
        <v>28</v>
      </c>
      <c r="G388" s="27">
        <v>60</v>
      </c>
      <c r="H388" s="27">
        <v>0.75</v>
      </c>
      <c r="I388" s="27">
        <v>0</v>
      </c>
      <c r="J388" s="169">
        <v>88.8</v>
      </c>
      <c r="K388" s="156">
        <f t="shared" si="588"/>
        <v>28</v>
      </c>
      <c r="L388" s="156">
        <f t="shared" si="588"/>
        <v>60</v>
      </c>
      <c r="M388" s="156">
        <f t="shared" si="588"/>
        <v>0.75</v>
      </c>
      <c r="N388" s="156">
        <f t="shared" si="588"/>
        <v>0</v>
      </c>
      <c r="O388" s="179">
        <f>K388+L388+M388-N388</f>
        <v>88.75</v>
      </c>
      <c r="P388" s="161" t="str">
        <f t="shared" si="520"/>
        <v>Tốt</v>
      </c>
      <c r="Q388" s="536"/>
      <c r="R388" s="536"/>
      <c r="S388" s="536"/>
      <c r="T388" s="580">
        <f t="shared" si="589"/>
        <v>0</v>
      </c>
      <c r="U388" s="580">
        <f t="shared" si="590"/>
        <v>0</v>
      </c>
      <c r="V388" s="581" t="str">
        <f t="shared" si="517"/>
        <v>Tốt</v>
      </c>
      <c r="W388" s="605"/>
      <c r="X388" s="10" t="str">
        <f t="shared" si="591"/>
        <v/>
      </c>
      <c r="Y388" s="10"/>
      <c r="Z388" s="92" t="str">
        <f t="shared" si="592"/>
        <v>X</v>
      </c>
      <c r="AA388" s="92"/>
      <c r="AB388" s="92" t="str">
        <f t="shared" si="593"/>
        <v/>
      </c>
      <c r="AC388" s="92"/>
      <c r="AD388" s="92" t="str">
        <f t="shared" si="594"/>
        <v/>
      </c>
      <c r="AE388" s="9"/>
      <c r="AF388" s="172"/>
      <c r="AG388" s="172"/>
      <c r="AH388" s="10" t="str">
        <f t="shared" si="595"/>
        <v/>
      </c>
      <c r="AI388" s="10"/>
      <c r="AJ388" s="92" t="str">
        <f t="shared" si="596"/>
        <v>X</v>
      </c>
      <c r="AK388" s="92"/>
      <c r="AL388" s="10" t="str">
        <f t="shared" si="597"/>
        <v/>
      </c>
      <c r="AM388" s="92"/>
      <c r="AN388" s="10" t="str">
        <f t="shared" si="598"/>
        <v/>
      </c>
      <c r="AO388" s="569"/>
      <c r="AP388" s="10" t="str">
        <f t="shared" si="599"/>
        <v/>
      </c>
      <c r="AQ388" s="172"/>
    </row>
    <row r="389" spans="1:43" s="32" customFormat="1" ht="26.25" customHeight="1" x14ac:dyDescent="0.25">
      <c r="A389" s="52" t="s">
        <v>469</v>
      </c>
      <c r="B389" s="51" t="s">
        <v>652</v>
      </c>
      <c r="C389" s="48"/>
      <c r="D389" s="97"/>
      <c r="E389" s="97"/>
      <c r="F389" s="97"/>
      <c r="G389" s="97"/>
      <c r="H389" s="97"/>
      <c r="I389" s="97"/>
      <c r="J389" s="100"/>
      <c r="K389" s="200"/>
      <c r="L389" s="200"/>
      <c r="M389" s="200"/>
      <c r="N389" s="200"/>
      <c r="O389" s="193"/>
      <c r="P389" s="161"/>
      <c r="Q389" s="537"/>
      <c r="R389" s="537"/>
      <c r="S389" s="537"/>
      <c r="T389" s="580"/>
      <c r="U389" s="580"/>
      <c r="V389" s="581"/>
      <c r="W389" s="616"/>
      <c r="X389" s="34">
        <f>X390+X392</f>
        <v>2</v>
      </c>
      <c r="Y389" s="95">
        <f>X389/($X389+$Z389+$AB389+$AD389+$AF389)</f>
        <v>0.66666666666666663</v>
      </c>
      <c r="Z389" s="34">
        <f>Z390+Z392</f>
        <v>1</v>
      </c>
      <c r="AA389" s="95">
        <f>Z389/($X389+$Z389+$AB389+$AD389+$AF389)</f>
        <v>0.33333333333333331</v>
      </c>
      <c r="AB389" s="34">
        <f>AB390+AB392</f>
        <v>0</v>
      </c>
      <c r="AC389" s="95">
        <f>AB389/($X389+$Z389+$AB389+$AD389+$AF389)</f>
        <v>0</v>
      </c>
      <c r="AD389" s="34">
        <f>AD390+AD392</f>
        <v>0</v>
      </c>
      <c r="AE389" s="95">
        <f>AD389/($X389+$Z389+$AB389+$AD389+$AF389)</f>
        <v>0</v>
      </c>
      <c r="AF389" s="34">
        <f>AF390+AF392</f>
        <v>0</v>
      </c>
      <c r="AG389" s="95">
        <f>AF389/($X389+$Z389+$AB389+$AD389+$AF389)</f>
        <v>0</v>
      </c>
      <c r="AH389" s="34">
        <f>AH390+AH392</f>
        <v>2</v>
      </c>
      <c r="AI389" s="95">
        <f>AH389/($X389+$Z389+$AB389+$AD389+$AF389)</f>
        <v>0.66666666666666663</v>
      </c>
      <c r="AJ389" s="34">
        <f>AJ390+AJ392</f>
        <v>0</v>
      </c>
      <c r="AK389" s="95">
        <f>AJ389/($X389+$Z389+$AB389+$AD389+$AF389)</f>
        <v>0</v>
      </c>
      <c r="AL389" s="34">
        <f>AL390+AL392</f>
        <v>0</v>
      </c>
      <c r="AM389" s="95">
        <f>AL389/($X389+$Z389+$AB389+$AD389+$AF389)</f>
        <v>0</v>
      </c>
      <c r="AN389" s="34">
        <f>AN390+AN392</f>
        <v>1</v>
      </c>
      <c r="AO389" s="95">
        <f>AN389/($X389+$Z389+$AB389+$AD389+$AF389)</f>
        <v>0.33333333333333331</v>
      </c>
      <c r="AP389" s="34">
        <f>AP390+AP392</f>
        <v>0</v>
      </c>
      <c r="AQ389" s="95">
        <f>AP389/($X389+$Z389+$AB389+$AD389+$AF389)</f>
        <v>0</v>
      </c>
    </row>
    <row r="390" spans="1:43" s="3" customFormat="1" ht="26.25" customHeight="1" x14ac:dyDescent="0.25">
      <c r="A390" s="84" t="s">
        <v>697</v>
      </c>
      <c r="B390" s="85" t="s">
        <v>23</v>
      </c>
      <c r="C390" s="86"/>
      <c r="D390" s="154"/>
      <c r="E390" s="84"/>
      <c r="F390" s="87"/>
      <c r="G390" s="87"/>
      <c r="H390" s="87"/>
      <c r="I390" s="87"/>
      <c r="J390" s="87"/>
      <c r="K390" s="198"/>
      <c r="L390" s="198"/>
      <c r="M390" s="198"/>
      <c r="N390" s="198"/>
      <c r="O390" s="179"/>
      <c r="P390" s="161"/>
      <c r="Q390" s="536"/>
      <c r="R390" s="536"/>
      <c r="S390" s="536"/>
      <c r="T390" s="580"/>
      <c r="U390" s="580"/>
      <c r="V390" s="581"/>
      <c r="W390" s="598"/>
      <c r="X390" s="88">
        <f>COUNTIF(X391:X391,"x")</f>
        <v>1</v>
      </c>
      <c r="Y390" s="94">
        <f>X390/($X390+$Z390+$AB390+$AD390+$AF390)</f>
        <v>1</v>
      </c>
      <c r="Z390" s="88">
        <f>COUNTIF(Z391:Z391,"x")</f>
        <v>0</v>
      </c>
      <c r="AA390" s="94">
        <f>Z390/($X390+$Z390+$AB390+$AD390+$AF390)</f>
        <v>0</v>
      </c>
      <c r="AB390" s="88">
        <f>COUNTIF(AB391:AB391,"x")</f>
        <v>0</v>
      </c>
      <c r="AC390" s="94">
        <f>AB390/($X390+$Z390+$AB390+$AD390+$AF390)</f>
        <v>0</v>
      </c>
      <c r="AD390" s="88">
        <f>COUNTIF(AD391:AD391,"x")</f>
        <v>0</v>
      </c>
      <c r="AE390" s="94">
        <f>AD390/($X390+$Z390+$AB390+$AD390+$AF390)</f>
        <v>0</v>
      </c>
      <c r="AF390" s="88">
        <f>COUNTIF(AF391:AF391,"x")</f>
        <v>0</v>
      </c>
      <c r="AG390" s="94">
        <f>AF390/($X390+$Z390+$AB390+$AD390+$AF390)</f>
        <v>0</v>
      </c>
      <c r="AH390" s="88">
        <f>COUNTIF(AH391:AH391,"x")</f>
        <v>1</v>
      </c>
      <c r="AI390" s="94">
        <f>AH390/($X390+$Z390+$AB390+$AD390+$AF390)</f>
        <v>1</v>
      </c>
      <c r="AJ390" s="88">
        <f>COUNTIF(AJ391:AJ391,"x")</f>
        <v>0</v>
      </c>
      <c r="AK390" s="94">
        <f>AJ390/($X390+$Z390+$AB390+$AD390+$AF390)</f>
        <v>0</v>
      </c>
      <c r="AL390" s="88">
        <f>COUNTIF(AL391:AL391,"x")</f>
        <v>0</v>
      </c>
      <c r="AM390" s="94">
        <f>AL390/($X390+$Z390+$AB390+$AD390+$AF390)</f>
        <v>0</v>
      </c>
      <c r="AN390" s="88">
        <f>COUNTIF(AN391:AN391,"x")</f>
        <v>0</v>
      </c>
      <c r="AO390" s="94">
        <f>AN390/($X390+$Z390+$AB390+$AD390+$AF390)</f>
        <v>0</v>
      </c>
      <c r="AP390" s="88">
        <f>COUNTIF(AP391:AP391,"x")</f>
        <v>0</v>
      </c>
      <c r="AQ390" s="94">
        <f>AP390/($X390+$Z390+$AB390+$AD390+$AF390)</f>
        <v>0</v>
      </c>
    </row>
    <row r="391" spans="1:43" s="3" customFormat="1" ht="26.25" customHeight="1" x14ac:dyDescent="0.25">
      <c r="A391" s="13">
        <v>1</v>
      </c>
      <c r="B391" s="23" t="s">
        <v>425</v>
      </c>
      <c r="C391" s="45" t="s">
        <v>426</v>
      </c>
      <c r="D391" s="123">
        <v>80600000693</v>
      </c>
      <c r="E391" s="27">
        <f>IFERROR((VLOOKUP($D391,'Các đơn vị'!$D$11:$M$390,2,0)),0)</f>
        <v>90</v>
      </c>
      <c r="F391" s="27">
        <v>30</v>
      </c>
      <c r="G391" s="27">
        <v>60</v>
      </c>
      <c r="H391" s="27">
        <v>0</v>
      </c>
      <c r="I391" s="27">
        <v>0</v>
      </c>
      <c r="J391" s="169">
        <v>90</v>
      </c>
      <c r="K391" s="156">
        <f>F391</f>
        <v>30</v>
      </c>
      <c r="L391" s="156">
        <f>G391</f>
        <v>60</v>
      </c>
      <c r="M391" s="156"/>
      <c r="N391" s="156"/>
      <c r="O391" s="179">
        <f>K391+L391+M391-N391</f>
        <v>90</v>
      </c>
      <c r="P391" s="161" t="str">
        <f t="shared" si="520"/>
        <v>Xuất sắc</v>
      </c>
      <c r="Q391" s="536"/>
      <c r="R391" s="536"/>
      <c r="S391" s="536"/>
      <c r="T391" s="580">
        <f t="shared" ref="T391" si="600">COUNTIF(Q391:S391,"B")+COUNTIF(Q391:S391,"C")*2</f>
        <v>0</v>
      </c>
      <c r="U391" s="580">
        <f t="shared" ref="U391" si="601">+COUNTIF(Q391:S391,"D")</f>
        <v>0</v>
      </c>
      <c r="V391" s="581" t="str">
        <f t="shared" si="517"/>
        <v>Xuất sắc</v>
      </c>
      <c r="W391" s="610"/>
      <c r="X391" s="10" t="str">
        <f t="shared" ref="X391" si="602">IF(AND($J391&gt;=90,$J391&lt;=100),"X",IF($J391&lt;90,"",""))</f>
        <v>X</v>
      </c>
      <c r="Y391" s="10"/>
      <c r="Z391" s="92" t="str">
        <f t="shared" ref="Z391" si="603">IF(AND($J391&gt;=75,$J391&lt;90),"X",IF($J391&lt;75,"",""))</f>
        <v/>
      </c>
      <c r="AA391" s="92"/>
      <c r="AB391" s="92" t="str">
        <f t="shared" ref="AB391" si="604">IF(AND($J391&gt;=50,$J391&lt;75),"X",IF($J391&lt;50,"",""))</f>
        <v/>
      </c>
      <c r="AC391" s="92"/>
      <c r="AD391" s="92" t="str">
        <f t="shared" ref="AD391" si="605">IF($J391&lt;50,"X","")</f>
        <v/>
      </c>
      <c r="AE391" s="9"/>
      <c r="AF391" s="172"/>
      <c r="AG391" s="172"/>
      <c r="AH391" s="10" t="str">
        <f t="shared" ref="AH391" si="606">IF($V391="Xuất sắc","X","")</f>
        <v>X</v>
      </c>
      <c r="AI391" s="10"/>
      <c r="AJ391" s="92" t="str">
        <f t="shared" ref="AJ391" si="607">IF($V391="Tốt","X","")</f>
        <v/>
      </c>
      <c r="AK391" s="92"/>
      <c r="AL391" s="10" t="str">
        <f t="shared" ref="AL391" si="608">IF($V391="Hoàn thành","X","")</f>
        <v/>
      </c>
      <c r="AM391" s="92"/>
      <c r="AN391" s="10" t="str">
        <f t="shared" ref="AN391" si="609">IF($V391="Không hoàn thành","X","")</f>
        <v/>
      </c>
      <c r="AO391" s="569"/>
      <c r="AP391" s="10" t="str">
        <f t="shared" ref="AP391" si="610">IF($V391="Không đánh giá","X","")</f>
        <v/>
      </c>
      <c r="AQ391" s="172"/>
    </row>
    <row r="392" spans="1:43" s="5" customFormat="1" ht="26.25" customHeight="1" x14ac:dyDescent="0.25">
      <c r="A392" s="84" t="s">
        <v>698</v>
      </c>
      <c r="B392" s="85" t="s">
        <v>27</v>
      </c>
      <c r="C392" s="86"/>
      <c r="D392" s="84"/>
      <c r="E392" s="84"/>
      <c r="F392" s="87"/>
      <c r="G392" s="87"/>
      <c r="H392" s="87"/>
      <c r="I392" s="87"/>
      <c r="J392" s="87"/>
      <c r="K392" s="198"/>
      <c r="L392" s="198"/>
      <c r="M392" s="198"/>
      <c r="N392" s="198"/>
      <c r="O392" s="179"/>
      <c r="P392" s="161"/>
      <c r="Q392" s="536"/>
      <c r="R392" s="536"/>
      <c r="S392" s="536"/>
      <c r="T392" s="580"/>
      <c r="U392" s="580"/>
      <c r="V392" s="581"/>
      <c r="W392" s="598"/>
      <c r="X392" s="88">
        <f>COUNTIF(X393:X394,"x")</f>
        <v>1</v>
      </c>
      <c r="Y392" s="94">
        <f>X392/($X392+$Z392+$AB392+$AD392+$AF392)</f>
        <v>0.5</v>
      </c>
      <c r="Z392" s="88">
        <f>COUNTIF(Z393:Z394,"x")</f>
        <v>1</v>
      </c>
      <c r="AA392" s="94">
        <f>Z392/($X392+$Z392+$AB392+$AD392+$AF392)</f>
        <v>0.5</v>
      </c>
      <c r="AB392" s="88">
        <f>COUNTIF(AB393:AB394,"x")</f>
        <v>0</v>
      </c>
      <c r="AC392" s="94">
        <f>AB392/($X392+$Z392+$AB392+$AD392+$AF392)</f>
        <v>0</v>
      </c>
      <c r="AD392" s="88">
        <f>COUNTIF(AD393:AD394,"x")</f>
        <v>0</v>
      </c>
      <c r="AE392" s="94">
        <f>AD392/($X392+$Z392+$AB392+$AD392+$AF392)</f>
        <v>0</v>
      </c>
      <c r="AF392" s="88">
        <f>COUNTIF(AF393:AF394,"x")</f>
        <v>0</v>
      </c>
      <c r="AG392" s="94">
        <f>AF392/($X392+$Z392+$AB392+$AD392+$AF392)</f>
        <v>0</v>
      </c>
      <c r="AH392" s="88">
        <f>COUNTIF(AH393:AH394,"x")</f>
        <v>1</v>
      </c>
      <c r="AI392" s="94">
        <f>AH392/($X392+$Z392+$AB392+$AD392+$AF392)</f>
        <v>0.5</v>
      </c>
      <c r="AJ392" s="88">
        <f>COUNTIF(AJ393:AJ394,"x")</f>
        <v>0</v>
      </c>
      <c r="AK392" s="94">
        <f>AJ392/($X392+$Z392+$AB392+$AD392+$AF392)</f>
        <v>0</v>
      </c>
      <c r="AL392" s="88">
        <f>COUNTIF(AL393:AL394,"x")</f>
        <v>0</v>
      </c>
      <c r="AM392" s="94">
        <f>AL392/($X392+$Z392+$AB392+$AD392+$AF392)</f>
        <v>0</v>
      </c>
      <c r="AN392" s="88">
        <f>COUNTIF(AN393:AN394,"x")</f>
        <v>1</v>
      </c>
      <c r="AO392" s="94">
        <f>AN392/($X392+$Z392+$AB392+$AD392+$AF392)</f>
        <v>0.5</v>
      </c>
      <c r="AP392" s="88">
        <f>COUNTIF(AP393:AP394,"x")</f>
        <v>0</v>
      </c>
      <c r="AQ392" s="94">
        <f>AP392/($X392+$Z392+$AB392+$AD392+$AF392)</f>
        <v>0</v>
      </c>
    </row>
    <row r="393" spans="1:43" s="5" customFormat="1" ht="33" customHeight="1" x14ac:dyDescent="0.25">
      <c r="A393" s="22">
        <v>2</v>
      </c>
      <c r="B393" s="73" t="s">
        <v>269</v>
      </c>
      <c r="C393" s="144" t="s">
        <v>104</v>
      </c>
      <c r="D393" s="181">
        <v>90400000056</v>
      </c>
      <c r="E393" s="27">
        <f>IFERROR((VLOOKUP($D393,'Các đơn vị'!$D$11:$M$390,2,0)),0)</f>
        <v>86</v>
      </c>
      <c r="F393" s="27">
        <v>25</v>
      </c>
      <c r="G393" s="27">
        <v>50</v>
      </c>
      <c r="H393" s="27">
        <v>0</v>
      </c>
      <c r="I393" s="27">
        <v>0</v>
      </c>
      <c r="J393" s="169">
        <v>75</v>
      </c>
      <c r="K393" s="156">
        <f>F393</f>
        <v>25</v>
      </c>
      <c r="L393" s="156">
        <f>G393</f>
        <v>50</v>
      </c>
      <c r="M393" s="156">
        <f t="shared" ref="M393" si="611">H393</f>
        <v>0</v>
      </c>
      <c r="N393" s="156">
        <f t="shared" ref="N393" si="612">I393</f>
        <v>0</v>
      </c>
      <c r="O393" s="179">
        <f>K393+L393+M393-N393</f>
        <v>75</v>
      </c>
      <c r="P393" s="161" t="str">
        <f t="shared" si="520"/>
        <v>Tốt</v>
      </c>
      <c r="Q393" s="536"/>
      <c r="R393" s="536" t="s">
        <v>880</v>
      </c>
      <c r="S393" s="536"/>
      <c r="T393" s="580">
        <f t="shared" ref="T393:T394" si="613">COUNTIF(Q393:S393,"B")+COUNTIF(Q393:S393,"C")*2</f>
        <v>2</v>
      </c>
      <c r="U393" s="580">
        <f t="shared" ref="U393:U394" si="614">+COUNTIF(Q393:S393,"D")</f>
        <v>0</v>
      </c>
      <c r="V393" s="581" t="str">
        <f t="shared" si="517"/>
        <v>Không hoàn thành</v>
      </c>
      <c r="W393" s="541" t="s">
        <v>897</v>
      </c>
      <c r="X393" s="10" t="str">
        <f t="shared" ref="X393:X394" si="615">IF(AND($J393&gt;=90,$J393&lt;=100),"X",IF($J393&lt;90,"",""))</f>
        <v/>
      </c>
      <c r="Y393" s="10"/>
      <c r="Z393" s="92" t="str">
        <f t="shared" ref="Z393:Z394" si="616">IF(AND($J393&gt;=75,$J393&lt;90),"X",IF($J393&lt;75,"",""))</f>
        <v>X</v>
      </c>
      <c r="AA393" s="92"/>
      <c r="AB393" s="92" t="str">
        <f t="shared" ref="AB393:AB394" si="617">IF(AND($J393&gt;=50,$J393&lt;75),"X",IF($J393&lt;50,"",""))</f>
        <v/>
      </c>
      <c r="AC393" s="92"/>
      <c r="AD393" s="92" t="str">
        <f t="shared" ref="AD393:AD394" si="618">IF($J393&lt;50,"X","")</f>
        <v/>
      </c>
      <c r="AE393" s="9"/>
      <c r="AF393" s="172"/>
      <c r="AG393" s="172"/>
      <c r="AH393" s="10" t="str">
        <f t="shared" ref="AH393:AH394" si="619">IF($V393="Xuất sắc","X","")</f>
        <v/>
      </c>
      <c r="AI393" s="10"/>
      <c r="AJ393" s="92" t="str">
        <f t="shared" ref="AJ393:AJ394" si="620">IF($V393="Tốt","X","")</f>
        <v/>
      </c>
      <c r="AK393" s="92"/>
      <c r="AL393" s="10" t="str">
        <f t="shared" ref="AL393:AL394" si="621">IF($V393="Hoàn thành","X","")</f>
        <v/>
      </c>
      <c r="AM393" s="92"/>
      <c r="AN393" s="10" t="str">
        <f t="shared" ref="AN393:AN394" si="622">IF($V393="Không hoàn thành","X","")</f>
        <v>X</v>
      </c>
      <c r="AO393" s="569"/>
      <c r="AP393" s="10" t="str">
        <f t="shared" ref="AP393:AP394" si="623">IF($V393="Không đánh giá","X","")</f>
        <v/>
      </c>
      <c r="AQ393" s="172"/>
    </row>
    <row r="394" spans="1:43" s="5" customFormat="1" ht="26.25" customHeight="1" x14ac:dyDescent="0.25">
      <c r="A394" s="22">
        <v>3</v>
      </c>
      <c r="B394" s="73" t="s">
        <v>262</v>
      </c>
      <c r="C394" s="144" t="s">
        <v>218</v>
      </c>
      <c r="D394" s="571" t="s">
        <v>874</v>
      </c>
      <c r="E394" s="27">
        <f>IFERROR((VLOOKUP($D394,'Các đơn vị'!$D$11:$M$390,2,0)),0)</f>
        <v>76</v>
      </c>
      <c r="F394" s="27">
        <v>30</v>
      </c>
      <c r="G394" s="27">
        <v>60</v>
      </c>
      <c r="H394" s="27">
        <v>0</v>
      </c>
      <c r="I394" s="27">
        <v>0</v>
      </c>
      <c r="J394" s="169">
        <v>90</v>
      </c>
      <c r="K394" s="156">
        <f>F394</f>
        <v>30</v>
      </c>
      <c r="L394" s="156">
        <f>G394</f>
        <v>60</v>
      </c>
      <c r="M394" s="157"/>
      <c r="N394" s="157"/>
      <c r="O394" s="179">
        <f>K394+L394+M394-N394</f>
        <v>90</v>
      </c>
      <c r="P394" s="161" t="str">
        <f t="shared" si="520"/>
        <v>Xuất sắc</v>
      </c>
      <c r="Q394" s="536"/>
      <c r="R394" s="536"/>
      <c r="S394" s="536"/>
      <c r="T394" s="580">
        <f t="shared" si="613"/>
        <v>0</v>
      </c>
      <c r="U394" s="580">
        <f t="shared" si="614"/>
        <v>0</v>
      </c>
      <c r="V394" s="581" t="str">
        <f t="shared" si="517"/>
        <v>Xuất sắc</v>
      </c>
      <c r="W394" s="608"/>
      <c r="X394" s="10" t="str">
        <f t="shared" si="615"/>
        <v>X</v>
      </c>
      <c r="Y394" s="10"/>
      <c r="Z394" s="92" t="str">
        <f t="shared" si="616"/>
        <v/>
      </c>
      <c r="AA394" s="92"/>
      <c r="AB394" s="92" t="str">
        <f t="shared" si="617"/>
        <v/>
      </c>
      <c r="AC394" s="92"/>
      <c r="AD394" s="92" t="str">
        <f t="shared" si="618"/>
        <v/>
      </c>
      <c r="AE394" s="9"/>
      <c r="AF394" s="172"/>
      <c r="AG394" s="172"/>
      <c r="AH394" s="10" t="str">
        <f t="shared" si="619"/>
        <v>X</v>
      </c>
      <c r="AI394" s="10"/>
      <c r="AJ394" s="92" t="str">
        <f t="shared" si="620"/>
        <v/>
      </c>
      <c r="AK394" s="92"/>
      <c r="AL394" s="10" t="str">
        <f t="shared" si="621"/>
        <v/>
      </c>
      <c r="AM394" s="92"/>
      <c r="AN394" s="10" t="str">
        <f t="shared" si="622"/>
        <v/>
      </c>
      <c r="AO394" s="569"/>
      <c r="AP394" s="10" t="str">
        <f t="shared" si="623"/>
        <v/>
      </c>
      <c r="AQ394" s="172"/>
    </row>
    <row r="395" spans="1:43" s="12" customFormat="1" x14ac:dyDescent="0.25">
      <c r="A395" s="8"/>
      <c r="B395" s="7"/>
      <c r="C395" s="49"/>
      <c r="D395" s="8"/>
      <c r="E395" s="8"/>
      <c r="F395" s="8"/>
      <c r="G395" s="8"/>
      <c r="H395" s="8"/>
      <c r="I395" s="8"/>
      <c r="J395" s="6"/>
      <c r="K395" s="8"/>
      <c r="L395" s="8"/>
      <c r="M395" s="8"/>
      <c r="N395" s="8"/>
      <c r="O395" s="8"/>
      <c r="P395" s="158"/>
      <c r="Q395" s="8"/>
      <c r="R395" s="8"/>
      <c r="S395" s="8"/>
      <c r="T395" s="8"/>
      <c r="U395" s="8"/>
      <c r="V395" s="158"/>
      <c r="W395" s="177"/>
    </row>
    <row r="396" spans="1:43" ht="25.5" customHeight="1" x14ac:dyDescent="0.25">
      <c r="B396" s="688" t="s">
        <v>12</v>
      </c>
      <c r="C396" s="688"/>
      <c r="D396" s="688"/>
      <c r="E396" s="688"/>
      <c r="F396" s="688"/>
      <c r="G396" s="1"/>
      <c r="X396" s="102">
        <f>X8+X14+X43+X62+X73+X85+X120+X139+X146+X150+X158+X164+X173+X180+X216+X234+X263+X292+X324+X350+X360+X372+X389</f>
        <v>149</v>
      </c>
      <c r="Z396" s="102">
        <f>Z8+Z14+Z43+Z62+Z73+Z85+Z120+Z139+Z146+Z150+Z158+Z164+Z173+Z180+Z216+Z234+Z263+Z292+Z324+Z350+Z360+Z372+Z389</f>
        <v>167</v>
      </c>
      <c r="AB396" s="102">
        <f>AB8+AB14+AB43+AB62+AB73+AB85+AB120+AB139+AB146+AB150+AB158+AB164+AB173+AB180+AB216+AB234+AB263+AB292+AB324+AB350+AB360+AB372+AB389</f>
        <v>0</v>
      </c>
      <c r="AD396" s="102">
        <f>AD8+AD14+AD43+AD62+AD73+AD85+AD120+AD139+AD146+AD150+AD158+AD164+AD173+AD180+AD216+AD234+AD263+AD292+AD324+AD350+AD360+AD372+AD389</f>
        <v>1</v>
      </c>
      <c r="AF396" s="102">
        <f>AF8+AF14+AF43+AF62+AF73+AF85+AF120+AF139+AF146+AF150+AF158+AF164+AF173+AF180+AF216+AF234+AF263+AF292+AF324+AF350+AF360+AF372+AF389</f>
        <v>1</v>
      </c>
      <c r="AH396" s="102">
        <f>AH8+AH14+AH43+AH62+AH73+AH85+AH120+AH139+AH146+AH150+AH158+AH164+AH173+AH180+AH216+AH234+AH263+AH292+AH324+AH350+AH360+AH372+AH389</f>
        <v>140</v>
      </c>
      <c r="AJ396" s="102">
        <f>AJ8+AJ14+AJ43+AJ62+AJ73+AJ85+AJ120+AJ139+AJ146+AJ150+AJ158+AJ164+AJ173+AJ180+AJ216+AJ234+AJ263+AJ292+AJ324+AJ350+AJ360+AJ372+AJ389</f>
        <v>169</v>
      </c>
      <c r="AL396" s="102">
        <f>AL8+AL14+AL43+AL62+AL73+AL85+AL120+AL139+AL146+AL150+AL158+AL164+AL173+AL180+AL216+AL234+AL263+AL292+AL324+AL350+AL360+AL372+AL389</f>
        <v>5</v>
      </c>
      <c r="AN396" s="102">
        <f>AN8+AN14+AN43+AN62+AN73+AN85+AN120+AN139+AN146+AN150+AN158+AN164+AN173+AN180+AN216+AN234+AN263+AN292+AN324+AN350+AN360+AN372+AN389</f>
        <v>4</v>
      </c>
      <c r="AP396" s="102">
        <f>AP8+AP14+AP43+AP62+AP73+AP85+AP120+AP139+AP146+AP150+AP158+AP164+AP173+AP180+AP216+AP234+AP263+AP292+AP324+AP350+AP360+AP372+AP389</f>
        <v>1</v>
      </c>
    </row>
    <row r="397" spans="1:43" ht="78.75" customHeight="1" x14ac:dyDescent="0.25">
      <c r="B397" s="693" t="s">
        <v>4</v>
      </c>
      <c r="C397" s="694"/>
      <c r="D397" s="693" t="s">
        <v>9</v>
      </c>
      <c r="E397" s="694"/>
      <c r="F397" s="693" t="s">
        <v>10</v>
      </c>
      <c r="G397" s="694"/>
      <c r="H397" s="699" t="s">
        <v>11</v>
      </c>
      <c r="I397" s="699"/>
      <c r="J397" s="697" t="s">
        <v>693</v>
      </c>
      <c r="K397" s="695"/>
      <c r="L397" s="698"/>
      <c r="M397" s="698"/>
    </row>
    <row r="398" spans="1:43" ht="34.5" customHeight="1" x14ac:dyDescent="0.25">
      <c r="B398" s="689" t="s">
        <v>1</v>
      </c>
      <c r="C398" s="690"/>
      <c r="D398" s="691"/>
      <c r="E398" s="692"/>
      <c r="F398" s="691">
        <f>COUNTIF($V$10:$V$394,"Xuất sắc")</f>
        <v>142</v>
      </c>
      <c r="G398" s="692"/>
      <c r="H398" s="686">
        <f>F398/($F$398+$F$399+$F$400+$F$401+$F$402)</f>
        <v>0.44514106583072099</v>
      </c>
      <c r="I398" s="687"/>
    </row>
    <row r="399" spans="1:43" ht="34.5" customHeight="1" x14ac:dyDescent="0.25">
      <c r="B399" s="689" t="s">
        <v>5</v>
      </c>
      <c r="C399" s="690"/>
      <c r="D399" s="691"/>
      <c r="E399" s="692"/>
      <c r="F399" s="691">
        <f>COUNTIF($V$10:$V$394,"Tốt")</f>
        <v>167</v>
      </c>
      <c r="G399" s="692"/>
      <c r="H399" s="686">
        <f>F399/($F$398+$F$399+$F$400+$F$401+$F$402)</f>
        <v>0.52351097178683381</v>
      </c>
      <c r="I399" s="687"/>
    </row>
    <row r="400" spans="1:43" ht="48" customHeight="1" x14ac:dyDescent="0.25">
      <c r="B400" s="689" t="s">
        <v>2</v>
      </c>
      <c r="C400" s="690"/>
      <c r="D400" s="691"/>
      <c r="E400" s="692"/>
      <c r="F400" s="691">
        <f>COUNTIF($V$10:$V$394,"Hoàn thành")</f>
        <v>5</v>
      </c>
      <c r="G400" s="692"/>
      <c r="H400" s="686">
        <f>F400/($F$398+$F$399+$F$400+$F$401+$F$402)</f>
        <v>1.5673981191222569E-2</v>
      </c>
      <c r="I400" s="687"/>
    </row>
    <row r="401" spans="2:9" ht="34.5" customHeight="1" x14ac:dyDescent="0.25">
      <c r="B401" s="689" t="s">
        <v>3</v>
      </c>
      <c r="C401" s="690"/>
      <c r="D401" s="691"/>
      <c r="E401" s="692"/>
      <c r="F401" s="691">
        <f>COUNTIF($V$10:$V$394,"Không hoàn thành")</f>
        <v>4</v>
      </c>
      <c r="G401" s="692"/>
      <c r="H401" s="686">
        <f>F401/($F$398+$F$399+$F$400+$F$401+$F$402)</f>
        <v>1.2539184952978056E-2</v>
      </c>
      <c r="I401" s="687"/>
    </row>
    <row r="402" spans="2:9" ht="34.5" customHeight="1" x14ac:dyDescent="0.25">
      <c r="B402" s="689" t="s">
        <v>690</v>
      </c>
      <c r="C402" s="690"/>
      <c r="D402" s="691"/>
      <c r="E402" s="692"/>
      <c r="F402" s="691">
        <f>COUNTIF($V$10:$V$394,"Không đánh giá")</f>
        <v>1</v>
      </c>
      <c r="G402" s="692"/>
      <c r="H402" s="686">
        <f>F402/($F$398+$F$399+$F$400+$F$401+$F$402)</f>
        <v>3.134796238244514E-3</v>
      </c>
      <c r="I402" s="687"/>
    </row>
    <row r="404" spans="2:9" x14ac:dyDescent="0.25">
      <c r="F404" s="695">
        <f>SUM(F398:G402)</f>
        <v>319</v>
      </c>
      <c r="G404" s="695"/>
    </row>
  </sheetData>
  <autoFilter ref="A7:AQ394">
    <filterColumn colId="3" showButton="0"/>
  </autoFilter>
  <mergeCells count="52">
    <mergeCell ref="AF6:AG6"/>
    <mergeCell ref="X5:AG5"/>
    <mergeCell ref="X6:Y6"/>
    <mergeCell ref="Z6:AA6"/>
    <mergeCell ref="AB6:AC6"/>
    <mergeCell ref="AH5:AQ5"/>
    <mergeCell ref="AH6:AI6"/>
    <mergeCell ref="AJ6:AK6"/>
    <mergeCell ref="AL6:AM6"/>
    <mergeCell ref="AN6:AO6"/>
    <mergeCell ref="AP6:AQ6"/>
    <mergeCell ref="A1:F1"/>
    <mergeCell ref="A2:D2"/>
    <mergeCell ref="G2:V2"/>
    <mergeCell ref="F5:J5"/>
    <mergeCell ref="K5:V5"/>
    <mergeCell ref="A3:W3"/>
    <mergeCell ref="W5:W6"/>
    <mergeCell ref="A5:A6"/>
    <mergeCell ref="B5:C6"/>
    <mergeCell ref="D5:D6"/>
    <mergeCell ref="F404:G404"/>
    <mergeCell ref="B402:C402"/>
    <mergeCell ref="D402:E402"/>
    <mergeCell ref="F402:G402"/>
    <mergeCell ref="AD6:AE6"/>
    <mergeCell ref="J397:K397"/>
    <mergeCell ref="L397:M397"/>
    <mergeCell ref="F401:G401"/>
    <mergeCell ref="H397:I397"/>
    <mergeCell ref="H398:I398"/>
    <mergeCell ref="E5:E6"/>
    <mergeCell ref="D7:E7"/>
    <mergeCell ref="B397:C397"/>
    <mergeCell ref="D397:E397"/>
    <mergeCell ref="B398:C398"/>
    <mergeCell ref="D398:E398"/>
    <mergeCell ref="H402:I402"/>
    <mergeCell ref="B396:F396"/>
    <mergeCell ref="B401:C401"/>
    <mergeCell ref="D401:E401"/>
    <mergeCell ref="B400:C400"/>
    <mergeCell ref="D400:E400"/>
    <mergeCell ref="F399:G399"/>
    <mergeCell ref="F400:G400"/>
    <mergeCell ref="B399:C399"/>
    <mergeCell ref="D399:E399"/>
    <mergeCell ref="H399:I399"/>
    <mergeCell ref="H400:I400"/>
    <mergeCell ref="H401:I401"/>
    <mergeCell ref="F397:G397"/>
    <mergeCell ref="F398:G398"/>
  </mergeCells>
  <printOptions horizontalCentered="1"/>
  <pageMargins left="0.48" right="0.33" top="0.65" bottom="0.55000000000000004" header="0.3" footer="0.3"/>
  <pageSetup paperSize="8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39"/>
  <sheetViews>
    <sheetView topLeftCell="A2" zoomScale="70" zoomScaleNormal="70" workbookViewId="0">
      <pane xSplit="22" ySplit="3" topLeftCell="W5" activePane="bottomRight" state="frozen"/>
      <selection activeCell="A2" sqref="A2"/>
      <selection pane="topRight" activeCell="W2" sqref="W2"/>
      <selection pane="bottomLeft" activeCell="A5" sqref="A5"/>
      <selection pane="bottomRight" activeCell="P8" sqref="P8"/>
    </sheetView>
  </sheetViews>
  <sheetFormatPr defaultRowHeight="18.75" x14ac:dyDescent="0.25"/>
  <cols>
    <col min="1" max="1" width="6.140625" style="112" customWidth="1"/>
    <col min="2" max="2" width="36.42578125" style="111" customWidth="1"/>
    <col min="3" max="3" width="11.140625" style="111" customWidth="1"/>
    <col min="4" max="4" width="9.140625" style="111" hidden="1" customWidth="1"/>
    <col min="5" max="5" width="11.7109375" style="111" hidden="1" customWidth="1"/>
    <col min="6" max="6" width="9.140625" style="111" hidden="1" customWidth="1"/>
    <col min="7" max="7" width="11.85546875" style="111" hidden="1" customWidth="1"/>
    <col min="8" max="8" width="9.140625" style="111" hidden="1" customWidth="1"/>
    <col min="9" max="9" width="14.28515625" style="111" hidden="1" customWidth="1"/>
    <col min="10" max="10" width="9.140625" style="111" hidden="1" customWidth="1"/>
    <col min="11" max="11" width="11.5703125" style="111" hidden="1" customWidth="1"/>
    <col min="12" max="13" width="9.140625" style="111" hidden="1" customWidth="1"/>
    <col min="14" max="14" width="9.140625" style="111"/>
    <col min="15" max="15" width="11.7109375" style="111" customWidth="1"/>
    <col min="16" max="16" width="9.140625" style="111"/>
    <col min="17" max="17" width="11.85546875" style="111" customWidth="1"/>
    <col min="18" max="18" width="9.140625" style="111"/>
    <col min="19" max="19" width="14.28515625" style="111" customWidth="1"/>
    <col min="20" max="20" width="9.140625" style="111"/>
    <col min="21" max="21" width="11.5703125" style="111" customWidth="1"/>
    <col min="22" max="16384" width="9.140625" style="111"/>
  </cols>
  <sheetData>
    <row r="1" spans="1:23" ht="32.25" customHeight="1" x14ac:dyDescent="0.25">
      <c r="B1" s="334"/>
      <c r="C1" s="334"/>
      <c r="D1" s="733" t="s">
        <v>691</v>
      </c>
      <c r="E1" s="733"/>
      <c r="F1" s="733"/>
      <c r="G1" s="733"/>
      <c r="H1" s="733"/>
      <c r="I1" s="733"/>
      <c r="J1" s="733"/>
      <c r="K1" s="733"/>
      <c r="L1" s="733"/>
      <c r="M1" s="733"/>
      <c r="N1" s="727" t="s">
        <v>692</v>
      </c>
      <c r="O1" s="727"/>
      <c r="P1" s="727"/>
      <c r="Q1" s="727"/>
      <c r="R1" s="727"/>
      <c r="S1" s="727"/>
      <c r="T1" s="727"/>
      <c r="U1" s="727"/>
      <c r="V1" s="727"/>
      <c r="W1" s="727"/>
    </row>
    <row r="2" spans="1:23" x14ac:dyDescent="0.25">
      <c r="N2" s="335"/>
      <c r="O2" s="335"/>
      <c r="P2" s="335"/>
      <c r="Q2" s="335"/>
      <c r="R2" s="335"/>
      <c r="S2" s="335"/>
      <c r="T2" s="335"/>
      <c r="U2" s="335"/>
      <c r="V2" s="335"/>
      <c r="W2" s="335"/>
    </row>
    <row r="3" spans="1:23" ht="68.25" customHeight="1" x14ac:dyDescent="0.25">
      <c r="A3" s="731" t="s">
        <v>512</v>
      </c>
      <c r="B3" s="731" t="s">
        <v>513</v>
      </c>
      <c r="C3" s="729" t="s">
        <v>514</v>
      </c>
      <c r="D3" s="728" t="s">
        <v>55</v>
      </c>
      <c r="E3" s="728"/>
      <c r="F3" s="728" t="s">
        <v>7</v>
      </c>
      <c r="G3" s="728"/>
      <c r="H3" s="728" t="s">
        <v>25</v>
      </c>
      <c r="I3" s="728"/>
      <c r="J3" s="728" t="s">
        <v>8</v>
      </c>
      <c r="K3" s="728"/>
      <c r="L3" s="728" t="s">
        <v>617</v>
      </c>
      <c r="M3" s="728"/>
      <c r="N3" s="734" t="s">
        <v>55</v>
      </c>
      <c r="O3" s="734"/>
      <c r="P3" s="734" t="s">
        <v>7</v>
      </c>
      <c r="Q3" s="734"/>
      <c r="R3" s="734" t="s">
        <v>25</v>
      </c>
      <c r="S3" s="734"/>
      <c r="T3" s="734" t="s">
        <v>8</v>
      </c>
      <c r="U3" s="734"/>
      <c r="V3" s="734" t="s">
        <v>617</v>
      </c>
      <c r="W3" s="734"/>
    </row>
    <row r="4" spans="1:23" s="112" customFormat="1" x14ac:dyDescent="0.25">
      <c r="A4" s="732"/>
      <c r="B4" s="732"/>
      <c r="C4" s="730"/>
      <c r="D4" s="116" t="s">
        <v>368</v>
      </c>
      <c r="E4" s="116" t="s">
        <v>369</v>
      </c>
      <c r="F4" s="116" t="s">
        <v>368</v>
      </c>
      <c r="G4" s="116" t="s">
        <v>369</v>
      </c>
      <c r="H4" s="116" t="s">
        <v>368</v>
      </c>
      <c r="I4" s="116" t="s">
        <v>369</v>
      </c>
      <c r="J4" s="116" t="s">
        <v>368</v>
      </c>
      <c r="K4" s="116" t="s">
        <v>369</v>
      </c>
      <c r="L4" s="183" t="s">
        <v>368</v>
      </c>
      <c r="M4" s="183" t="s">
        <v>369</v>
      </c>
      <c r="N4" s="336" t="s">
        <v>368</v>
      </c>
      <c r="O4" s="336" t="s">
        <v>369</v>
      </c>
      <c r="P4" s="336" t="s">
        <v>368</v>
      </c>
      <c r="Q4" s="336" t="s">
        <v>369</v>
      </c>
      <c r="R4" s="336" t="s">
        <v>368</v>
      </c>
      <c r="S4" s="336" t="s">
        <v>369</v>
      </c>
      <c r="T4" s="336" t="s">
        <v>368</v>
      </c>
      <c r="U4" s="336" t="s">
        <v>369</v>
      </c>
      <c r="V4" s="336" t="s">
        <v>368</v>
      </c>
      <c r="W4" s="336" t="s">
        <v>369</v>
      </c>
    </row>
    <row r="5" spans="1:23" s="112" customFormat="1" x14ac:dyDescent="0.25">
      <c r="A5" s="124" t="s">
        <v>490</v>
      </c>
      <c r="B5" s="513" t="s">
        <v>564</v>
      </c>
      <c r="C5" s="113">
        <f>D5+F5+H5+J5+L5</f>
        <v>4</v>
      </c>
      <c r="D5" s="121">
        <f>'Mau 4B'!X9</f>
        <v>3</v>
      </c>
      <c r="E5" s="116"/>
      <c r="F5" s="121">
        <f>'Mau 4B'!Z9</f>
        <v>0</v>
      </c>
      <c r="G5" s="116"/>
      <c r="H5" s="121">
        <f>'Mau 4B'!AB9</f>
        <v>0</v>
      </c>
      <c r="I5" s="116"/>
      <c r="J5" s="333">
        <f>'Mau 4B'!AD9</f>
        <v>0</v>
      </c>
      <c r="K5" s="116"/>
      <c r="L5" s="121">
        <f>'Mau 4B'!AF9</f>
        <v>1</v>
      </c>
      <c r="M5" s="183"/>
      <c r="N5" s="337">
        <f>'Mau 4B'!AH9</f>
        <v>3</v>
      </c>
      <c r="O5" s="336"/>
      <c r="P5" s="337">
        <f>'Mau 4B'!AJ9</f>
        <v>0</v>
      </c>
      <c r="Q5" s="336"/>
      <c r="R5" s="337">
        <f>'Mau 4B'!AL9</f>
        <v>0</v>
      </c>
      <c r="S5" s="336"/>
      <c r="T5" s="337">
        <f>'Mau 4B'!AN9</f>
        <v>0</v>
      </c>
      <c r="U5" s="336"/>
      <c r="V5" s="337">
        <f>'Mau 4B'!AP9</f>
        <v>1</v>
      </c>
      <c r="W5" s="336"/>
    </row>
    <row r="6" spans="1:23" ht="37.5" x14ac:dyDescent="0.25">
      <c r="A6" s="124" t="s">
        <v>491</v>
      </c>
      <c r="B6" s="174" t="s">
        <v>618</v>
      </c>
      <c r="C6" s="113">
        <f t="shared" ref="C6:C28" si="0">D6+F6+H6+J6+L6</f>
        <v>25</v>
      </c>
      <c r="D6" s="121">
        <f>'Mau 4B'!X14</f>
        <v>15</v>
      </c>
      <c r="E6" s="117">
        <f>'Mau 4B'!Y14</f>
        <v>0.6</v>
      </c>
      <c r="F6" s="121">
        <f>'Mau 4B'!Z14</f>
        <v>10</v>
      </c>
      <c r="G6" s="117">
        <f>'Mau 4B'!AA14</f>
        <v>0.4</v>
      </c>
      <c r="H6" s="121">
        <f>'Mau 4B'!AB14</f>
        <v>0</v>
      </c>
      <c r="I6" s="117">
        <f>'Mau 4B'!AC14</f>
        <v>0</v>
      </c>
      <c r="J6" s="121">
        <f>'Mau 4B'!AD14</f>
        <v>0</v>
      </c>
      <c r="K6" s="117">
        <f>'Mau 4B'!AE14</f>
        <v>0</v>
      </c>
      <c r="L6" s="121">
        <f>'Mau 4B'!AF14</f>
        <v>0</v>
      </c>
      <c r="M6" s="117">
        <f>'Mau 4B'!AG14</f>
        <v>0</v>
      </c>
      <c r="N6" s="337">
        <f>'Mau 4B'!AH14</f>
        <v>16</v>
      </c>
      <c r="O6" s="338">
        <f>'Mau 4B'!AI14</f>
        <v>0.64</v>
      </c>
      <c r="P6" s="337">
        <f>'Mau 4B'!AJ14</f>
        <v>9</v>
      </c>
      <c r="Q6" s="338">
        <f>'Mau 4B'!AK14</f>
        <v>0.36</v>
      </c>
      <c r="R6" s="337">
        <f>'Mau 4B'!AL14</f>
        <v>0</v>
      </c>
      <c r="S6" s="338">
        <f>'Mau 4B'!AM14</f>
        <v>0</v>
      </c>
      <c r="T6" s="337">
        <f>'Mau 4B'!AN14</f>
        <v>0</v>
      </c>
      <c r="U6" s="338">
        <f>'Mau 4B'!AO14</f>
        <v>0</v>
      </c>
      <c r="V6" s="337">
        <f>'Mau 4B'!AP14</f>
        <v>0</v>
      </c>
      <c r="W6" s="338">
        <f>'Mau 4B'!AQ14</f>
        <v>0</v>
      </c>
    </row>
    <row r="7" spans="1:23" ht="37.5" x14ac:dyDescent="0.25">
      <c r="A7" s="124" t="s">
        <v>492</v>
      </c>
      <c r="B7" s="174" t="s">
        <v>471</v>
      </c>
      <c r="C7" s="113">
        <f t="shared" si="0"/>
        <v>15</v>
      </c>
      <c r="D7" s="121">
        <f>'Mau 4B'!X43</f>
        <v>9</v>
      </c>
      <c r="E7" s="117">
        <f>'Mau 4B'!Y43</f>
        <v>0.6</v>
      </c>
      <c r="F7" s="121">
        <f>'Mau 4B'!Z43</f>
        <v>6</v>
      </c>
      <c r="G7" s="117">
        <f>'Mau 4B'!AA43</f>
        <v>0.4</v>
      </c>
      <c r="H7" s="121">
        <f>'Mau 4B'!AB43</f>
        <v>0</v>
      </c>
      <c r="I7" s="117">
        <f>'Mau 4B'!AC43</f>
        <v>0</v>
      </c>
      <c r="J7" s="121">
        <f>'Mau 4B'!AD43</f>
        <v>0</v>
      </c>
      <c r="K7" s="117">
        <f>'Mau 4B'!AE43</f>
        <v>0</v>
      </c>
      <c r="L7" s="121">
        <f>'Mau 4B'!AF43</f>
        <v>0</v>
      </c>
      <c r="M7" s="117">
        <f>'Mau 4B'!AG43</f>
        <v>0</v>
      </c>
      <c r="N7" s="337">
        <f>'Mau 4B'!AH43</f>
        <v>9</v>
      </c>
      <c r="O7" s="338">
        <f>'Mau 4B'!AI43</f>
        <v>0.6</v>
      </c>
      <c r="P7" s="337">
        <f>'Mau 4B'!AJ43</f>
        <v>6</v>
      </c>
      <c r="Q7" s="338">
        <f>'Mau 4B'!AK43</f>
        <v>0.4</v>
      </c>
      <c r="R7" s="337">
        <f>'Mau 4B'!AL43</f>
        <v>0</v>
      </c>
      <c r="S7" s="338">
        <f>'Mau 4B'!AM43</f>
        <v>0</v>
      </c>
      <c r="T7" s="337">
        <f>'Mau 4B'!AN43</f>
        <v>0</v>
      </c>
      <c r="U7" s="338">
        <f>'Mau 4B'!AO43</f>
        <v>0</v>
      </c>
      <c r="V7" s="337">
        <f>'Mau 4B'!AP43</f>
        <v>0</v>
      </c>
      <c r="W7" s="338">
        <f>'Mau 4B'!AQ43</f>
        <v>0</v>
      </c>
    </row>
    <row r="8" spans="1:23" ht="37.5" x14ac:dyDescent="0.25">
      <c r="A8" s="124" t="s">
        <v>493</v>
      </c>
      <c r="B8" s="174" t="s">
        <v>472</v>
      </c>
      <c r="C8" s="113">
        <f t="shared" si="0"/>
        <v>8</v>
      </c>
      <c r="D8" s="121">
        <f>'Mau 4B'!X62</f>
        <v>4</v>
      </c>
      <c r="E8" s="117">
        <f>'Mau 4B'!Y62</f>
        <v>0.5</v>
      </c>
      <c r="F8" s="121">
        <f>'Mau 4B'!Z62</f>
        <v>4</v>
      </c>
      <c r="G8" s="117">
        <f>'Mau 4B'!AA62</f>
        <v>0.5</v>
      </c>
      <c r="H8" s="121">
        <f>'Mau 4B'!AB62</f>
        <v>0</v>
      </c>
      <c r="I8" s="117">
        <f>'Mau 4B'!AC62</f>
        <v>0</v>
      </c>
      <c r="J8" s="121">
        <f>'Mau 4B'!AD62</f>
        <v>0</v>
      </c>
      <c r="K8" s="117">
        <f>'Mau 4B'!AE62</f>
        <v>0</v>
      </c>
      <c r="L8" s="121">
        <f>'Mau 4B'!AF62</f>
        <v>0</v>
      </c>
      <c r="M8" s="117">
        <f>'Mau 4B'!AG62</f>
        <v>0</v>
      </c>
      <c r="N8" s="337">
        <f>'Mau 4B'!AH62</f>
        <v>4</v>
      </c>
      <c r="O8" s="338">
        <f>'Mau 4B'!AI62</f>
        <v>0.5</v>
      </c>
      <c r="P8" s="337">
        <f>'Mau 4B'!AJ62</f>
        <v>4</v>
      </c>
      <c r="Q8" s="338">
        <f>'Mau 4B'!AK62</f>
        <v>0.5</v>
      </c>
      <c r="R8" s="337">
        <f>'Mau 4B'!AL62</f>
        <v>0</v>
      </c>
      <c r="S8" s="338">
        <f>'Mau 4B'!AM62</f>
        <v>0</v>
      </c>
      <c r="T8" s="337">
        <f>'Mau 4B'!AN62</f>
        <v>0</v>
      </c>
      <c r="U8" s="338">
        <f>'Mau 4B'!AO62</f>
        <v>0</v>
      </c>
      <c r="V8" s="337">
        <f>'Mau 4B'!AP62</f>
        <v>0</v>
      </c>
      <c r="W8" s="338">
        <f>'Mau 4B'!AQ62</f>
        <v>0</v>
      </c>
    </row>
    <row r="9" spans="1:23" s="473" customFormat="1" ht="29.25" customHeight="1" x14ac:dyDescent="0.25">
      <c r="A9" s="471" t="s">
        <v>494</v>
      </c>
      <c r="B9" s="514" t="s">
        <v>473</v>
      </c>
      <c r="C9" s="472">
        <f t="shared" si="0"/>
        <v>9</v>
      </c>
      <c r="D9" s="121">
        <f>'Mau 4B'!X73</f>
        <v>6</v>
      </c>
      <c r="E9" s="117">
        <f>'Mau 4B'!Y73</f>
        <v>0.66666666666666663</v>
      </c>
      <c r="F9" s="121">
        <f>'Mau 4B'!Z73</f>
        <v>3</v>
      </c>
      <c r="G9" s="117">
        <f>'Mau 4B'!AA73</f>
        <v>0.33333333333333331</v>
      </c>
      <c r="H9" s="121">
        <f>'Mau 4B'!AB73</f>
        <v>0</v>
      </c>
      <c r="I9" s="117">
        <f>'Mau 4B'!AC73</f>
        <v>0</v>
      </c>
      <c r="J9" s="121">
        <f>'Mau 4B'!AD73</f>
        <v>0</v>
      </c>
      <c r="K9" s="117">
        <f>'Mau 4B'!AE73</f>
        <v>0</v>
      </c>
      <c r="L9" s="121">
        <f>'Mau 4B'!AF73</f>
        <v>0</v>
      </c>
      <c r="M9" s="117">
        <f>'Mau 4B'!AG73</f>
        <v>0</v>
      </c>
      <c r="N9" s="337">
        <f>'Mau 4B'!AH73</f>
        <v>6</v>
      </c>
      <c r="O9" s="338">
        <f>'Mau 4B'!AI73</f>
        <v>0.66666666666666663</v>
      </c>
      <c r="P9" s="337">
        <f>'Mau 4B'!AJ73</f>
        <v>3</v>
      </c>
      <c r="Q9" s="338">
        <f>'Mau 4B'!AK73</f>
        <v>0.33333333333333331</v>
      </c>
      <c r="R9" s="337">
        <f>'Mau 4B'!AL73</f>
        <v>0</v>
      </c>
      <c r="S9" s="338">
        <f>'Mau 4B'!AM73</f>
        <v>0</v>
      </c>
      <c r="T9" s="337">
        <f>'Mau 4B'!AN73</f>
        <v>0</v>
      </c>
      <c r="U9" s="338">
        <f>'Mau 4B'!AO73</f>
        <v>0</v>
      </c>
      <c r="V9" s="337">
        <f>'Mau 4B'!AP73</f>
        <v>0</v>
      </c>
      <c r="W9" s="338">
        <f>'Mau 4B'!AQ73</f>
        <v>0</v>
      </c>
    </row>
    <row r="10" spans="1:23" ht="29.25" customHeight="1" x14ac:dyDescent="0.25">
      <c r="A10" s="124" t="s">
        <v>495</v>
      </c>
      <c r="B10" s="174" t="s">
        <v>474</v>
      </c>
      <c r="C10" s="113">
        <f t="shared" si="0"/>
        <v>30</v>
      </c>
      <c r="D10" s="121">
        <f>'Mau 4B'!X85</f>
        <v>10</v>
      </c>
      <c r="E10" s="117">
        <f>'Mau 4B'!Y85</f>
        <v>0.33333333333333331</v>
      </c>
      <c r="F10" s="121">
        <f>'Mau 4B'!Z85</f>
        <v>20</v>
      </c>
      <c r="G10" s="117">
        <f>'Mau 4B'!AA85</f>
        <v>0.66666666666666663</v>
      </c>
      <c r="H10" s="121">
        <f>'Mau 4B'!AB85</f>
        <v>0</v>
      </c>
      <c r="I10" s="117">
        <f>'Mau 4B'!AC85</f>
        <v>0</v>
      </c>
      <c r="J10" s="121">
        <f>'Mau 4B'!AD85</f>
        <v>0</v>
      </c>
      <c r="K10" s="117">
        <f>'Mau 4B'!AE85</f>
        <v>0</v>
      </c>
      <c r="L10" s="121">
        <f>'Mau 4B'!AF85</f>
        <v>0</v>
      </c>
      <c r="M10" s="117">
        <f>'Mau 4B'!AG85</f>
        <v>0</v>
      </c>
      <c r="N10" s="337">
        <f>'Mau 4B'!AH85</f>
        <v>10</v>
      </c>
      <c r="O10" s="338">
        <f>'Mau 4B'!AI85</f>
        <v>0.33333333333333331</v>
      </c>
      <c r="P10" s="337">
        <f>'Mau 4B'!AJ85</f>
        <v>17</v>
      </c>
      <c r="Q10" s="338">
        <f>'Mau 4B'!AK85</f>
        <v>0.56666666666666665</v>
      </c>
      <c r="R10" s="337">
        <f>'Mau 4B'!AL85</f>
        <v>3</v>
      </c>
      <c r="S10" s="338">
        <f>'Mau 4B'!AM85</f>
        <v>0.1</v>
      </c>
      <c r="T10" s="337">
        <f>'Mau 4B'!AN85</f>
        <v>0</v>
      </c>
      <c r="U10" s="338">
        <f>'Mau 4B'!AO85</f>
        <v>0</v>
      </c>
      <c r="V10" s="337">
        <f>'Mau 4B'!AP85</f>
        <v>0</v>
      </c>
      <c r="W10" s="338">
        <f>'Mau 4B'!AQ85</f>
        <v>0</v>
      </c>
    </row>
    <row r="11" spans="1:23" s="473" customFormat="1" ht="29.25" customHeight="1" x14ac:dyDescent="0.25">
      <c r="A11" s="471" t="s">
        <v>496</v>
      </c>
      <c r="B11" s="514" t="s">
        <v>475</v>
      </c>
      <c r="C11" s="472">
        <f t="shared" si="0"/>
        <v>16</v>
      </c>
      <c r="D11" s="121">
        <f>'Mau 4B'!X120</f>
        <v>12</v>
      </c>
      <c r="E11" s="117">
        <f>'Mau 4B'!Y120</f>
        <v>0.75</v>
      </c>
      <c r="F11" s="121">
        <f>'Mau 4B'!Z120</f>
        <v>4</v>
      </c>
      <c r="G11" s="117">
        <f>'Mau 4B'!AA120</f>
        <v>0.25</v>
      </c>
      <c r="H11" s="121">
        <f>'Mau 4B'!AB120</f>
        <v>0</v>
      </c>
      <c r="I11" s="117">
        <f>'Mau 4B'!AC120</f>
        <v>0</v>
      </c>
      <c r="J11" s="121">
        <f>'Mau 4B'!AD120</f>
        <v>0</v>
      </c>
      <c r="K11" s="117">
        <f>'Mau 4B'!AE120</f>
        <v>0</v>
      </c>
      <c r="L11" s="121">
        <f>'Mau 4B'!AF120</f>
        <v>0</v>
      </c>
      <c r="M11" s="117">
        <f>'Mau 4B'!AG120</f>
        <v>0</v>
      </c>
      <c r="N11" s="337">
        <f>'Mau 4B'!AH120</f>
        <v>11</v>
      </c>
      <c r="O11" s="338">
        <f>'Mau 4B'!AI120</f>
        <v>0.6875</v>
      </c>
      <c r="P11" s="337">
        <f>'Mau 4B'!AJ120</f>
        <v>5</v>
      </c>
      <c r="Q11" s="338">
        <f>'Mau 4B'!AK120</f>
        <v>0.3125</v>
      </c>
      <c r="R11" s="337">
        <f>'Mau 4B'!AL120</f>
        <v>0</v>
      </c>
      <c r="S11" s="338">
        <f>'Mau 4B'!AM120</f>
        <v>0</v>
      </c>
      <c r="T11" s="337">
        <f>'Mau 4B'!AN120</f>
        <v>0</v>
      </c>
      <c r="U11" s="338">
        <f>'Mau 4B'!AO120</f>
        <v>0</v>
      </c>
      <c r="V11" s="337">
        <f>'Mau 4B'!AP120</f>
        <v>0</v>
      </c>
      <c r="W11" s="338">
        <f>'Mau 4B'!AQ120</f>
        <v>0</v>
      </c>
    </row>
    <row r="12" spans="1:23" ht="37.5" x14ac:dyDescent="0.25">
      <c r="A12" s="124" t="s">
        <v>497</v>
      </c>
      <c r="B12" s="174" t="s">
        <v>476</v>
      </c>
      <c r="C12" s="113">
        <f t="shared" si="0"/>
        <v>4</v>
      </c>
      <c r="D12" s="121">
        <f>'Mau 4B'!X139</f>
        <v>1</v>
      </c>
      <c r="E12" s="117">
        <f>'Mau 4B'!Y139</f>
        <v>0.25</v>
      </c>
      <c r="F12" s="121">
        <f>'Mau 4B'!Z139</f>
        <v>3</v>
      </c>
      <c r="G12" s="117">
        <f>'Mau 4B'!AA139</f>
        <v>0.75</v>
      </c>
      <c r="H12" s="121">
        <f>'Mau 4B'!AB139</f>
        <v>0</v>
      </c>
      <c r="I12" s="117">
        <f>'Mau 4B'!AC139</f>
        <v>0</v>
      </c>
      <c r="J12" s="121">
        <f>'Mau 4B'!AD139</f>
        <v>0</v>
      </c>
      <c r="K12" s="117">
        <f>'Mau 4B'!AE139</f>
        <v>0</v>
      </c>
      <c r="L12" s="121">
        <f>'Mau 4B'!AF139</f>
        <v>0</v>
      </c>
      <c r="M12" s="117">
        <f>'Mau 4B'!AG139</f>
        <v>0</v>
      </c>
      <c r="N12" s="337">
        <f>'Mau 4B'!AH139</f>
        <v>1</v>
      </c>
      <c r="O12" s="338">
        <f>'Mau 4B'!AI139</f>
        <v>0.25</v>
      </c>
      <c r="P12" s="337">
        <f>'Mau 4B'!AJ139</f>
        <v>3</v>
      </c>
      <c r="Q12" s="338">
        <f>'Mau 4B'!AK139</f>
        <v>0.75</v>
      </c>
      <c r="R12" s="337">
        <f>'Mau 4B'!AL139</f>
        <v>0</v>
      </c>
      <c r="S12" s="338">
        <f>'Mau 4B'!AM139</f>
        <v>0</v>
      </c>
      <c r="T12" s="337">
        <f>'Mau 4B'!AN139</f>
        <v>0</v>
      </c>
      <c r="U12" s="338">
        <f>'Mau 4B'!AO139</f>
        <v>0</v>
      </c>
      <c r="V12" s="337">
        <f>'Mau 4B'!AP139</f>
        <v>0</v>
      </c>
      <c r="W12" s="338">
        <f>'Mau 4B'!AQ139</f>
        <v>0</v>
      </c>
    </row>
    <row r="13" spans="1:23" x14ac:dyDescent="0.25">
      <c r="A13" s="124" t="s">
        <v>498</v>
      </c>
      <c r="B13" s="174" t="s">
        <v>477</v>
      </c>
      <c r="C13" s="113" t="e">
        <f t="shared" si="0"/>
        <v>#REF!</v>
      </c>
      <c r="D13" s="121" t="e">
        <f>'Mau 4B'!#REF!</f>
        <v>#REF!</v>
      </c>
      <c r="E13" s="117" t="e">
        <f>'Mau 4B'!#REF!</f>
        <v>#REF!</v>
      </c>
      <c r="F13" s="121" t="e">
        <f>'Mau 4B'!#REF!</f>
        <v>#REF!</v>
      </c>
      <c r="G13" s="117" t="e">
        <f>'Mau 4B'!#REF!</f>
        <v>#REF!</v>
      </c>
      <c r="H13" s="121" t="e">
        <f>'Mau 4B'!#REF!</f>
        <v>#REF!</v>
      </c>
      <c r="I13" s="117" t="e">
        <f>'Mau 4B'!#REF!</f>
        <v>#REF!</v>
      </c>
      <c r="J13" s="121" t="e">
        <f>'Mau 4B'!#REF!</f>
        <v>#REF!</v>
      </c>
      <c r="K13" s="117" t="e">
        <f>'Mau 4B'!#REF!</f>
        <v>#REF!</v>
      </c>
      <c r="L13" s="121" t="e">
        <f>'Mau 4B'!#REF!</f>
        <v>#REF!</v>
      </c>
      <c r="M13" s="117" t="e">
        <f>'Mau 4B'!#REF!</f>
        <v>#REF!</v>
      </c>
      <c r="N13" s="337" t="e">
        <f>'Mau 4B'!#REF!</f>
        <v>#REF!</v>
      </c>
      <c r="O13" s="338" t="e">
        <f>'Mau 4B'!#REF!</f>
        <v>#REF!</v>
      </c>
      <c r="P13" s="337" t="e">
        <f>'Mau 4B'!#REF!</f>
        <v>#REF!</v>
      </c>
      <c r="Q13" s="338" t="e">
        <f>'Mau 4B'!#REF!</f>
        <v>#REF!</v>
      </c>
      <c r="R13" s="337" t="e">
        <f>'Mau 4B'!#REF!</f>
        <v>#REF!</v>
      </c>
      <c r="S13" s="338" t="e">
        <f>'Mau 4B'!#REF!</f>
        <v>#REF!</v>
      </c>
      <c r="T13" s="337" t="e">
        <f>'Mau 4B'!#REF!</f>
        <v>#REF!</v>
      </c>
      <c r="U13" s="338" t="e">
        <f>'Mau 4B'!#REF!</f>
        <v>#REF!</v>
      </c>
      <c r="V13" s="337" t="e">
        <f>'Mau 4B'!#REF!</f>
        <v>#REF!</v>
      </c>
      <c r="W13" s="338" t="e">
        <f>'Mau 4B'!#REF!</f>
        <v>#REF!</v>
      </c>
    </row>
    <row r="14" spans="1:23" ht="37.5" x14ac:dyDescent="0.25">
      <c r="A14" s="124" t="s">
        <v>499</v>
      </c>
      <c r="B14" s="174" t="s">
        <v>478</v>
      </c>
      <c r="C14" s="113">
        <f t="shared" si="0"/>
        <v>2</v>
      </c>
      <c r="D14" s="121">
        <f>'Mau 4B'!X146</f>
        <v>2</v>
      </c>
      <c r="E14" s="117">
        <f>'Mau 4B'!Y146</f>
        <v>1</v>
      </c>
      <c r="F14" s="121">
        <f>'Mau 4B'!Z146</f>
        <v>0</v>
      </c>
      <c r="G14" s="117">
        <f>'Mau 4B'!AA146</f>
        <v>0</v>
      </c>
      <c r="H14" s="121">
        <f>'Mau 4B'!AB146</f>
        <v>0</v>
      </c>
      <c r="I14" s="117">
        <f>'Mau 4B'!AC146</f>
        <v>0</v>
      </c>
      <c r="J14" s="121">
        <f>'Mau 4B'!AD146</f>
        <v>0</v>
      </c>
      <c r="K14" s="117">
        <f>'Mau 4B'!AE146</f>
        <v>0</v>
      </c>
      <c r="L14" s="121">
        <f>'Mau 4B'!AF146</f>
        <v>0</v>
      </c>
      <c r="M14" s="117">
        <f>'Mau 4B'!AG146</f>
        <v>0</v>
      </c>
      <c r="N14" s="337">
        <f>'Mau 4B'!AH146</f>
        <v>2</v>
      </c>
      <c r="O14" s="338">
        <f>'Mau 4B'!AI146</f>
        <v>1</v>
      </c>
      <c r="P14" s="337">
        <f>'Mau 4B'!AJ146</f>
        <v>0</v>
      </c>
      <c r="Q14" s="338">
        <f>'Mau 4B'!AK146</f>
        <v>0</v>
      </c>
      <c r="R14" s="337">
        <f>'Mau 4B'!AL146</f>
        <v>0</v>
      </c>
      <c r="S14" s="338">
        <f>'Mau 4B'!AM146</f>
        <v>0</v>
      </c>
      <c r="T14" s="337">
        <f>'Mau 4B'!AN146</f>
        <v>0</v>
      </c>
      <c r="U14" s="338">
        <f>'Mau 4B'!AO146</f>
        <v>0</v>
      </c>
      <c r="V14" s="337">
        <f>'Mau 4B'!AP146</f>
        <v>0</v>
      </c>
      <c r="W14" s="338">
        <f>'Mau 4B'!AQ146</f>
        <v>0</v>
      </c>
    </row>
    <row r="15" spans="1:23" ht="37.5" x14ac:dyDescent="0.25">
      <c r="A15" s="124" t="s">
        <v>500</v>
      </c>
      <c r="B15" s="174" t="s">
        <v>562</v>
      </c>
      <c r="C15" s="113">
        <f t="shared" si="0"/>
        <v>5</v>
      </c>
      <c r="D15" s="121">
        <f>'Mau 4B'!X150</f>
        <v>2</v>
      </c>
      <c r="E15" s="117">
        <f>'Mau 4B'!Y150</f>
        <v>0.4</v>
      </c>
      <c r="F15" s="121">
        <f>'Mau 4B'!Z150</f>
        <v>3</v>
      </c>
      <c r="G15" s="117">
        <f>'Mau 4B'!AA150</f>
        <v>0.6</v>
      </c>
      <c r="H15" s="121">
        <f>'Mau 4B'!AB150</f>
        <v>0</v>
      </c>
      <c r="I15" s="117">
        <f>'Mau 4B'!AC150</f>
        <v>0</v>
      </c>
      <c r="J15" s="121">
        <f>'Mau 4B'!AD150</f>
        <v>0</v>
      </c>
      <c r="K15" s="117">
        <f>'Mau 4B'!AE150</f>
        <v>0</v>
      </c>
      <c r="L15" s="121">
        <f>'Mau 4B'!AF150</f>
        <v>0</v>
      </c>
      <c r="M15" s="117">
        <f>'Mau 4B'!AG150</f>
        <v>0</v>
      </c>
      <c r="N15" s="337">
        <f>'Mau 4B'!AH150</f>
        <v>2</v>
      </c>
      <c r="O15" s="338">
        <f>'Mau 4B'!AI150</f>
        <v>0.4</v>
      </c>
      <c r="P15" s="337">
        <f>'Mau 4B'!AJ150</f>
        <v>3</v>
      </c>
      <c r="Q15" s="338">
        <f>'Mau 4B'!AK150</f>
        <v>0.6</v>
      </c>
      <c r="R15" s="337">
        <f>'Mau 4B'!AL150</f>
        <v>0</v>
      </c>
      <c r="S15" s="338">
        <f>'Mau 4B'!AM150</f>
        <v>0</v>
      </c>
      <c r="T15" s="337">
        <f>'Mau 4B'!AN150</f>
        <v>0</v>
      </c>
      <c r="U15" s="338">
        <f>'Mau 4B'!AO150</f>
        <v>0</v>
      </c>
      <c r="V15" s="337">
        <f>'Mau 4B'!AP150</f>
        <v>0</v>
      </c>
      <c r="W15" s="338">
        <f>'Mau 4B'!AQ150</f>
        <v>0</v>
      </c>
    </row>
    <row r="16" spans="1:23" x14ac:dyDescent="0.25">
      <c r="A16" s="124" t="s">
        <v>501</v>
      </c>
      <c r="B16" s="174" t="s">
        <v>479</v>
      </c>
      <c r="C16" s="113">
        <f t="shared" si="0"/>
        <v>3</v>
      </c>
      <c r="D16" s="121">
        <f>'Mau 4B'!X158</f>
        <v>3</v>
      </c>
      <c r="E16" s="117">
        <f>'Mau 4B'!Y158</f>
        <v>1</v>
      </c>
      <c r="F16" s="121">
        <f>'Mau 4B'!Z158</f>
        <v>0</v>
      </c>
      <c r="G16" s="117">
        <f>'Mau 4B'!AA158</f>
        <v>0</v>
      </c>
      <c r="H16" s="121">
        <f>'Mau 4B'!AB158</f>
        <v>0</v>
      </c>
      <c r="I16" s="117">
        <f>'Mau 4B'!AC158</f>
        <v>0</v>
      </c>
      <c r="J16" s="121">
        <f>'Mau 4B'!AD158</f>
        <v>0</v>
      </c>
      <c r="K16" s="117">
        <f>'Mau 4B'!AE158</f>
        <v>0</v>
      </c>
      <c r="L16" s="121">
        <f>'Mau 4B'!AF158</f>
        <v>0</v>
      </c>
      <c r="M16" s="117">
        <f>'Mau 4B'!AG158</f>
        <v>0</v>
      </c>
      <c r="N16" s="337">
        <f>'Mau 4B'!AH158</f>
        <v>3</v>
      </c>
      <c r="O16" s="338">
        <f>'Mau 4B'!AI158</f>
        <v>1</v>
      </c>
      <c r="P16" s="337">
        <f>'Mau 4B'!AJ158</f>
        <v>0</v>
      </c>
      <c r="Q16" s="338">
        <f>'Mau 4B'!AK158</f>
        <v>0</v>
      </c>
      <c r="R16" s="337">
        <f>'Mau 4B'!AL158</f>
        <v>0</v>
      </c>
      <c r="S16" s="338">
        <f>'Mau 4B'!AM158</f>
        <v>0</v>
      </c>
      <c r="T16" s="337">
        <f>'Mau 4B'!AN158</f>
        <v>0</v>
      </c>
      <c r="U16" s="338">
        <f>'Mau 4B'!AO158</f>
        <v>0</v>
      </c>
      <c r="V16" s="337">
        <f>'Mau 4B'!AP158</f>
        <v>0</v>
      </c>
      <c r="W16" s="338">
        <f>'Mau 4B'!AQ158</f>
        <v>0</v>
      </c>
    </row>
    <row r="17" spans="1:23" x14ac:dyDescent="0.25">
      <c r="A17" s="124" t="s">
        <v>502</v>
      </c>
      <c r="B17" s="174" t="s">
        <v>480</v>
      </c>
      <c r="C17" s="113">
        <f t="shared" si="0"/>
        <v>6</v>
      </c>
      <c r="D17" s="121">
        <f>'Mau 4B'!X164</f>
        <v>2</v>
      </c>
      <c r="E17" s="117">
        <f>'Mau 4B'!Y164</f>
        <v>0.33333333333333331</v>
      </c>
      <c r="F17" s="121">
        <f>'Mau 4B'!Z164</f>
        <v>4</v>
      </c>
      <c r="G17" s="117">
        <f>'Mau 4B'!AA164</f>
        <v>0.66666666666666663</v>
      </c>
      <c r="H17" s="121">
        <f>'Mau 4B'!AB164</f>
        <v>0</v>
      </c>
      <c r="I17" s="117">
        <f>'Mau 4B'!AC164</f>
        <v>0</v>
      </c>
      <c r="J17" s="121">
        <f>'Mau 4B'!AD164</f>
        <v>0</v>
      </c>
      <c r="K17" s="117">
        <f>'Mau 4B'!AE164</f>
        <v>0</v>
      </c>
      <c r="L17" s="121">
        <f>'Mau 4B'!AF164</f>
        <v>0</v>
      </c>
      <c r="M17" s="117">
        <f>'Mau 4B'!AG164</f>
        <v>0</v>
      </c>
      <c r="N17" s="337">
        <f>'Mau 4B'!AH164</f>
        <v>2</v>
      </c>
      <c r="O17" s="338">
        <f>'Mau 4B'!AI164</f>
        <v>0.33333333333333331</v>
      </c>
      <c r="P17" s="337">
        <f>'Mau 4B'!AJ164</f>
        <v>4</v>
      </c>
      <c r="Q17" s="338">
        <f>'Mau 4B'!AK164</f>
        <v>0.66666666666666663</v>
      </c>
      <c r="R17" s="337">
        <f>'Mau 4B'!AL164</f>
        <v>0</v>
      </c>
      <c r="S17" s="338">
        <f>'Mau 4B'!AM164</f>
        <v>0</v>
      </c>
      <c r="T17" s="337">
        <f>'Mau 4B'!AN164</f>
        <v>0</v>
      </c>
      <c r="U17" s="338">
        <f>'Mau 4B'!AO164</f>
        <v>0</v>
      </c>
      <c r="V17" s="337">
        <f>'Mau 4B'!AP164</f>
        <v>0</v>
      </c>
      <c r="W17" s="338">
        <f>'Mau 4B'!AQ164</f>
        <v>0</v>
      </c>
    </row>
    <row r="18" spans="1:23" ht="37.5" x14ac:dyDescent="0.25">
      <c r="A18" s="124" t="s">
        <v>503</v>
      </c>
      <c r="B18" s="174" t="s">
        <v>481</v>
      </c>
      <c r="C18" s="113">
        <f t="shared" si="0"/>
        <v>3</v>
      </c>
      <c r="D18" s="121">
        <f>'Mau 4B'!X173</f>
        <v>0</v>
      </c>
      <c r="E18" s="117">
        <f>'Mau 4B'!Y173</f>
        <v>0</v>
      </c>
      <c r="F18" s="121">
        <f>'Mau 4B'!Z173</f>
        <v>3</v>
      </c>
      <c r="G18" s="117">
        <f>'Mau 4B'!AA173</f>
        <v>1</v>
      </c>
      <c r="H18" s="121">
        <f>'Mau 4B'!AB173</f>
        <v>0</v>
      </c>
      <c r="I18" s="117">
        <f>'Mau 4B'!AC173</f>
        <v>0</v>
      </c>
      <c r="J18" s="121">
        <f>'Mau 4B'!AD173</f>
        <v>0</v>
      </c>
      <c r="K18" s="117">
        <f>'Mau 4B'!AE173</f>
        <v>0</v>
      </c>
      <c r="L18" s="121">
        <f>'Mau 4B'!AF173</f>
        <v>0</v>
      </c>
      <c r="M18" s="117">
        <f>'Mau 4B'!AG173</f>
        <v>0</v>
      </c>
      <c r="N18" s="337">
        <f>'Mau 4B'!AH173</f>
        <v>0</v>
      </c>
      <c r="O18" s="338">
        <f>'Mau 4B'!AI173</f>
        <v>0</v>
      </c>
      <c r="P18" s="337">
        <f>'Mau 4B'!AJ173</f>
        <v>3</v>
      </c>
      <c r="Q18" s="338">
        <f>'Mau 4B'!AK173</f>
        <v>1</v>
      </c>
      <c r="R18" s="337">
        <f>'Mau 4B'!AL173</f>
        <v>0</v>
      </c>
      <c r="S18" s="338">
        <f>'Mau 4B'!AM173</f>
        <v>0</v>
      </c>
      <c r="T18" s="337">
        <f>'Mau 4B'!AN173</f>
        <v>0</v>
      </c>
      <c r="U18" s="338">
        <f>'Mau 4B'!AO173</f>
        <v>0</v>
      </c>
      <c r="V18" s="337">
        <f>'Mau 4B'!AP173</f>
        <v>0</v>
      </c>
      <c r="W18" s="338">
        <f>'Mau 4B'!AQ173</f>
        <v>0</v>
      </c>
    </row>
    <row r="19" spans="1:23" x14ac:dyDescent="0.25">
      <c r="A19" s="124" t="s">
        <v>504</v>
      </c>
      <c r="B19" s="174" t="s">
        <v>482</v>
      </c>
      <c r="C19" s="113">
        <f t="shared" si="0"/>
        <v>33</v>
      </c>
      <c r="D19" s="121">
        <f>'Mau 4B'!X180</f>
        <v>10</v>
      </c>
      <c r="E19" s="117">
        <f>'Mau 4B'!Y180</f>
        <v>0.30303030303030304</v>
      </c>
      <c r="F19" s="121">
        <f>'Mau 4B'!Z180</f>
        <v>23</v>
      </c>
      <c r="G19" s="117">
        <f>'Mau 4B'!AA180</f>
        <v>0.69696969696969702</v>
      </c>
      <c r="H19" s="121">
        <f>'Mau 4B'!AB180</f>
        <v>0</v>
      </c>
      <c r="I19" s="117">
        <f>'Mau 4B'!AC180</f>
        <v>0</v>
      </c>
      <c r="J19" s="121">
        <f>'Mau 4B'!AD180</f>
        <v>0</v>
      </c>
      <c r="K19" s="117">
        <f>'Mau 4B'!AE180</f>
        <v>0</v>
      </c>
      <c r="L19" s="121">
        <f>'Mau 4B'!AF180</f>
        <v>0</v>
      </c>
      <c r="M19" s="117">
        <f>'Mau 4B'!AG180</f>
        <v>0</v>
      </c>
      <c r="N19" s="337">
        <f>'Mau 4B'!AH180</f>
        <v>9</v>
      </c>
      <c r="O19" s="338">
        <f>'Mau 4B'!AI180</f>
        <v>0.27272727272727271</v>
      </c>
      <c r="P19" s="337">
        <f>'Mau 4B'!AJ180</f>
        <v>24</v>
      </c>
      <c r="Q19" s="338">
        <f>'Mau 4B'!AK180</f>
        <v>0.72727272727272729</v>
      </c>
      <c r="R19" s="337">
        <f>'Mau 4B'!AL180</f>
        <v>0</v>
      </c>
      <c r="S19" s="338">
        <f>'Mau 4B'!AM180</f>
        <v>0</v>
      </c>
      <c r="T19" s="337">
        <f>'Mau 4B'!AN180</f>
        <v>0</v>
      </c>
      <c r="U19" s="338">
        <f>'Mau 4B'!AO180</f>
        <v>0</v>
      </c>
      <c r="V19" s="337">
        <f>'Mau 4B'!AP180</f>
        <v>0</v>
      </c>
      <c r="W19" s="338">
        <f>'Mau 4B'!AQ180</f>
        <v>0</v>
      </c>
    </row>
    <row r="20" spans="1:23" x14ac:dyDescent="0.25">
      <c r="A20" s="124" t="s">
        <v>505</v>
      </c>
      <c r="B20" s="174" t="s">
        <v>483</v>
      </c>
      <c r="C20" s="113">
        <f t="shared" si="0"/>
        <v>16</v>
      </c>
      <c r="D20" s="121">
        <f>'Mau 4B'!X216</f>
        <v>6</v>
      </c>
      <c r="E20" s="117">
        <f>'Mau 4B'!Y216</f>
        <v>0.375</v>
      </c>
      <c r="F20" s="121">
        <f>'Mau 4B'!Z216</f>
        <v>10</v>
      </c>
      <c r="G20" s="117">
        <f>'Mau 4B'!AA216</f>
        <v>0.625</v>
      </c>
      <c r="H20" s="121">
        <f>'Mau 4B'!AB216</f>
        <v>0</v>
      </c>
      <c r="I20" s="117">
        <f>'Mau 4B'!AC216</f>
        <v>0</v>
      </c>
      <c r="J20" s="121">
        <f>'Mau 4B'!AD216</f>
        <v>0</v>
      </c>
      <c r="K20" s="117">
        <f>'Mau 4B'!AE216</f>
        <v>0</v>
      </c>
      <c r="L20" s="121">
        <f>'Mau 4B'!AF216</f>
        <v>0</v>
      </c>
      <c r="M20" s="117">
        <f>'Mau 4B'!AG216</f>
        <v>0</v>
      </c>
      <c r="N20" s="337">
        <f>'Mau 4B'!AH216</f>
        <v>4</v>
      </c>
      <c r="O20" s="338">
        <f>'Mau 4B'!AI216</f>
        <v>0.25</v>
      </c>
      <c r="P20" s="337">
        <f>'Mau 4B'!AJ216</f>
        <v>10</v>
      </c>
      <c r="Q20" s="338">
        <f>'Mau 4B'!AK216</f>
        <v>0.625</v>
      </c>
      <c r="R20" s="337">
        <f>'Mau 4B'!AL216</f>
        <v>1</v>
      </c>
      <c r="S20" s="338">
        <f>'Mau 4B'!AM216</f>
        <v>6.25E-2</v>
      </c>
      <c r="T20" s="337">
        <f>'Mau 4B'!AN216</f>
        <v>1</v>
      </c>
      <c r="U20" s="338">
        <f>'Mau 4B'!AO216</f>
        <v>6.25E-2</v>
      </c>
      <c r="V20" s="337">
        <f>'Mau 4B'!AP216</f>
        <v>0</v>
      </c>
      <c r="W20" s="338">
        <f>'Mau 4B'!AQ216</f>
        <v>0</v>
      </c>
    </row>
    <row r="21" spans="1:23" x14ac:dyDescent="0.25">
      <c r="A21" s="124" t="s">
        <v>506</v>
      </c>
      <c r="B21" s="174" t="s">
        <v>484</v>
      </c>
      <c r="C21" s="113">
        <f t="shared" si="0"/>
        <v>26</v>
      </c>
      <c r="D21" s="121">
        <f>'Mau 4B'!X234</f>
        <v>11</v>
      </c>
      <c r="E21" s="117">
        <f>'Mau 4B'!Y234</f>
        <v>0.42307692307692307</v>
      </c>
      <c r="F21" s="121">
        <f>'Mau 4B'!Z234</f>
        <v>14</v>
      </c>
      <c r="G21" s="117">
        <f>'Mau 4B'!AA234</f>
        <v>0.53846153846153844</v>
      </c>
      <c r="H21" s="121">
        <f>'Mau 4B'!AB234</f>
        <v>0</v>
      </c>
      <c r="I21" s="117">
        <f>'Mau 4B'!AC234</f>
        <v>0</v>
      </c>
      <c r="J21" s="121">
        <f>'Mau 4B'!AD234</f>
        <v>1</v>
      </c>
      <c r="K21" s="117">
        <f>'Mau 4B'!AE234</f>
        <v>3.8461538461538464E-2</v>
      </c>
      <c r="L21" s="121">
        <f>'Mau 4B'!AF234</f>
        <v>0</v>
      </c>
      <c r="M21" s="117">
        <f>'Mau 4B'!AG234</f>
        <v>0</v>
      </c>
      <c r="N21" s="337">
        <f>'Mau 4B'!AH234</f>
        <v>11</v>
      </c>
      <c r="O21" s="338">
        <f>'Mau 4B'!AI234</f>
        <v>0.42307692307692307</v>
      </c>
      <c r="P21" s="337">
        <f>'Mau 4B'!AJ234</f>
        <v>15</v>
      </c>
      <c r="Q21" s="338">
        <f>'Mau 4B'!AK234</f>
        <v>0.57692307692307687</v>
      </c>
      <c r="R21" s="337">
        <f>'Mau 4B'!AL234</f>
        <v>0</v>
      </c>
      <c r="S21" s="338">
        <f>'Mau 4B'!AM234</f>
        <v>0</v>
      </c>
      <c r="T21" s="337">
        <f>'Mau 4B'!AN234</f>
        <v>0</v>
      </c>
      <c r="U21" s="338">
        <f>'Mau 4B'!AO234</f>
        <v>0</v>
      </c>
      <c r="V21" s="337">
        <f>'Mau 4B'!AP234</f>
        <v>0</v>
      </c>
      <c r="W21" s="338">
        <f>'Mau 4B'!AQ234</f>
        <v>0</v>
      </c>
    </row>
    <row r="22" spans="1:23" x14ac:dyDescent="0.25">
      <c r="A22" s="124" t="s">
        <v>507</v>
      </c>
      <c r="B22" s="174" t="s">
        <v>485</v>
      </c>
      <c r="C22" s="113">
        <f t="shared" si="0"/>
        <v>27</v>
      </c>
      <c r="D22" s="121">
        <f>'Mau 4B'!X263</f>
        <v>12</v>
      </c>
      <c r="E22" s="117">
        <f>'Mau 4B'!Y263</f>
        <v>0.44444444444444442</v>
      </c>
      <c r="F22" s="121">
        <f>'Mau 4B'!Z263</f>
        <v>15</v>
      </c>
      <c r="G22" s="117">
        <f>'Mau 4B'!AA263</f>
        <v>0.55555555555555558</v>
      </c>
      <c r="H22" s="121">
        <f>'Mau 4B'!AB263</f>
        <v>0</v>
      </c>
      <c r="I22" s="117">
        <f>'Mau 4B'!AC263</f>
        <v>0</v>
      </c>
      <c r="J22" s="121">
        <f>'Mau 4B'!AD263</f>
        <v>0</v>
      </c>
      <c r="K22" s="117">
        <f>'Mau 4B'!AE263</f>
        <v>0</v>
      </c>
      <c r="L22" s="121">
        <f>'Mau 4B'!AF263</f>
        <v>0</v>
      </c>
      <c r="M22" s="117">
        <f>'Mau 4B'!AG263</f>
        <v>0</v>
      </c>
      <c r="N22" s="337">
        <f>'Mau 4B'!AH263</f>
        <v>10</v>
      </c>
      <c r="O22" s="338">
        <f>'Mau 4B'!AI263</f>
        <v>0.37037037037037035</v>
      </c>
      <c r="P22" s="337">
        <f>'Mau 4B'!AJ263</f>
        <v>16</v>
      </c>
      <c r="Q22" s="338">
        <f>'Mau 4B'!AK263</f>
        <v>0.59259259259259256</v>
      </c>
      <c r="R22" s="337">
        <f>'Mau 4B'!AL263</f>
        <v>0</v>
      </c>
      <c r="S22" s="338">
        <f>'Mau 4B'!AM263</f>
        <v>0</v>
      </c>
      <c r="T22" s="337">
        <f>'Mau 4B'!AN263</f>
        <v>1</v>
      </c>
      <c r="U22" s="338">
        <f>'Mau 4B'!AO263</f>
        <v>3.7037037037037035E-2</v>
      </c>
      <c r="V22" s="337">
        <f>'Mau 4B'!AP263</f>
        <v>0</v>
      </c>
      <c r="W22" s="338">
        <f>'Mau 4B'!AQ263</f>
        <v>0</v>
      </c>
    </row>
    <row r="23" spans="1:23" x14ac:dyDescent="0.25">
      <c r="A23" s="124" t="s">
        <v>508</v>
      </c>
      <c r="B23" s="174" t="s">
        <v>486</v>
      </c>
      <c r="C23" s="113">
        <f t="shared" si="0"/>
        <v>30</v>
      </c>
      <c r="D23" s="121">
        <f>'Mau 4B'!X292</f>
        <v>12</v>
      </c>
      <c r="E23" s="117">
        <f>'Mau 4B'!Y292</f>
        <v>0.4</v>
      </c>
      <c r="F23" s="121">
        <f>'Mau 4B'!Z292</f>
        <v>18</v>
      </c>
      <c r="G23" s="117">
        <f>'Mau 4B'!AA292</f>
        <v>0.6</v>
      </c>
      <c r="H23" s="121">
        <f>'Mau 4B'!AB292</f>
        <v>0</v>
      </c>
      <c r="I23" s="117">
        <f>'Mau 4B'!AC292</f>
        <v>0</v>
      </c>
      <c r="J23" s="121">
        <f>'Mau 4B'!AD292</f>
        <v>0</v>
      </c>
      <c r="K23" s="117">
        <f>'Mau 4B'!AE292</f>
        <v>0</v>
      </c>
      <c r="L23" s="121">
        <f>'Mau 4B'!AF292</f>
        <v>0</v>
      </c>
      <c r="M23" s="117">
        <f>'Mau 4B'!AG292</f>
        <v>0</v>
      </c>
      <c r="N23" s="337">
        <f>'Mau 4B'!AH292</f>
        <v>12</v>
      </c>
      <c r="O23" s="338">
        <f>'Mau 4B'!AI292</f>
        <v>0.4</v>
      </c>
      <c r="P23" s="337">
        <f>'Mau 4B'!AJ292</f>
        <v>18</v>
      </c>
      <c r="Q23" s="338">
        <f>'Mau 4B'!AK292</f>
        <v>0.6</v>
      </c>
      <c r="R23" s="337">
        <f>'Mau 4B'!AL292</f>
        <v>0</v>
      </c>
      <c r="S23" s="338">
        <f>'Mau 4B'!AM292</f>
        <v>0</v>
      </c>
      <c r="T23" s="337">
        <f>'Mau 4B'!AN292</f>
        <v>0</v>
      </c>
      <c r="U23" s="338">
        <f>'Mau 4B'!AO292</f>
        <v>0</v>
      </c>
      <c r="V23" s="337">
        <f>'Mau 4B'!AP292</f>
        <v>0</v>
      </c>
      <c r="W23" s="338">
        <f>'Mau 4B'!AQ292</f>
        <v>0</v>
      </c>
    </row>
    <row r="24" spans="1:23" x14ac:dyDescent="0.25">
      <c r="A24" s="124" t="s">
        <v>509</v>
      </c>
      <c r="B24" s="174" t="s">
        <v>487</v>
      </c>
      <c r="C24" s="113">
        <f t="shared" si="0"/>
        <v>22</v>
      </c>
      <c r="D24" s="121">
        <f>'Mau 4B'!X324</f>
        <v>10</v>
      </c>
      <c r="E24" s="117">
        <f>'Mau 4B'!Y324</f>
        <v>0.45454545454545453</v>
      </c>
      <c r="F24" s="121">
        <f>'Mau 4B'!Z324</f>
        <v>12</v>
      </c>
      <c r="G24" s="117">
        <f>'Mau 4B'!AA324</f>
        <v>0.54545454545454541</v>
      </c>
      <c r="H24" s="121">
        <f>'Mau 4B'!AB324</f>
        <v>0</v>
      </c>
      <c r="I24" s="117">
        <f>'Mau 4B'!AC324</f>
        <v>0</v>
      </c>
      <c r="J24" s="121">
        <f>'Mau 4B'!AD324</f>
        <v>0</v>
      </c>
      <c r="K24" s="117">
        <f>'Mau 4B'!AE324</f>
        <v>0</v>
      </c>
      <c r="L24" s="121">
        <f>'Mau 4B'!AF324</f>
        <v>0</v>
      </c>
      <c r="M24" s="117">
        <f>'Mau 4B'!AG324</f>
        <v>0</v>
      </c>
      <c r="N24" s="337">
        <f>'Mau 4B'!AH324</f>
        <v>8</v>
      </c>
      <c r="O24" s="338">
        <f>'Mau 4B'!AI324</f>
        <v>0.36363636363636365</v>
      </c>
      <c r="P24" s="337">
        <f>'Mau 4B'!AJ324</f>
        <v>14</v>
      </c>
      <c r="Q24" s="338">
        <f>'Mau 4B'!AK324</f>
        <v>0.63636363636363635</v>
      </c>
      <c r="R24" s="337">
        <f>'Mau 4B'!AL324</f>
        <v>0</v>
      </c>
      <c r="S24" s="338">
        <f>'Mau 4B'!AM324</f>
        <v>0</v>
      </c>
      <c r="T24" s="337">
        <f>'Mau 4B'!AN324</f>
        <v>0</v>
      </c>
      <c r="U24" s="338">
        <f>'Mau 4B'!AO324</f>
        <v>0</v>
      </c>
      <c r="V24" s="337">
        <f>'Mau 4B'!AP324</f>
        <v>0</v>
      </c>
      <c r="W24" s="338">
        <f>'Mau 4B'!AQ324</f>
        <v>0</v>
      </c>
    </row>
    <row r="25" spans="1:23" x14ac:dyDescent="0.25">
      <c r="A25" s="124" t="s">
        <v>510</v>
      </c>
      <c r="B25" s="174" t="s">
        <v>515</v>
      </c>
      <c r="C25" s="113">
        <f t="shared" si="0"/>
        <v>8</v>
      </c>
      <c r="D25" s="121">
        <f>'Mau 4B'!X350</f>
        <v>4</v>
      </c>
      <c r="E25" s="117">
        <f>'Mau 4B'!Y350</f>
        <v>0.5</v>
      </c>
      <c r="F25" s="121">
        <f>'Mau 4B'!Z350</f>
        <v>4</v>
      </c>
      <c r="G25" s="117">
        <f>'Mau 4B'!AA350</f>
        <v>0.5</v>
      </c>
      <c r="H25" s="121">
        <f>'Mau 4B'!AB350</f>
        <v>0</v>
      </c>
      <c r="I25" s="117">
        <f>'Mau 4B'!AC350</f>
        <v>0</v>
      </c>
      <c r="J25" s="121">
        <f>'Mau 4B'!AD350</f>
        <v>0</v>
      </c>
      <c r="K25" s="117">
        <f>'Mau 4B'!AE350</f>
        <v>0</v>
      </c>
      <c r="L25" s="121">
        <f>'Mau 4B'!AF350</f>
        <v>0</v>
      </c>
      <c r="M25" s="117">
        <f>'Mau 4B'!AG350</f>
        <v>0</v>
      </c>
      <c r="N25" s="337">
        <f>'Mau 4B'!AH350</f>
        <v>4</v>
      </c>
      <c r="O25" s="338">
        <f>'Mau 4B'!AI350</f>
        <v>0.5</v>
      </c>
      <c r="P25" s="337">
        <f>'Mau 4B'!AJ350</f>
        <v>4</v>
      </c>
      <c r="Q25" s="338">
        <f>'Mau 4B'!AK350</f>
        <v>0.5</v>
      </c>
      <c r="R25" s="337">
        <f>'Mau 4B'!AL350</f>
        <v>0</v>
      </c>
      <c r="S25" s="338">
        <f>'Mau 4B'!AM350</f>
        <v>0</v>
      </c>
      <c r="T25" s="337">
        <f>'Mau 4B'!AN350</f>
        <v>0</v>
      </c>
      <c r="U25" s="338">
        <f>'Mau 4B'!AO350</f>
        <v>0</v>
      </c>
      <c r="V25" s="337">
        <f>'Mau 4B'!AP350</f>
        <v>0</v>
      </c>
      <c r="W25" s="338">
        <f>'Mau 4B'!AQ350</f>
        <v>0</v>
      </c>
    </row>
    <row r="26" spans="1:23" ht="37.5" x14ac:dyDescent="0.25">
      <c r="A26" s="124" t="s">
        <v>511</v>
      </c>
      <c r="B26" s="174" t="s">
        <v>488</v>
      </c>
      <c r="C26" s="113">
        <f t="shared" si="0"/>
        <v>10</v>
      </c>
      <c r="D26" s="121">
        <f>'Mau 4B'!X360</f>
        <v>5</v>
      </c>
      <c r="E26" s="117">
        <f>'Mau 4B'!Y360</f>
        <v>0.5</v>
      </c>
      <c r="F26" s="121">
        <f>'Mau 4B'!Z360</f>
        <v>5</v>
      </c>
      <c r="G26" s="117">
        <f>'Mau 4B'!AA360</f>
        <v>0.5</v>
      </c>
      <c r="H26" s="121">
        <f>'Mau 4B'!AB360</f>
        <v>0</v>
      </c>
      <c r="I26" s="117">
        <f>'Mau 4B'!AC360</f>
        <v>0</v>
      </c>
      <c r="J26" s="121">
        <f>'Mau 4B'!AD360</f>
        <v>0</v>
      </c>
      <c r="K26" s="117">
        <f>'Mau 4B'!AE360</f>
        <v>0</v>
      </c>
      <c r="L26" s="121">
        <f>'Mau 4B'!AF360</f>
        <v>0</v>
      </c>
      <c r="M26" s="117">
        <f>'Mau 4B'!AG360</f>
        <v>0</v>
      </c>
      <c r="N26" s="337">
        <f>'Mau 4B'!AH360</f>
        <v>5</v>
      </c>
      <c r="O26" s="338">
        <f>'Mau 4B'!AI360</f>
        <v>0.5</v>
      </c>
      <c r="P26" s="337">
        <f>'Mau 4B'!AJ360</f>
        <v>5</v>
      </c>
      <c r="Q26" s="338">
        <f>'Mau 4B'!AK360</f>
        <v>0.5</v>
      </c>
      <c r="R26" s="337">
        <f>'Mau 4B'!AL360</f>
        <v>0</v>
      </c>
      <c r="S26" s="338">
        <f>'Mau 4B'!AM360</f>
        <v>0</v>
      </c>
      <c r="T26" s="337">
        <f>'Mau 4B'!AN360</f>
        <v>0</v>
      </c>
      <c r="U26" s="338">
        <f>'Mau 4B'!AO360</f>
        <v>0</v>
      </c>
      <c r="V26" s="337">
        <f>'Mau 4B'!AP360</f>
        <v>0</v>
      </c>
      <c r="W26" s="338">
        <f>'Mau 4B'!AQ360</f>
        <v>0</v>
      </c>
    </row>
    <row r="27" spans="1:23" x14ac:dyDescent="0.25">
      <c r="A27" s="124" t="s">
        <v>563</v>
      </c>
      <c r="B27" s="174" t="s">
        <v>489</v>
      </c>
      <c r="C27" s="113">
        <f t="shared" si="0"/>
        <v>13</v>
      </c>
      <c r="D27" s="121">
        <f>'Mau 4B'!X372</f>
        <v>8</v>
      </c>
      <c r="E27" s="117">
        <f>'Mau 4B'!Y372</f>
        <v>0.61538461538461542</v>
      </c>
      <c r="F27" s="121">
        <f>'Mau 4B'!Z372</f>
        <v>5</v>
      </c>
      <c r="G27" s="117">
        <f>'Mau 4B'!AA372</f>
        <v>0.38461538461538464</v>
      </c>
      <c r="H27" s="121">
        <f>'Mau 4B'!AB372</f>
        <v>0</v>
      </c>
      <c r="I27" s="117">
        <f>'Mau 4B'!AC372</f>
        <v>0</v>
      </c>
      <c r="J27" s="121">
        <f>'Mau 4B'!AD372</f>
        <v>0</v>
      </c>
      <c r="K27" s="117">
        <f>'Mau 4B'!AE372</f>
        <v>0</v>
      </c>
      <c r="L27" s="121">
        <f>'Mau 4B'!AF372</f>
        <v>0</v>
      </c>
      <c r="M27" s="117">
        <f>'Mau 4B'!AG372</f>
        <v>0</v>
      </c>
      <c r="N27" s="337">
        <f>'Mau 4B'!AH372</f>
        <v>6</v>
      </c>
      <c r="O27" s="338">
        <f>'Mau 4B'!AI372</f>
        <v>0.46153846153846156</v>
      </c>
      <c r="P27" s="337">
        <f>'Mau 4B'!AJ372</f>
        <v>6</v>
      </c>
      <c r="Q27" s="338">
        <f>'Mau 4B'!AK372</f>
        <v>0.46153846153846156</v>
      </c>
      <c r="R27" s="337">
        <f>'Mau 4B'!AL372</f>
        <v>1</v>
      </c>
      <c r="S27" s="338">
        <f>'Mau 4B'!AM372</f>
        <v>7.6923076923076927E-2</v>
      </c>
      <c r="T27" s="337">
        <f>'Mau 4B'!AN372</f>
        <v>1</v>
      </c>
      <c r="U27" s="338">
        <f>'Mau 4B'!AO372</f>
        <v>7.6923076923076927E-2</v>
      </c>
      <c r="V27" s="337">
        <f>'Mau 4B'!AP372</f>
        <v>0</v>
      </c>
      <c r="W27" s="338">
        <f>'Mau 4B'!AQ372</f>
        <v>0</v>
      </c>
    </row>
    <row r="28" spans="1:23" x14ac:dyDescent="0.25">
      <c r="A28" s="124" t="s">
        <v>653</v>
      </c>
      <c r="B28" s="174" t="s">
        <v>654</v>
      </c>
      <c r="C28" s="113">
        <f t="shared" si="0"/>
        <v>3</v>
      </c>
      <c r="D28" s="121">
        <f>'Mau 4B'!X389</f>
        <v>2</v>
      </c>
      <c r="E28" s="117">
        <f>'Mau 4B'!Y389</f>
        <v>0.66666666666666663</v>
      </c>
      <c r="F28" s="121">
        <f>'Mau 4B'!Z389</f>
        <v>1</v>
      </c>
      <c r="G28" s="117">
        <f>'Mau 4B'!AA389</f>
        <v>0.33333333333333331</v>
      </c>
      <c r="H28" s="121">
        <f>'Mau 4B'!AB389</f>
        <v>0</v>
      </c>
      <c r="I28" s="117">
        <f>'Mau 4B'!AC389</f>
        <v>0</v>
      </c>
      <c r="J28" s="121">
        <f>'Mau 4B'!AD389</f>
        <v>0</v>
      </c>
      <c r="K28" s="117">
        <f>'Mau 4B'!AE389</f>
        <v>0</v>
      </c>
      <c r="L28" s="121">
        <f>'Mau 4B'!AF389</f>
        <v>0</v>
      </c>
      <c r="M28" s="117">
        <f>'Mau 4B'!AG389</f>
        <v>0</v>
      </c>
      <c r="N28" s="337">
        <f>'Mau 4B'!AH389</f>
        <v>2</v>
      </c>
      <c r="O28" s="338">
        <f>'Mau 4B'!AI389</f>
        <v>0.66666666666666663</v>
      </c>
      <c r="P28" s="337">
        <f>'Mau 4B'!AJ389</f>
        <v>0</v>
      </c>
      <c r="Q28" s="338">
        <f>'Mau 4B'!AK389</f>
        <v>0</v>
      </c>
      <c r="R28" s="337">
        <f>'Mau 4B'!AL389</f>
        <v>0</v>
      </c>
      <c r="S28" s="338">
        <f>'Mau 4B'!AM389</f>
        <v>0</v>
      </c>
      <c r="T28" s="337">
        <f>'Mau 4B'!AN389</f>
        <v>1</v>
      </c>
      <c r="U28" s="338">
        <f>'Mau 4B'!AO389</f>
        <v>0.33333333333333331</v>
      </c>
      <c r="V28" s="337">
        <f>'Mau 4B'!AP389</f>
        <v>0</v>
      </c>
      <c r="W28" s="338">
        <f>'Mau 4B'!AQ389</f>
        <v>0</v>
      </c>
    </row>
    <row r="29" spans="1:23" ht="33" customHeight="1" x14ac:dyDescent="0.25">
      <c r="A29" s="115"/>
      <c r="B29" s="122" t="s">
        <v>16</v>
      </c>
      <c r="C29" s="113" t="e">
        <f>SUM(C5:C28)</f>
        <v>#REF!</v>
      </c>
      <c r="D29" s="113" t="e">
        <f t="shared" ref="D29:L29" si="1">SUM(D5:D28)</f>
        <v>#REF!</v>
      </c>
      <c r="E29" s="113"/>
      <c r="F29" s="113" t="e">
        <f t="shared" si="1"/>
        <v>#REF!</v>
      </c>
      <c r="G29" s="113"/>
      <c r="H29" s="113" t="e">
        <f t="shared" si="1"/>
        <v>#REF!</v>
      </c>
      <c r="I29" s="113"/>
      <c r="J29" s="113" t="e">
        <f t="shared" si="1"/>
        <v>#REF!</v>
      </c>
      <c r="K29" s="113"/>
      <c r="L29" s="113" t="e">
        <f t="shared" si="1"/>
        <v>#REF!</v>
      </c>
      <c r="M29" s="113"/>
      <c r="N29" s="339" t="e">
        <f>SUM(N5:N28)</f>
        <v>#REF!</v>
      </c>
      <c r="O29" s="339"/>
      <c r="P29" s="339" t="e">
        <f>SUM(P5:P28)</f>
        <v>#REF!</v>
      </c>
      <c r="Q29" s="339"/>
      <c r="R29" s="339" t="e">
        <f>SUM(R5:R28)</f>
        <v>#REF!</v>
      </c>
      <c r="S29" s="339"/>
      <c r="T29" s="339" t="e">
        <f>SUM(T5:T28)</f>
        <v>#REF!</v>
      </c>
      <c r="U29" s="339"/>
      <c r="V29" s="339" t="e">
        <f>SUM(V5:V28)</f>
        <v>#REF!</v>
      </c>
      <c r="W29" s="339"/>
    </row>
    <row r="30" spans="1:23" ht="13.9" customHeight="1" x14ac:dyDescent="0.25"/>
    <row r="31" spans="1:23" ht="23.25" customHeight="1" x14ac:dyDescent="0.25"/>
    <row r="32" spans="1:23" ht="40.5" customHeight="1" x14ac:dyDescent="0.25">
      <c r="B32" s="205" t="s">
        <v>4</v>
      </c>
      <c r="C32" s="340"/>
      <c r="D32" s="340"/>
      <c r="E32" s="340"/>
      <c r="F32" s="340"/>
      <c r="G32" s="340"/>
      <c r="H32" s="340"/>
      <c r="I32" s="340"/>
      <c r="N32" s="721" t="s">
        <v>694</v>
      </c>
      <c r="O32" s="722"/>
      <c r="P32" s="721" t="s">
        <v>369</v>
      </c>
      <c r="Q32" s="722"/>
      <c r="R32" s="721" t="s">
        <v>694</v>
      </c>
      <c r="S32" s="722"/>
      <c r="T32" s="721" t="s">
        <v>369</v>
      </c>
      <c r="U32" s="722"/>
      <c r="V32" s="114"/>
      <c r="W32" s="114"/>
    </row>
    <row r="33" spans="2:23" ht="40.5" customHeight="1" x14ac:dyDescent="0.25">
      <c r="B33" s="341" t="s">
        <v>1</v>
      </c>
      <c r="C33" s="341"/>
      <c r="D33" s="341"/>
      <c r="E33" s="341"/>
      <c r="F33" s="341"/>
      <c r="G33" s="341"/>
      <c r="H33" s="342"/>
      <c r="I33" s="342"/>
      <c r="N33" s="723" t="e">
        <f>N29</f>
        <v>#REF!</v>
      </c>
      <c r="O33" s="724"/>
      <c r="P33" s="725" t="e">
        <f>N33/$N$38</f>
        <v>#REF!</v>
      </c>
      <c r="Q33" s="726"/>
      <c r="R33" s="723"/>
      <c r="S33" s="724"/>
      <c r="T33" s="725"/>
      <c r="U33" s="726"/>
      <c r="V33" s="114"/>
      <c r="W33" s="114"/>
    </row>
    <row r="34" spans="2:23" ht="40.5" customHeight="1" x14ac:dyDescent="0.25">
      <c r="B34" s="341" t="s">
        <v>5</v>
      </c>
      <c r="C34" s="341"/>
      <c r="D34" s="341"/>
      <c r="E34" s="341"/>
      <c r="F34" s="341"/>
      <c r="G34" s="341"/>
      <c r="H34" s="342"/>
      <c r="I34" s="342"/>
      <c r="N34" s="723" t="e">
        <f>P29</f>
        <v>#REF!</v>
      </c>
      <c r="O34" s="724"/>
      <c r="P34" s="725" t="e">
        <f>N34/$N$38</f>
        <v>#REF!</v>
      </c>
      <c r="Q34" s="726"/>
      <c r="R34" s="723"/>
      <c r="S34" s="724"/>
      <c r="T34" s="725"/>
      <c r="U34" s="726"/>
      <c r="V34" s="114"/>
      <c r="W34" s="114"/>
    </row>
    <row r="35" spans="2:23" ht="40.5" customHeight="1" x14ac:dyDescent="0.25">
      <c r="B35" s="341" t="s">
        <v>2</v>
      </c>
      <c r="C35" s="341"/>
      <c r="D35" s="341"/>
      <c r="E35" s="341"/>
      <c r="F35" s="341"/>
      <c r="G35" s="341"/>
      <c r="H35" s="342"/>
      <c r="I35" s="342"/>
      <c r="N35" s="723" t="e">
        <f>R29</f>
        <v>#REF!</v>
      </c>
      <c r="O35" s="724"/>
      <c r="P35" s="725" t="e">
        <f>N35/$N$38</f>
        <v>#REF!</v>
      </c>
      <c r="Q35" s="726"/>
      <c r="R35" s="723"/>
      <c r="S35" s="724"/>
      <c r="T35" s="725"/>
      <c r="U35" s="726"/>
      <c r="V35" s="114"/>
      <c r="W35" s="114"/>
    </row>
    <row r="36" spans="2:23" ht="40.5" customHeight="1" x14ac:dyDescent="0.25">
      <c r="B36" s="341" t="s">
        <v>3</v>
      </c>
      <c r="C36" s="341"/>
      <c r="D36" s="341"/>
      <c r="E36" s="341"/>
      <c r="F36" s="341"/>
      <c r="G36" s="341"/>
      <c r="H36" s="342"/>
      <c r="I36" s="342"/>
      <c r="N36" s="723" t="e">
        <f>T29</f>
        <v>#REF!</v>
      </c>
      <c r="O36" s="724"/>
      <c r="P36" s="725" t="e">
        <f>N36/$N$38</f>
        <v>#REF!</v>
      </c>
      <c r="Q36" s="726"/>
      <c r="R36" s="723"/>
      <c r="S36" s="724"/>
      <c r="T36" s="725"/>
      <c r="U36" s="726"/>
      <c r="V36" s="114"/>
      <c r="W36" s="114"/>
    </row>
    <row r="37" spans="2:23" ht="40.5" customHeight="1" x14ac:dyDescent="0.25">
      <c r="B37" s="343" t="s">
        <v>690</v>
      </c>
      <c r="C37" s="343"/>
      <c r="D37" s="343"/>
      <c r="E37" s="343"/>
      <c r="F37" s="343"/>
      <c r="G37" s="343"/>
      <c r="H37" s="344"/>
      <c r="I37" s="344"/>
      <c r="N37" s="723" t="e">
        <f>V29</f>
        <v>#REF!</v>
      </c>
      <c r="O37" s="724"/>
      <c r="P37" s="725" t="e">
        <f>N37/$N$38</f>
        <v>#REF!</v>
      </c>
      <c r="Q37" s="726"/>
      <c r="R37" s="723"/>
      <c r="S37" s="724"/>
      <c r="T37" s="725"/>
      <c r="U37" s="726"/>
      <c r="V37" s="345"/>
      <c r="W37" s="345"/>
    </row>
    <row r="38" spans="2:23" ht="36.75" customHeight="1" x14ac:dyDescent="0.25">
      <c r="B38" s="113" t="s">
        <v>696</v>
      </c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721" t="e">
        <f>SUM(N33:N37)</f>
        <v>#REF!</v>
      </c>
      <c r="O38" s="722"/>
      <c r="P38" s="721"/>
      <c r="Q38" s="722"/>
      <c r="R38" s="723"/>
      <c r="S38" s="724"/>
      <c r="T38" s="723"/>
      <c r="U38" s="724"/>
      <c r="V38" s="114"/>
      <c r="W38" s="114"/>
    </row>
    <row r="39" spans="2:23" ht="35.25" customHeight="1" x14ac:dyDescent="0.25">
      <c r="B39" s="113" t="s">
        <v>695</v>
      </c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346"/>
      <c r="O39" s="347"/>
      <c r="P39" s="723"/>
      <c r="Q39" s="724"/>
      <c r="R39" s="721"/>
      <c r="S39" s="722"/>
      <c r="T39" s="723"/>
      <c r="U39" s="724"/>
      <c r="V39" s="114"/>
      <c r="W39" s="114"/>
    </row>
  </sheetData>
  <mergeCells count="46">
    <mergeCell ref="N1:W1"/>
    <mergeCell ref="H3:I3"/>
    <mergeCell ref="J3:K3"/>
    <mergeCell ref="C3:C4"/>
    <mergeCell ref="A3:A4"/>
    <mergeCell ref="B3:B4"/>
    <mergeCell ref="D1:M1"/>
    <mergeCell ref="L3:M3"/>
    <mergeCell ref="D3:E3"/>
    <mergeCell ref="F3:G3"/>
    <mergeCell ref="N3:O3"/>
    <mergeCell ref="P3:Q3"/>
    <mergeCell ref="R3:S3"/>
    <mergeCell ref="T3:U3"/>
    <mergeCell ref="V3:W3"/>
    <mergeCell ref="N32:O32"/>
    <mergeCell ref="P32:Q32"/>
    <mergeCell ref="N33:O33"/>
    <mergeCell ref="N34:O34"/>
    <mergeCell ref="N35:O35"/>
    <mergeCell ref="R37:S37"/>
    <mergeCell ref="N36:O36"/>
    <mergeCell ref="N37:O37"/>
    <mergeCell ref="N38:O38"/>
    <mergeCell ref="P33:Q33"/>
    <mergeCell ref="P34:Q34"/>
    <mergeCell ref="P35:Q35"/>
    <mergeCell ref="P36:Q36"/>
    <mergeCell ref="P37:Q37"/>
    <mergeCell ref="P38:Q38"/>
    <mergeCell ref="R39:S39"/>
    <mergeCell ref="T39:U39"/>
    <mergeCell ref="P39:Q39"/>
    <mergeCell ref="R38:S38"/>
    <mergeCell ref="T32:U32"/>
    <mergeCell ref="T33:U33"/>
    <mergeCell ref="T34:U34"/>
    <mergeCell ref="T35:U35"/>
    <mergeCell ref="T36:U36"/>
    <mergeCell ref="T37:U37"/>
    <mergeCell ref="T38:U38"/>
    <mergeCell ref="R32:S32"/>
    <mergeCell ref="R33:S33"/>
    <mergeCell ref="R34:S34"/>
    <mergeCell ref="R35:S35"/>
    <mergeCell ref="R36:S36"/>
  </mergeCells>
  <pageMargins left="0.32" right="0.2" top="0.53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129"/>
  <sheetViews>
    <sheetView topLeftCell="A2" zoomScaleNormal="100" workbookViewId="0">
      <pane xSplit="22" ySplit="3" topLeftCell="W11" activePane="bottomRight" state="frozen"/>
      <selection activeCell="A2" sqref="A2"/>
      <selection pane="topRight" activeCell="W2" sqref="W2"/>
      <selection pane="bottomLeft" activeCell="A5" sqref="A5"/>
      <selection pane="bottomRight" activeCell="O16" sqref="O16"/>
    </sheetView>
  </sheetViews>
  <sheetFormatPr defaultRowHeight="18.75" x14ac:dyDescent="0.25"/>
  <cols>
    <col min="1" max="1" width="6.140625" style="112" customWidth="1"/>
    <col min="2" max="2" width="36.42578125" style="111" customWidth="1"/>
    <col min="3" max="3" width="11.140625" style="111" customWidth="1"/>
    <col min="4" max="4" width="9.140625" style="111" hidden="1" customWidth="1"/>
    <col min="5" max="5" width="11.7109375" style="111" hidden="1" customWidth="1"/>
    <col min="6" max="6" width="9.140625" style="111" hidden="1" customWidth="1"/>
    <col min="7" max="7" width="11.85546875" style="111" hidden="1" customWidth="1"/>
    <col min="8" max="8" width="9.140625" style="111" hidden="1" customWidth="1"/>
    <col min="9" max="9" width="14.28515625" style="111" hidden="1" customWidth="1"/>
    <col min="10" max="10" width="9.140625" style="111" hidden="1" customWidth="1"/>
    <col min="11" max="11" width="11.5703125" style="111" hidden="1" customWidth="1"/>
    <col min="12" max="13" width="9.140625" style="111" hidden="1" customWidth="1"/>
    <col min="14" max="14" width="10.42578125" style="111" bestFit="1" customWidth="1"/>
    <col min="15" max="15" width="11.7109375" style="111" customWidth="1"/>
    <col min="16" max="16" width="9.140625" style="111"/>
    <col min="17" max="17" width="11.85546875" style="111" customWidth="1"/>
    <col min="18" max="18" width="9.140625" style="111"/>
    <col min="19" max="19" width="14.28515625" style="111" customWidth="1"/>
    <col min="20" max="20" width="9.140625" style="111"/>
    <col min="21" max="21" width="11.5703125" style="111" customWidth="1"/>
    <col min="22" max="16384" width="9.140625" style="111"/>
  </cols>
  <sheetData>
    <row r="1" spans="1:23" ht="32.25" customHeight="1" x14ac:dyDescent="0.25">
      <c r="B1" s="334"/>
      <c r="C1" s="334"/>
      <c r="D1" s="733" t="s">
        <v>691</v>
      </c>
      <c r="E1" s="733"/>
      <c r="F1" s="733"/>
      <c r="G1" s="733"/>
      <c r="H1" s="733"/>
      <c r="I1" s="733"/>
      <c r="J1" s="733"/>
      <c r="K1" s="733"/>
      <c r="L1" s="733"/>
      <c r="M1" s="733"/>
      <c r="N1" s="727" t="s">
        <v>692</v>
      </c>
      <c r="O1" s="727"/>
      <c r="P1" s="727"/>
      <c r="Q1" s="727"/>
      <c r="R1" s="727"/>
      <c r="S1" s="727"/>
      <c r="T1" s="727"/>
      <c r="U1" s="727"/>
      <c r="V1" s="727"/>
      <c r="W1" s="727"/>
    </row>
    <row r="2" spans="1:23" ht="9" customHeight="1" x14ac:dyDescent="0.25">
      <c r="N2" s="335"/>
      <c r="O2" s="335"/>
      <c r="P2" s="335"/>
      <c r="Q2" s="335"/>
      <c r="R2" s="335"/>
      <c r="S2" s="335"/>
      <c r="T2" s="335"/>
      <c r="U2" s="335"/>
      <c r="V2" s="335"/>
      <c r="W2" s="335"/>
    </row>
    <row r="3" spans="1:23" ht="68.25" customHeight="1" x14ac:dyDescent="0.25">
      <c r="A3" s="731" t="s">
        <v>512</v>
      </c>
      <c r="B3" s="731" t="s">
        <v>513</v>
      </c>
      <c r="C3" s="729" t="s">
        <v>514</v>
      </c>
      <c r="D3" s="728" t="s">
        <v>55</v>
      </c>
      <c r="E3" s="728"/>
      <c r="F3" s="728" t="s">
        <v>7</v>
      </c>
      <c r="G3" s="728"/>
      <c r="H3" s="728" t="s">
        <v>25</v>
      </c>
      <c r="I3" s="728"/>
      <c r="J3" s="728" t="s">
        <v>8</v>
      </c>
      <c r="K3" s="728"/>
      <c r="L3" s="728" t="s">
        <v>617</v>
      </c>
      <c r="M3" s="728"/>
      <c r="N3" s="734" t="s">
        <v>55</v>
      </c>
      <c r="O3" s="734"/>
      <c r="P3" s="734" t="s">
        <v>7</v>
      </c>
      <c r="Q3" s="734"/>
      <c r="R3" s="734" t="s">
        <v>25</v>
      </c>
      <c r="S3" s="734"/>
      <c r="T3" s="734" t="s">
        <v>8</v>
      </c>
      <c r="U3" s="734"/>
      <c r="V3" s="734" t="s">
        <v>617</v>
      </c>
      <c r="W3" s="734"/>
    </row>
    <row r="4" spans="1:23" s="112" customFormat="1" x14ac:dyDescent="0.25">
      <c r="A4" s="732"/>
      <c r="B4" s="732"/>
      <c r="C4" s="730"/>
      <c r="D4" s="364" t="s">
        <v>368</v>
      </c>
      <c r="E4" s="364" t="s">
        <v>369</v>
      </c>
      <c r="F4" s="364" t="s">
        <v>368</v>
      </c>
      <c r="G4" s="364" t="s">
        <v>369</v>
      </c>
      <c r="H4" s="364" t="s">
        <v>368</v>
      </c>
      <c r="I4" s="364" t="s">
        <v>369</v>
      </c>
      <c r="J4" s="364" t="s">
        <v>368</v>
      </c>
      <c r="K4" s="364" t="s">
        <v>369</v>
      </c>
      <c r="L4" s="364" t="s">
        <v>368</v>
      </c>
      <c r="M4" s="364" t="s">
        <v>369</v>
      </c>
      <c r="N4" s="515" t="s">
        <v>368</v>
      </c>
      <c r="O4" s="515" t="s">
        <v>369</v>
      </c>
      <c r="P4" s="515" t="s">
        <v>368</v>
      </c>
      <c r="Q4" s="515" t="s">
        <v>369</v>
      </c>
      <c r="R4" s="515" t="s">
        <v>368</v>
      </c>
      <c r="S4" s="515" t="s">
        <v>369</v>
      </c>
      <c r="T4" s="515" t="s">
        <v>368</v>
      </c>
      <c r="U4" s="515" t="s">
        <v>369</v>
      </c>
      <c r="V4" s="515" t="s">
        <v>368</v>
      </c>
      <c r="W4" s="515" t="s">
        <v>369</v>
      </c>
    </row>
    <row r="5" spans="1:23" s="112" customFormat="1" ht="24.75" customHeight="1" x14ac:dyDescent="0.25">
      <c r="A5" s="519" t="s">
        <v>490</v>
      </c>
      <c r="B5" s="520" t="s">
        <v>564</v>
      </c>
      <c r="C5" s="113">
        <f>N5+P5+R5+T5+V5</f>
        <v>4</v>
      </c>
      <c r="D5" s="121">
        <f>'Mau 4B'!X9</f>
        <v>3</v>
      </c>
      <c r="E5" s="364"/>
      <c r="F5" s="121">
        <f>'Mau 4B'!Z9</f>
        <v>0</v>
      </c>
      <c r="G5" s="364"/>
      <c r="H5" s="121">
        <f>'Mau 4B'!AB9</f>
        <v>0</v>
      </c>
      <c r="I5" s="364"/>
      <c r="J5" s="333">
        <f>'Mau 4B'!AD9</f>
        <v>0</v>
      </c>
      <c r="K5" s="364"/>
      <c r="L5" s="121">
        <f>'Mau 4B'!AF9</f>
        <v>1</v>
      </c>
      <c r="M5" s="364"/>
      <c r="N5" s="337">
        <f>'Mau 4B'!AH9</f>
        <v>3</v>
      </c>
      <c r="O5" s="515"/>
      <c r="P5" s="337">
        <f>'Mau 4B'!AJ9</f>
        <v>0</v>
      </c>
      <c r="Q5" s="515"/>
      <c r="R5" s="337">
        <f>'Mau 4B'!AL9</f>
        <v>0</v>
      </c>
      <c r="S5" s="515"/>
      <c r="T5" s="337">
        <f>'Mau 4B'!AN9</f>
        <v>0</v>
      </c>
      <c r="U5" s="515"/>
      <c r="V5" s="337">
        <f>'Mau 4B'!AP9</f>
        <v>1</v>
      </c>
      <c r="W5" s="515"/>
    </row>
    <row r="6" spans="1:23" ht="37.5" x14ac:dyDescent="0.25">
      <c r="A6" s="519" t="s">
        <v>491</v>
      </c>
      <c r="B6" s="175" t="s">
        <v>618</v>
      </c>
      <c r="C6" s="113">
        <f>N6+P6+R6+T6+V6</f>
        <v>25</v>
      </c>
      <c r="D6" s="121">
        <f>'Mau 4B'!X14</f>
        <v>15</v>
      </c>
      <c r="E6" s="117">
        <f>'Mau 4B'!Y14</f>
        <v>0.6</v>
      </c>
      <c r="F6" s="121">
        <f>'Mau 4B'!Z14</f>
        <v>10</v>
      </c>
      <c r="G6" s="117">
        <f>'Mau 4B'!AA14</f>
        <v>0.4</v>
      </c>
      <c r="H6" s="121">
        <f>'Mau 4B'!AB14</f>
        <v>0</v>
      </c>
      <c r="I6" s="117">
        <f>'Mau 4B'!AC14</f>
        <v>0</v>
      </c>
      <c r="J6" s="121">
        <f>'Mau 4B'!AD14</f>
        <v>0</v>
      </c>
      <c r="K6" s="117">
        <f>'Mau 4B'!AE14</f>
        <v>0</v>
      </c>
      <c r="L6" s="121">
        <f>'Mau 4B'!AF14</f>
        <v>0</v>
      </c>
      <c r="M6" s="117">
        <f>'Mau 4B'!AG14</f>
        <v>0</v>
      </c>
      <c r="N6" s="337">
        <f>'Mau 4B'!AH14</f>
        <v>16</v>
      </c>
      <c r="O6" s="624">
        <f>'Mau 4B'!AI14</f>
        <v>0.64</v>
      </c>
      <c r="P6" s="337">
        <f>'Mau 4B'!AJ14</f>
        <v>9</v>
      </c>
      <c r="Q6" s="338">
        <f>'Mau 4B'!AK14</f>
        <v>0.36</v>
      </c>
      <c r="R6" s="337">
        <f>'Mau 4B'!AL14</f>
        <v>0</v>
      </c>
      <c r="S6" s="338">
        <f>'Mau 4B'!AM14</f>
        <v>0</v>
      </c>
      <c r="T6" s="337">
        <f>'Mau 4B'!AN14</f>
        <v>0</v>
      </c>
      <c r="U6" s="338">
        <f>'Mau 4B'!AO14</f>
        <v>0</v>
      </c>
      <c r="V6" s="337">
        <f>'Mau 4B'!AP14</f>
        <v>0</v>
      </c>
      <c r="W6" s="338">
        <f>'Mau 4B'!AQ14</f>
        <v>0</v>
      </c>
    </row>
    <row r="7" spans="1:23" ht="29.25" customHeight="1" x14ac:dyDescent="0.25">
      <c r="A7" s="124" t="s">
        <v>697</v>
      </c>
      <c r="B7" s="174" t="s">
        <v>23</v>
      </c>
      <c r="C7" s="113">
        <f>N7+P7+R7+T7+V7</f>
        <v>11</v>
      </c>
      <c r="D7" s="337">
        <f>'Mau 4B'!X15</f>
        <v>9</v>
      </c>
      <c r="E7" s="338">
        <f>'Mau 4B'!Y15</f>
        <v>0.81818181818181823</v>
      </c>
      <c r="F7" s="337">
        <f>'Mau 4B'!Z15</f>
        <v>2</v>
      </c>
      <c r="G7" s="338">
        <f>'Mau 4B'!AA15</f>
        <v>0.18181818181818182</v>
      </c>
      <c r="H7" s="337">
        <f>'Mau 4B'!AB15</f>
        <v>0</v>
      </c>
      <c r="I7" s="338">
        <f>'Mau 4B'!AC15</f>
        <v>0</v>
      </c>
      <c r="J7" s="337">
        <f>'Mau 4B'!AD15</f>
        <v>0</v>
      </c>
      <c r="K7" s="338">
        <f>'Mau 4B'!AE15</f>
        <v>0</v>
      </c>
      <c r="L7" s="337">
        <f>'Mau 4B'!AF15</f>
        <v>0</v>
      </c>
      <c r="M7" s="338">
        <f>'Mau 4B'!AG15</f>
        <v>0</v>
      </c>
      <c r="N7" s="337">
        <f>'Mau 4B'!AH15</f>
        <v>10</v>
      </c>
      <c r="O7" s="338">
        <f>'Mau 4B'!AI15</f>
        <v>0.90909090909090906</v>
      </c>
      <c r="P7" s="337">
        <f>'Mau 4B'!AJ15</f>
        <v>1</v>
      </c>
      <c r="Q7" s="338">
        <f>'Mau 4B'!AK15</f>
        <v>9.0909090909090912E-2</v>
      </c>
      <c r="R7" s="337">
        <f>'Mau 4B'!AL15</f>
        <v>0</v>
      </c>
      <c r="S7" s="338">
        <f>'Mau 4B'!AM15</f>
        <v>0</v>
      </c>
      <c r="T7" s="337">
        <f>'Mau 4B'!AN15</f>
        <v>0</v>
      </c>
      <c r="U7" s="338">
        <f>'Mau 4B'!AO15</f>
        <v>0</v>
      </c>
      <c r="V7" s="337">
        <f>'Mau 4B'!AP15</f>
        <v>0</v>
      </c>
      <c r="W7" s="338">
        <f>'Mau 4B'!AQ15</f>
        <v>0</v>
      </c>
    </row>
    <row r="8" spans="1:23" ht="29.25" customHeight="1" x14ac:dyDescent="0.25">
      <c r="A8" s="124"/>
      <c r="B8" s="174" t="s">
        <v>842</v>
      </c>
      <c r="C8" s="115">
        <v>3</v>
      </c>
      <c r="D8" s="121"/>
      <c r="E8" s="117"/>
      <c r="F8" s="121"/>
      <c r="G8" s="117"/>
      <c r="H8" s="121"/>
      <c r="I8" s="117"/>
      <c r="J8" s="121"/>
      <c r="K8" s="117"/>
      <c r="L8" s="121"/>
      <c r="M8" s="117"/>
      <c r="N8" s="337">
        <v>2</v>
      </c>
      <c r="O8" s="338">
        <f>N8/$C$8</f>
        <v>0.66666666666666663</v>
      </c>
      <c r="P8" s="337">
        <v>1</v>
      </c>
      <c r="Q8" s="338">
        <f>P8/$C$8</f>
        <v>0.33333333333333331</v>
      </c>
      <c r="R8" s="337"/>
      <c r="S8" s="338">
        <f>R8/$C$8</f>
        <v>0</v>
      </c>
      <c r="T8" s="337"/>
      <c r="U8" s="338">
        <f>T8/$C$8</f>
        <v>0</v>
      </c>
      <c r="V8" s="337"/>
      <c r="W8" s="338">
        <f>V8/$C$8</f>
        <v>0</v>
      </c>
    </row>
    <row r="9" spans="1:23" ht="29.25" customHeight="1" x14ac:dyDescent="0.25">
      <c r="A9" s="124"/>
      <c r="B9" s="174" t="s">
        <v>836</v>
      </c>
      <c r="C9" s="115">
        <f>C7-C8</f>
        <v>8</v>
      </c>
      <c r="D9" s="121"/>
      <c r="E9" s="117"/>
      <c r="F9" s="121"/>
      <c r="G9" s="117"/>
      <c r="H9" s="121"/>
      <c r="I9" s="117"/>
      <c r="J9" s="121"/>
      <c r="K9" s="117"/>
      <c r="L9" s="121"/>
      <c r="M9" s="117"/>
      <c r="N9" s="337">
        <f>N7-N8</f>
        <v>8</v>
      </c>
      <c r="O9" s="338">
        <f>N9/$C$9</f>
        <v>1</v>
      </c>
      <c r="P9" s="337">
        <f>P7-P8</f>
        <v>0</v>
      </c>
      <c r="Q9" s="338">
        <f>P9/$C$9</f>
        <v>0</v>
      </c>
      <c r="R9" s="337">
        <f>R7-R8</f>
        <v>0</v>
      </c>
      <c r="S9" s="338">
        <f>R9/$C$9</f>
        <v>0</v>
      </c>
      <c r="T9" s="337">
        <f>T7-T8</f>
        <v>0</v>
      </c>
      <c r="U9" s="338">
        <f>T9/$C$9</f>
        <v>0</v>
      </c>
      <c r="V9" s="337">
        <f>V7-V8</f>
        <v>0</v>
      </c>
      <c r="W9" s="338">
        <f>V9/$C$9</f>
        <v>0</v>
      </c>
    </row>
    <row r="10" spans="1:23" ht="29.25" customHeight="1" x14ac:dyDescent="0.25">
      <c r="A10" s="124" t="s">
        <v>699</v>
      </c>
      <c r="B10" s="174" t="s">
        <v>674</v>
      </c>
      <c r="C10" s="113">
        <f>N10+P10+R10+T10+V10</f>
        <v>2</v>
      </c>
      <c r="D10" s="337">
        <f>'Mau 4B'!X27</f>
        <v>2</v>
      </c>
      <c r="E10" s="338">
        <f>'Mau 4B'!Y27</f>
        <v>1</v>
      </c>
      <c r="F10" s="337">
        <f>'Mau 4B'!Z27</f>
        <v>0</v>
      </c>
      <c r="G10" s="338">
        <f>'Mau 4B'!AA27</f>
        <v>0</v>
      </c>
      <c r="H10" s="337">
        <f>'Mau 4B'!AB27</f>
        <v>0</v>
      </c>
      <c r="I10" s="338">
        <f>'Mau 4B'!AC27</f>
        <v>0</v>
      </c>
      <c r="J10" s="337">
        <f>'Mau 4B'!AD27</f>
        <v>0</v>
      </c>
      <c r="K10" s="338">
        <f>'Mau 4B'!AE27</f>
        <v>0</v>
      </c>
      <c r="L10" s="337">
        <f>'Mau 4B'!AF27</f>
        <v>0</v>
      </c>
      <c r="M10" s="338">
        <f>'Mau 4B'!AG27</f>
        <v>0</v>
      </c>
      <c r="N10" s="337">
        <f>'Mau 4B'!AH27</f>
        <v>2</v>
      </c>
      <c r="O10" s="338">
        <f>'Mau 4B'!AI27</f>
        <v>1</v>
      </c>
      <c r="P10" s="337">
        <f>'Mau 4B'!AJ27</f>
        <v>0</v>
      </c>
      <c r="Q10" s="338">
        <f>'Mau 4B'!AK27</f>
        <v>0</v>
      </c>
      <c r="R10" s="337">
        <f>'Mau 4B'!AL27</f>
        <v>0</v>
      </c>
      <c r="S10" s="338">
        <f>'Mau 4B'!AM27</f>
        <v>0</v>
      </c>
      <c r="T10" s="337">
        <f>'Mau 4B'!AN27</f>
        <v>0</v>
      </c>
      <c r="U10" s="338">
        <f>'Mau 4B'!AO27</f>
        <v>0</v>
      </c>
      <c r="V10" s="337">
        <f>'Mau 4B'!AP27</f>
        <v>0</v>
      </c>
      <c r="W10" s="338">
        <f>'Mau 4B'!AQ27</f>
        <v>0</v>
      </c>
    </row>
    <row r="11" spans="1:23" ht="29.25" customHeight="1" x14ac:dyDescent="0.25">
      <c r="A11" s="124" t="s">
        <v>700</v>
      </c>
      <c r="B11" s="174" t="s">
        <v>446</v>
      </c>
      <c r="C11" s="113">
        <f>N11+P11+R11+T11+V11</f>
        <v>12</v>
      </c>
      <c r="D11" s="337">
        <f>'Mau 4B'!X30</f>
        <v>4</v>
      </c>
      <c r="E11" s="338">
        <f>'Mau 4B'!Y30</f>
        <v>0.33333333333333331</v>
      </c>
      <c r="F11" s="337">
        <f>'Mau 4B'!Z30</f>
        <v>8</v>
      </c>
      <c r="G11" s="338">
        <f>'Mau 4B'!AA30</f>
        <v>0.66666666666666663</v>
      </c>
      <c r="H11" s="337">
        <f>'Mau 4B'!AB30</f>
        <v>0</v>
      </c>
      <c r="I11" s="338">
        <f>'Mau 4B'!AC30</f>
        <v>0</v>
      </c>
      <c r="J11" s="337">
        <f>'Mau 4B'!AD30</f>
        <v>0</v>
      </c>
      <c r="K11" s="338">
        <f>'Mau 4B'!AE30</f>
        <v>0</v>
      </c>
      <c r="L11" s="337">
        <f>'Mau 4B'!AF30</f>
        <v>0</v>
      </c>
      <c r="M11" s="338">
        <f>'Mau 4B'!AG30</f>
        <v>0</v>
      </c>
      <c r="N11" s="337">
        <f>'Mau 4B'!AH30</f>
        <v>4</v>
      </c>
      <c r="O11" s="338">
        <f>'Mau 4B'!AI30</f>
        <v>0.33333333333333331</v>
      </c>
      <c r="P11" s="337">
        <f>'Mau 4B'!AJ30</f>
        <v>8</v>
      </c>
      <c r="Q11" s="338">
        <f>'Mau 4B'!AK30</f>
        <v>0.66666666666666663</v>
      </c>
      <c r="R11" s="337">
        <f>'Mau 4B'!AL30</f>
        <v>0</v>
      </c>
      <c r="S11" s="338">
        <f>'Mau 4B'!AM30</f>
        <v>0</v>
      </c>
      <c r="T11" s="337">
        <f>'Mau 4B'!AN30</f>
        <v>0</v>
      </c>
      <c r="U11" s="338">
        <f>'Mau 4B'!AO30</f>
        <v>0</v>
      </c>
      <c r="V11" s="337">
        <f>'Mau 4B'!AP30</f>
        <v>0</v>
      </c>
      <c r="W11" s="338">
        <f>'Mau 4B'!AQ30</f>
        <v>0</v>
      </c>
    </row>
    <row r="12" spans="1:23" ht="37.5" x14ac:dyDescent="0.25">
      <c r="A12" s="519" t="s">
        <v>492</v>
      </c>
      <c r="B12" s="175" t="s">
        <v>471</v>
      </c>
      <c r="C12" s="113">
        <f>N12+P12+R12+T12+V12</f>
        <v>15</v>
      </c>
      <c r="D12" s="121">
        <f>'Mau 4B'!X43</f>
        <v>9</v>
      </c>
      <c r="E12" s="117">
        <f>'Mau 4B'!Y43</f>
        <v>0.6</v>
      </c>
      <c r="F12" s="121">
        <f>'Mau 4B'!Z43</f>
        <v>6</v>
      </c>
      <c r="G12" s="117">
        <f>'Mau 4B'!AA43</f>
        <v>0.4</v>
      </c>
      <c r="H12" s="121">
        <f>'Mau 4B'!AB43</f>
        <v>0</v>
      </c>
      <c r="I12" s="117">
        <f>'Mau 4B'!AC43</f>
        <v>0</v>
      </c>
      <c r="J12" s="121">
        <f>'Mau 4B'!AD43</f>
        <v>0</v>
      </c>
      <c r="K12" s="117">
        <f>'Mau 4B'!AE43</f>
        <v>0</v>
      </c>
      <c r="L12" s="121">
        <f>'Mau 4B'!AF43</f>
        <v>0</v>
      </c>
      <c r="M12" s="117">
        <f>'Mau 4B'!AG43</f>
        <v>0</v>
      </c>
      <c r="N12" s="337">
        <f>'Mau 4B'!AH43</f>
        <v>9</v>
      </c>
      <c r="O12" s="624">
        <f>'Mau 4B'!AI43</f>
        <v>0.6</v>
      </c>
      <c r="P12" s="337">
        <f>'Mau 4B'!AJ43</f>
        <v>6</v>
      </c>
      <c r="Q12" s="338">
        <f>'Mau 4B'!AK43</f>
        <v>0.4</v>
      </c>
      <c r="R12" s="337">
        <f>'Mau 4B'!AL43</f>
        <v>0</v>
      </c>
      <c r="S12" s="338">
        <f>'Mau 4B'!AM43</f>
        <v>0</v>
      </c>
      <c r="T12" s="337">
        <f>'Mau 4B'!AN43</f>
        <v>0</v>
      </c>
      <c r="U12" s="338">
        <f>'Mau 4B'!AO43</f>
        <v>0</v>
      </c>
      <c r="V12" s="337">
        <f>'Mau 4B'!AP43</f>
        <v>0</v>
      </c>
      <c r="W12" s="338">
        <f>'Mau 4B'!AQ43</f>
        <v>0</v>
      </c>
    </row>
    <row r="13" spans="1:23" ht="21.75" customHeight="1" x14ac:dyDescent="0.25">
      <c r="A13" s="124" t="s">
        <v>697</v>
      </c>
      <c r="B13" s="174" t="s">
        <v>23</v>
      </c>
      <c r="C13" s="113">
        <f>N13+P13+R13+T13+V13</f>
        <v>9</v>
      </c>
      <c r="D13" s="121"/>
      <c r="E13" s="117"/>
      <c r="F13" s="121"/>
      <c r="G13" s="117"/>
      <c r="H13" s="121"/>
      <c r="I13" s="117"/>
      <c r="J13" s="121"/>
      <c r="K13" s="117"/>
      <c r="L13" s="121"/>
      <c r="M13" s="117"/>
      <c r="N13" s="337">
        <f>'Mau 4B'!AH44</f>
        <v>5</v>
      </c>
      <c r="O13" s="338">
        <f>'Mau 4B'!AI44</f>
        <v>0.55555555555555558</v>
      </c>
      <c r="P13" s="337">
        <f>'Mau 4B'!AJ44</f>
        <v>4</v>
      </c>
      <c r="Q13" s="338">
        <f>'Mau 4B'!AK44</f>
        <v>0.44444444444444442</v>
      </c>
      <c r="R13" s="337">
        <f>'Mau 4B'!AL44</f>
        <v>0</v>
      </c>
      <c r="S13" s="338">
        <f>'Mau 4B'!AM44</f>
        <v>0</v>
      </c>
      <c r="T13" s="337">
        <f>'Mau 4B'!AN44</f>
        <v>0</v>
      </c>
      <c r="U13" s="338">
        <f>'Mau 4B'!AO44</f>
        <v>0</v>
      </c>
      <c r="V13" s="337">
        <f>'Mau 4B'!AP44</f>
        <v>0</v>
      </c>
      <c r="W13" s="338">
        <f>'Mau 4B'!AQ44</f>
        <v>0</v>
      </c>
    </row>
    <row r="14" spans="1:23" ht="27" customHeight="1" x14ac:dyDescent="0.25">
      <c r="A14" s="124"/>
      <c r="B14" s="174" t="s">
        <v>842</v>
      </c>
      <c r="C14" s="115">
        <v>3</v>
      </c>
      <c r="D14" s="121"/>
      <c r="E14" s="117"/>
      <c r="F14" s="121"/>
      <c r="G14" s="117"/>
      <c r="H14" s="121"/>
      <c r="I14" s="117"/>
      <c r="J14" s="121"/>
      <c r="K14" s="117"/>
      <c r="L14" s="121"/>
      <c r="M14" s="117"/>
      <c r="N14" s="337">
        <v>2</v>
      </c>
      <c r="O14" s="338">
        <f>N14/$C$14</f>
        <v>0.66666666666666663</v>
      </c>
      <c r="P14" s="337">
        <v>1</v>
      </c>
      <c r="Q14" s="338">
        <f>P14/$C$14</f>
        <v>0.33333333333333331</v>
      </c>
      <c r="R14" s="337"/>
      <c r="S14" s="338">
        <f>R14/$C$14</f>
        <v>0</v>
      </c>
      <c r="T14" s="337"/>
      <c r="U14" s="338">
        <f>T14/$C$14</f>
        <v>0</v>
      </c>
      <c r="V14" s="337"/>
      <c r="W14" s="338">
        <f>V14/$C$14</f>
        <v>0</v>
      </c>
    </row>
    <row r="15" spans="1:23" ht="27" customHeight="1" x14ac:dyDescent="0.25">
      <c r="A15" s="124"/>
      <c r="B15" s="174" t="s">
        <v>841</v>
      </c>
      <c r="C15" s="115"/>
      <c r="D15" s="121"/>
      <c r="E15" s="117"/>
      <c r="F15" s="121"/>
      <c r="G15" s="117"/>
      <c r="H15" s="121"/>
      <c r="I15" s="117"/>
      <c r="J15" s="121"/>
      <c r="K15" s="117"/>
      <c r="L15" s="121"/>
      <c r="M15" s="117"/>
      <c r="N15" s="337"/>
      <c r="O15" s="338"/>
      <c r="P15" s="337"/>
      <c r="Q15" s="338"/>
      <c r="R15" s="337"/>
      <c r="S15" s="338"/>
      <c r="T15" s="337"/>
      <c r="U15" s="338"/>
      <c r="V15" s="337"/>
      <c r="W15" s="338"/>
    </row>
    <row r="16" spans="1:23" ht="27" customHeight="1" x14ac:dyDescent="0.25">
      <c r="A16" s="124"/>
      <c r="B16" s="174" t="s">
        <v>836</v>
      </c>
      <c r="C16" s="115">
        <f>C13-C14-C15</f>
        <v>6</v>
      </c>
      <c r="D16" s="121"/>
      <c r="E16" s="117"/>
      <c r="F16" s="121"/>
      <c r="G16" s="117"/>
      <c r="H16" s="121"/>
      <c r="I16" s="117"/>
      <c r="J16" s="121"/>
      <c r="K16" s="117"/>
      <c r="L16" s="121"/>
      <c r="M16" s="117"/>
      <c r="N16" s="337">
        <f>N13-N14-N15</f>
        <v>3</v>
      </c>
      <c r="O16" s="338">
        <f>N16/$C$16</f>
        <v>0.5</v>
      </c>
      <c r="P16" s="337">
        <f>P13-P14-P15</f>
        <v>3</v>
      </c>
      <c r="Q16" s="338">
        <f>P16/$C$16</f>
        <v>0.5</v>
      </c>
      <c r="R16" s="337">
        <f>R13-R14-R15</f>
        <v>0</v>
      </c>
      <c r="S16" s="338">
        <f>R16/$C$16</f>
        <v>0</v>
      </c>
      <c r="T16" s="337">
        <f>T13-T14-T15</f>
        <v>0</v>
      </c>
      <c r="U16" s="338">
        <f>T16/$C$16</f>
        <v>0</v>
      </c>
      <c r="V16" s="337">
        <f>V13-V14-V15</f>
        <v>0</v>
      </c>
      <c r="W16" s="338">
        <f>V16/$C$16</f>
        <v>0</v>
      </c>
    </row>
    <row r="17" spans="1:23" ht="27" customHeight="1" x14ac:dyDescent="0.25">
      <c r="A17" s="124" t="s">
        <v>699</v>
      </c>
      <c r="B17" s="174" t="s">
        <v>674</v>
      </c>
      <c r="C17" s="113">
        <f>N17+P17+R17+T17+V17</f>
        <v>1</v>
      </c>
      <c r="D17" s="121"/>
      <c r="E17" s="117"/>
      <c r="F17" s="121"/>
      <c r="G17" s="117"/>
      <c r="H17" s="121"/>
      <c r="I17" s="117"/>
      <c r="J17" s="121"/>
      <c r="K17" s="117"/>
      <c r="L17" s="121"/>
      <c r="M17" s="117"/>
      <c r="N17" s="337">
        <f>'Mau 4B'!AH54</f>
        <v>1</v>
      </c>
      <c r="O17" s="338">
        <f>'Mau 4B'!AI54</f>
        <v>1</v>
      </c>
      <c r="P17" s="337">
        <f>'Mau 4B'!AJ54</f>
        <v>0</v>
      </c>
      <c r="Q17" s="338">
        <f>'Mau 4B'!AK54</f>
        <v>0</v>
      </c>
      <c r="R17" s="337">
        <f>'Mau 4B'!AL54</f>
        <v>0</v>
      </c>
      <c r="S17" s="338">
        <f>'Mau 4B'!AM54</f>
        <v>0</v>
      </c>
      <c r="T17" s="337">
        <f>'Mau 4B'!AN54</f>
        <v>0</v>
      </c>
      <c r="U17" s="338">
        <f>'Mau 4B'!AO54</f>
        <v>0</v>
      </c>
      <c r="V17" s="337">
        <f>'Mau 4B'!AP54</f>
        <v>0</v>
      </c>
      <c r="W17" s="338">
        <f>'Mau 4B'!AQ54</f>
        <v>0</v>
      </c>
    </row>
    <row r="18" spans="1:23" ht="27" customHeight="1" x14ac:dyDescent="0.25">
      <c r="A18" s="124" t="s">
        <v>700</v>
      </c>
      <c r="B18" s="174" t="s">
        <v>446</v>
      </c>
      <c r="C18" s="113">
        <f>N18+P18+R18+T18+V18</f>
        <v>5</v>
      </c>
      <c r="D18" s="121"/>
      <c r="E18" s="117"/>
      <c r="F18" s="121"/>
      <c r="G18" s="117"/>
      <c r="H18" s="121"/>
      <c r="I18" s="117"/>
      <c r="J18" s="121"/>
      <c r="K18" s="117"/>
      <c r="L18" s="121"/>
      <c r="M18" s="117"/>
      <c r="N18" s="337">
        <f>'Mau 4B'!AH56</f>
        <v>3</v>
      </c>
      <c r="O18" s="338">
        <f>'Mau 4B'!AI56</f>
        <v>0.6</v>
      </c>
      <c r="P18" s="337">
        <f>'Mau 4B'!AJ56</f>
        <v>2</v>
      </c>
      <c r="Q18" s="338">
        <f>'Mau 4B'!AK56</f>
        <v>0.4</v>
      </c>
      <c r="R18" s="337">
        <f>'Mau 4B'!AL56</f>
        <v>0</v>
      </c>
      <c r="S18" s="338">
        <f>'Mau 4B'!AM56</f>
        <v>0</v>
      </c>
      <c r="T18" s="337">
        <f>'Mau 4B'!AN56</f>
        <v>0</v>
      </c>
      <c r="U18" s="338">
        <f>'Mau 4B'!AO56</f>
        <v>0</v>
      </c>
      <c r="V18" s="337">
        <f>'Mau 4B'!AP56</f>
        <v>0</v>
      </c>
      <c r="W18" s="338">
        <f>'Mau 4B'!AQ56</f>
        <v>0</v>
      </c>
    </row>
    <row r="19" spans="1:23" ht="37.5" x14ac:dyDescent="0.25">
      <c r="A19" s="519" t="s">
        <v>493</v>
      </c>
      <c r="B19" s="175" t="s">
        <v>472</v>
      </c>
      <c r="C19" s="113">
        <f>N19+P19+R19+T19+V19</f>
        <v>8</v>
      </c>
      <c r="D19" s="121">
        <f>'Mau 4B'!X62</f>
        <v>4</v>
      </c>
      <c r="E19" s="117">
        <f>'Mau 4B'!Y62</f>
        <v>0.5</v>
      </c>
      <c r="F19" s="121">
        <f>'Mau 4B'!Z62</f>
        <v>4</v>
      </c>
      <c r="G19" s="117">
        <f>'Mau 4B'!AA62</f>
        <v>0.5</v>
      </c>
      <c r="H19" s="121">
        <f>'Mau 4B'!AB62</f>
        <v>0</v>
      </c>
      <c r="I19" s="117">
        <f>'Mau 4B'!AC62</f>
        <v>0</v>
      </c>
      <c r="J19" s="121">
        <f>'Mau 4B'!AD62</f>
        <v>0</v>
      </c>
      <c r="K19" s="117">
        <f>'Mau 4B'!AE62</f>
        <v>0</v>
      </c>
      <c r="L19" s="121">
        <f>'Mau 4B'!AF62</f>
        <v>0</v>
      </c>
      <c r="M19" s="117">
        <f>'Mau 4B'!AG62</f>
        <v>0</v>
      </c>
      <c r="N19" s="337">
        <f>'Mau 4B'!AH62</f>
        <v>4</v>
      </c>
      <c r="O19" s="624">
        <f>'Mau 4B'!AI62</f>
        <v>0.5</v>
      </c>
      <c r="P19" s="337">
        <f>'Mau 4B'!AJ62</f>
        <v>4</v>
      </c>
      <c r="Q19" s="338">
        <f>'Mau 4B'!AK62</f>
        <v>0.5</v>
      </c>
      <c r="R19" s="337">
        <f>'Mau 4B'!AL62</f>
        <v>0</v>
      </c>
      <c r="S19" s="338">
        <f>'Mau 4B'!AM62</f>
        <v>0</v>
      </c>
      <c r="T19" s="337">
        <f>'Mau 4B'!AN62</f>
        <v>0</v>
      </c>
      <c r="U19" s="338">
        <f>'Mau 4B'!AO62</f>
        <v>0</v>
      </c>
      <c r="V19" s="337">
        <f>'Mau 4B'!AP62</f>
        <v>0</v>
      </c>
      <c r="W19" s="338">
        <f>'Mau 4B'!AQ62</f>
        <v>0</v>
      </c>
    </row>
    <row r="20" spans="1:23" ht="23.25" customHeight="1" x14ac:dyDescent="0.25">
      <c r="A20" s="124" t="s">
        <v>697</v>
      </c>
      <c r="B20" s="174" t="s">
        <v>23</v>
      </c>
      <c r="C20" s="113">
        <f>N20+P20+R20+T20+V20</f>
        <v>7</v>
      </c>
      <c r="D20" s="121"/>
      <c r="E20" s="117"/>
      <c r="F20" s="121"/>
      <c r="G20" s="117"/>
      <c r="H20" s="121"/>
      <c r="I20" s="117"/>
      <c r="J20" s="121"/>
      <c r="K20" s="117"/>
      <c r="L20" s="121"/>
      <c r="M20" s="117"/>
      <c r="N20" s="337">
        <f>'Mau 4B'!AH63</f>
        <v>3</v>
      </c>
      <c r="O20" s="338">
        <f>'Mau 4B'!AI63</f>
        <v>0.42857142857142855</v>
      </c>
      <c r="P20" s="337">
        <f>'Mau 4B'!AJ63</f>
        <v>4</v>
      </c>
      <c r="Q20" s="338">
        <f>'Mau 4B'!AK63</f>
        <v>0.5714285714285714</v>
      </c>
      <c r="R20" s="337">
        <f>'Mau 4B'!AL63</f>
        <v>0</v>
      </c>
      <c r="S20" s="338">
        <f>'Mau 4B'!AM63</f>
        <v>0</v>
      </c>
      <c r="T20" s="337">
        <f>'Mau 4B'!AN63</f>
        <v>0</v>
      </c>
      <c r="U20" s="338">
        <f>'Mau 4B'!AO63</f>
        <v>0</v>
      </c>
      <c r="V20" s="337">
        <f>'Mau 4B'!AP63</f>
        <v>0</v>
      </c>
      <c r="W20" s="338">
        <f>'Mau 4B'!AQ63</f>
        <v>0</v>
      </c>
    </row>
    <row r="21" spans="1:23" ht="23.25" customHeight="1" x14ac:dyDescent="0.25">
      <c r="A21" s="124"/>
      <c r="B21" s="174" t="s">
        <v>842</v>
      </c>
      <c r="C21" s="115">
        <v>2</v>
      </c>
      <c r="D21" s="121"/>
      <c r="E21" s="117"/>
      <c r="F21" s="121"/>
      <c r="G21" s="117"/>
      <c r="H21" s="121"/>
      <c r="I21" s="117"/>
      <c r="J21" s="121"/>
      <c r="K21" s="117"/>
      <c r="L21" s="121"/>
      <c r="M21" s="117"/>
      <c r="N21" s="337">
        <v>1</v>
      </c>
      <c r="O21" s="338">
        <f>N21/$C$21</f>
        <v>0.5</v>
      </c>
      <c r="P21" s="337">
        <v>1</v>
      </c>
      <c r="Q21" s="338">
        <f>P21/$C$21</f>
        <v>0.5</v>
      </c>
      <c r="R21" s="337"/>
      <c r="S21" s="338">
        <f>R21/$C$21</f>
        <v>0</v>
      </c>
      <c r="T21" s="337"/>
      <c r="U21" s="338">
        <f>T21/$C$21</f>
        <v>0</v>
      </c>
      <c r="V21" s="337"/>
      <c r="W21" s="338">
        <f>V21/$C$21</f>
        <v>0</v>
      </c>
    </row>
    <row r="22" spans="1:23" ht="23.25" customHeight="1" x14ac:dyDescent="0.25">
      <c r="A22" s="124"/>
      <c r="B22" s="174" t="s">
        <v>836</v>
      </c>
      <c r="C22" s="115">
        <f>C20-C21</f>
        <v>5</v>
      </c>
      <c r="D22" s="121"/>
      <c r="E22" s="117"/>
      <c r="F22" s="121"/>
      <c r="G22" s="117"/>
      <c r="H22" s="121"/>
      <c r="I22" s="117"/>
      <c r="J22" s="121"/>
      <c r="K22" s="117"/>
      <c r="L22" s="121"/>
      <c r="M22" s="117"/>
      <c r="N22" s="337">
        <f>N20-N21</f>
        <v>2</v>
      </c>
      <c r="O22" s="338">
        <f>N22/$C$22</f>
        <v>0.4</v>
      </c>
      <c r="P22" s="337">
        <f>P20-P21</f>
        <v>3</v>
      </c>
      <c r="Q22" s="338">
        <f>P22/$C$22</f>
        <v>0.6</v>
      </c>
      <c r="R22" s="337">
        <f>R20-R21</f>
        <v>0</v>
      </c>
      <c r="S22" s="338">
        <f>R22/$C$22</f>
        <v>0</v>
      </c>
      <c r="T22" s="337">
        <f>T20-T21</f>
        <v>0</v>
      </c>
      <c r="U22" s="338">
        <f>T22/$C$22</f>
        <v>0</v>
      </c>
      <c r="V22" s="337">
        <f>V20-V21</f>
        <v>0</v>
      </c>
      <c r="W22" s="338">
        <f>V22/$C$22</f>
        <v>0</v>
      </c>
    </row>
    <row r="23" spans="1:23" ht="23.25" customHeight="1" x14ac:dyDescent="0.25">
      <c r="A23" s="124" t="s">
        <v>700</v>
      </c>
      <c r="B23" s="174" t="s">
        <v>446</v>
      </c>
      <c r="C23" s="113">
        <f>N23+P23+R23+T23+V23</f>
        <v>1</v>
      </c>
      <c r="D23" s="121"/>
      <c r="E23" s="117"/>
      <c r="F23" s="121"/>
      <c r="G23" s="117"/>
      <c r="H23" s="121"/>
      <c r="I23" s="117"/>
      <c r="J23" s="121"/>
      <c r="K23" s="117"/>
      <c r="L23" s="121"/>
      <c r="M23" s="117"/>
      <c r="N23" s="337">
        <f>'Mau 4B'!AH71</f>
        <v>1</v>
      </c>
      <c r="O23" s="338">
        <f>'Mau 4B'!AI71</f>
        <v>1</v>
      </c>
      <c r="P23" s="337">
        <f>'Mau 4B'!AJ71</f>
        <v>0</v>
      </c>
      <c r="Q23" s="338">
        <f>'Mau 4B'!AK71</f>
        <v>0</v>
      </c>
      <c r="R23" s="337">
        <f>'Mau 4B'!AL71</f>
        <v>0</v>
      </c>
      <c r="S23" s="338">
        <f>'Mau 4B'!AM71</f>
        <v>0</v>
      </c>
      <c r="T23" s="337">
        <f>'Mau 4B'!AN71</f>
        <v>0</v>
      </c>
      <c r="U23" s="338">
        <f>'Mau 4B'!AO71</f>
        <v>0</v>
      </c>
      <c r="V23" s="337">
        <f>'Mau 4B'!AP71</f>
        <v>0</v>
      </c>
      <c r="W23" s="338">
        <f>'Mau 4B'!AQ71</f>
        <v>0</v>
      </c>
    </row>
    <row r="24" spans="1:23" s="473" customFormat="1" ht="24.75" customHeight="1" x14ac:dyDescent="0.25">
      <c r="A24" s="521" t="s">
        <v>494</v>
      </c>
      <c r="B24" s="522" t="s">
        <v>473</v>
      </c>
      <c r="C24" s="113">
        <f>N24+P24+R24+T24+V24</f>
        <v>9</v>
      </c>
      <c r="D24" s="121">
        <f>'Mau 4B'!X73</f>
        <v>6</v>
      </c>
      <c r="E24" s="117">
        <f>'Mau 4B'!Y73</f>
        <v>0.66666666666666663</v>
      </c>
      <c r="F24" s="121">
        <f>'Mau 4B'!Z73</f>
        <v>3</v>
      </c>
      <c r="G24" s="117">
        <f>'Mau 4B'!AA73</f>
        <v>0.33333333333333331</v>
      </c>
      <c r="H24" s="121">
        <f>'Mau 4B'!AB73</f>
        <v>0</v>
      </c>
      <c r="I24" s="117">
        <f>'Mau 4B'!AC73</f>
        <v>0</v>
      </c>
      <c r="J24" s="121">
        <f>'Mau 4B'!AD73</f>
        <v>0</v>
      </c>
      <c r="K24" s="117">
        <f>'Mau 4B'!AE73</f>
        <v>0</v>
      </c>
      <c r="L24" s="121">
        <f>'Mau 4B'!AF73</f>
        <v>0</v>
      </c>
      <c r="M24" s="117">
        <f>'Mau 4B'!AG73</f>
        <v>0</v>
      </c>
      <c r="N24" s="337">
        <f>'Mau 4B'!AH73</f>
        <v>6</v>
      </c>
      <c r="O24" s="624">
        <f>'Mau 4B'!AI73</f>
        <v>0.66666666666666663</v>
      </c>
      <c r="P24" s="337">
        <f>'Mau 4B'!AJ73</f>
        <v>3</v>
      </c>
      <c r="Q24" s="338">
        <f>'Mau 4B'!AK73</f>
        <v>0.33333333333333331</v>
      </c>
      <c r="R24" s="337">
        <f>'Mau 4B'!AL73</f>
        <v>0</v>
      </c>
      <c r="S24" s="338">
        <f>'Mau 4B'!AM73</f>
        <v>0</v>
      </c>
      <c r="T24" s="337">
        <f>'Mau 4B'!AN73</f>
        <v>0</v>
      </c>
      <c r="U24" s="338">
        <f>'Mau 4B'!AO73</f>
        <v>0</v>
      </c>
      <c r="V24" s="337">
        <f>'Mau 4B'!AP73</f>
        <v>0</v>
      </c>
      <c r="W24" s="338">
        <f>'Mau 4B'!AQ73</f>
        <v>0</v>
      </c>
    </row>
    <row r="25" spans="1:23" s="473" customFormat="1" ht="24.75" customHeight="1" x14ac:dyDescent="0.25">
      <c r="A25" s="124" t="s">
        <v>697</v>
      </c>
      <c r="B25" s="174" t="s">
        <v>23</v>
      </c>
      <c r="C25" s="113">
        <f>N25+P25+R25+T25+V25</f>
        <v>7</v>
      </c>
      <c r="D25" s="121"/>
      <c r="E25" s="117"/>
      <c r="F25" s="121"/>
      <c r="G25" s="117"/>
      <c r="H25" s="121"/>
      <c r="I25" s="117"/>
      <c r="J25" s="121"/>
      <c r="K25" s="117"/>
      <c r="L25" s="121"/>
      <c r="M25" s="117"/>
      <c r="N25" s="337">
        <f>'Mau 4B'!AH74</f>
        <v>6</v>
      </c>
      <c r="O25" s="338">
        <f>'Mau 4B'!AI74</f>
        <v>0.8571428571428571</v>
      </c>
      <c r="P25" s="337">
        <f>'Mau 4B'!AJ74</f>
        <v>1</v>
      </c>
      <c r="Q25" s="338">
        <f>'Mau 4B'!AK74</f>
        <v>0.14285714285714285</v>
      </c>
      <c r="R25" s="337">
        <f>'Mau 4B'!AL74</f>
        <v>0</v>
      </c>
      <c r="S25" s="338">
        <f>'Mau 4B'!AM74</f>
        <v>0</v>
      </c>
      <c r="T25" s="337">
        <f>'Mau 4B'!AN74</f>
        <v>0</v>
      </c>
      <c r="U25" s="338">
        <f>'Mau 4B'!AO74</f>
        <v>0</v>
      </c>
      <c r="V25" s="337">
        <f>'Mau 4B'!AP74</f>
        <v>0</v>
      </c>
      <c r="W25" s="338">
        <f>'Mau 4B'!AQ74</f>
        <v>0</v>
      </c>
    </row>
    <row r="26" spans="1:23" s="473" customFormat="1" ht="24.75" customHeight="1" x14ac:dyDescent="0.25">
      <c r="A26" s="124"/>
      <c r="B26" s="174" t="s">
        <v>842</v>
      </c>
      <c r="C26" s="115">
        <v>2</v>
      </c>
      <c r="D26" s="121"/>
      <c r="E26" s="117"/>
      <c r="F26" s="121"/>
      <c r="G26" s="117"/>
      <c r="H26" s="121"/>
      <c r="I26" s="117"/>
      <c r="J26" s="121"/>
      <c r="K26" s="117"/>
      <c r="L26" s="121"/>
      <c r="M26" s="117"/>
      <c r="N26" s="337">
        <v>1</v>
      </c>
      <c r="O26" s="338">
        <f>N26/$C$26</f>
        <v>0.5</v>
      </c>
      <c r="P26" s="337">
        <v>1</v>
      </c>
      <c r="Q26" s="338">
        <f>P26/$C$26</f>
        <v>0.5</v>
      </c>
      <c r="R26" s="337"/>
      <c r="S26" s="338">
        <f>R26/$C$26</f>
        <v>0</v>
      </c>
      <c r="T26" s="337"/>
      <c r="U26" s="338">
        <f>T26/$C$26</f>
        <v>0</v>
      </c>
      <c r="V26" s="337"/>
      <c r="W26" s="338">
        <f>V26/$C$26</f>
        <v>0</v>
      </c>
    </row>
    <row r="27" spans="1:23" s="473" customFormat="1" ht="24.75" customHeight="1" x14ac:dyDescent="0.25">
      <c r="A27" s="124"/>
      <c r="B27" s="174" t="s">
        <v>836</v>
      </c>
      <c r="C27" s="115">
        <f>C25-C26</f>
        <v>5</v>
      </c>
      <c r="D27" s="121"/>
      <c r="E27" s="117"/>
      <c r="F27" s="121"/>
      <c r="G27" s="117"/>
      <c r="H27" s="121"/>
      <c r="I27" s="117"/>
      <c r="J27" s="121"/>
      <c r="K27" s="117"/>
      <c r="L27" s="121"/>
      <c r="M27" s="117"/>
      <c r="N27" s="337">
        <f>N25-N26</f>
        <v>5</v>
      </c>
      <c r="O27" s="338">
        <f>N27/$C$27</f>
        <v>1</v>
      </c>
      <c r="P27" s="337">
        <f>P25-P26</f>
        <v>0</v>
      </c>
      <c r="Q27" s="338">
        <f>P27/$C$27</f>
        <v>0</v>
      </c>
      <c r="R27" s="337">
        <f>R25-R26</f>
        <v>0</v>
      </c>
      <c r="S27" s="338">
        <f>R27/$C$27</f>
        <v>0</v>
      </c>
      <c r="T27" s="337">
        <f>T25-T26</f>
        <v>0</v>
      </c>
      <c r="U27" s="338">
        <f>T27/$C$27</f>
        <v>0</v>
      </c>
      <c r="V27" s="337">
        <f>V25-V26</f>
        <v>0</v>
      </c>
      <c r="W27" s="338">
        <f>V27/$C$27</f>
        <v>0</v>
      </c>
    </row>
    <row r="28" spans="1:23" s="473" customFormat="1" ht="24.75" customHeight="1" x14ac:dyDescent="0.25">
      <c r="A28" s="124" t="s">
        <v>700</v>
      </c>
      <c r="B28" s="174" t="s">
        <v>446</v>
      </c>
      <c r="C28" s="113">
        <f>N28+P28+R28+T28+V28</f>
        <v>2</v>
      </c>
      <c r="D28" s="121"/>
      <c r="E28" s="117"/>
      <c r="F28" s="121"/>
      <c r="G28" s="117"/>
      <c r="H28" s="121"/>
      <c r="I28" s="117"/>
      <c r="J28" s="121"/>
      <c r="K28" s="117"/>
      <c r="L28" s="121"/>
      <c r="M28" s="117"/>
      <c r="N28" s="337">
        <f>'Mau 4B'!AH82</f>
        <v>0</v>
      </c>
      <c r="O28" s="338">
        <f>'Mau 4B'!AI82</f>
        <v>0</v>
      </c>
      <c r="P28" s="337">
        <f>'Mau 4B'!AJ82</f>
        <v>2</v>
      </c>
      <c r="Q28" s="338">
        <f>'Mau 4B'!AK82</f>
        <v>1</v>
      </c>
      <c r="R28" s="337">
        <f>'Mau 4B'!AL82</f>
        <v>0</v>
      </c>
      <c r="S28" s="338">
        <f>'Mau 4B'!AM82</f>
        <v>0</v>
      </c>
      <c r="T28" s="337">
        <f>'Mau 4B'!AN82</f>
        <v>0</v>
      </c>
      <c r="U28" s="338">
        <f>'Mau 4B'!AO82</f>
        <v>0</v>
      </c>
      <c r="V28" s="337">
        <f>'Mau 4B'!AP82</f>
        <v>0</v>
      </c>
      <c r="W28" s="338">
        <f>'Mau 4B'!AQ82</f>
        <v>0</v>
      </c>
    </row>
    <row r="29" spans="1:23" ht="27" customHeight="1" x14ac:dyDescent="0.25">
      <c r="A29" s="519" t="s">
        <v>495</v>
      </c>
      <c r="B29" s="175" t="s">
        <v>474</v>
      </c>
      <c r="C29" s="113">
        <f>N29+P29+R29+T29+V29</f>
        <v>30</v>
      </c>
      <c r="D29" s="121">
        <f>'Mau 4B'!X85</f>
        <v>10</v>
      </c>
      <c r="E29" s="117">
        <f>'Mau 4B'!Y85</f>
        <v>0.33333333333333331</v>
      </c>
      <c r="F29" s="121">
        <f>'Mau 4B'!Z85</f>
        <v>20</v>
      </c>
      <c r="G29" s="117">
        <f>'Mau 4B'!AA85</f>
        <v>0.66666666666666663</v>
      </c>
      <c r="H29" s="121">
        <f>'Mau 4B'!AB85</f>
        <v>0</v>
      </c>
      <c r="I29" s="117">
        <f>'Mau 4B'!AC85</f>
        <v>0</v>
      </c>
      <c r="J29" s="121">
        <f>'Mau 4B'!AD85</f>
        <v>0</v>
      </c>
      <c r="K29" s="117">
        <f>'Mau 4B'!AE85</f>
        <v>0</v>
      </c>
      <c r="L29" s="121">
        <f>'Mau 4B'!AF85</f>
        <v>0</v>
      </c>
      <c r="M29" s="117">
        <f>'Mau 4B'!AG85</f>
        <v>0</v>
      </c>
      <c r="N29" s="337">
        <f>'Mau 4B'!AH85</f>
        <v>10</v>
      </c>
      <c r="O29" s="624">
        <f>'Mau 4B'!AI85</f>
        <v>0.33333333333333331</v>
      </c>
      <c r="P29" s="337">
        <f>'Mau 4B'!AJ85</f>
        <v>17</v>
      </c>
      <c r="Q29" s="338">
        <f>'Mau 4B'!AK85</f>
        <v>0.56666666666666665</v>
      </c>
      <c r="R29" s="337">
        <f>'Mau 4B'!AL85</f>
        <v>3</v>
      </c>
      <c r="S29" s="338">
        <f>'Mau 4B'!AM85</f>
        <v>0.1</v>
      </c>
      <c r="T29" s="337">
        <f>'Mau 4B'!AN85</f>
        <v>0</v>
      </c>
      <c r="U29" s="338">
        <f>'Mau 4B'!AO85</f>
        <v>0</v>
      </c>
      <c r="V29" s="337">
        <f>'Mau 4B'!AP85</f>
        <v>0</v>
      </c>
      <c r="W29" s="338">
        <f>'Mau 4B'!AQ85</f>
        <v>0</v>
      </c>
    </row>
    <row r="30" spans="1:23" ht="22.5" customHeight="1" x14ac:dyDescent="0.25">
      <c r="A30" s="124" t="s">
        <v>697</v>
      </c>
      <c r="B30" s="174" t="s">
        <v>23</v>
      </c>
      <c r="C30" s="113">
        <f>N30+P30+R30+T30+V30</f>
        <v>14</v>
      </c>
      <c r="D30" s="121"/>
      <c r="E30" s="117"/>
      <c r="F30" s="121"/>
      <c r="G30" s="117"/>
      <c r="H30" s="121"/>
      <c r="I30" s="117"/>
      <c r="J30" s="121"/>
      <c r="K30" s="117"/>
      <c r="L30" s="121"/>
      <c r="M30" s="117"/>
      <c r="N30" s="337">
        <f>'Mau 4B'!AH86+'Mau 4B'!AH100</f>
        <v>7</v>
      </c>
      <c r="O30" s="338">
        <f>'Mau 4B'!AI86</f>
        <v>0.46153846153846156</v>
      </c>
      <c r="P30" s="337">
        <f>'Mau 4B'!AJ86+'Mau 4B'!AJ100</f>
        <v>6</v>
      </c>
      <c r="Q30" s="338">
        <f>'Mau 4B'!AK86</f>
        <v>0.46153846153846156</v>
      </c>
      <c r="R30" s="337">
        <f>'Mau 4B'!AL86+'Mau 4B'!AL100</f>
        <v>1</v>
      </c>
      <c r="S30" s="338">
        <f>'Mau 4B'!AM86</f>
        <v>7.6923076923076927E-2</v>
      </c>
      <c r="T30" s="337">
        <f>'Mau 4B'!AN86+'Mau 4B'!AN100</f>
        <v>0</v>
      </c>
      <c r="U30" s="338">
        <f>'Mau 4B'!AO86</f>
        <v>0</v>
      </c>
      <c r="V30" s="337">
        <f>'Mau 4B'!AP86+'Mau 4B'!AP100</f>
        <v>0</v>
      </c>
      <c r="W30" s="338">
        <f>'Mau 4B'!AQ86</f>
        <v>0</v>
      </c>
    </row>
    <row r="31" spans="1:23" ht="23.25" customHeight="1" x14ac:dyDescent="0.25">
      <c r="A31" s="124"/>
      <c r="B31" s="174" t="s">
        <v>842</v>
      </c>
      <c r="C31" s="115">
        <f>N31+P31+R31+T31+V31</f>
        <v>2</v>
      </c>
      <c r="D31" s="121"/>
      <c r="E31" s="117"/>
      <c r="F31" s="121"/>
      <c r="G31" s="117"/>
      <c r="H31" s="121"/>
      <c r="I31" s="117"/>
      <c r="J31" s="121"/>
      <c r="K31" s="117"/>
      <c r="L31" s="121"/>
      <c r="M31" s="117"/>
      <c r="N31" s="337">
        <v>1</v>
      </c>
      <c r="O31" s="338">
        <f>N31/$C$31</f>
        <v>0.5</v>
      </c>
      <c r="P31" s="337">
        <v>1</v>
      </c>
      <c r="Q31" s="338">
        <f>P31/$C$31</f>
        <v>0.5</v>
      </c>
      <c r="R31" s="337"/>
      <c r="S31" s="338">
        <f>R31/$C$31</f>
        <v>0</v>
      </c>
      <c r="T31" s="337"/>
      <c r="U31" s="338">
        <f>T31/$C$31</f>
        <v>0</v>
      </c>
      <c r="V31" s="337"/>
      <c r="W31" s="338">
        <f>V31/$C$31</f>
        <v>0</v>
      </c>
    </row>
    <row r="32" spans="1:23" ht="27" customHeight="1" x14ac:dyDescent="0.25">
      <c r="A32" s="124"/>
      <c r="B32" s="174" t="s">
        <v>841</v>
      </c>
      <c r="C32" s="115">
        <v>2</v>
      </c>
      <c r="D32" s="121"/>
      <c r="E32" s="117"/>
      <c r="F32" s="121"/>
      <c r="G32" s="117"/>
      <c r="H32" s="121"/>
      <c r="I32" s="117"/>
      <c r="J32" s="121"/>
      <c r="K32" s="117"/>
      <c r="L32" s="121"/>
      <c r="M32" s="117"/>
      <c r="N32" s="337">
        <v>1</v>
      </c>
      <c r="O32" s="338">
        <f>N32/$C$32</f>
        <v>0.5</v>
      </c>
      <c r="P32" s="337">
        <v>1</v>
      </c>
      <c r="Q32" s="338">
        <f>P32/$C$32</f>
        <v>0.5</v>
      </c>
      <c r="R32" s="337"/>
      <c r="S32" s="338">
        <f>R32/$C$32</f>
        <v>0</v>
      </c>
      <c r="T32" s="337"/>
      <c r="U32" s="338">
        <f>T32/$C$32</f>
        <v>0</v>
      </c>
      <c r="V32" s="337"/>
      <c r="W32" s="338">
        <f>V32/$C$32</f>
        <v>0</v>
      </c>
    </row>
    <row r="33" spans="1:23" ht="21.75" customHeight="1" x14ac:dyDescent="0.25">
      <c r="A33" s="124"/>
      <c r="B33" s="174" t="s">
        <v>836</v>
      </c>
      <c r="C33" s="115">
        <f>C30-C31-C32</f>
        <v>10</v>
      </c>
      <c r="D33" s="121"/>
      <c r="E33" s="117"/>
      <c r="F33" s="121"/>
      <c r="G33" s="117"/>
      <c r="H33" s="121"/>
      <c r="I33" s="117"/>
      <c r="J33" s="121"/>
      <c r="K33" s="117"/>
      <c r="L33" s="121"/>
      <c r="M33" s="117"/>
      <c r="N33" s="523">
        <f>N30-N31-N32</f>
        <v>5</v>
      </c>
      <c r="O33" s="338">
        <f>N33/$C$33</f>
        <v>0.5</v>
      </c>
      <c r="P33" s="523">
        <f>P30-P31-P32</f>
        <v>4</v>
      </c>
      <c r="Q33" s="338">
        <f>P33/$C$33</f>
        <v>0.4</v>
      </c>
      <c r="R33" s="523">
        <f>R30-R31-R32</f>
        <v>1</v>
      </c>
      <c r="S33" s="338">
        <f>R33/$C$33</f>
        <v>0.1</v>
      </c>
      <c r="T33" s="523">
        <f>T30-T31-T32</f>
        <v>0</v>
      </c>
      <c r="U33" s="338">
        <f>T33/$C$33</f>
        <v>0</v>
      </c>
      <c r="V33" s="523">
        <f>V30-V31-V32</f>
        <v>0</v>
      </c>
      <c r="W33" s="338">
        <f>V33/$C$33</f>
        <v>0</v>
      </c>
    </row>
    <row r="34" spans="1:23" ht="21.75" customHeight="1" x14ac:dyDescent="0.25">
      <c r="A34" s="124" t="s">
        <v>699</v>
      </c>
      <c r="B34" s="174" t="s">
        <v>674</v>
      </c>
      <c r="C34" s="113">
        <f>N34+P34+R34+T34+V34</f>
        <v>1</v>
      </c>
      <c r="D34" s="121"/>
      <c r="E34" s="117"/>
      <c r="F34" s="121"/>
      <c r="G34" s="117"/>
      <c r="H34" s="121"/>
      <c r="I34" s="117"/>
      <c r="J34" s="121"/>
      <c r="K34" s="117"/>
      <c r="L34" s="121"/>
      <c r="M34" s="117"/>
      <c r="N34" s="337">
        <f>'Mau 4B'!AH102</f>
        <v>0</v>
      </c>
      <c r="O34" s="338">
        <f>N34/$C$33</f>
        <v>0</v>
      </c>
      <c r="P34" s="337">
        <f>'Mau 4B'!AJ102</f>
        <v>0</v>
      </c>
      <c r="Q34" s="338">
        <f>P34/$C$33</f>
        <v>0</v>
      </c>
      <c r="R34" s="337">
        <f>'Mau 4B'!AL102</f>
        <v>1</v>
      </c>
      <c r="S34" s="338">
        <f>R34/$C$33</f>
        <v>0.1</v>
      </c>
      <c r="T34" s="337">
        <f>'Mau 4B'!AN102</f>
        <v>0</v>
      </c>
      <c r="U34" s="338">
        <f>T34/$C$33</f>
        <v>0</v>
      </c>
      <c r="V34" s="337">
        <f>'Mau 4B'!AP102</f>
        <v>0</v>
      </c>
      <c r="W34" s="338">
        <f>V34/$C$33</f>
        <v>0</v>
      </c>
    </row>
    <row r="35" spans="1:23" ht="27" customHeight="1" x14ac:dyDescent="0.25">
      <c r="A35" s="124" t="s">
        <v>700</v>
      </c>
      <c r="B35" s="174" t="s">
        <v>446</v>
      </c>
      <c r="C35" s="113">
        <f>N35+P35+R35+T35+V35</f>
        <v>15</v>
      </c>
      <c r="D35" s="121"/>
      <c r="E35" s="117"/>
      <c r="F35" s="121"/>
      <c r="G35" s="117"/>
      <c r="H35" s="121"/>
      <c r="I35" s="117"/>
      <c r="J35" s="121"/>
      <c r="K35" s="117"/>
      <c r="L35" s="121"/>
      <c r="M35" s="117"/>
      <c r="N35" s="337">
        <f>'Mau 4B'!AH104</f>
        <v>3</v>
      </c>
      <c r="O35" s="338">
        <f>'Mau 4B'!AI104</f>
        <v>0.2</v>
      </c>
      <c r="P35" s="337">
        <f>'Mau 4B'!AJ104</f>
        <v>11</v>
      </c>
      <c r="Q35" s="338">
        <f>'Mau 4B'!AK104</f>
        <v>0.73333333333333328</v>
      </c>
      <c r="R35" s="337">
        <f>'Mau 4B'!AL104</f>
        <v>1</v>
      </c>
      <c r="S35" s="338">
        <f>'Mau 4B'!AM104</f>
        <v>6.6666666666666666E-2</v>
      </c>
      <c r="T35" s="337">
        <f>'Mau 4B'!AN104</f>
        <v>0</v>
      </c>
      <c r="U35" s="338">
        <f>'Mau 4B'!AO104</f>
        <v>0</v>
      </c>
      <c r="V35" s="337">
        <f>'Mau 4B'!AP104</f>
        <v>0</v>
      </c>
      <c r="W35" s="338">
        <f>'Mau 4B'!AQ104</f>
        <v>0</v>
      </c>
    </row>
    <row r="36" spans="1:23" s="473" customFormat="1" ht="22.5" customHeight="1" x14ac:dyDescent="0.25">
      <c r="A36" s="521" t="s">
        <v>496</v>
      </c>
      <c r="B36" s="522" t="s">
        <v>475</v>
      </c>
      <c r="C36" s="113">
        <f>N36+P36+R36+T36+V36</f>
        <v>16</v>
      </c>
      <c r="D36" s="121">
        <f>'Mau 4B'!X120</f>
        <v>12</v>
      </c>
      <c r="E36" s="117">
        <f>'Mau 4B'!Y120</f>
        <v>0.75</v>
      </c>
      <c r="F36" s="121">
        <f>'Mau 4B'!Z120</f>
        <v>4</v>
      </c>
      <c r="G36" s="117">
        <f>'Mau 4B'!AA120</f>
        <v>0.25</v>
      </c>
      <c r="H36" s="121">
        <f>'Mau 4B'!AB120</f>
        <v>0</v>
      </c>
      <c r="I36" s="117">
        <f>'Mau 4B'!AC120</f>
        <v>0</v>
      </c>
      <c r="J36" s="121">
        <f>'Mau 4B'!AD120</f>
        <v>0</v>
      </c>
      <c r="K36" s="117">
        <f>'Mau 4B'!AE120</f>
        <v>0</v>
      </c>
      <c r="L36" s="121">
        <f>'Mau 4B'!AF120</f>
        <v>0</v>
      </c>
      <c r="M36" s="117">
        <f>'Mau 4B'!AG120</f>
        <v>0</v>
      </c>
      <c r="N36" s="337">
        <f>'Mau 4B'!AH120</f>
        <v>11</v>
      </c>
      <c r="O36" s="624">
        <f>'Mau 4B'!AI120</f>
        <v>0.6875</v>
      </c>
      <c r="P36" s="337">
        <f>'Mau 4B'!AJ120</f>
        <v>5</v>
      </c>
      <c r="Q36" s="338">
        <f>'Mau 4B'!AK120</f>
        <v>0.3125</v>
      </c>
      <c r="R36" s="337">
        <f>'Mau 4B'!AL120</f>
        <v>0</v>
      </c>
      <c r="S36" s="338">
        <f>'Mau 4B'!AM120</f>
        <v>0</v>
      </c>
      <c r="T36" s="337">
        <f>'Mau 4B'!AN120</f>
        <v>0</v>
      </c>
      <c r="U36" s="338">
        <f>'Mau 4B'!AO120</f>
        <v>0</v>
      </c>
      <c r="V36" s="337">
        <f>'Mau 4B'!AP120</f>
        <v>0</v>
      </c>
      <c r="W36" s="338">
        <f>'Mau 4B'!AQ120</f>
        <v>0</v>
      </c>
    </row>
    <row r="37" spans="1:23" s="473" customFormat="1" ht="20.25" customHeight="1" x14ac:dyDescent="0.25">
      <c r="A37" s="124" t="s">
        <v>697</v>
      </c>
      <c r="B37" s="174" t="s">
        <v>23</v>
      </c>
      <c r="C37" s="113">
        <f>N37+P37+R37+T37+V37</f>
        <v>12</v>
      </c>
      <c r="D37" s="121"/>
      <c r="E37" s="117"/>
      <c r="F37" s="121"/>
      <c r="G37" s="117"/>
      <c r="H37" s="121"/>
      <c r="I37" s="117"/>
      <c r="J37" s="121"/>
      <c r="K37" s="117"/>
      <c r="L37" s="121"/>
      <c r="M37" s="117"/>
      <c r="N37" s="337">
        <f>'Mau 4B'!AH121</f>
        <v>10</v>
      </c>
      <c r="O37" s="338">
        <f>'Mau 4B'!AI121</f>
        <v>0.83333333333333337</v>
      </c>
      <c r="P37" s="337">
        <f>'Mau 4B'!AJ121</f>
        <v>2</v>
      </c>
      <c r="Q37" s="338">
        <f>'Mau 4B'!AK121</f>
        <v>0.16666666666666666</v>
      </c>
      <c r="R37" s="337">
        <f>'Mau 4B'!AL121</f>
        <v>0</v>
      </c>
      <c r="S37" s="338">
        <f>'Mau 4B'!AM121</f>
        <v>0</v>
      </c>
      <c r="T37" s="337">
        <f>'Mau 4B'!AN121</f>
        <v>0</v>
      </c>
      <c r="U37" s="338">
        <f>'Mau 4B'!AO121</f>
        <v>0</v>
      </c>
      <c r="V37" s="337">
        <f>'Mau 4B'!AP121</f>
        <v>0</v>
      </c>
      <c r="W37" s="338">
        <f>'Mau 4B'!AQ121</f>
        <v>0</v>
      </c>
    </row>
    <row r="38" spans="1:23" s="473" customFormat="1" ht="22.5" customHeight="1" x14ac:dyDescent="0.25">
      <c r="A38" s="124"/>
      <c r="B38" s="174" t="s">
        <v>842</v>
      </c>
      <c r="C38" s="115">
        <v>3</v>
      </c>
      <c r="D38" s="121"/>
      <c r="E38" s="117"/>
      <c r="F38" s="121"/>
      <c r="G38" s="117"/>
      <c r="H38" s="121"/>
      <c r="I38" s="117"/>
      <c r="J38" s="121"/>
      <c r="K38" s="117"/>
      <c r="L38" s="121"/>
      <c r="M38" s="117"/>
      <c r="N38" s="337">
        <v>2</v>
      </c>
      <c r="O38" s="338">
        <f>N38/$C$38</f>
        <v>0.66666666666666663</v>
      </c>
      <c r="P38" s="337">
        <v>1</v>
      </c>
      <c r="Q38" s="338">
        <f>P38/$C$38</f>
        <v>0.33333333333333331</v>
      </c>
      <c r="R38" s="337"/>
      <c r="S38" s="338">
        <f>R38/$C$38</f>
        <v>0</v>
      </c>
      <c r="T38" s="337"/>
      <c r="U38" s="338">
        <f>T38/$C$38</f>
        <v>0</v>
      </c>
      <c r="V38" s="337"/>
      <c r="W38" s="338">
        <f>V38/$C$38</f>
        <v>0</v>
      </c>
    </row>
    <row r="39" spans="1:23" s="473" customFormat="1" ht="27.75" customHeight="1" x14ac:dyDescent="0.25">
      <c r="A39" s="124"/>
      <c r="B39" s="174" t="s">
        <v>836</v>
      </c>
      <c r="C39" s="115">
        <f>C37-C38</f>
        <v>9</v>
      </c>
      <c r="D39" s="121"/>
      <c r="E39" s="117"/>
      <c r="F39" s="121"/>
      <c r="G39" s="117"/>
      <c r="H39" s="121"/>
      <c r="I39" s="117"/>
      <c r="J39" s="121"/>
      <c r="K39" s="117"/>
      <c r="L39" s="121"/>
      <c r="M39" s="117"/>
      <c r="N39" s="337">
        <f>N37-N38</f>
        <v>8</v>
      </c>
      <c r="O39" s="338">
        <f>N39/$C$39</f>
        <v>0.88888888888888884</v>
      </c>
      <c r="P39" s="337">
        <f>P37-P38</f>
        <v>1</v>
      </c>
      <c r="Q39" s="338">
        <f>P39/$C$39</f>
        <v>0.1111111111111111</v>
      </c>
      <c r="R39" s="337"/>
      <c r="S39" s="338">
        <f>R39/$C$39</f>
        <v>0</v>
      </c>
      <c r="T39" s="337"/>
      <c r="U39" s="338">
        <f>T39/$C$39</f>
        <v>0</v>
      </c>
      <c r="V39" s="337"/>
      <c r="W39" s="338">
        <f>V39/$C$39</f>
        <v>0</v>
      </c>
    </row>
    <row r="40" spans="1:23" s="473" customFormat="1" ht="27.75" customHeight="1" x14ac:dyDescent="0.25">
      <c r="A40" s="124" t="s">
        <v>700</v>
      </c>
      <c r="B40" s="174" t="s">
        <v>446</v>
      </c>
      <c r="C40" s="113">
        <f>N40+P40+R40+T40+V40</f>
        <v>4</v>
      </c>
      <c r="D40" s="121"/>
      <c r="E40" s="117"/>
      <c r="F40" s="121"/>
      <c r="G40" s="117"/>
      <c r="H40" s="121"/>
      <c r="I40" s="117"/>
      <c r="J40" s="121"/>
      <c r="K40" s="117"/>
      <c r="L40" s="121"/>
      <c r="M40" s="117"/>
      <c r="N40" s="337">
        <f>'Mau 4B'!AH134</f>
        <v>1</v>
      </c>
      <c r="O40" s="338">
        <f>'Mau 4B'!AI134</f>
        <v>0.25</v>
      </c>
      <c r="P40" s="337">
        <f>'Mau 4B'!AJ134</f>
        <v>3</v>
      </c>
      <c r="Q40" s="338">
        <f>'Mau 4B'!AK134</f>
        <v>0.75</v>
      </c>
      <c r="R40" s="337">
        <f>'Mau 4B'!AL134</f>
        <v>0</v>
      </c>
      <c r="S40" s="338">
        <f>'Mau 4B'!AM134</f>
        <v>0</v>
      </c>
      <c r="T40" s="337">
        <f>'Mau 4B'!AN134</f>
        <v>0</v>
      </c>
      <c r="U40" s="338">
        <f>'Mau 4B'!AO134</f>
        <v>0</v>
      </c>
      <c r="V40" s="337">
        <f>'Mau 4B'!AP134</f>
        <v>0</v>
      </c>
      <c r="W40" s="338">
        <f>'Mau 4B'!AQ134</f>
        <v>0</v>
      </c>
    </row>
    <row r="41" spans="1:23" ht="23.25" customHeight="1" x14ac:dyDescent="0.25">
      <c r="A41" s="519" t="s">
        <v>497</v>
      </c>
      <c r="B41" s="175" t="s">
        <v>847</v>
      </c>
      <c r="C41" s="113">
        <f>N41+P41+R41+T41+V41</f>
        <v>4</v>
      </c>
      <c r="D41" s="121">
        <f>'Mau 4B'!X139</f>
        <v>1</v>
      </c>
      <c r="E41" s="117">
        <f>'Mau 4B'!Y139</f>
        <v>0.25</v>
      </c>
      <c r="F41" s="121">
        <f>'Mau 4B'!Z139</f>
        <v>3</v>
      </c>
      <c r="G41" s="117">
        <f>'Mau 4B'!AA139</f>
        <v>0.75</v>
      </c>
      <c r="H41" s="121">
        <f>'Mau 4B'!AB139</f>
        <v>0</v>
      </c>
      <c r="I41" s="117">
        <f>'Mau 4B'!AC139</f>
        <v>0</v>
      </c>
      <c r="J41" s="121">
        <f>'Mau 4B'!AD139</f>
        <v>0</v>
      </c>
      <c r="K41" s="117">
        <f>'Mau 4B'!AE139</f>
        <v>0</v>
      </c>
      <c r="L41" s="121">
        <f>'Mau 4B'!AF139</f>
        <v>0</v>
      </c>
      <c r="M41" s="117">
        <f>'Mau 4B'!AG139</f>
        <v>0</v>
      </c>
      <c r="N41" s="337">
        <f>'Mau 4B'!AH139</f>
        <v>1</v>
      </c>
      <c r="O41" s="624">
        <f>'Mau 4B'!AI139</f>
        <v>0.25</v>
      </c>
      <c r="P41" s="337">
        <f>'Mau 4B'!AJ139</f>
        <v>3</v>
      </c>
      <c r="Q41" s="338">
        <f>'Mau 4B'!AK139</f>
        <v>0.75</v>
      </c>
      <c r="R41" s="337">
        <f>'Mau 4B'!AL139</f>
        <v>0</v>
      </c>
      <c r="S41" s="338">
        <f>'Mau 4B'!AM139</f>
        <v>0</v>
      </c>
      <c r="T41" s="337">
        <f>'Mau 4B'!AN139</f>
        <v>0</v>
      </c>
      <c r="U41" s="338">
        <f>'Mau 4B'!AO139</f>
        <v>0</v>
      </c>
      <c r="V41" s="337">
        <f>'Mau 4B'!AP139</f>
        <v>0</v>
      </c>
      <c r="W41" s="338">
        <f>'Mau 4B'!AQ139</f>
        <v>0</v>
      </c>
    </row>
    <row r="42" spans="1:23" ht="27.75" customHeight="1" x14ac:dyDescent="0.25">
      <c r="A42" s="124" t="s">
        <v>697</v>
      </c>
      <c r="B42" s="174" t="s">
        <v>23</v>
      </c>
      <c r="C42" s="113">
        <f>N42+P42+R42+T42+V42</f>
        <v>2</v>
      </c>
      <c r="D42" s="121"/>
      <c r="E42" s="117"/>
      <c r="F42" s="121"/>
      <c r="G42" s="117"/>
      <c r="H42" s="121"/>
      <c r="I42" s="117"/>
      <c r="J42" s="121"/>
      <c r="K42" s="117"/>
      <c r="L42" s="121"/>
      <c r="M42" s="117"/>
      <c r="N42" s="337">
        <f>'Mau 4B'!AH140</f>
        <v>1</v>
      </c>
      <c r="O42" s="338">
        <f>'Mau 4B'!AI140</f>
        <v>0.5</v>
      </c>
      <c r="P42" s="337">
        <f>'Mau 4B'!AJ140</f>
        <v>1</v>
      </c>
      <c r="Q42" s="338">
        <f>'Mau 4B'!AK140</f>
        <v>0.5</v>
      </c>
      <c r="R42" s="337">
        <f>'Mau 4B'!AL140</f>
        <v>0</v>
      </c>
      <c r="S42" s="338">
        <f>'Mau 4B'!AM140</f>
        <v>0</v>
      </c>
      <c r="T42" s="337">
        <f>'Mau 4B'!AN140</f>
        <v>0</v>
      </c>
      <c r="U42" s="338">
        <f>'Mau 4B'!AO140</f>
        <v>0</v>
      </c>
      <c r="V42" s="337">
        <f>'Mau 4B'!AP140</f>
        <v>0</v>
      </c>
      <c r="W42" s="338">
        <f>'Mau 4B'!AQ140</f>
        <v>0</v>
      </c>
    </row>
    <row r="43" spans="1:23" ht="27.75" customHeight="1" x14ac:dyDescent="0.25">
      <c r="A43" s="124"/>
      <c r="B43" s="174" t="s">
        <v>842</v>
      </c>
      <c r="C43" s="115">
        <v>2</v>
      </c>
      <c r="D43" s="121"/>
      <c r="E43" s="117"/>
      <c r="F43" s="121"/>
      <c r="G43" s="117"/>
      <c r="H43" s="121"/>
      <c r="I43" s="117"/>
      <c r="J43" s="121"/>
      <c r="K43" s="117"/>
      <c r="L43" s="121"/>
      <c r="M43" s="117"/>
      <c r="N43" s="337">
        <v>1</v>
      </c>
      <c r="O43" s="338">
        <f>N43/$C$43</f>
        <v>0.5</v>
      </c>
      <c r="P43" s="337">
        <v>1</v>
      </c>
      <c r="Q43" s="338">
        <f>P43/$C$43</f>
        <v>0.5</v>
      </c>
      <c r="R43" s="337"/>
      <c r="S43" s="338"/>
      <c r="T43" s="337"/>
      <c r="U43" s="338"/>
      <c r="V43" s="337"/>
      <c r="W43" s="338"/>
    </row>
    <row r="44" spans="1:23" ht="27.75" customHeight="1" x14ac:dyDescent="0.25">
      <c r="A44" s="124"/>
      <c r="B44" s="174" t="s">
        <v>836</v>
      </c>
      <c r="C44" s="115">
        <f>C42-C43</f>
        <v>0</v>
      </c>
      <c r="D44" s="121"/>
      <c r="E44" s="117"/>
      <c r="F44" s="121"/>
      <c r="G44" s="117"/>
      <c r="H44" s="121"/>
      <c r="I44" s="117"/>
      <c r="J44" s="121"/>
      <c r="K44" s="117"/>
      <c r="L44" s="121"/>
      <c r="M44" s="117"/>
      <c r="N44" s="337">
        <f>N42-N43</f>
        <v>0</v>
      </c>
      <c r="O44" s="338"/>
      <c r="P44" s="337">
        <f>P42-P43</f>
        <v>0</v>
      </c>
      <c r="Q44" s="338"/>
      <c r="R44" s="337">
        <f>R42-R43</f>
        <v>0</v>
      </c>
      <c r="S44" s="338"/>
      <c r="T44" s="337">
        <f>T42-T43</f>
        <v>0</v>
      </c>
      <c r="U44" s="338"/>
      <c r="V44" s="337">
        <f>V42-V43</f>
        <v>0</v>
      </c>
      <c r="W44" s="338"/>
    </row>
    <row r="45" spans="1:23" ht="27.75" customHeight="1" x14ac:dyDescent="0.25">
      <c r="A45" s="124" t="s">
        <v>700</v>
      </c>
      <c r="B45" s="174" t="s">
        <v>446</v>
      </c>
      <c r="C45" s="113">
        <f>N45+P45+R45+T45+V45</f>
        <v>2</v>
      </c>
      <c r="D45" s="121"/>
      <c r="E45" s="117"/>
      <c r="F45" s="121"/>
      <c r="G45" s="117"/>
      <c r="H45" s="121"/>
      <c r="I45" s="117"/>
      <c r="J45" s="121"/>
      <c r="K45" s="117"/>
      <c r="L45" s="121"/>
      <c r="M45" s="117"/>
      <c r="N45" s="337">
        <f>'Mau 4B'!AH143</f>
        <v>0</v>
      </c>
      <c r="O45" s="338">
        <f>'Mau 4B'!AI143</f>
        <v>0</v>
      </c>
      <c r="P45" s="337">
        <f>'Mau 4B'!AJ143</f>
        <v>2</v>
      </c>
      <c r="Q45" s="338">
        <f>'Mau 4B'!AK143</f>
        <v>1</v>
      </c>
      <c r="R45" s="337">
        <f>'Mau 4B'!AL143</f>
        <v>0</v>
      </c>
      <c r="S45" s="338">
        <f>'Mau 4B'!AM143</f>
        <v>0</v>
      </c>
      <c r="T45" s="337">
        <f>'Mau 4B'!AN143</f>
        <v>0</v>
      </c>
      <c r="U45" s="338">
        <f>'Mau 4B'!AO143</f>
        <v>0</v>
      </c>
      <c r="V45" s="337">
        <f>'Mau 4B'!AP143</f>
        <v>0</v>
      </c>
      <c r="W45" s="338">
        <f>'Mau 4B'!AQ143</f>
        <v>0</v>
      </c>
    </row>
    <row r="46" spans="1:23" ht="37.5" x14ac:dyDescent="0.25">
      <c r="A46" s="519">
        <v>9</v>
      </c>
      <c r="B46" s="175" t="s">
        <v>478</v>
      </c>
      <c r="C46" s="113">
        <f>N46+P46+R46+T46+V46</f>
        <v>2</v>
      </c>
      <c r="D46" s="121">
        <f>'Mau 4B'!X146</f>
        <v>2</v>
      </c>
      <c r="E46" s="117">
        <f>'Mau 4B'!Y146</f>
        <v>1</v>
      </c>
      <c r="F46" s="121">
        <f>'Mau 4B'!Z146</f>
        <v>0</v>
      </c>
      <c r="G46" s="117">
        <f>'Mau 4B'!AA146</f>
        <v>0</v>
      </c>
      <c r="H46" s="121">
        <f>'Mau 4B'!AB146</f>
        <v>0</v>
      </c>
      <c r="I46" s="117">
        <f>'Mau 4B'!AC146</f>
        <v>0</v>
      </c>
      <c r="J46" s="121">
        <f>'Mau 4B'!AD146</f>
        <v>0</v>
      </c>
      <c r="K46" s="117">
        <f>'Mau 4B'!AE146</f>
        <v>0</v>
      </c>
      <c r="L46" s="121">
        <f>'Mau 4B'!AF146</f>
        <v>0</v>
      </c>
      <c r="M46" s="117">
        <f>'Mau 4B'!AG146</f>
        <v>0</v>
      </c>
      <c r="N46" s="337">
        <f>'Mau 4B'!AH146</f>
        <v>2</v>
      </c>
      <c r="O46" s="624">
        <f>'Mau 4B'!AI146</f>
        <v>1</v>
      </c>
      <c r="P46" s="337">
        <f>'Mau 4B'!AJ146</f>
        <v>0</v>
      </c>
      <c r="Q46" s="338">
        <f>'Mau 4B'!AK146</f>
        <v>0</v>
      </c>
      <c r="R46" s="337">
        <f>'Mau 4B'!AL146</f>
        <v>0</v>
      </c>
      <c r="S46" s="338">
        <f>'Mau 4B'!AM146</f>
        <v>0</v>
      </c>
      <c r="T46" s="337">
        <f>'Mau 4B'!AN146</f>
        <v>0</v>
      </c>
      <c r="U46" s="338">
        <f>'Mau 4B'!AO146</f>
        <v>0</v>
      </c>
      <c r="V46" s="337">
        <f>'Mau 4B'!AP146</f>
        <v>0</v>
      </c>
      <c r="W46" s="338">
        <f>'Mau 4B'!AQ146</f>
        <v>0</v>
      </c>
    </row>
    <row r="47" spans="1:23" ht="28.5" customHeight="1" x14ac:dyDescent="0.25">
      <c r="A47" s="124" t="s">
        <v>697</v>
      </c>
      <c r="B47" s="174" t="s">
        <v>23</v>
      </c>
      <c r="C47" s="113">
        <f>N47+P47+R47+T47+V47</f>
        <v>2</v>
      </c>
      <c r="D47" s="121"/>
      <c r="E47" s="117"/>
      <c r="F47" s="121"/>
      <c r="G47" s="117"/>
      <c r="H47" s="121"/>
      <c r="I47" s="117"/>
      <c r="J47" s="121"/>
      <c r="K47" s="117"/>
      <c r="L47" s="121"/>
      <c r="M47" s="117"/>
      <c r="N47" s="337">
        <f>'Mau 4B'!AH147</f>
        <v>2</v>
      </c>
      <c r="O47" s="338">
        <f>'Mau 4B'!AI147</f>
        <v>1</v>
      </c>
      <c r="P47" s="337">
        <f>'Mau 4B'!AJ147</f>
        <v>0</v>
      </c>
      <c r="Q47" s="338">
        <f>'Mau 4B'!AK147</f>
        <v>0</v>
      </c>
      <c r="R47" s="337">
        <f>'Mau 4B'!AL147</f>
        <v>0</v>
      </c>
      <c r="S47" s="338">
        <f>'Mau 4B'!AM147</f>
        <v>0</v>
      </c>
      <c r="T47" s="337">
        <f>'Mau 4B'!AN147</f>
        <v>0</v>
      </c>
      <c r="U47" s="338">
        <f>'Mau 4B'!AO147</f>
        <v>0</v>
      </c>
      <c r="V47" s="337">
        <f>'Mau 4B'!AP147</f>
        <v>0</v>
      </c>
      <c r="W47" s="338">
        <f>'Mau 4B'!AQ147</f>
        <v>0</v>
      </c>
    </row>
    <row r="48" spans="1:23" ht="28.5" customHeight="1" x14ac:dyDescent="0.25">
      <c r="A48" s="124"/>
      <c r="B48" s="174" t="s">
        <v>842</v>
      </c>
      <c r="C48" s="115">
        <v>1</v>
      </c>
      <c r="D48" s="121"/>
      <c r="E48" s="117"/>
      <c r="F48" s="121"/>
      <c r="G48" s="117"/>
      <c r="H48" s="121"/>
      <c r="I48" s="117"/>
      <c r="J48" s="121"/>
      <c r="K48" s="117"/>
      <c r="L48" s="121"/>
      <c r="M48" s="117"/>
      <c r="N48" s="337">
        <v>1</v>
      </c>
      <c r="O48" s="338">
        <f>N48/$C$48</f>
        <v>1</v>
      </c>
      <c r="P48" s="337"/>
      <c r="Q48" s="338">
        <f>P48/$C$48</f>
        <v>0</v>
      </c>
      <c r="R48" s="337"/>
      <c r="S48" s="338">
        <f>R48/$C$48</f>
        <v>0</v>
      </c>
      <c r="T48" s="337"/>
      <c r="U48" s="338">
        <f>T48/$C$48</f>
        <v>0</v>
      </c>
      <c r="V48" s="337"/>
      <c r="W48" s="338">
        <f>V48/$C$48</f>
        <v>0</v>
      </c>
    </row>
    <row r="49" spans="1:23" ht="28.5" customHeight="1" x14ac:dyDescent="0.25">
      <c r="A49" s="124"/>
      <c r="B49" s="174" t="s">
        <v>836</v>
      </c>
      <c r="C49" s="115">
        <f>C47-C48</f>
        <v>1</v>
      </c>
      <c r="D49" s="121"/>
      <c r="E49" s="117"/>
      <c r="F49" s="121"/>
      <c r="G49" s="117"/>
      <c r="H49" s="121"/>
      <c r="I49" s="117"/>
      <c r="J49" s="121"/>
      <c r="K49" s="117"/>
      <c r="L49" s="121"/>
      <c r="M49" s="117"/>
      <c r="N49" s="337">
        <f>N47-N48</f>
        <v>1</v>
      </c>
      <c r="O49" s="338">
        <f>N49/$C$49</f>
        <v>1</v>
      </c>
      <c r="P49" s="337">
        <f>P47-P48</f>
        <v>0</v>
      </c>
      <c r="Q49" s="338">
        <f>P49/$C$49</f>
        <v>0</v>
      </c>
      <c r="R49" s="337">
        <f>R47-R48</f>
        <v>0</v>
      </c>
      <c r="S49" s="338">
        <f>R49/$C$49</f>
        <v>0</v>
      </c>
      <c r="T49" s="337">
        <f>T47-T48</f>
        <v>0</v>
      </c>
      <c r="U49" s="338">
        <f>T49/$C$49</f>
        <v>0</v>
      </c>
      <c r="V49" s="337">
        <f>V47-V48</f>
        <v>0</v>
      </c>
      <c r="W49" s="338">
        <f>V49/$C$49</f>
        <v>0</v>
      </c>
    </row>
    <row r="50" spans="1:23" ht="37.5" x14ac:dyDescent="0.25">
      <c r="A50" s="519">
        <v>10</v>
      </c>
      <c r="B50" s="175" t="s">
        <v>562</v>
      </c>
      <c r="C50" s="113">
        <f>N50+P50+R50+T50+V50</f>
        <v>5</v>
      </c>
      <c r="D50" s="121">
        <f>'Mau 4B'!X150</f>
        <v>2</v>
      </c>
      <c r="E50" s="117">
        <f>'Mau 4B'!Y150</f>
        <v>0.4</v>
      </c>
      <c r="F50" s="121">
        <f>'Mau 4B'!Z150</f>
        <v>3</v>
      </c>
      <c r="G50" s="117">
        <f>'Mau 4B'!AA150</f>
        <v>0.6</v>
      </c>
      <c r="H50" s="121">
        <f>'Mau 4B'!AB150</f>
        <v>0</v>
      </c>
      <c r="I50" s="117">
        <f>'Mau 4B'!AC150</f>
        <v>0</v>
      </c>
      <c r="J50" s="121">
        <f>'Mau 4B'!AD150</f>
        <v>0</v>
      </c>
      <c r="K50" s="117">
        <f>'Mau 4B'!AE150</f>
        <v>0</v>
      </c>
      <c r="L50" s="121">
        <f>'Mau 4B'!AF150</f>
        <v>0</v>
      </c>
      <c r="M50" s="117">
        <f>'Mau 4B'!AG150</f>
        <v>0</v>
      </c>
      <c r="N50" s="337">
        <f>'Mau 4B'!AH150</f>
        <v>2</v>
      </c>
      <c r="O50" s="624">
        <f>'Mau 4B'!AI150</f>
        <v>0.4</v>
      </c>
      <c r="P50" s="337">
        <f>'Mau 4B'!AJ150</f>
        <v>3</v>
      </c>
      <c r="Q50" s="338">
        <f>'Mau 4B'!AK150</f>
        <v>0.6</v>
      </c>
      <c r="R50" s="337">
        <f>'Mau 4B'!AL150</f>
        <v>0</v>
      </c>
      <c r="S50" s="338">
        <f>'Mau 4B'!AM150</f>
        <v>0</v>
      </c>
      <c r="T50" s="337">
        <f>'Mau 4B'!AN150</f>
        <v>0</v>
      </c>
      <c r="U50" s="338">
        <f>'Mau 4B'!AO150</f>
        <v>0</v>
      </c>
      <c r="V50" s="337">
        <f>'Mau 4B'!AP150</f>
        <v>0</v>
      </c>
      <c r="W50" s="338">
        <f>'Mau 4B'!AQ150</f>
        <v>0</v>
      </c>
    </row>
    <row r="51" spans="1:23" ht="27" customHeight="1" x14ac:dyDescent="0.25">
      <c r="A51" s="124" t="s">
        <v>697</v>
      </c>
      <c r="B51" s="174" t="s">
        <v>23</v>
      </c>
      <c r="C51" s="113">
        <f>N51+P51+R51+T51+V51</f>
        <v>3</v>
      </c>
      <c r="D51" s="121"/>
      <c r="E51" s="117"/>
      <c r="F51" s="121"/>
      <c r="G51" s="117"/>
      <c r="H51" s="121"/>
      <c r="I51" s="117"/>
      <c r="J51" s="121"/>
      <c r="K51" s="117"/>
      <c r="L51" s="121"/>
      <c r="M51" s="117"/>
      <c r="N51" s="337">
        <f>'Mau 4B'!AH151</f>
        <v>2</v>
      </c>
      <c r="O51" s="338">
        <f>'Mau 4B'!AI151</f>
        <v>0.66666666666666663</v>
      </c>
      <c r="P51" s="337">
        <f>'Mau 4B'!AJ151</f>
        <v>1</v>
      </c>
      <c r="Q51" s="338">
        <f>'Mau 4B'!AK151</f>
        <v>0.33333333333333331</v>
      </c>
      <c r="R51" s="337">
        <f>'Mau 4B'!AL151</f>
        <v>0</v>
      </c>
      <c r="S51" s="338">
        <f>'Mau 4B'!AM151</f>
        <v>0</v>
      </c>
      <c r="T51" s="337">
        <f>'Mau 4B'!AN151</f>
        <v>0</v>
      </c>
      <c r="U51" s="338">
        <f>'Mau 4B'!AO151</f>
        <v>0</v>
      </c>
      <c r="V51" s="337">
        <f>'Mau 4B'!AP151</f>
        <v>0</v>
      </c>
      <c r="W51" s="338">
        <f>'Mau 4B'!AQ151</f>
        <v>0</v>
      </c>
    </row>
    <row r="52" spans="1:23" ht="27" customHeight="1" x14ac:dyDescent="0.25">
      <c r="A52" s="124"/>
      <c r="B52" s="174" t="s">
        <v>842</v>
      </c>
      <c r="C52" s="115">
        <v>1</v>
      </c>
      <c r="D52" s="121"/>
      <c r="E52" s="117"/>
      <c r="F52" s="121"/>
      <c r="G52" s="117"/>
      <c r="H52" s="121"/>
      <c r="I52" s="117"/>
      <c r="J52" s="121"/>
      <c r="K52" s="117"/>
      <c r="L52" s="121"/>
      <c r="M52" s="117"/>
      <c r="N52" s="337">
        <v>1</v>
      </c>
      <c r="O52" s="338">
        <f>N52/$C$52</f>
        <v>1</v>
      </c>
      <c r="P52" s="337"/>
      <c r="Q52" s="338">
        <f>P52/$C$52</f>
        <v>0</v>
      </c>
      <c r="R52" s="337"/>
      <c r="S52" s="338">
        <f>R52/$C$52</f>
        <v>0</v>
      </c>
      <c r="T52" s="337"/>
      <c r="U52" s="338">
        <f>T52/$C$52</f>
        <v>0</v>
      </c>
      <c r="V52" s="337"/>
      <c r="W52" s="338">
        <f>V52/$C$52</f>
        <v>0</v>
      </c>
    </row>
    <row r="53" spans="1:23" ht="27" customHeight="1" x14ac:dyDescent="0.25">
      <c r="A53" s="124"/>
      <c r="B53" s="174" t="s">
        <v>836</v>
      </c>
      <c r="C53" s="115">
        <f>C51-C52</f>
        <v>2</v>
      </c>
      <c r="D53" s="121"/>
      <c r="E53" s="117"/>
      <c r="F53" s="121"/>
      <c r="G53" s="117"/>
      <c r="H53" s="121"/>
      <c r="I53" s="117"/>
      <c r="J53" s="121"/>
      <c r="K53" s="117"/>
      <c r="L53" s="121"/>
      <c r="M53" s="117"/>
      <c r="N53" s="337">
        <f>N51-N52</f>
        <v>1</v>
      </c>
      <c r="O53" s="338">
        <f>N53/$C$53</f>
        <v>0.5</v>
      </c>
      <c r="P53" s="337">
        <f>P51-P52</f>
        <v>1</v>
      </c>
      <c r="Q53" s="338">
        <f>P53/$C$53</f>
        <v>0.5</v>
      </c>
      <c r="R53" s="337">
        <f>R51-R52</f>
        <v>0</v>
      </c>
      <c r="S53" s="338">
        <f>R53/$C$53</f>
        <v>0</v>
      </c>
      <c r="T53" s="337">
        <f>T51-T52</f>
        <v>0</v>
      </c>
      <c r="U53" s="338">
        <f>T53/$C$53</f>
        <v>0</v>
      </c>
      <c r="V53" s="337">
        <f>V51-V52</f>
        <v>0</v>
      </c>
      <c r="W53" s="338">
        <f>V53/$C$53</f>
        <v>0</v>
      </c>
    </row>
    <row r="54" spans="1:23" ht="27" customHeight="1" x14ac:dyDescent="0.25">
      <c r="A54" s="124" t="s">
        <v>700</v>
      </c>
      <c r="B54" s="174" t="s">
        <v>446</v>
      </c>
      <c r="C54" s="113">
        <f>N54+P54+R54+T54+V54</f>
        <v>2</v>
      </c>
      <c r="D54" s="121"/>
      <c r="E54" s="117"/>
      <c r="F54" s="121"/>
      <c r="G54" s="117"/>
      <c r="H54" s="121"/>
      <c r="I54" s="117"/>
      <c r="J54" s="121"/>
      <c r="K54" s="117"/>
      <c r="L54" s="121"/>
      <c r="M54" s="117"/>
      <c r="N54" s="337">
        <f>'Mau 4B'!AH155</f>
        <v>0</v>
      </c>
      <c r="O54" s="338">
        <f>'Mau 4B'!AI155</f>
        <v>0</v>
      </c>
      <c r="P54" s="337">
        <f>'Mau 4B'!AJ155</f>
        <v>2</v>
      </c>
      <c r="Q54" s="338">
        <f>'Mau 4B'!AK155</f>
        <v>1</v>
      </c>
      <c r="R54" s="337">
        <f>'Mau 4B'!AL155</f>
        <v>0</v>
      </c>
      <c r="S54" s="338">
        <f>'Mau 4B'!AM155</f>
        <v>0</v>
      </c>
      <c r="T54" s="337">
        <f>'Mau 4B'!AN155</f>
        <v>0</v>
      </c>
      <c r="U54" s="338">
        <f>'Mau 4B'!AO155</f>
        <v>0</v>
      </c>
      <c r="V54" s="337">
        <f>'Mau 4B'!AP155</f>
        <v>0</v>
      </c>
      <c r="W54" s="338">
        <f>'Mau 4B'!AQ155</f>
        <v>0</v>
      </c>
    </row>
    <row r="55" spans="1:23" ht="27" customHeight="1" x14ac:dyDescent="0.25">
      <c r="A55" s="519" t="s">
        <v>501</v>
      </c>
      <c r="B55" s="175" t="s">
        <v>479</v>
      </c>
      <c r="C55" s="113">
        <f>N55+P55+R55+T55+V55</f>
        <v>3</v>
      </c>
      <c r="D55" s="121">
        <f>'Mau 4B'!X158</f>
        <v>3</v>
      </c>
      <c r="E55" s="117">
        <f>'Mau 4B'!Y158</f>
        <v>1</v>
      </c>
      <c r="F55" s="121">
        <f>'Mau 4B'!Z158</f>
        <v>0</v>
      </c>
      <c r="G55" s="117">
        <f>'Mau 4B'!AA158</f>
        <v>0</v>
      </c>
      <c r="H55" s="121">
        <f>'Mau 4B'!AB158</f>
        <v>0</v>
      </c>
      <c r="I55" s="117">
        <f>'Mau 4B'!AC158</f>
        <v>0</v>
      </c>
      <c r="J55" s="121">
        <f>'Mau 4B'!AD158</f>
        <v>0</v>
      </c>
      <c r="K55" s="117">
        <f>'Mau 4B'!AE158</f>
        <v>0</v>
      </c>
      <c r="L55" s="121">
        <f>'Mau 4B'!AF158</f>
        <v>0</v>
      </c>
      <c r="M55" s="117">
        <f>'Mau 4B'!AG158</f>
        <v>0</v>
      </c>
      <c r="N55" s="337">
        <f>'Mau 4B'!AH158</f>
        <v>3</v>
      </c>
      <c r="O55" s="624">
        <f>'Mau 4B'!AI158</f>
        <v>1</v>
      </c>
      <c r="P55" s="337">
        <f>'Mau 4B'!AJ158</f>
        <v>0</v>
      </c>
      <c r="Q55" s="338">
        <f>'Mau 4B'!AK158</f>
        <v>0</v>
      </c>
      <c r="R55" s="337">
        <f>'Mau 4B'!AL158</f>
        <v>0</v>
      </c>
      <c r="S55" s="338">
        <f>'Mau 4B'!AM158</f>
        <v>0</v>
      </c>
      <c r="T55" s="337">
        <f>'Mau 4B'!AN158</f>
        <v>0</v>
      </c>
      <c r="U55" s="338">
        <f>'Mau 4B'!AO158</f>
        <v>0</v>
      </c>
      <c r="V55" s="337">
        <f>'Mau 4B'!AP158</f>
        <v>0</v>
      </c>
      <c r="W55" s="338">
        <f>'Mau 4B'!AQ158</f>
        <v>0</v>
      </c>
    </row>
    <row r="56" spans="1:23" ht="26.25" customHeight="1" x14ac:dyDescent="0.25">
      <c r="A56" s="124" t="s">
        <v>697</v>
      </c>
      <c r="B56" s="174" t="s">
        <v>23</v>
      </c>
      <c r="C56" s="113">
        <f>N56+P56+R56+T56+V56</f>
        <v>2</v>
      </c>
      <c r="D56" s="121"/>
      <c r="E56" s="117"/>
      <c r="F56" s="121"/>
      <c r="G56" s="117"/>
      <c r="H56" s="121"/>
      <c r="I56" s="117"/>
      <c r="J56" s="121"/>
      <c r="K56" s="117"/>
      <c r="L56" s="121"/>
      <c r="M56" s="117"/>
      <c r="N56" s="337">
        <f>'Mau 4B'!AH159</f>
        <v>2</v>
      </c>
      <c r="O56" s="338">
        <f>'Mau 4B'!AI159</f>
        <v>1</v>
      </c>
      <c r="P56" s="337">
        <f>'Mau 4B'!AJ159</f>
        <v>0</v>
      </c>
      <c r="Q56" s="338">
        <f>'Mau 4B'!AK159</f>
        <v>0</v>
      </c>
      <c r="R56" s="337">
        <f>'Mau 4B'!AL159</f>
        <v>0</v>
      </c>
      <c r="S56" s="338">
        <f>'Mau 4B'!AM159</f>
        <v>0</v>
      </c>
      <c r="T56" s="337">
        <f>'Mau 4B'!AN159</f>
        <v>0</v>
      </c>
      <c r="U56" s="338">
        <f>'Mau 4B'!AO159</f>
        <v>0</v>
      </c>
      <c r="V56" s="337">
        <f>'Mau 4B'!AP159</f>
        <v>0</v>
      </c>
      <c r="W56" s="338">
        <f>'Mau 4B'!AQ159</f>
        <v>0</v>
      </c>
    </row>
    <row r="57" spans="1:23" ht="26.25" customHeight="1" x14ac:dyDescent="0.25">
      <c r="A57" s="124"/>
      <c r="B57" s="174" t="s">
        <v>842</v>
      </c>
      <c r="C57" s="115">
        <v>1</v>
      </c>
      <c r="D57" s="121"/>
      <c r="E57" s="117"/>
      <c r="F57" s="121"/>
      <c r="G57" s="117"/>
      <c r="H57" s="121"/>
      <c r="I57" s="117"/>
      <c r="J57" s="121"/>
      <c r="K57" s="117"/>
      <c r="L57" s="121"/>
      <c r="M57" s="117"/>
      <c r="N57" s="337">
        <v>1</v>
      </c>
      <c r="O57" s="338">
        <f>N57/$C$57</f>
        <v>1</v>
      </c>
      <c r="P57" s="337"/>
      <c r="Q57" s="338">
        <f>P57/$C$57</f>
        <v>0</v>
      </c>
      <c r="R57" s="337"/>
      <c r="S57" s="338">
        <f>R57/$C$57</f>
        <v>0</v>
      </c>
      <c r="T57" s="337"/>
      <c r="U57" s="338">
        <f>T57/$C$57</f>
        <v>0</v>
      </c>
      <c r="V57" s="337"/>
      <c r="W57" s="338">
        <f>V57/$C$57</f>
        <v>0</v>
      </c>
    </row>
    <row r="58" spans="1:23" ht="26.25" customHeight="1" x14ac:dyDescent="0.25">
      <c r="A58" s="124"/>
      <c r="B58" s="174" t="s">
        <v>836</v>
      </c>
      <c r="C58" s="115">
        <f>C56-C57</f>
        <v>1</v>
      </c>
      <c r="D58" s="121"/>
      <c r="E58" s="117"/>
      <c r="F58" s="121"/>
      <c r="G58" s="117"/>
      <c r="H58" s="121"/>
      <c r="I58" s="117"/>
      <c r="J58" s="121"/>
      <c r="K58" s="117"/>
      <c r="L58" s="121"/>
      <c r="M58" s="117"/>
      <c r="N58" s="337">
        <f>N56-N57</f>
        <v>1</v>
      </c>
      <c r="O58" s="338">
        <f>N58/$C$58</f>
        <v>1</v>
      </c>
      <c r="P58" s="337">
        <f>P56-P57</f>
        <v>0</v>
      </c>
      <c r="Q58" s="338">
        <f>P58/$C$58</f>
        <v>0</v>
      </c>
      <c r="R58" s="337">
        <f>R56-R57</f>
        <v>0</v>
      </c>
      <c r="S58" s="338">
        <f>R58/$C$58</f>
        <v>0</v>
      </c>
      <c r="T58" s="337">
        <f>T56-T57</f>
        <v>0</v>
      </c>
      <c r="U58" s="338">
        <f>T58/$C$58</f>
        <v>0</v>
      </c>
      <c r="V58" s="337">
        <f>V56-V57</f>
        <v>0</v>
      </c>
      <c r="W58" s="338">
        <f>V58/$C$58</f>
        <v>0</v>
      </c>
    </row>
    <row r="59" spans="1:23" ht="26.25" customHeight="1" x14ac:dyDescent="0.25">
      <c r="A59" s="124" t="s">
        <v>700</v>
      </c>
      <c r="B59" s="174" t="s">
        <v>446</v>
      </c>
      <c r="C59" s="113">
        <f>N59+P59+R59+T59+V59</f>
        <v>1</v>
      </c>
      <c r="D59" s="121"/>
      <c r="E59" s="117"/>
      <c r="F59" s="121"/>
      <c r="G59" s="117"/>
      <c r="H59" s="121"/>
      <c r="I59" s="117"/>
      <c r="J59" s="121"/>
      <c r="K59" s="117"/>
      <c r="L59" s="121"/>
      <c r="M59" s="117"/>
      <c r="N59" s="337">
        <f>'Mau 4B'!AH162</f>
        <v>1</v>
      </c>
      <c r="O59" s="338">
        <f>'Mau 4B'!AI162</f>
        <v>1</v>
      </c>
      <c r="P59" s="337">
        <f>'Mau 4B'!AJ162</f>
        <v>0</v>
      </c>
      <c r="Q59" s="338">
        <f>'Mau 4B'!AK162</f>
        <v>0</v>
      </c>
      <c r="R59" s="337">
        <f>'Mau 4B'!AL162</f>
        <v>0</v>
      </c>
      <c r="S59" s="338">
        <f>'Mau 4B'!AM162</f>
        <v>0</v>
      </c>
      <c r="T59" s="337">
        <f>'Mau 4B'!AN162</f>
        <v>0</v>
      </c>
      <c r="U59" s="338">
        <f>'Mau 4B'!AO162</f>
        <v>0</v>
      </c>
      <c r="V59" s="337">
        <f>'Mau 4B'!AP162</f>
        <v>0</v>
      </c>
      <c r="W59" s="338">
        <f>'Mau 4B'!AQ162</f>
        <v>0</v>
      </c>
    </row>
    <row r="60" spans="1:23" ht="24" customHeight="1" x14ac:dyDescent="0.25">
      <c r="A60" s="519" t="s">
        <v>502</v>
      </c>
      <c r="B60" s="175" t="s">
        <v>480</v>
      </c>
      <c r="C60" s="113">
        <f>N60+P60+R60+T60+V60</f>
        <v>6</v>
      </c>
      <c r="D60" s="121">
        <f>'Mau 4B'!X164</f>
        <v>2</v>
      </c>
      <c r="E60" s="117">
        <f>'Mau 4B'!Y164</f>
        <v>0.33333333333333331</v>
      </c>
      <c r="F60" s="121">
        <f>'Mau 4B'!Z164</f>
        <v>4</v>
      </c>
      <c r="G60" s="117">
        <f>'Mau 4B'!AA164</f>
        <v>0.66666666666666663</v>
      </c>
      <c r="H60" s="121">
        <f>'Mau 4B'!AB164</f>
        <v>0</v>
      </c>
      <c r="I60" s="117">
        <f>'Mau 4B'!AC164</f>
        <v>0</v>
      </c>
      <c r="J60" s="121">
        <f>'Mau 4B'!AD164</f>
        <v>0</v>
      </c>
      <c r="K60" s="117">
        <f>'Mau 4B'!AE164</f>
        <v>0</v>
      </c>
      <c r="L60" s="121">
        <f>'Mau 4B'!AF164</f>
        <v>0</v>
      </c>
      <c r="M60" s="117">
        <f>'Mau 4B'!AG164</f>
        <v>0</v>
      </c>
      <c r="N60" s="337">
        <f>'Mau 4B'!AH164</f>
        <v>2</v>
      </c>
      <c r="O60" s="624">
        <f>'Mau 4B'!AI164</f>
        <v>0.33333333333333331</v>
      </c>
      <c r="P60" s="337">
        <f>'Mau 4B'!AJ164</f>
        <v>4</v>
      </c>
      <c r="Q60" s="338">
        <f>'Mau 4B'!AK164</f>
        <v>0.66666666666666663</v>
      </c>
      <c r="R60" s="337">
        <f>'Mau 4B'!AL164</f>
        <v>0</v>
      </c>
      <c r="S60" s="338">
        <f>'Mau 4B'!AM164</f>
        <v>0</v>
      </c>
      <c r="T60" s="337">
        <f>'Mau 4B'!AN164</f>
        <v>0</v>
      </c>
      <c r="U60" s="338">
        <f>'Mau 4B'!AO164</f>
        <v>0</v>
      </c>
      <c r="V60" s="337">
        <f>'Mau 4B'!AP164</f>
        <v>0</v>
      </c>
      <c r="W60" s="338">
        <f>'Mau 4B'!AQ164</f>
        <v>0</v>
      </c>
    </row>
    <row r="61" spans="1:23" ht="19.5" customHeight="1" x14ac:dyDescent="0.25">
      <c r="A61" s="124" t="s">
        <v>697</v>
      </c>
      <c r="B61" s="174" t="s">
        <v>23</v>
      </c>
      <c r="C61" s="113">
        <f>N61+P61+R61+T61+V61</f>
        <v>4</v>
      </c>
      <c r="D61" s="121"/>
      <c r="E61" s="117"/>
      <c r="F61" s="121"/>
      <c r="G61" s="117"/>
      <c r="H61" s="121"/>
      <c r="I61" s="117"/>
      <c r="J61" s="121"/>
      <c r="K61" s="117"/>
      <c r="L61" s="121"/>
      <c r="M61" s="117"/>
      <c r="N61" s="337">
        <f>'Mau 4B'!AH165</f>
        <v>2</v>
      </c>
      <c r="O61" s="338">
        <f>'Mau 4B'!AI165</f>
        <v>0.5</v>
      </c>
      <c r="P61" s="337">
        <f>'Mau 4B'!AJ165</f>
        <v>2</v>
      </c>
      <c r="Q61" s="338">
        <f>'Mau 4B'!AK165</f>
        <v>0.5</v>
      </c>
      <c r="R61" s="337">
        <f>'Mau 4B'!AL165</f>
        <v>0</v>
      </c>
      <c r="S61" s="338">
        <f>'Mau 4B'!AM165</f>
        <v>0</v>
      </c>
      <c r="T61" s="337">
        <f>'Mau 4B'!AN165</f>
        <v>0</v>
      </c>
      <c r="U61" s="338">
        <f>'Mau 4B'!AO165</f>
        <v>0</v>
      </c>
      <c r="V61" s="337">
        <f>'Mau 4B'!AP165</f>
        <v>0</v>
      </c>
      <c r="W61" s="338">
        <f>'Mau 4B'!AQ165</f>
        <v>0</v>
      </c>
    </row>
    <row r="62" spans="1:23" ht="22.5" customHeight="1" x14ac:dyDescent="0.25">
      <c r="A62" s="124"/>
      <c r="B62" s="174" t="s">
        <v>842</v>
      </c>
      <c r="C62" s="115">
        <v>1</v>
      </c>
      <c r="D62" s="121"/>
      <c r="E62" s="117"/>
      <c r="F62" s="121"/>
      <c r="G62" s="117"/>
      <c r="H62" s="121"/>
      <c r="I62" s="117"/>
      <c r="J62" s="121"/>
      <c r="K62" s="117"/>
      <c r="L62" s="121"/>
      <c r="M62" s="117"/>
      <c r="N62" s="337">
        <v>1</v>
      </c>
      <c r="O62" s="338">
        <f>N62/$C$62</f>
        <v>1</v>
      </c>
      <c r="P62" s="337"/>
      <c r="Q62" s="338">
        <f>P62/$C$62</f>
        <v>0</v>
      </c>
      <c r="R62" s="337"/>
      <c r="S62" s="338">
        <f>R62/$C$62</f>
        <v>0</v>
      </c>
      <c r="T62" s="337"/>
      <c r="U62" s="338">
        <f>T62/$C$62</f>
        <v>0</v>
      </c>
      <c r="V62" s="337"/>
      <c r="W62" s="338">
        <f>V62/$C$62</f>
        <v>0</v>
      </c>
    </row>
    <row r="63" spans="1:23" ht="18.75" customHeight="1" x14ac:dyDescent="0.25">
      <c r="A63" s="124"/>
      <c r="B63" s="174" t="s">
        <v>836</v>
      </c>
      <c r="C63" s="115">
        <f>C61-C62</f>
        <v>3</v>
      </c>
      <c r="D63" s="121"/>
      <c r="E63" s="117"/>
      <c r="F63" s="121"/>
      <c r="G63" s="117"/>
      <c r="H63" s="121"/>
      <c r="I63" s="117"/>
      <c r="J63" s="121"/>
      <c r="K63" s="117"/>
      <c r="L63" s="121"/>
      <c r="M63" s="117"/>
      <c r="N63" s="337">
        <f>N61-N62</f>
        <v>1</v>
      </c>
      <c r="O63" s="338">
        <f>N63/$C$63</f>
        <v>0.33333333333333331</v>
      </c>
      <c r="P63" s="337">
        <f>P61-P62</f>
        <v>2</v>
      </c>
      <c r="Q63" s="338">
        <f>P63/$C$63</f>
        <v>0.66666666666666663</v>
      </c>
      <c r="R63" s="337">
        <f>R61-R62</f>
        <v>0</v>
      </c>
      <c r="S63" s="338">
        <f>R63/$C$63</f>
        <v>0</v>
      </c>
      <c r="T63" s="337">
        <f>T61-T62</f>
        <v>0</v>
      </c>
      <c r="U63" s="338">
        <f>T63/$C$63</f>
        <v>0</v>
      </c>
      <c r="V63" s="337">
        <f>V61-V62</f>
        <v>0</v>
      </c>
      <c r="W63" s="338">
        <f>V63/$C$63</f>
        <v>0</v>
      </c>
    </row>
    <row r="64" spans="1:23" ht="24" customHeight="1" x14ac:dyDescent="0.25">
      <c r="A64" s="124" t="s">
        <v>700</v>
      </c>
      <c r="B64" s="174" t="s">
        <v>446</v>
      </c>
      <c r="C64" s="113">
        <f t="shared" ref="C64:C70" si="0">N64+P64+R64+T64+V64</f>
        <v>2</v>
      </c>
      <c r="D64" s="121"/>
      <c r="E64" s="117"/>
      <c r="F64" s="121"/>
      <c r="G64" s="117"/>
      <c r="H64" s="121"/>
      <c r="I64" s="117"/>
      <c r="J64" s="121"/>
      <c r="K64" s="117"/>
      <c r="L64" s="121"/>
      <c r="M64" s="117"/>
      <c r="N64" s="337">
        <f>'Mau 4B'!AH170</f>
        <v>0</v>
      </c>
      <c r="O64" s="338">
        <f>'Mau 4B'!AI170</f>
        <v>0</v>
      </c>
      <c r="P64" s="337">
        <f>'Mau 4B'!AJ170</f>
        <v>2</v>
      </c>
      <c r="Q64" s="338">
        <f>'Mau 4B'!AK170</f>
        <v>1</v>
      </c>
      <c r="R64" s="337">
        <f>'Mau 4B'!AL170</f>
        <v>0</v>
      </c>
      <c r="S64" s="338">
        <f>'Mau 4B'!AM170</f>
        <v>0</v>
      </c>
      <c r="T64" s="337">
        <f>'Mau 4B'!AN170</f>
        <v>0</v>
      </c>
      <c r="U64" s="338">
        <f>'Mau 4B'!AO170</f>
        <v>0</v>
      </c>
      <c r="V64" s="337">
        <f>'Mau 4B'!AP170</f>
        <v>0</v>
      </c>
      <c r="W64" s="338">
        <f>'Mau 4B'!AQ170</f>
        <v>0</v>
      </c>
    </row>
    <row r="65" spans="1:24" ht="24.75" customHeight="1" x14ac:dyDescent="0.25">
      <c r="A65" s="519" t="s">
        <v>503</v>
      </c>
      <c r="B65" s="175" t="s">
        <v>848</v>
      </c>
      <c r="C65" s="113">
        <f t="shared" si="0"/>
        <v>3</v>
      </c>
      <c r="D65" s="121">
        <f>'Mau 4B'!X173</f>
        <v>0</v>
      </c>
      <c r="E65" s="117">
        <f>'Mau 4B'!Y173</f>
        <v>0</v>
      </c>
      <c r="F65" s="121">
        <f>'Mau 4B'!Z173</f>
        <v>3</v>
      </c>
      <c r="G65" s="117">
        <f>'Mau 4B'!AA173</f>
        <v>1</v>
      </c>
      <c r="H65" s="121">
        <f>'Mau 4B'!AB173</f>
        <v>0</v>
      </c>
      <c r="I65" s="117">
        <f>'Mau 4B'!AC173</f>
        <v>0</v>
      </c>
      <c r="J65" s="121">
        <f>'Mau 4B'!AD173</f>
        <v>0</v>
      </c>
      <c r="K65" s="117">
        <f>'Mau 4B'!AE173</f>
        <v>0</v>
      </c>
      <c r="L65" s="121">
        <f>'Mau 4B'!AF173</f>
        <v>0</v>
      </c>
      <c r="M65" s="117">
        <f>'Mau 4B'!AG173</f>
        <v>0</v>
      </c>
      <c r="N65" s="337">
        <f>'Mau 4B'!AH173</f>
        <v>0</v>
      </c>
      <c r="O65" s="624">
        <f>'Mau 4B'!AI173</f>
        <v>0</v>
      </c>
      <c r="P65" s="337">
        <f>'Mau 4B'!AJ173</f>
        <v>3</v>
      </c>
      <c r="Q65" s="338">
        <f>'Mau 4B'!AK173</f>
        <v>1</v>
      </c>
      <c r="R65" s="337">
        <f>'Mau 4B'!AL173</f>
        <v>0</v>
      </c>
      <c r="S65" s="338">
        <f>'Mau 4B'!AM173</f>
        <v>0</v>
      </c>
      <c r="T65" s="337">
        <f>'Mau 4B'!AN173</f>
        <v>0</v>
      </c>
      <c r="U65" s="338">
        <f>'Mau 4B'!AO173</f>
        <v>0</v>
      </c>
      <c r="V65" s="337">
        <f>'Mau 4B'!AP173</f>
        <v>0</v>
      </c>
      <c r="W65" s="338">
        <f>'Mau 4B'!AQ173</f>
        <v>0</v>
      </c>
    </row>
    <row r="66" spans="1:24" ht="19.5" customHeight="1" x14ac:dyDescent="0.25">
      <c r="A66" s="124" t="s">
        <v>697</v>
      </c>
      <c r="B66" s="174" t="s">
        <v>23</v>
      </c>
      <c r="C66" s="113">
        <f t="shared" si="0"/>
        <v>1</v>
      </c>
      <c r="D66" s="121"/>
      <c r="E66" s="117"/>
      <c r="F66" s="121"/>
      <c r="G66" s="117"/>
      <c r="H66" s="121"/>
      <c r="I66" s="117"/>
      <c r="J66" s="121"/>
      <c r="K66" s="117"/>
      <c r="L66" s="121"/>
      <c r="M66" s="117"/>
      <c r="N66" s="337">
        <f>'Mau 4B'!AH174</f>
        <v>0</v>
      </c>
      <c r="O66" s="338">
        <f>'Mau 4B'!AI174</f>
        <v>0</v>
      </c>
      <c r="P66" s="337">
        <f>'Mau 4B'!AJ174</f>
        <v>1</v>
      </c>
      <c r="Q66" s="338">
        <f>'Mau 4B'!AK174</f>
        <v>1</v>
      </c>
      <c r="R66" s="337">
        <f>'Mau 4B'!AL174</f>
        <v>0</v>
      </c>
      <c r="S66" s="338">
        <f>'Mau 4B'!AM174</f>
        <v>0</v>
      </c>
      <c r="T66" s="337">
        <f>'Mau 4B'!AN174</f>
        <v>0</v>
      </c>
      <c r="U66" s="338">
        <f>'Mau 4B'!AO174</f>
        <v>0</v>
      </c>
      <c r="V66" s="337">
        <f>'Mau 4B'!AP174</f>
        <v>0</v>
      </c>
      <c r="W66" s="338">
        <f>'Mau 4B'!AQ174</f>
        <v>0</v>
      </c>
    </row>
    <row r="67" spans="1:24" ht="25.5" customHeight="1" x14ac:dyDescent="0.25">
      <c r="A67" s="124" t="s">
        <v>699</v>
      </c>
      <c r="B67" s="174" t="s">
        <v>674</v>
      </c>
      <c r="C67" s="113">
        <f t="shared" si="0"/>
        <v>1</v>
      </c>
      <c r="D67" s="121"/>
      <c r="E67" s="117"/>
      <c r="F67" s="121"/>
      <c r="G67" s="117"/>
      <c r="H67" s="121"/>
      <c r="I67" s="117"/>
      <c r="J67" s="121"/>
      <c r="K67" s="117"/>
      <c r="L67" s="121"/>
      <c r="M67" s="117"/>
      <c r="N67" s="337">
        <f>'Mau 4B'!AH176</f>
        <v>0</v>
      </c>
      <c r="O67" s="338">
        <f>'Mau 4B'!AI176</f>
        <v>0</v>
      </c>
      <c r="P67" s="337">
        <f>'Mau 4B'!AJ176</f>
        <v>1</v>
      </c>
      <c r="Q67" s="338">
        <f>'Mau 4B'!AK176</f>
        <v>1</v>
      </c>
      <c r="R67" s="337">
        <f>'Mau 4B'!AL176</f>
        <v>0</v>
      </c>
      <c r="S67" s="338">
        <f>'Mau 4B'!AM176</f>
        <v>0</v>
      </c>
      <c r="T67" s="337">
        <f>'Mau 4B'!AN176</f>
        <v>0</v>
      </c>
      <c r="U67" s="338">
        <f>'Mau 4B'!AO176</f>
        <v>0</v>
      </c>
      <c r="V67" s="337">
        <f>'Mau 4B'!AP176</f>
        <v>0</v>
      </c>
      <c r="W67" s="338">
        <f>'Mau 4B'!AQ176</f>
        <v>0</v>
      </c>
    </row>
    <row r="68" spans="1:24" ht="25.5" customHeight="1" x14ac:dyDescent="0.25">
      <c r="A68" s="124" t="s">
        <v>700</v>
      </c>
      <c r="B68" s="174" t="s">
        <v>446</v>
      </c>
      <c r="C68" s="113">
        <f t="shared" si="0"/>
        <v>1</v>
      </c>
      <c r="D68" s="121"/>
      <c r="E68" s="117"/>
      <c r="F68" s="121"/>
      <c r="G68" s="117"/>
      <c r="H68" s="121"/>
      <c r="I68" s="117"/>
      <c r="J68" s="121"/>
      <c r="K68" s="117"/>
      <c r="L68" s="121"/>
      <c r="M68" s="117"/>
      <c r="N68" s="337">
        <f>'Mau 4B'!AH178</f>
        <v>0</v>
      </c>
      <c r="O68" s="338">
        <f>'Mau 4B'!AI178</f>
        <v>0</v>
      </c>
      <c r="P68" s="337">
        <f>'Mau 4B'!AJ178</f>
        <v>1</v>
      </c>
      <c r="Q68" s="338">
        <f>'Mau 4B'!AK178</f>
        <v>1</v>
      </c>
      <c r="R68" s="337">
        <f>'Mau 4B'!AL178</f>
        <v>0</v>
      </c>
      <c r="S68" s="338">
        <f>'Mau 4B'!AM178</f>
        <v>0</v>
      </c>
      <c r="T68" s="337">
        <f>'Mau 4B'!AN178</f>
        <v>0</v>
      </c>
      <c r="U68" s="338">
        <f>'Mau 4B'!AO178</f>
        <v>0</v>
      </c>
      <c r="V68" s="337">
        <f>'Mau 4B'!AP178</f>
        <v>0</v>
      </c>
      <c r="W68" s="338">
        <f>'Mau 4B'!AQ178</f>
        <v>0</v>
      </c>
    </row>
    <row r="69" spans="1:24" ht="23.25" customHeight="1" x14ac:dyDescent="0.25">
      <c r="A69" s="521" t="s">
        <v>504</v>
      </c>
      <c r="B69" s="522" t="s">
        <v>482</v>
      </c>
      <c r="C69" s="472">
        <f t="shared" si="0"/>
        <v>33</v>
      </c>
      <c r="D69" s="121">
        <f>'Mau 4B'!X180</f>
        <v>10</v>
      </c>
      <c r="E69" s="117">
        <f>'Mau 4B'!Y180</f>
        <v>0.30303030303030304</v>
      </c>
      <c r="F69" s="121">
        <f>'Mau 4B'!Z180</f>
        <v>23</v>
      </c>
      <c r="G69" s="117">
        <f>'Mau 4B'!AA180</f>
        <v>0.69696969696969702</v>
      </c>
      <c r="H69" s="121">
        <f>'Mau 4B'!AB180</f>
        <v>0</v>
      </c>
      <c r="I69" s="117">
        <f>'Mau 4B'!AC180</f>
        <v>0</v>
      </c>
      <c r="J69" s="121">
        <f>'Mau 4B'!AD180</f>
        <v>0</v>
      </c>
      <c r="K69" s="117">
        <f>'Mau 4B'!AE180</f>
        <v>0</v>
      </c>
      <c r="L69" s="121">
        <f>'Mau 4B'!AF180</f>
        <v>0</v>
      </c>
      <c r="M69" s="117">
        <f>'Mau 4B'!AG180</f>
        <v>0</v>
      </c>
      <c r="N69" s="337">
        <f>'Mau 4B'!AH180</f>
        <v>9</v>
      </c>
      <c r="O69" s="624">
        <f>'Mau 4B'!AI180</f>
        <v>0.27272727272727271</v>
      </c>
      <c r="P69" s="337">
        <f>'Mau 4B'!AJ180</f>
        <v>24</v>
      </c>
      <c r="Q69" s="338">
        <f>'Mau 4B'!AK180</f>
        <v>0.72727272727272729</v>
      </c>
      <c r="R69" s="337">
        <f>'Mau 4B'!AL180</f>
        <v>0</v>
      </c>
      <c r="S69" s="338">
        <f>'Mau 4B'!AM180</f>
        <v>0</v>
      </c>
      <c r="T69" s="337">
        <f>'Mau 4B'!AN180</f>
        <v>0</v>
      </c>
      <c r="U69" s="338">
        <f>'Mau 4B'!AO180</f>
        <v>0</v>
      </c>
      <c r="V69" s="337">
        <f>'Mau 4B'!AP180</f>
        <v>0</v>
      </c>
      <c r="W69" s="338">
        <f>'Mau 4B'!AQ180</f>
        <v>0</v>
      </c>
      <c r="X69" s="625"/>
    </row>
    <row r="70" spans="1:24" ht="23.25" customHeight="1" x14ac:dyDescent="0.25">
      <c r="A70" s="471" t="s">
        <v>697</v>
      </c>
      <c r="B70" s="514" t="s">
        <v>23</v>
      </c>
      <c r="C70" s="472">
        <f t="shared" si="0"/>
        <v>33</v>
      </c>
      <c r="D70" s="121">
        <f>'Mau 4B'!X181</f>
        <v>10</v>
      </c>
      <c r="E70" s="117">
        <f>'Mau 4B'!Y181</f>
        <v>0.32258064516129031</v>
      </c>
      <c r="F70" s="121">
        <f>'Mau 4B'!Z181</f>
        <v>21</v>
      </c>
      <c r="G70" s="117">
        <f>'Mau 4B'!AA181</f>
        <v>0.67741935483870963</v>
      </c>
      <c r="H70" s="121">
        <f>'Mau 4B'!AB181</f>
        <v>0</v>
      </c>
      <c r="I70" s="117">
        <f>'Mau 4B'!AC181</f>
        <v>0</v>
      </c>
      <c r="J70" s="121">
        <f>'Mau 4B'!AD181</f>
        <v>0</v>
      </c>
      <c r="K70" s="117">
        <f>'Mau 4B'!AE181</f>
        <v>0</v>
      </c>
      <c r="L70" s="121">
        <f>'Mau 4B'!AF181</f>
        <v>0</v>
      </c>
      <c r="M70" s="117">
        <f>'Mau 4B'!AG181</f>
        <v>0</v>
      </c>
      <c r="N70" s="337">
        <f>'Mau 4B'!AH181+'Mau 4B'!AH213</f>
        <v>9</v>
      </c>
      <c r="O70" s="338">
        <f>'Mau 4B'!AI181</f>
        <v>0.25806451612903225</v>
      </c>
      <c r="P70" s="337">
        <f>'Mau 4B'!AJ181+'Mau 4B'!AJ213</f>
        <v>24</v>
      </c>
      <c r="Q70" s="338">
        <f>'Mau 4B'!AK181</f>
        <v>0.74193548387096775</v>
      </c>
      <c r="R70" s="337">
        <f>'Mau 4B'!AL181+'Mau 4B'!AL213</f>
        <v>0</v>
      </c>
      <c r="S70" s="338">
        <f>'Mau 4B'!AM181</f>
        <v>0</v>
      </c>
      <c r="T70" s="337">
        <f>'Mau 4B'!AN181+'Mau 4B'!AN213</f>
        <v>0</v>
      </c>
      <c r="U70" s="338">
        <f>'Mau 4B'!AO181</f>
        <v>0</v>
      </c>
      <c r="V70" s="337">
        <f>'Mau 4B'!AP181+'Mau 4B'!AP213</f>
        <v>0</v>
      </c>
      <c r="W70" s="338">
        <f>'Mau 4B'!AQ181</f>
        <v>0</v>
      </c>
    </row>
    <row r="71" spans="1:24" ht="23.25" customHeight="1" x14ac:dyDescent="0.25">
      <c r="A71" s="471"/>
      <c r="B71" s="514" t="s">
        <v>843</v>
      </c>
      <c r="C71" s="664">
        <v>2</v>
      </c>
      <c r="D71" s="121"/>
      <c r="E71" s="117"/>
      <c r="F71" s="121"/>
      <c r="G71" s="117"/>
      <c r="H71" s="121"/>
      <c r="I71" s="117"/>
      <c r="J71" s="121"/>
      <c r="K71" s="117"/>
      <c r="L71" s="121"/>
      <c r="M71" s="117"/>
      <c r="N71" s="337">
        <v>1</v>
      </c>
      <c r="O71" s="338">
        <f>N71/$C$71</f>
        <v>0.5</v>
      </c>
      <c r="P71" s="337">
        <v>1</v>
      </c>
      <c r="Q71" s="338">
        <f>P71/$C$71</f>
        <v>0.5</v>
      </c>
      <c r="R71" s="337"/>
      <c r="S71" s="338">
        <f>R71/$C$71</f>
        <v>0</v>
      </c>
      <c r="T71" s="337"/>
      <c r="U71" s="338">
        <f>T71/$C$71</f>
        <v>0</v>
      </c>
      <c r="V71" s="337"/>
      <c r="W71" s="338">
        <f>V71/$C$71</f>
        <v>0</v>
      </c>
    </row>
    <row r="72" spans="1:24" ht="23.25" customHeight="1" x14ac:dyDescent="0.25">
      <c r="A72" s="471"/>
      <c r="B72" s="514" t="s">
        <v>844</v>
      </c>
      <c r="C72" s="664">
        <v>2</v>
      </c>
      <c r="D72" s="121"/>
      <c r="E72" s="117"/>
      <c r="F72" s="121"/>
      <c r="G72" s="117"/>
      <c r="H72" s="121"/>
      <c r="I72" s="117"/>
      <c r="J72" s="121"/>
      <c r="K72" s="117"/>
      <c r="L72" s="121"/>
      <c r="M72" s="117"/>
      <c r="N72" s="337">
        <v>1</v>
      </c>
      <c r="O72" s="338">
        <f>N72/$C$72</f>
        <v>0.5</v>
      </c>
      <c r="P72" s="337">
        <v>1</v>
      </c>
      <c r="Q72" s="338">
        <f>P72/$C$72</f>
        <v>0.5</v>
      </c>
      <c r="R72" s="337"/>
      <c r="S72" s="338">
        <f>R72/$C$72</f>
        <v>0</v>
      </c>
      <c r="T72" s="337"/>
      <c r="U72" s="338">
        <f>T72/$C$72</f>
        <v>0</v>
      </c>
      <c r="V72" s="337"/>
      <c r="W72" s="338">
        <f>V72/$C$72</f>
        <v>0</v>
      </c>
    </row>
    <row r="73" spans="1:24" ht="23.25" customHeight="1" x14ac:dyDescent="0.25">
      <c r="A73" s="471"/>
      <c r="B73" s="514" t="s">
        <v>838</v>
      </c>
      <c r="C73" s="664">
        <f>C70-C71-C72</f>
        <v>29</v>
      </c>
      <c r="D73" s="121"/>
      <c r="E73" s="117"/>
      <c r="F73" s="121"/>
      <c r="G73" s="117"/>
      <c r="H73" s="121"/>
      <c r="I73" s="117"/>
      <c r="J73" s="121"/>
      <c r="K73" s="117"/>
      <c r="L73" s="121"/>
      <c r="M73" s="117"/>
      <c r="N73" s="337">
        <f>N70-N71-N72</f>
        <v>7</v>
      </c>
      <c r="O73" s="338">
        <f>N73/$C$73</f>
        <v>0.2413793103448276</v>
      </c>
      <c r="P73" s="337">
        <f>P70-P71-P72</f>
        <v>22</v>
      </c>
      <c r="Q73" s="338">
        <f>P73/$C$73</f>
        <v>0.75862068965517238</v>
      </c>
      <c r="R73" s="337">
        <f>R70-R71-R72</f>
        <v>0</v>
      </c>
      <c r="S73" s="338">
        <f>R73/$C$73</f>
        <v>0</v>
      </c>
      <c r="T73" s="337">
        <f>T70-T71-T72</f>
        <v>0</v>
      </c>
      <c r="U73" s="338">
        <f>T73/$C$73</f>
        <v>0</v>
      </c>
      <c r="V73" s="337">
        <f>V70-V71-V72</f>
        <v>0</v>
      </c>
      <c r="W73" s="338">
        <f>V73/$C$73</f>
        <v>0</v>
      </c>
    </row>
    <row r="74" spans="1:24" x14ac:dyDescent="0.25">
      <c r="A74" s="519" t="s">
        <v>505</v>
      </c>
      <c r="B74" s="175" t="s">
        <v>483</v>
      </c>
      <c r="C74" s="113">
        <f>N74+P74+R74+T74+V74</f>
        <v>16</v>
      </c>
      <c r="D74" s="121">
        <f>'Mau 4B'!X216</f>
        <v>6</v>
      </c>
      <c r="E74" s="117">
        <f>'Mau 4B'!Y216</f>
        <v>0.375</v>
      </c>
      <c r="F74" s="121">
        <f>'Mau 4B'!Z216</f>
        <v>10</v>
      </c>
      <c r="G74" s="117">
        <f>'Mau 4B'!AA216</f>
        <v>0.625</v>
      </c>
      <c r="H74" s="121">
        <f>'Mau 4B'!AB216</f>
        <v>0</v>
      </c>
      <c r="I74" s="117">
        <f>'Mau 4B'!AC216</f>
        <v>0</v>
      </c>
      <c r="J74" s="121">
        <f>'Mau 4B'!AD216</f>
        <v>0</v>
      </c>
      <c r="K74" s="117">
        <f>'Mau 4B'!AE216</f>
        <v>0</v>
      </c>
      <c r="L74" s="121">
        <f>'Mau 4B'!AF216</f>
        <v>0</v>
      </c>
      <c r="M74" s="117">
        <f>'Mau 4B'!AG216</f>
        <v>0</v>
      </c>
      <c r="N74" s="337">
        <f>'Mau 4B'!AH216</f>
        <v>4</v>
      </c>
      <c r="O74" s="624">
        <f>'Mau 4B'!AI216</f>
        <v>0.25</v>
      </c>
      <c r="P74" s="337">
        <f>'Mau 4B'!AJ216</f>
        <v>10</v>
      </c>
      <c r="Q74" s="338">
        <f>'Mau 4B'!AK216</f>
        <v>0.625</v>
      </c>
      <c r="R74" s="337">
        <f>'Mau 4B'!AL216</f>
        <v>1</v>
      </c>
      <c r="S74" s="338">
        <f>'Mau 4B'!AM216</f>
        <v>6.25E-2</v>
      </c>
      <c r="T74" s="337">
        <f>'Mau 4B'!AN216</f>
        <v>1</v>
      </c>
      <c r="U74" s="338">
        <f>'Mau 4B'!AO216</f>
        <v>6.25E-2</v>
      </c>
      <c r="V74" s="337">
        <f>'Mau 4B'!AP216</f>
        <v>0</v>
      </c>
      <c r="W74" s="338">
        <f>'Mau 4B'!AQ216</f>
        <v>0</v>
      </c>
    </row>
    <row r="75" spans="1:24" ht="23.25" customHeight="1" x14ac:dyDescent="0.25">
      <c r="A75" s="124" t="s">
        <v>697</v>
      </c>
      <c r="B75" s="174" t="s">
        <v>23</v>
      </c>
      <c r="C75" s="113">
        <f>N75+P75+R75+T75+V75</f>
        <v>16</v>
      </c>
      <c r="D75" s="121"/>
      <c r="E75" s="117"/>
      <c r="F75" s="121"/>
      <c r="G75" s="117"/>
      <c r="H75" s="121"/>
      <c r="I75" s="117"/>
      <c r="J75" s="121"/>
      <c r="K75" s="117"/>
      <c r="L75" s="121"/>
      <c r="M75" s="117"/>
      <c r="N75" s="337">
        <f>'Mau 4B'!AH217</f>
        <v>4</v>
      </c>
      <c r="O75" s="338">
        <f>'Mau 4B'!AI217</f>
        <v>0.25</v>
      </c>
      <c r="P75" s="337">
        <f>'Mau 4B'!AJ217</f>
        <v>10</v>
      </c>
      <c r="Q75" s="338">
        <f>'Mau 4B'!AK217</f>
        <v>0.625</v>
      </c>
      <c r="R75" s="337">
        <f>'Mau 4B'!AL217</f>
        <v>1</v>
      </c>
      <c r="S75" s="338">
        <f>'Mau 4B'!AM217</f>
        <v>6.25E-2</v>
      </c>
      <c r="T75" s="337">
        <f>'Mau 4B'!AN217</f>
        <v>1</v>
      </c>
      <c r="U75" s="338">
        <f>'Mau 4B'!AO217</f>
        <v>6.25E-2</v>
      </c>
      <c r="V75" s="337">
        <f>'Mau 4B'!AP217</f>
        <v>0</v>
      </c>
      <c r="W75" s="338">
        <f>'Mau 4B'!AQ217</f>
        <v>0</v>
      </c>
    </row>
    <row r="76" spans="1:24" ht="23.25" customHeight="1" x14ac:dyDescent="0.25">
      <c r="A76" s="124"/>
      <c r="B76" s="174" t="s">
        <v>843</v>
      </c>
      <c r="C76" s="115">
        <v>2</v>
      </c>
      <c r="D76" s="121"/>
      <c r="E76" s="117"/>
      <c r="F76" s="121"/>
      <c r="G76" s="117"/>
      <c r="H76" s="121"/>
      <c r="I76" s="117"/>
      <c r="J76" s="121"/>
      <c r="K76" s="117"/>
      <c r="L76" s="121"/>
      <c r="M76" s="117"/>
      <c r="N76" s="337">
        <v>1</v>
      </c>
      <c r="O76" s="338">
        <f>N76/$C$76</f>
        <v>0.5</v>
      </c>
      <c r="P76" s="337">
        <v>1</v>
      </c>
      <c r="Q76" s="338">
        <f>P76/$C$76</f>
        <v>0.5</v>
      </c>
      <c r="R76" s="337"/>
      <c r="S76" s="338">
        <f>R76/$C$76</f>
        <v>0</v>
      </c>
      <c r="T76" s="337"/>
      <c r="U76" s="338">
        <f>T76/$C$76</f>
        <v>0</v>
      </c>
      <c r="V76" s="337"/>
      <c r="W76" s="338">
        <f>V76/$C$76</f>
        <v>0</v>
      </c>
    </row>
    <row r="77" spans="1:24" ht="23.25" customHeight="1" x14ac:dyDescent="0.25">
      <c r="A77" s="124"/>
      <c r="B77" s="174" t="s">
        <v>844</v>
      </c>
      <c r="C77" s="115">
        <v>2</v>
      </c>
      <c r="D77" s="121"/>
      <c r="E77" s="117"/>
      <c r="F77" s="121"/>
      <c r="G77" s="117"/>
      <c r="H77" s="121"/>
      <c r="I77" s="117"/>
      <c r="J77" s="121"/>
      <c r="K77" s="117"/>
      <c r="L77" s="121"/>
      <c r="M77" s="117"/>
      <c r="N77" s="337">
        <v>1</v>
      </c>
      <c r="O77" s="338">
        <f>N77/$C$77</f>
        <v>0.5</v>
      </c>
      <c r="P77" s="337">
        <v>1</v>
      </c>
      <c r="Q77" s="338">
        <f>P77/$C$77</f>
        <v>0.5</v>
      </c>
      <c r="R77" s="337"/>
      <c r="S77" s="338">
        <f>R77/$C$77</f>
        <v>0</v>
      </c>
      <c r="T77" s="337"/>
      <c r="U77" s="338">
        <f>T77/$C$77</f>
        <v>0</v>
      </c>
      <c r="V77" s="337"/>
      <c r="W77" s="338">
        <f>V77/$C$77</f>
        <v>0</v>
      </c>
    </row>
    <row r="78" spans="1:24" ht="23.25" customHeight="1" x14ac:dyDescent="0.25">
      <c r="A78" s="124"/>
      <c r="B78" s="174" t="s">
        <v>838</v>
      </c>
      <c r="C78" s="115">
        <f>C75-C76-C77</f>
        <v>12</v>
      </c>
      <c r="D78" s="121"/>
      <c r="E78" s="117"/>
      <c r="F78" s="121"/>
      <c r="G78" s="117"/>
      <c r="H78" s="121"/>
      <c r="I78" s="117"/>
      <c r="J78" s="121"/>
      <c r="K78" s="117"/>
      <c r="L78" s="121"/>
      <c r="M78" s="117"/>
      <c r="N78" s="337">
        <f>N75-N76-N77</f>
        <v>2</v>
      </c>
      <c r="O78" s="338">
        <f>N78/$C$78</f>
        <v>0.16666666666666666</v>
      </c>
      <c r="P78" s="337">
        <f>P75-P76-P77</f>
        <v>8</v>
      </c>
      <c r="Q78" s="338">
        <f>P78/$C$78</f>
        <v>0.66666666666666663</v>
      </c>
      <c r="R78" s="337">
        <f>R75-R76-R77</f>
        <v>1</v>
      </c>
      <c r="S78" s="338">
        <f>R78/$C$78</f>
        <v>8.3333333333333329E-2</v>
      </c>
      <c r="T78" s="337">
        <f>T75-T76-T77</f>
        <v>1</v>
      </c>
      <c r="U78" s="338">
        <f>T78/$C$78</f>
        <v>8.3333333333333329E-2</v>
      </c>
      <c r="V78" s="337">
        <f>V75-V76-V77</f>
        <v>0</v>
      </c>
      <c r="W78" s="338">
        <f>V78/$C$78</f>
        <v>0</v>
      </c>
    </row>
    <row r="79" spans="1:24" ht="21" customHeight="1" x14ac:dyDescent="0.25">
      <c r="A79" s="519" t="s">
        <v>506</v>
      </c>
      <c r="B79" s="175" t="s">
        <v>484</v>
      </c>
      <c r="C79" s="113">
        <f>N79+P79+R79+T79+V79</f>
        <v>26</v>
      </c>
      <c r="D79" s="121">
        <f>'Mau 4B'!X234</f>
        <v>11</v>
      </c>
      <c r="E79" s="117">
        <f>'Mau 4B'!Y234</f>
        <v>0.42307692307692307</v>
      </c>
      <c r="F79" s="121">
        <f>'Mau 4B'!Z234</f>
        <v>14</v>
      </c>
      <c r="G79" s="117">
        <f>'Mau 4B'!AA234</f>
        <v>0.53846153846153844</v>
      </c>
      <c r="H79" s="121">
        <f>'Mau 4B'!AB234</f>
        <v>0</v>
      </c>
      <c r="I79" s="117">
        <f>'Mau 4B'!AC234</f>
        <v>0</v>
      </c>
      <c r="J79" s="121">
        <f>'Mau 4B'!AD234</f>
        <v>1</v>
      </c>
      <c r="K79" s="117">
        <f>'Mau 4B'!AE234</f>
        <v>3.8461538461538464E-2</v>
      </c>
      <c r="L79" s="121">
        <f>'Mau 4B'!AF234</f>
        <v>0</v>
      </c>
      <c r="M79" s="117">
        <f>'Mau 4B'!AG234</f>
        <v>0</v>
      </c>
      <c r="N79" s="337">
        <f>'Mau 4B'!AH234</f>
        <v>11</v>
      </c>
      <c r="O79" s="624">
        <f>'Mau 4B'!AI234</f>
        <v>0.42307692307692307</v>
      </c>
      <c r="P79" s="337">
        <f>'Mau 4B'!AJ234</f>
        <v>15</v>
      </c>
      <c r="Q79" s="338">
        <f>'Mau 4B'!AK234</f>
        <v>0.57692307692307687</v>
      </c>
      <c r="R79" s="337">
        <f>'Mau 4B'!AL234</f>
        <v>0</v>
      </c>
      <c r="S79" s="338">
        <f>'Mau 4B'!AM234</f>
        <v>0</v>
      </c>
      <c r="T79" s="337">
        <f>'Mau 4B'!AN234</f>
        <v>0</v>
      </c>
      <c r="U79" s="338">
        <f>'Mau 4B'!AO234</f>
        <v>0</v>
      </c>
      <c r="V79" s="337">
        <f>'Mau 4B'!AP234</f>
        <v>0</v>
      </c>
      <c r="W79" s="338">
        <f>'Mau 4B'!AQ234</f>
        <v>0</v>
      </c>
    </row>
    <row r="80" spans="1:24" ht="21" customHeight="1" x14ac:dyDescent="0.25">
      <c r="A80" s="124" t="s">
        <v>697</v>
      </c>
      <c r="B80" s="174" t="s">
        <v>23</v>
      </c>
      <c r="C80" s="113">
        <f>N80+P80+R80+T80+V80</f>
        <v>26</v>
      </c>
      <c r="D80" s="121"/>
      <c r="E80" s="117"/>
      <c r="F80" s="121"/>
      <c r="G80" s="117"/>
      <c r="H80" s="121"/>
      <c r="I80" s="117"/>
      <c r="J80" s="121"/>
      <c r="K80" s="117"/>
      <c r="L80" s="121"/>
      <c r="M80" s="117"/>
      <c r="N80" s="337">
        <f>'Mau 4B'!AH235+'Mau 4B'!AH261</f>
        <v>11</v>
      </c>
      <c r="O80" s="338">
        <f>'Mau 4B'!AI235</f>
        <v>0.4</v>
      </c>
      <c r="P80" s="337">
        <f>'Mau 4B'!AJ235+'Mau 4B'!AJ261</f>
        <v>15</v>
      </c>
      <c r="Q80" s="338">
        <f>'Mau 4B'!AK235</f>
        <v>0.6</v>
      </c>
      <c r="R80" s="337">
        <f>'Mau 4B'!AL235+'Mau 4B'!AL261</f>
        <v>0</v>
      </c>
      <c r="S80" s="338">
        <f>'Mau 4B'!AM235</f>
        <v>0</v>
      </c>
      <c r="T80" s="337">
        <f>'Mau 4B'!AN235+'Mau 4B'!AN261</f>
        <v>0</v>
      </c>
      <c r="U80" s="338">
        <f>'Mau 4B'!AO235</f>
        <v>0</v>
      </c>
      <c r="V80" s="337">
        <f>'Mau 4B'!AP235+'Mau 4B'!AP261</f>
        <v>0</v>
      </c>
      <c r="W80" s="338">
        <f>'Mau 4B'!AQ235</f>
        <v>0</v>
      </c>
    </row>
    <row r="81" spans="1:23" ht="21" customHeight="1" x14ac:dyDescent="0.25">
      <c r="A81" s="124"/>
      <c r="B81" s="174" t="s">
        <v>843</v>
      </c>
      <c r="C81" s="115">
        <v>2</v>
      </c>
      <c r="D81" s="121"/>
      <c r="E81" s="117"/>
      <c r="F81" s="121"/>
      <c r="G81" s="117"/>
      <c r="H81" s="121"/>
      <c r="I81" s="117"/>
      <c r="J81" s="121"/>
      <c r="K81" s="117"/>
      <c r="L81" s="121"/>
      <c r="M81" s="117"/>
      <c r="N81" s="337">
        <v>1</v>
      </c>
      <c r="O81" s="338">
        <f>N81/$C$81</f>
        <v>0.5</v>
      </c>
      <c r="P81" s="337">
        <v>1</v>
      </c>
      <c r="Q81" s="338">
        <f>P81/$C$81</f>
        <v>0.5</v>
      </c>
      <c r="R81" s="337"/>
      <c r="S81" s="338">
        <f>R81/$C$81</f>
        <v>0</v>
      </c>
      <c r="T81" s="337"/>
      <c r="U81" s="338">
        <f>T81/$C$81</f>
        <v>0</v>
      </c>
      <c r="V81" s="337"/>
      <c r="W81" s="338">
        <f>V81/$C$81</f>
        <v>0</v>
      </c>
    </row>
    <row r="82" spans="1:23" ht="21" customHeight="1" x14ac:dyDescent="0.25">
      <c r="A82" s="124"/>
      <c r="B82" s="174" t="s">
        <v>844</v>
      </c>
      <c r="C82" s="115">
        <v>2</v>
      </c>
      <c r="D82" s="121"/>
      <c r="E82" s="117"/>
      <c r="F82" s="121"/>
      <c r="G82" s="117"/>
      <c r="H82" s="121"/>
      <c r="I82" s="117"/>
      <c r="J82" s="121"/>
      <c r="K82" s="117"/>
      <c r="L82" s="121"/>
      <c r="M82" s="117"/>
      <c r="N82" s="337">
        <v>1</v>
      </c>
      <c r="O82" s="338">
        <f>N82/$C$82</f>
        <v>0.5</v>
      </c>
      <c r="P82" s="337">
        <v>1</v>
      </c>
      <c r="Q82" s="338">
        <f>P82/$C$82</f>
        <v>0.5</v>
      </c>
      <c r="R82" s="337"/>
      <c r="S82" s="338">
        <f>R82/$C$82</f>
        <v>0</v>
      </c>
      <c r="T82" s="337"/>
      <c r="U82" s="338">
        <f>T82/$C$82</f>
        <v>0</v>
      </c>
      <c r="V82" s="337"/>
      <c r="W82" s="338">
        <f>V82/$C$82</f>
        <v>0</v>
      </c>
    </row>
    <row r="83" spans="1:23" ht="21" customHeight="1" x14ac:dyDescent="0.25">
      <c r="A83" s="124"/>
      <c r="B83" s="174" t="s">
        <v>838</v>
      </c>
      <c r="C83" s="115">
        <f>C80-C81-C82</f>
        <v>22</v>
      </c>
      <c r="D83" s="121"/>
      <c r="E83" s="117"/>
      <c r="F83" s="121"/>
      <c r="G83" s="117"/>
      <c r="H83" s="121"/>
      <c r="I83" s="117"/>
      <c r="J83" s="121"/>
      <c r="K83" s="117"/>
      <c r="L83" s="121"/>
      <c r="M83" s="117"/>
      <c r="N83" s="337">
        <f>N80-N81-N82</f>
        <v>9</v>
      </c>
      <c r="O83" s="338">
        <f>N83/$C$83</f>
        <v>0.40909090909090912</v>
      </c>
      <c r="P83" s="337">
        <f>P80-P81-P82</f>
        <v>13</v>
      </c>
      <c r="Q83" s="338">
        <f>P83/$C$83</f>
        <v>0.59090909090909094</v>
      </c>
      <c r="R83" s="337">
        <f>R80-R81-R82</f>
        <v>0</v>
      </c>
      <c r="S83" s="338">
        <f>R83/$C$83</f>
        <v>0</v>
      </c>
      <c r="T83" s="337">
        <f>T80-T81-T82</f>
        <v>0</v>
      </c>
      <c r="U83" s="338">
        <f>T83/$C$83</f>
        <v>0</v>
      </c>
      <c r="V83" s="337">
        <f>V80-V81-V82</f>
        <v>0</v>
      </c>
      <c r="W83" s="338">
        <f>V83/$C$83</f>
        <v>0</v>
      </c>
    </row>
    <row r="84" spans="1:23" ht="27" customHeight="1" x14ac:dyDescent="0.25">
      <c r="A84" s="519" t="s">
        <v>507</v>
      </c>
      <c r="B84" s="175" t="s">
        <v>786</v>
      </c>
      <c r="C84" s="113">
        <f>N84+P84+R84+T84+V84</f>
        <v>27</v>
      </c>
      <c r="D84" s="121">
        <f>'Mau 4B'!X263</f>
        <v>12</v>
      </c>
      <c r="E84" s="117">
        <f>'Mau 4B'!Y263</f>
        <v>0.44444444444444442</v>
      </c>
      <c r="F84" s="121">
        <f>'Mau 4B'!Z263</f>
        <v>15</v>
      </c>
      <c r="G84" s="117">
        <f>'Mau 4B'!AA263</f>
        <v>0.55555555555555558</v>
      </c>
      <c r="H84" s="121">
        <f>'Mau 4B'!AB263</f>
        <v>0</v>
      </c>
      <c r="I84" s="117">
        <f>'Mau 4B'!AC263</f>
        <v>0</v>
      </c>
      <c r="J84" s="121">
        <f>'Mau 4B'!AD263</f>
        <v>0</v>
      </c>
      <c r="K84" s="117">
        <f>'Mau 4B'!AE263</f>
        <v>0</v>
      </c>
      <c r="L84" s="121">
        <f>'Mau 4B'!AF263</f>
        <v>0</v>
      </c>
      <c r="M84" s="117">
        <f>'Mau 4B'!AG263</f>
        <v>0</v>
      </c>
      <c r="N84" s="337">
        <f>'Mau 4B'!AH263</f>
        <v>10</v>
      </c>
      <c r="O84" s="624">
        <f>'Mau 4B'!AI263</f>
        <v>0.37037037037037035</v>
      </c>
      <c r="P84" s="337">
        <f>'Mau 4B'!AJ263</f>
        <v>16</v>
      </c>
      <c r="Q84" s="338">
        <f>'Mau 4B'!AK263</f>
        <v>0.59259259259259256</v>
      </c>
      <c r="R84" s="337">
        <f>'Mau 4B'!AL263</f>
        <v>0</v>
      </c>
      <c r="S84" s="338">
        <f>'Mau 4B'!AM263</f>
        <v>0</v>
      </c>
      <c r="T84" s="337">
        <f>'Mau 4B'!AN263</f>
        <v>1</v>
      </c>
      <c r="U84" s="338">
        <f>'Mau 4B'!AO263</f>
        <v>3.7037037037037035E-2</v>
      </c>
      <c r="V84" s="337">
        <f>'Mau 4B'!AP263</f>
        <v>0</v>
      </c>
      <c r="W84" s="338">
        <f>'Mau 4B'!AQ263</f>
        <v>0</v>
      </c>
    </row>
    <row r="85" spans="1:23" ht="27" customHeight="1" x14ac:dyDescent="0.25">
      <c r="A85" s="124" t="s">
        <v>697</v>
      </c>
      <c r="B85" s="174" t="s">
        <v>23</v>
      </c>
      <c r="C85" s="113">
        <f>N85+P85+R85+T85+V85</f>
        <v>27</v>
      </c>
      <c r="D85" s="121"/>
      <c r="E85" s="117"/>
      <c r="F85" s="121"/>
      <c r="G85" s="117"/>
      <c r="H85" s="121"/>
      <c r="I85" s="117"/>
      <c r="J85" s="121"/>
      <c r="K85" s="117"/>
      <c r="L85" s="121"/>
      <c r="M85" s="117"/>
      <c r="N85" s="337">
        <f>'Mau 4B'!AH264</f>
        <v>10</v>
      </c>
      <c r="O85" s="338">
        <f>'Mau 4B'!AI264</f>
        <v>0.37037037037037035</v>
      </c>
      <c r="P85" s="337">
        <f>'Mau 4B'!AJ264</f>
        <v>16</v>
      </c>
      <c r="Q85" s="338">
        <f>'Mau 4B'!AK264</f>
        <v>0.59259259259259256</v>
      </c>
      <c r="R85" s="337">
        <f>'Mau 4B'!AL264</f>
        <v>0</v>
      </c>
      <c r="S85" s="338">
        <f>'Mau 4B'!AM264</f>
        <v>0</v>
      </c>
      <c r="T85" s="337">
        <f>'Mau 4B'!AN264</f>
        <v>1</v>
      </c>
      <c r="U85" s="338">
        <f>'Mau 4B'!AO264</f>
        <v>3.7037037037037035E-2</v>
      </c>
      <c r="V85" s="337">
        <f>'Mau 4B'!AP264</f>
        <v>0</v>
      </c>
      <c r="W85" s="338">
        <f>'Mau 4B'!AQ264</f>
        <v>0</v>
      </c>
    </row>
    <row r="86" spans="1:23" ht="27" customHeight="1" x14ac:dyDescent="0.25">
      <c r="A86" s="124"/>
      <c r="B86" s="174" t="s">
        <v>843</v>
      </c>
      <c r="C86" s="115">
        <v>2</v>
      </c>
      <c r="D86" s="121"/>
      <c r="E86" s="117"/>
      <c r="F86" s="121"/>
      <c r="G86" s="117"/>
      <c r="H86" s="121"/>
      <c r="I86" s="117"/>
      <c r="J86" s="121"/>
      <c r="K86" s="117"/>
      <c r="L86" s="121"/>
      <c r="M86" s="117"/>
      <c r="N86" s="337">
        <v>1</v>
      </c>
      <c r="O86" s="338">
        <f>N86/$C$86</f>
        <v>0.5</v>
      </c>
      <c r="P86" s="337"/>
      <c r="Q86" s="338">
        <f>P86/$C$86</f>
        <v>0</v>
      </c>
      <c r="R86" s="337"/>
      <c r="S86" s="338">
        <f>R86/$C$86</f>
        <v>0</v>
      </c>
      <c r="T86" s="337">
        <v>1</v>
      </c>
      <c r="U86" s="338">
        <f>T86/$C$86</f>
        <v>0.5</v>
      </c>
      <c r="V86" s="337"/>
      <c r="W86" s="338">
        <f>V86/$C$86</f>
        <v>0</v>
      </c>
    </row>
    <row r="87" spans="1:23" ht="27" customHeight="1" x14ac:dyDescent="0.25">
      <c r="A87" s="124"/>
      <c r="B87" s="174" t="s">
        <v>844</v>
      </c>
      <c r="C87" s="115">
        <v>2</v>
      </c>
      <c r="D87" s="121"/>
      <c r="E87" s="117"/>
      <c r="F87" s="121"/>
      <c r="G87" s="117"/>
      <c r="H87" s="121"/>
      <c r="I87" s="117"/>
      <c r="J87" s="121"/>
      <c r="K87" s="117"/>
      <c r="L87" s="121"/>
      <c r="M87" s="117"/>
      <c r="N87" s="337"/>
      <c r="O87" s="338">
        <f>N87/$C$87</f>
        <v>0</v>
      </c>
      <c r="P87" s="337">
        <v>2</v>
      </c>
      <c r="Q87" s="338">
        <f>P87/$C$87</f>
        <v>1</v>
      </c>
      <c r="R87" s="337"/>
      <c r="S87" s="338">
        <f>R87/$C$87</f>
        <v>0</v>
      </c>
      <c r="T87" s="337"/>
      <c r="U87" s="338">
        <f>T87/$C$87</f>
        <v>0</v>
      </c>
      <c r="V87" s="337"/>
      <c r="W87" s="338">
        <f>V87/$C$87</f>
        <v>0</v>
      </c>
    </row>
    <row r="88" spans="1:23" ht="27" customHeight="1" x14ac:dyDescent="0.25">
      <c r="A88" s="124"/>
      <c r="B88" s="174" t="s">
        <v>838</v>
      </c>
      <c r="C88" s="115">
        <f>C85-C86-C87</f>
        <v>23</v>
      </c>
      <c r="D88" s="121"/>
      <c r="E88" s="117"/>
      <c r="F88" s="121"/>
      <c r="G88" s="117"/>
      <c r="H88" s="121"/>
      <c r="I88" s="117"/>
      <c r="J88" s="121"/>
      <c r="K88" s="117"/>
      <c r="L88" s="121"/>
      <c r="M88" s="117"/>
      <c r="N88" s="337">
        <f>N85-N86-N87</f>
        <v>9</v>
      </c>
      <c r="O88" s="338">
        <f>N88/$C$88</f>
        <v>0.39130434782608697</v>
      </c>
      <c r="P88" s="337">
        <f>P85-P86-P87</f>
        <v>14</v>
      </c>
      <c r="Q88" s="338">
        <f>P88/$C$88</f>
        <v>0.60869565217391308</v>
      </c>
      <c r="R88" s="337">
        <f>R85-R86-R87</f>
        <v>0</v>
      </c>
      <c r="S88" s="338">
        <f>R88/$C$88</f>
        <v>0</v>
      </c>
      <c r="T88" s="337">
        <f>T85-T86-T87</f>
        <v>0</v>
      </c>
      <c r="U88" s="338">
        <f>T88/$C$88</f>
        <v>0</v>
      </c>
      <c r="V88" s="337">
        <f>V85-V86-V87</f>
        <v>0</v>
      </c>
      <c r="W88" s="338">
        <f>V88/$C$88</f>
        <v>0</v>
      </c>
    </row>
    <row r="89" spans="1:23" ht="27" customHeight="1" x14ac:dyDescent="0.25">
      <c r="A89" s="519" t="s">
        <v>508</v>
      </c>
      <c r="B89" s="175" t="s">
        <v>805</v>
      </c>
      <c r="C89" s="113">
        <f>N89+P89+R89+T89+V89</f>
        <v>30</v>
      </c>
      <c r="D89" s="121">
        <f>'Mau 4B'!X292</f>
        <v>12</v>
      </c>
      <c r="E89" s="117">
        <f>'Mau 4B'!Y292</f>
        <v>0.4</v>
      </c>
      <c r="F89" s="121">
        <f>'Mau 4B'!Z292</f>
        <v>18</v>
      </c>
      <c r="G89" s="117">
        <f>'Mau 4B'!AA292</f>
        <v>0.6</v>
      </c>
      <c r="H89" s="121">
        <f>'Mau 4B'!AB292</f>
        <v>0</v>
      </c>
      <c r="I89" s="117">
        <f>'Mau 4B'!AC292</f>
        <v>0</v>
      </c>
      <c r="J89" s="121">
        <f>'Mau 4B'!AD292</f>
        <v>0</v>
      </c>
      <c r="K89" s="117">
        <f>'Mau 4B'!AE292</f>
        <v>0</v>
      </c>
      <c r="L89" s="121">
        <f>'Mau 4B'!AF292</f>
        <v>0</v>
      </c>
      <c r="M89" s="117">
        <f>'Mau 4B'!AG292</f>
        <v>0</v>
      </c>
      <c r="N89" s="337">
        <f>'Mau 4B'!AH292</f>
        <v>12</v>
      </c>
      <c r="O89" s="624">
        <f>'Mau 4B'!AI292</f>
        <v>0.4</v>
      </c>
      <c r="P89" s="337">
        <f>'Mau 4B'!AJ292</f>
        <v>18</v>
      </c>
      <c r="Q89" s="338">
        <f>'Mau 4B'!AK292</f>
        <v>0.6</v>
      </c>
      <c r="R89" s="337">
        <f>'Mau 4B'!AL292</f>
        <v>0</v>
      </c>
      <c r="S89" s="338">
        <f>'Mau 4B'!AM292</f>
        <v>0</v>
      </c>
      <c r="T89" s="337">
        <f>'Mau 4B'!AN292</f>
        <v>0</v>
      </c>
      <c r="U89" s="338">
        <f>'Mau 4B'!AO292</f>
        <v>0</v>
      </c>
      <c r="V89" s="337">
        <f>'Mau 4B'!AP292</f>
        <v>0</v>
      </c>
      <c r="W89" s="338">
        <f>'Mau 4B'!AQ292</f>
        <v>0</v>
      </c>
    </row>
    <row r="90" spans="1:23" ht="27" customHeight="1" x14ac:dyDescent="0.25">
      <c r="A90" s="124" t="s">
        <v>697</v>
      </c>
      <c r="B90" s="174" t="s">
        <v>23</v>
      </c>
      <c r="C90" s="113">
        <f>N90+P90+R90+T90+V90</f>
        <v>30</v>
      </c>
      <c r="D90" s="121"/>
      <c r="E90" s="117"/>
      <c r="F90" s="121"/>
      <c r="G90" s="117"/>
      <c r="H90" s="121"/>
      <c r="I90" s="117"/>
      <c r="J90" s="121"/>
      <c r="K90" s="117"/>
      <c r="L90" s="121"/>
      <c r="M90" s="117"/>
      <c r="N90" s="337">
        <f>'Mau 4B'!AH293</f>
        <v>12</v>
      </c>
      <c r="O90" s="338">
        <f>'Mau 4B'!AI293</f>
        <v>0.4</v>
      </c>
      <c r="P90" s="337">
        <f>'Mau 4B'!AJ293</f>
        <v>18</v>
      </c>
      <c r="Q90" s="338">
        <f>'Mau 4B'!AK293</f>
        <v>0.6</v>
      </c>
      <c r="R90" s="337">
        <f>'Mau 4B'!AL293</f>
        <v>0</v>
      </c>
      <c r="S90" s="338">
        <f>'Mau 4B'!AM293</f>
        <v>0</v>
      </c>
      <c r="T90" s="337">
        <f>'Mau 4B'!AN293</f>
        <v>0</v>
      </c>
      <c r="U90" s="338">
        <f>'Mau 4B'!AO293</f>
        <v>0</v>
      </c>
      <c r="V90" s="337">
        <f>'Mau 4B'!AP293</f>
        <v>0</v>
      </c>
      <c r="W90" s="338">
        <f>'Mau 4B'!AQ293</f>
        <v>0</v>
      </c>
    </row>
    <row r="91" spans="1:23" ht="27" customHeight="1" x14ac:dyDescent="0.25">
      <c r="A91" s="124"/>
      <c r="B91" s="174" t="s">
        <v>843</v>
      </c>
      <c r="C91" s="115">
        <v>3</v>
      </c>
      <c r="D91" s="121"/>
      <c r="E91" s="117"/>
      <c r="F91" s="121"/>
      <c r="G91" s="117"/>
      <c r="H91" s="121"/>
      <c r="I91" s="117"/>
      <c r="J91" s="121"/>
      <c r="K91" s="117"/>
      <c r="L91" s="121"/>
      <c r="M91" s="117"/>
      <c r="N91" s="337">
        <v>2</v>
      </c>
      <c r="O91" s="338">
        <f>N91/$C$91</f>
        <v>0.66666666666666663</v>
      </c>
      <c r="P91" s="337">
        <v>1</v>
      </c>
      <c r="Q91" s="338">
        <f>P91/$C$91</f>
        <v>0.33333333333333331</v>
      </c>
      <c r="R91" s="337"/>
      <c r="S91" s="338">
        <f>R91/$C$91</f>
        <v>0</v>
      </c>
      <c r="T91" s="337"/>
      <c r="U91" s="338">
        <f>T91/$C$91</f>
        <v>0</v>
      </c>
      <c r="V91" s="337"/>
      <c r="W91" s="338">
        <f>V91/$C$91</f>
        <v>0</v>
      </c>
    </row>
    <row r="92" spans="1:23" ht="27" customHeight="1" x14ac:dyDescent="0.25">
      <c r="A92" s="124"/>
      <c r="B92" s="174" t="s">
        <v>844</v>
      </c>
      <c r="C92" s="115">
        <v>3</v>
      </c>
      <c r="D92" s="121"/>
      <c r="E92" s="117"/>
      <c r="F92" s="121"/>
      <c r="G92" s="117"/>
      <c r="H92" s="121"/>
      <c r="I92" s="117"/>
      <c r="J92" s="121"/>
      <c r="K92" s="117"/>
      <c r="L92" s="121"/>
      <c r="M92" s="117"/>
      <c r="N92" s="337">
        <v>2</v>
      </c>
      <c r="O92" s="338">
        <f>N92/$C$92</f>
        <v>0.66666666666666663</v>
      </c>
      <c r="P92" s="337">
        <v>1</v>
      </c>
      <c r="Q92" s="338">
        <f>P92/$C$92</f>
        <v>0.33333333333333331</v>
      </c>
      <c r="R92" s="337"/>
      <c r="S92" s="338">
        <f>R92/$C$92</f>
        <v>0</v>
      </c>
      <c r="T92" s="337"/>
      <c r="U92" s="338">
        <f>T92/$C$92</f>
        <v>0</v>
      </c>
      <c r="V92" s="337"/>
      <c r="W92" s="338">
        <f>V92/$C$92</f>
        <v>0</v>
      </c>
    </row>
    <row r="93" spans="1:23" ht="27" customHeight="1" x14ac:dyDescent="0.25">
      <c r="A93" s="124"/>
      <c r="B93" s="174" t="s">
        <v>838</v>
      </c>
      <c r="C93" s="115">
        <f>C90-C91-C92</f>
        <v>24</v>
      </c>
      <c r="D93" s="121"/>
      <c r="E93" s="117"/>
      <c r="F93" s="121"/>
      <c r="G93" s="117"/>
      <c r="H93" s="121"/>
      <c r="I93" s="117"/>
      <c r="J93" s="121"/>
      <c r="K93" s="117"/>
      <c r="L93" s="121"/>
      <c r="M93" s="117"/>
      <c r="N93" s="337">
        <f>N90-N91-N92</f>
        <v>8</v>
      </c>
      <c r="O93" s="338">
        <f>N93/$C$93</f>
        <v>0.33333333333333331</v>
      </c>
      <c r="P93" s="337">
        <f>P90-P91-P92</f>
        <v>16</v>
      </c>
      <c r="Q93" s="338">
        <f>P93/$C$93</f>
        <v>0.66666666666666663</v>
      </c>
      <c r="R93" s="337">
        <f>R90-R91-R92</f>
        <v>0</v>
      </c>
      <c r="S93" s="338">
        <f>R93/$C$93</f>
        <v>0</v>
      </c>
      <c r="T93" s="337">
        <f>T90-T91-T92</f>
        <v>0</v>
      </c>
      <c r="U93" s="338">
        <f>T93/$C$93</f>
        <v>0</v>
      </c>
      <c r="V93" s="337">
        <f>V90-V91-V92</f>
        <v>0</v>
      </c>
      <c r="W93" s="338">
        <f>V93/$C$93</f>
        <v>0</v>
      </c>
    </row>
    <row r="94" spans="1:23" ht="27" customHeight="1" x14ac:dyDescent="0.25">
      <c r="A94" s="519" t="s">
        <v>509</v>
      </c>
      <c r="B94" s="175" t="s">
        <v>829</v>
      </c>
      <c r="C94" s="113">
        <f>N94+P94+R94+T94+V94</f>
        <v>22</v>
      </c>
      <c r="D94" s="121">
        <f>'Mau 4B'!X324</f>
        <v>10</v>
      </c>
      <c r="E94" s="117">
        <f>'Mau 4B'!Y324</f>
        <v>0.45454545454545453</v>
      </c>
      <c r="F94" s="121">
        <f>'Mau 4B'!Z324</f>
        <v>12</v>
      </c>
      <c r="G94" s="117">
        <f>'Mau 4B'!AA324</f>
        <v>0.54545454545454541</v>
      </c>
      <c r="H94" s="121">
        <f>'Mau 4B'!AB324</f>
        <v>0</v>
      </c>
      <c r="I94" s="117">
        <f>'Mau 4B'!AC324</f>
        <v>0</v>
      </c>
      <c r="J94" s="121">
        <f>'Mau 4B'!AD324</f>
        <v>0</v>
      </c>
      <c r="K94" s="117">
        <f>'Mau 4B'!AE324</f>
        <v>0</v>
      </c>
      <c r="L94" s="121">
        <f>'Mau 4B'!AF324</f>
        <v>0</v>
      </c>
      <c r="M94" s="117">
        <f>'Mau 4B'!AG324</f>
        <v>0</v>
      </c>
      <c r="N94" s="337">
        <f>'Mau 4B'!AH324</f>
        <v>8</v>
      </c>
      <c r="O94" s="624">
        <f>'Mau 4B'!AI324</f>
        <v>0.36363636363636365</v>
      </c>
      <c r="P94" s="337">
        <f>'Mau 4B'!AJ324</f>
        <v>14</v>
      </c>
      <c r="Q94" s="338">
        <f>'Mau 4B'!AK324</f>
        <v>0.63636363636363635</v>
      </c>
      <c r="R94" s="337">
        <f>'Mau 4B'!AL324</f>
        <v>0</v>
      </c>
      <c r="S94" s="338">
        <f>'Mau 4B'!AM324</f>
        <v>0</v>
      </c>
      <c r="T94" s="337">
        <f>'Mau 4B'!AN324</f>
        <v>0</v>
      </c>
      <c r="U94" s="338">
        <f>'Mau 4B'!AO324</f>
        <v>0</v>
      </c>
      <c r="V94" s="337">
        <f>'Mau 4B'!AP324</f>
        <v>0</v>
      </c>
      <c r="W94" s="338">
        <f>'Mau 4B'!AQ324</f>
        <v>0</v>
      </c>
    </row>
    <row r="95" spans="1:23" ht="27" customHeight="1" x14ac:dyDescent="0.25">
      <c r="A95" s="124" t="s">
        <v>697</v>
      </c>
      <c r="B95" s="174" t="s">
        <v>23</v>
      </c>
      <c r="C95" s="113">
        <f>N95+P95+R95+T95+V95</f>
        <v>21</v>
      </c>
      <c r="D95" s="121"/>
      <c r="E95" s="117"/>
      <c r="F95" s="121"/>
      <c r="G95" s="117"/>
      <c r="H95" s="121"/>
      <c r="I95" s="117"/>
      <c r="J95" s="121"/>
      <c r="K95" s="117"/>
      <c r="L95" s="121"/>
      <c r="M95" s="117"/>
      <c r="N95" s="337">
        <f>'Mau 4B'!AH325+'Mau 4B'!AH345</f>
        <v>8</v>
      </c>
      <c r="O95" s="338">
        <f>'Mau 4B'!AI325</f>
        <v>0.42105263157894735</v>
      </c>
      <c r="P95" s="337">
        <f>'Mau 4B'!AJ325+'Mau 4B'!AJ345</f>
        <v>13</v>
      </c>
      <c r="Q95" s="338">
        <f>'Mau 4B'!AK325</f>
        <v>0.57894736842105265</v>
      </c>
      <c r="R95" s="337">
        <f>'Mau 4B'!AL325+'Mau 4B'!AL345</f>
        <v>0</v>
      </c>
      <c r="S95" s="338">
        <f>'Mau 4B'!AM325</f>
        <v>0</v>
      </c>
      <c r="T95" s="337">
        <f>'Mau 4B'!AN325+'Mau 4B'!AN345</f>
        <v>0</v>
      </c>
      <c r="U95" s="338">
        <f>'Mau 4B'!AO325</f>
        <v>0</v>
      </c>
      <c r="V95" s="337">
        <f>'Mau 4B'!AP325+'Mau 4B'!AP345</f>
        <v>0</v>
      </c>
      <c r="W95" s="338">
        <f>'Mau 4B'!AQ325</f>
        <v>0</v>
      </c>
    </row>
    <row r="96" spans="1:23" ht="27" customHeight="1" x14ac:dyDescent="0.25">
      <c r="A96" s="124"/>
      <c r="B96" s="174" t="s">
        <v>843</v>
      </c>
      <c r="C96" s="115">
        <v>2</v>
      </c>
      <c r="D96" s="121"/>
      <c r="E96" s="117"/>
      <c r="F96" s="121"/>
      <c r="G96" s="117"/>
      <c r="H96" s="121"/>
      <c r="I96" s="117"/>
      <c r="J96" s="121"/>
      <c r="K96" s="117"/>
      <c r="L96" s="121"/>
      <c r="M96" s="117"/>
      <c r="N96" s="337">
        <v>1</v>
      </c>
      <c r="O96" s="338">
        <f>N96/$C$96</f>
        <v>0.5</v>
      </c>
      <c r="P96" s="337">
        <v>1</v>
      </c>
      <c r="Q96" s="338">
        <f>P96/$C$96</f>
        <v>0.5</v>
      </c>
      <c r="R96" s="337"/>
      <c r="S96" s="338">
        <f>R96/$C$96</f>
        <v>0</v>
      </c>
      <c r="T96" s="337"/>
      <c r="U96" s="338">
        <f>T96/$C$96</f>
        <v>0</v>
      </c>
      <c r="V96" s="337"/>
      <c r="W96" s="338">
        <f>V96/$C$96</f>
        <v>0</v>
      </c>
    </row>
    <row r="97" spans="1:23" ht="27" customHeight="1" x14ac:dyDescent="0.25">
      <c r="A97" s="124"/>
      <c r="B97" s="174" t="s">
        <v>844</v>
      </c>
      <c r="C97" s="115">
        <v>2</v>
      </c>
      <c r="D97" s="121"/>
      <c r="E97" s="117"/>
      <c r="F97" s="121"/>
      <c r="G97" s="117"/>
      <c r="H97" s="121"/>
      <c r="I97" s="117"/>
      <c r="J97" s="121"/>
      <c r="K97" s="117"/>
      <c r="L97" s="121"/>
      <c r="M97" s="117"/>
      <c r="N97" s="337">
        <v>1</v>
      </c>
      <c r="O97" s="338">
        <f>N97/$C$97</f>
        <v>0.5</v>
      </c>
      <c r="P97" s="337">
        <v>1</v>
      </c>
      <c r="Q97" s="338">
        <f>P97/$C$97</f>
        <v>0.5</v>
      </c>
      <c r="R97" s="337"/>
      <c r="S97" s="338">
        <f>R97/$C$97</f>
        <v>0</v>
      </c>
      <c r="T97" s="337"/>
      <c r="U97" s="338">
        <f>T97/$C$97</f>
        <v>0</v>
      </c>
      <c r="V97" s="337"/>
      <c r="W97" s="338">
        <f>V97/$C$97</f>
        <v>0</v>
      </c>
    </row>
    <row r="98" spans="1:23" ht="27" customHeight="1" x14ac:dyDescent="0.25">
      <c r="A98" s="124"/>
      <c r="B98" s="174" t="s">
        <v>838</v>
      </c>
      <c r="C98" s="115">
        <f>C95-C96-C97</f>
        <v>17</v>
      </c>
      <c r="D98" s="121"/>
      <c r="E98" s="117"/>
      <c r="F98" s="121"/>
      <c r="G98" s="117"/>
      <c r="H98" s="121"/>
      <c r="I98" s="117"/>
      <c r="J98" s="121"/>
      <c r="K98" s="117"/>
      <c r="L98" s="121"/>
      <c r="M98" s="117"/>
      <c r="N98" s="337">
        <f>N95-N96-N97</f>
        <v>6</v>
      </c>
      <c r="O98" s="338">
        <f>N98/$C$98</f>
        <v>0.35294117647058826</v>
      </c>
      <c r="P98" s="337">
        <f>P95-P96-P97</f>
        <v>11</v>
      </c>
      <c r="Q98" s="338">
        <f>P98/$C$98</f>
        <v>0.6470588235294118</v>
      </c>
      <c r="R98" s="337">
        <f>R95-R96-R97</f>
        <v>0</v>
      </c>
      <c r="S98" s="338">
        <f>R98/$C$98</f>
        <v>0</v>
      </c>
      <c r="T98" s="337">
        <f>T95-T96-T97</f>
        <v>0</v>
      </c>
      <c r="U98" s="338">
        <f>T98/$C$98</f>
        <v>0</v>
      </c>
      <c r="V98" s="337">
        <f>V95-V96-V97</f>
        <v>0</v>
      </c>
      <c r="W98" s="338">
        <f>V98/$C$98</f>
        <v>0</v>
      </c>
    </row>
    <row r="99" spans="1:23" ht="24" customHeight="1" x14ac:dyDescent="0.25">
      <c r="A99" s="124" t="s">
        <v>700</v>
      </c>
      <c r="B99" s="174" t="s">
        <v>446</v>
      </c>
      <c r="C99" s="113">
        <f t="shared" ref="C99" si="1">N99+P99+R99+T99+V99</f>
        <v>1</v>
      </c>
      <c r="D99" s="121"/>
      <c r="E99" s="117"/>
      <c r="F99" s="121"/>
      <c r="G99" s="117"/>
      <c r="H99" s="121"/>
      <c r="I99" s="117"/>
      <c r="J99" s="121"/>
      <c r="K99" s="117"/>
      <c r="L99" s="121"/>
      <c r="M99" s="117"/>
      <c r="N99" s="337">
        <f>'Mau 4B'!AH348</f>
        <v>0</v>
      </c>
      <c r="O99" s="338">
        <f>'Mau 4B'!AI205</f>
        <v>0</v>
      </c>
      <c r="P99" s="337">
        <f>'Mau 4B'!AJ348</f>
        <v>1</v>
      </c>
      <c r="Q99" s="338">
        <f>'Mau 4B'!AK205</f>
        <v>0</v>
      </c>
      <c r="R99" s="337">
        <f>'Mau 4B'!AL348</f>
        <v>0</v>
      </c>
      <c r="S99" s="338">
        <f>'Mau 4B'!AM205</f>
        <v>0</v>
      </c>
      <c r="T99" s="337">
        <f>'Mau 4B'!AN348</f>
        <v>0</v>
      </c>
      <c r="U99" s="338">
        <f>'Mau 4B'!AO205</f>
        <v>0</v>
      </c>
      <c r="V99" s="337">
        <f>'Mau 4B'!AP348</f>
        <v>0</v>
      </c>
      <c r="W99" s="338">
        <f>'Mau 4B'!AQ205</f>
        <v>0</v>
      </c>
    </row>
    <row r="100" spans="1:23" ht="27" customHeight="1" x14ac:dyDescent="0.25">
      <c r="A100" s="519" t="s">
        <v>510</v>
      </c>
      <c r="B100" s="175" t="s">
        <v>839</v>
      </c>
      <c r="C100" s="113">
        <f>N100+P100+R100+T100+V100</f>
        <v>8</v>
      </c>
      <c r="D100" s="121">
        <f>'Mau 4B'!X350</f>
        <v>4</v>
      </c>
      <c r="E100" s="117">
        <f>'Mau 4B'!Y350</f>
        <v>0.5</v>
      </c>
      <c r="F100" s="121">
        <f>'Mau 4B'!Z350</f>
        <v>4</v>
      </c>
      <c r="G100" s="117">
        <f>'Mau 4B'!AA350</f>
        <v>0.5</v>
      </c>
      <c r="H100" s="121">
        <f>'Mau 4B'!AB350</f>
        <v>0</v>
      </c>
      <c r="I100" s="117">
        <f>'Mau 4B'!AC350</f>
        <v>0</v>
      </c>
      <c r="J100" s="121">
        <f>'Mau 4B'!AD350</f>
        <v>0</v>
      </c>
      <c r="K100" s="117">
        <f>'Mau 4B'!AE350</f>
        <v>0</v>
      </c>
      <c r="L100" s="121">
        <f>'Mau 4B'!AF350</f>
        <v>0</v>
      </c>
      <c r="M100" s="117">
        <f>'Mau 4B'!AG350</f>
        <v>0</v>
      </c>
      <c r="N100" s="337">
        <f>'Mau 4B'!AH350</f>
        <v>4</v>
      </c>
      <c r="O100" s="624">
        <f>'Mau 4B'!AI350</f>
        <v>0.5</v>
      </c>
      <c r="P100" s="337">
        <f>'Mau 4B'!AJ350</f>
        <v>4</v>
      </c>
      <c r="Q100" s="338">
        <f>'Mau 4B'!AK350</f>
        <v>0.5</v>
      </c>
      <c r="R100" s="337">
        <f>'Mau 4B'!AL350</f>
        <v>0</v>
      </c>
      <c r="S100" s="338">
        <f>'Mau 4B'!AM350</f>
        <v>0</v>
      </c>
      <c r="T100" s="337">
        <f>'Mau 4B'!AN350</f>
        <v>0</v>
      </c>
      <c r="U100" s="338">
        <f>'Mau 4B'!AO350</f>
        <v>0</v>
      </c>
      <c r="V100" s="337">
        <f>'Mau 4B'!AP350</f>
        <v>0</v>
      </c>
      <c r="W100" s="338">
        <f>'Mau 4B'!AQ350</f>
        <v>0</v>
      </c>
    </row>
    <row r="101" spans="1:23" ht="27" customHeight="1" x14ac:dyDescent="0.25">
      <c r="A101" s="124" t="s">
        <v>697</v>
      </c>
      <c r="B101" s="174" t="s">
        <v>23</v>
      </c>
      <c r="C101" s="113">
        <f>N101+P101+R101+T101+V101</f>
        <v>8</v>
      </c>
      <c r="D101" s="121"/>
      <c r="E101" s="117"/>
      <c r="F101" s="121"/>
      <c r="G101" s="117"/>
      <c r="H101" s="121"/>
      <c r="I101" s="117"/>
      <c r="J101" s="121"/>
      <c r="K101" s="117"/>
      <c r="L101" s="121"/>
      <c r="M101" s="117"/>
      <c r="N101" s="337">
        <f>'Mau 4B'!AH351</f>
        <v>4</v>
      </c>
      <c r="O101" s="338">
        <f>'Mau 4B'!AI351</f>
        <v>0.5</v>
      </c>
      <c r="P101" s="337">
        <f>'Mau 4B'!AJ351</f>
        <v>4</v>
      </c>
      <c r="Q101" s="338">
        <f>'Mau 4B'!AK351</f>
        <v>0.5</v>
      </c>
      <c r="R101" s="337">
        <f>'Mau 4B'!AL351</f>
        <v>0</v>
      </c>
      <c r="S101" s="338">
        <f>'Mau 4B'!AM351</f>
        <v>0</v>
      </c>
      <c r="T101" s="337">
        <f>'Mau 4B'!AN351</f>
        <v>0</v>
      </c>
      <c r="U101" s="338">
        <f>'Mau 4B'!AO351</f>
        <v>0</v>
      </c>
      <c r="V101" s="337">
        <f>'Mau 4B'!AP351</f>
        <v>0</v>
      </c>
      <c r="W101" s="338">
        <f>'Mau 4B'!AQ351</f>
        <v>0</v>
      </c>
    </row>
    <row r="102" spans="1:23" ht="27" customHeight="1" x14ac:dyDescent="0.25">
      <c r="A102" s="124"/>
      <c r="B102" s="174" t="s">
        <v>843</v>
      </c>
      <c r="C102" s="115">
        <v>2</v>
      </c>
      <c r="D102" s="121"/>
      <c r="E102" s="117"/>
      <c r="F102" s="121"/>
      <c r="G102" s="117"/>
      <c r="H102" s="121"/>
      <c r="I102" s="117"/>
      <c r="J102" s="121"/>
      <c r="K102" s="117"/>
      <c r="L102" s="121"/>
      <c r="M102" s="117"/>
      <c r="N102" s="337">
        <v>1</v>
      </c>
      <c r="O102" s="338">
        <f>N102/$C$102</f>
        <v>0.5</v>
      </c>
      <c r="P102" s="337">
        <v>1</v>
      </c>
      <c r="Q102" s="338">
        <f>P102/$C$102</f>
        <v>0.5</v>
      </c>
      <c r="R102" s="337"/>
      <c r="S102" s="338">
        <f>R102/$C$102</f>
        <v>0</v>
      </c>
      <c r="T102" s="337"/>
      <c r="U102" s="338">
        <f>T102/$C$102</f>
        <v>0</v>
      </c>
      <c r="V102" s="337"/>
      <c r="W102" s="338">
        <f>V102/$C$102</f>
        <v>0</v>
      </c>
    </row>
    <row r="103" spans="1:23" ht="27" customHeight="1" x14ac:dyDescent="0.25">
      <c r="A103" s="124"/>
      <c r="B103" s="174" t="s">
        <v>844</v>
      </c>
      <c r="C103" s="115">
        <f>D103+F103+H103+J103+L103</f>
        <v>0</v>
      </c>
      <c r="D103" s="121"/>
      <c r="E103" s="117"/>
      <c r="F103" s="121"/>
      <c r="G103" s="117"/>
      <c r="H103" s="121"/>
      <c r="I103" s="117"/>
      <c r="J103" s="121"/>
      <c r="K103" s="117"/>
      <c r="L103" s="121"/>
      <c r="M103" s="117"/>
      <c r="N103" s="337"/>
      <c r="O103" s="338"/>
      <c r="P103" s="337"/>
      <c r="Q103" s="338"/>
      <c r="R103" s="337"/>
      <c r="S103" s="338"/>
      <c r="T103" s="337"/>
      <c r="U103" s="338"/>
      <c r="V103" s="337"/>
      <c r="W103" s="338"/>
    </row>
    <row r="104" spans="1:23" ht="23.25" customHeight="1" x14ac:dyDescent="0.25">
      <c r="A104" s="124"/>
      <c r="B104" s="174" t="s">
        <v>838</v>
      </c>
      <c r="C104" s="115">
        <f>C101-C102-C103</f>
        <v>6</v>
      </c>
      <c r="D104" s="121"/>
      <c r="E104" s="117"/>
      <c r="F104" s="121"/>
      <c r="G104" s="117"/>
      <c r="H104" s="121"/>
      <c r="I104" s="117"/>
      <c r="J104" s="121"/>
      <c r="K104" s="117"/>
      <c r="L104" s="121"/>
      <c r="M104" s="117"/>
      <c r="N104" s="337">
        <f>N101-N102-N103</f>
        <v>3</v>
      </c>
      <c r="O104" s="338">
        <f>N104/$C$104</f>
        <v>0.5</v>
      </c>
      <c r="P104" s="337">
        <f>P101-P102-P103</f>
        <v>3</v>
      </c>
      <c r="Q104" s="338">
        <f>P104/$C$104</f>
        <v>0.5</v>
      </c>
      <c r="R104" s="337">
        <f>R101-R102-R103</f>
        <v>0</v>
      </c>
      <c r="S104" s="338">
        <f>R104/$C$104</f>
        <v>0</v>
      </c>
      <c r="T104" s="337">
        <f>T101-T102-T103</f>
        <v>0</v>
      </c>
      <c r="U104" s="338">
        <f>T104/$C$104</f>
        <v>0</v>
      </c>
      <c r="V104" s="337">
        <f>V101-V102-V103</f>
        <v>0</v>
      </c>
      <c r="W104" s="338">
        <f>V104/$C$104</f>
        <v>0</v>
      </c>
    </row>
    <row r="105" spans="1:23" x14ac:dyDescent="0.25">
      <c r="A105" s="519" t="s">
        <v>511</v>
      </c>
      <c r="B105" s="175" t="s">
        <v>840</v>
      </c>
      <c r="C105" s="113">
        <f>N105+P105+R105+T105+V105</f>
        <v>10</v>
      </c>
      <c r="D105" s="121">
        <f>'Mau 4B'!X360</f>
        <v>5</v>
      </c>
      <c r="E105" s="117">
        <f>'Mau 4B'!Y360</f>
        <v>0.5</v>
      </c>
      <c r="F105" s="121">
        <f>'Mau 4B'!Z360</f>
        <v>5</v>
      </c>
      <c r="G105" s="117">
        <f>'Mau 4B'!AA360</f>
        <v>0.5</v>
      </c>
      <c r="H105" s="121">
        <f>'Mau 4B'!AB360</f>
        <v>0</v>
      </c>
      <c r="I105" s="117">
        <f>'Mau 4B'!AC360</f>
        <v>0</v>
      </c>
      <c r="J105" s="121">
        <f>'Mau 4B'!AD360</f>
        <v>0</v>
      </c>
      <c r="K105" s="117">
        <f>'Mau 4B'!AE360</f>
        <v>0</v>
      </c>
      <c r="L105" s="121">
        <f>'Mau 4B'!AF360</f>
        <v>0</v>
      </c>
      <c r="M105" s="117">
        <f>'Mau 4B'!AG360</f>
        <v>0</v>
      </c>
      <c r="N105" s="337">
        <f>'Mau 4B'!AH360</f>
        <v>5</v>
      </c>
      <c r="O105" s="624">
        <f>'Mau 4B'!AI360</f>
        <v>0.5</v>
      </c>
      <c r="P105" s="337">
        <f>'Mau 4B'!AJ360</f>
        <v>5</v>
      </c>
      <c r="Q105" s="338">
        <f>'Mau 4B'!AK360</f>
        <v>0.5</v>
      </c>
      <c r="R105" s="337">
        <f>'Mau 4B'!AL360</f>
        <v>0</v>
      </c>
      <c r="S105" s="338">
        <f>'Mau 4B'!AM360</f>
        <v>0</v>
      </c>
      <c r="T105" s="337">
        <f>'Mau 4B'!AN360</f>
        <v>0</v>
      </c>
      <c r="U105" s="338">
        <f>'Mau 4B'!AO360</f>
        <v>0</v>
      </c>
      <c r="V105" s="337">
        <f>'Mau 4B'!AP360</f>
        <v>0</v>
      </c>
      <c r="W105" s="338">
        <f>'Mau 4B'!AQ360</f>
        <v>0</v>
      </c>
    </row>
    <row r="106" spans="1:23" ht="24.75" customHeight="1" x14ac:dyDescent="0.25">
      <c r="A106" s="124" t="s">
        <v>697</v>
      </c>
      <c r="B106" s="174" t="s">
        <v>23</v>
      </c>
      <c r="C106" s="113">
        <f>N106+P106+R106+T106+V106</f>
        <v>10</v>
      </c>
      <c r="D106" s="121"/>
      <c r="E106" s="117"/>
      <c r="F106" s="121"/>
      <c r="G106" s="117"/>
      <c r="H106" s="121"/>
      <c r="I106" s="117"/>
      <c r="J106" s="121"/>
      <c r="K106" s="117"/>
      <c r="L106" s="121"/>
      <c r="M106" s="117"/>
      <c r="N106" s="337">
        <f>'Mau 4B'!AH361</f>
        <v>5</v>
      </c>
      <c r="O106" s="338">
        <f>'Mau 4B'!AI361</f>
        <v>0.5</v>
      </c>
      <c r="P106" s="337">
        <f>'Mau 4B'!AJ361</f>
        <v>5</v>
      </c>
      <c r="Q106" s="338">
        <f>'Mau 4B'!AK361</f>
        <v>0.5</v>
      </c>
      <c r="R106" s="337">
        <f>'Mau 4B'!AL361</f>
        <v>0</v>
      </c>
      <c r="S106" s="338">
        <f>'Mau 4B'!AM361</f>
        <v>0</v>
      </c>
      <c r="T106" s="337">
        <f>'Mau 4B'!AN361</f>
        <v>0</v>
      </c>
      <c r="U106" s="338">
        <f>'Mau 4B'!AO361</f>
        <v>0</v>
      </c>
      <c r="V106" s="337">
        <f>'Mau 4B'!AP361</f>
        <v>0</v>
      </c>
      <c r="W106" s="338">
        <f>'Mau 4B'!AQ361</f>
        <v>0</v>
      </c>
    </row>
    <row r="107" spans="1:23" ht="24.75" customHeight="1" x14ac:dyDescent="0.25">
      <c r="A107" s="124"/>
      <c r="B107" s="174" t="s">
        <v>843</v>
      </c>
      <c r="C107" s="115">
        <v>1</v>
      </c>
      <c r="D107" s="121"/>
      <c r="E107" s="117"/>
      <c r="F107" s="121"/>
      <c r="G107" s="117"/>
      <c r="H107" s="121"/>
      <c r="I107" s="117"/>
      <c r="J107" s="121"/>
      <c r="K107" s="117"/>
      <c r="L107" s="121"/>
      <c r="M107" s="117"/>
      <c r="N107" s="337">
        <v>1</v>
      </c>
      <c r="O107" s="338">
        <f>N107/$C$107</f>
        <v>1</v>
      </c>
      <c r="P107" s="337"/>
      <c r="Q107" s="338">
        <f>P107/$C$107</f>
        <v>0</v>
      </c>
      <c r="R107" s="337"/>
      <c r="S107" s="338">
        <f>R107/$C$107</f>
        <v>0</v>
      </c>
      <c r="T107" s="337"/>
      <c r="U107" s="338">
        <f>T107/$C$107</f>
        <v>0</v>
      </c>
      <c r="V107" s="337"/>
      <c r="W107" s="338">
        <f>V107/$C$107</f>
        <v>0</v>
      </c>
    </row>
    <row r="108" spans="1:23" ht="24.75" customHeight="1" x14ac:dyDescent="0.25">
      <c r="A108" s="124"/>
      <c r="B108" s="174" t="s">
        <v>844</v>
      </c>
      <c r="C108" s="115">
        <f>D108+F108+H108+J108+L108</f>
        <v>0</v>
      </c>
      <c r="D108" s="121"/>
      <c r="E108" s="117"/>
      <c r="F108" s="121"/>
      <c r="G108" s="117"/>
      <c r="H108" s="121"/>
      <c r="I108" s="117"/>
      <c r="J108" s="121"/>
      <c r="K108" s="117"/>
      <c r="L108" s="121"/>
      <c r="M108" s="117"/>
      <c r="N108" s="337"/>
      <c r="O108" s="338"/>
      <c r="P108" s="337"/>
      <c r="Q108" s="338"/>
      <c r="R108" s="337"/>
      <c r="S108" s="338"/>
      <c r="T108" s="337"/>
      <c r="U108" s="338"/>
      <c r="V108" s="337"/>
      <c r="W108" s="338"/>
    </row>
    <row r="109" spans="1:23" ht="24.75" customHeight="1" x14ac:dyDescent="0.25">
      <c r="A109" s="124"/>
      <c r="B109" s="174" t="s">
        <v>838</v>
      </c>
      <c r="C109" s="115">
        <f>C106-C107-C108</f>
        <v>9</v>
      </c>
      <c r="D109" s="121"/>
      <c r="E109" s="117"/>
      <c r="F109" s="121"/>
      <c r="G109" s="117"/>
      <c r="H109" s="121"/>
      <c r="I109" s="117"/>
      <c r="J109" s="121"/>
      <c r="K109" s="117"/>
      <c r="L109" s="121"/>
      <c r="M109" s="117"/>
      <c r="N109" s="337">
        <f>N106-N107-N108</f>
        <v>4</v>
      </c>
      <c r="O109" s="338">
        <f>N109/$C$109</f>
        <v>0.44444444444444442</v>
      </c>
      <c r="P109" s="337">
        <f>P106-P107-P108</f>
        <v>5</v>
      </c>
      <c r="Q109" s="338">
        <f>P109/$C$109</f>
        <v>0.55555555555555558</v>
      </c>
      <c r="R109" s="337">
        <f>R106-R107-R108</f>
        <v>0</v>
      </c>
      <c r="S109" s="338">
        <f>R109/$C$109</f>
        <v>0</v>
      </c>
      <c r="T109" s="337">
        <f>T106-T107-T108</f>
        <v>0</v>
      </c>
      <c r="U109" s="338">
        <f>T109/$C$109</f>
        <v>0</v>
      </c>
      <c r="V109" s="337">
        <f>V106-V107-V108</f>
        <v>0</v>
      </c>
      <c r="W109" s="338">
        <f>V109/$C$109</f>
        <v>0</v>
      </c>
    </row>
    <row r="110" spans="1:23" ht="22.5" customHeight="1" x14ac:dyDescent="0.25">
      <c r="A110" s="519" t="s">
        <v>563</v>
      </c>
      <c r="B110" s="175" t="s">
        <v>489</v>
      </c>
      <c r="C110" s="113">
        <f>N110+P110+R110+T110+V110</f>
        <v>14</v>
      </c>
      <c r="D110" s="121">
        <f>'Mau 4B'!X372</f>
        <v>8</v>
      </c>
      <c r="E110" s="117">
        <f>'Mau 4B'!Y372</f>
        <v>0.61538461538461542</v>
      </c>
      <c r="F110" s="121">
        <f>'Mau 4B'!Z372</f>
        <v>5</v>
      </c>
      <c r="G110" s="117">
        <f>'Mau 4B'!AA372</f>
        <v>0.38461538461538464</v>
      </c>
      <c r="H110" s="121">
        <f>'Mau 4B'!AB372</f>
        <v>0</v>
      </c>
      <c r="I110" s="117">
        <f>'Mau 4B'!AC372</f>
        <v>0</v>
      </c>
      <c r="J110" s="121">
        <f>'Mau 4B'!AD372</f>
        <v>0</v>
      </c>
      <c r="K110" s="117">
        <f>'Mau 4B'!AE372</f>
        <v>0</v>
      </c>
      <c r="L110" s="121">
        <f>'Mau 4B'!AF372</f>
        <v>0</v>
      </c>
      <c r="M110" s="117">
        <f>'Mau 4B'!AG372</f>
        <v>0</v>
      </c>
      <c r="N110" s="337">
        <f>'Mau 4B'!AH372</f>
        <v>6</v>
      </c>
      <c r="O110" s="624">
        <f>'Mau 4B'!AI372</f>
        <v>0.46153846153846156</v>
      </c>
      <c r="P110" s="337">
        <f>'Mau 4B'!AJ372</f>
        <v>6</v>
      </c>
      <c r="Q110" s="338">
        <f>'Mau 4B'!AK372</f>
        <v>0.46153846153846156</v>
      </c>
      <c r="R110" s="337">
        <f>'Mau 4B'!AL372</f>
        <v>1</v>
      </c>
      <c r="S110" s="338">
        <f>'Mau 4B'!AM372</f>
        <v>7.6923076923076927E-2</v>
      </c>
      <c r="T110" s="337">
        <f>'Mau 4B'!AN372</f>
        <v>1</v>
      </c>
      <c r="U110" s="338">
        <f>'Mau 4B'!AO372</f>
        <v>7.6923076923076927E-2</v>
      </c>
      <c r="V110" s="337">
        <f>'Mau 4B'!AP372</f>
        <v>0</v>
      </c>
      <c r="W110" s="338">
        <f>'Mau 4B'!AQ372</f>
        <v>0</v>
      </c>
    </row>
    <row r="111" spans="1:23" ht="22.5" customHeight="1" x14ac:dyDescent="0.25">
      <c r="A111" s="124" t="s">
        <v>697</v>
      </c>
      <c r="B111" s="174" t="s">
        <v>23</v>
      </c>
      <c r="C111" s="113">
        <f>N111+P111+R111+T111+V111</f>
        <v>14</v>
      </c>
      <c r="D111" s="121"/>
      <c r="E111" s="117"/>
      <c r="F111" s="121"/>
      <c r="G111" s="117"/>
      <c r="H111" s="121"/>
      <c r="I111" s="117"/>
      <c r="J111" s="121"/>
      <c r="K111" s="117"/>
      <c r="L111" s="121"/>
      <c r="M111" s="117"/>
      <c r="N111" s="337">
        <f>'Mau 4B'!AH373+'Mau 4B'!AH386</f>
        <v>6</v>
      </c>
      <c r="O111" s="338">
        <f>'Mau 4B'!AI373</f>
        <v>0.41666666666666669</v>
      </c>
      <c r="P111" s="337">
        <f>'Mau 4B'!AJ373+'Mau 4B'!AJ386</f>
        <v>6</v>
      </c>
      <c r="Q111" s="338">
        <f>'Mau 4B'!AK373</f>
        <v>0.41666666666666669</v>
      </c>
      <c r="R111" s="337">
        <f>'Mau 4B'!AL373+'Mau 4B'!AL386</f>
        <v>1</v>
      </c>
      <c r="S111" s="338">
        <f>'Mau 4B'!AM373</f>
        <v>8.3333333333333329E-2</v>
      </c>
      <c r="T111" s="337">
        <f>'Mau 4B'!AN373+'Mau 4B'!AN386</f>
        <v>1</v>
      </c>
      <c r="U111" s="338">
        <f>'Mau 4B'!AO373</f>
        <v>8.3333333333333329E-2</v>
      </c>
      <c r="V111" s="337">
        <f>'Mau 4B'!AP373+'Mau 4B'!AP386</f>
        <v>0</v>
      </c>
      <c r="W111" s="338">
        <f>'Mau 4B'!AQ373</f>
        <v>0</v>
      </c>
    </row>
    <row r="112" spans="1:23" ht="22.5" customHeight="1" x14ac:dyDescent="0.25">
      <c r="A112" s="124"/>
      <c r="B112" s="174" t="s">
        <v>843</v>
      </c>
      <c r="C112" s="115">
        <v>1</v>
      </c>
      <c r="D112" s="121"/>
      <c r="E112" s="117"/>
      <c r="F112" s="121"/>
      <c r="G112" s="117"/>
      <c r="H112" s="121"/>
      <c r="I112" s="117"/>
      <c r="J112" s="121"/>
      <c r="K112" s="117"/>
      <c r="L112" s="121"/>
      <c r="M112" s="117"/>
      <c r="N112" s="337">
        <v>1</v>
      </c>
      <c r="O112" s="338">
        <f>N112/$C$112</f>
        <v>1</v>
      </c>
      <c r="P112" s="337"/>
      <c r="Q112" s="338">
        <f>P112/$C$112</f>
        <v>0</v>
      </c>
      <c r="R112" s="337"/>
      <c r="S112" s="338">
        <f>R112/$C$112</f>
        <v>0</v>
      </c>
      <c r="T112" s="337"/>
      <c r="U112" s="338">
        <f>T112/$C$112</f>
        <v>0</v>
      </c>
      <c r="V112" s="337"/>
      <c r="W112" s="338">
        <f>V112/$C$112</f>
        <v>0</v>
      </c>
    </row>
    <row r="113" spans="1:23" ht="22.5" customHeight="1" x14ac:dyDescent="0.25">
      <c r="A113" s="124"/>
      <c r="B113" s="174" t="s">
        <v>844</v>
      </c>
      <c r="C113" s="115">
        <v>3</v>
      </c>
      <c r="D113" s="121"/>
      <c r="E113" s="117"/>
      <c r="F113" s="121"/>
      <c r="G113" s="117"/>
      <c r="H113" s="121"/>
      <c r="I113" s="117"/>
      <c r="J113" s="121"/>
      <c r="K113" s="117"/>
      <c r="L113" s="121"/>
      <c r="M113" s="117"/>
      <c r="N113" s="337">
        <v>2</v>
      </c>
      <c r="O113" s="338">
        <f>N113/$C$113</f>
        <v>0.66666666666666663</v>
      </c>
      <c r="P113" s="337">
        <v>1</v>
      </c>
      <c r="Q113" s="338">
        <f>P113/$C$113</f>
        <v>0.33333333333333331</v>
      </c>
      <c r="R113" s="337"/>
      <c r="S113" s="338">
        <f>R113/$C$113</f>
        <v>0</v>
      </c>
      <c r="T113" s="337"/>
      <c r="U113" s="338">
        <f>T113/$C$113</f>
        <v>0</v>
      </c>
      <c r="V113" s="337"/>
      <c r="W113" s="338">
        <f>V113/$C$113</f>
        <v>0</v>
      </c>
    </row>
    <row r="114" spans="1:23" ht="22.5" customHeight="1" x14ac:dyDescent="0.25">
      <c r="A114" s="124"/>
      <c r="B114" s="174" t="s">
        <v>838</v>
      </c>
      <c r="C114" s="115">
        <f>C111-C112-C113</f>
        <v>10</v>
      </c>
      <c r="D114" s="121"/>
      <c r="E114" s="117"/>
      <c r="F114" s="121"/>
      <c r="G114" s="117"/>
      <c r="H114" s="121"/>
      <c r="I114" s="117"/>
      <c r="J114" s="121"/>
      <c r="K114" s="117"/>
      <c r="L114" s="121"/>
      <c r="M114" s="117"/>
      <c r="N114" s="337">
        <f>N111-N112-N113</f>
        <v>3</v>
      </c>
      <c r="O114" s="338">
        <f>N114/$C$114</f>
        <v>0.3</v>
      </c>
      <c r="P114" s="337">
        <f>P111-P112-P113</f>
        <v>5</v>
      </c>
      <c r="Q114" s="338">
        <f>P114/$C$114</f>
        <v>0.5</v>
      </c>
      <c r="R114" s="337">
        <f>R111-R112-R113</f>
        <v>1</v>
      </c>
      <c r="S114" s="338">
        <f>R114/$C$114</f>
        <v>0.1</v>
      </c>
      <c r="T114" s="337">
        <f>T111-T112-T113</f>
        <v>1</v>
      </c>
      <c r="U114" s="338">
        <f>T114/$C$114</f>
        <v>0.1</v>
      </c>
      <c r="V114" s="337">
        <f>V111-V112-V113</f>
        <v>0</v>
      </c>
      <c r="W114" s="338">
        <f>V114/$C$114</f>
        <v>0</v>
      </c>
    </row>
    <row r="115" spans="1:23" ht="22.5" customHeight="1" x14ac:dyDescent="0.25">
      <c r="A115" s="519" t="s">
        <v>653</v>
      </c>
      <c r="B115" s="175" t="s">
        <v>654</v>
      </c>
      <c r="C115" s="113">
        <f>N115+P115+R115+T115+V115</f>
        <v>3</v>
      </c>
      <c r="D115" s="121">
        <f>'Mau 4B'!X389</f>
        <v>2</v>
      </c>
      <c r="E115" s="117">
        <f>'Mau 4B'!Y389</f>
        <v>0.66666666666666663</v>
      </c>
      <c r="F115" s="121">
        <f>'Mau 4B'!Z389</f>
        <v>1</v>
      </c>
      <c r="G115" s="117">
        <f>'Mau 4B'!AA389</f>
        <v>0.33333333333333331</v>
      </c>
      <c r="H115" s="121">
        <f>'Mau 4B'!AB389</f>
        <v>0</v>
      </c>
      <c r="I115" s="117">
        <f>'Mau 4B'!AC389</f>
        <v>0</v>
      </c>
      <c r="J115" s="121">
        <f>'Mau 4B'!AD389</f>
        <v>0</v>
      </c>
      <c r="K115" s="117">
        <f>'Mau 4B'!AE389</f>
        <v>0</v>
      </c>
      <c r="L115" s="121">
        <f>'Mau 4B'!AF389</f>
        <v>0</v>
      </c>
      <c r="M115" s="117">
        <f>'Mau 4B'!AG389</f>
        <v>0</v>
      </c>
      <c r="N115" s="337">
        <f>'Mau 4B'!AH389</f>
        <v>2</v>
      </c>
      <c r="O115" s="624">
        <f>'Mau 4B'!AI389</f>
        <v>0.66666666666666663</v>
      </c>
      <c r="P115" s="337">
        <f>'Mau 4B'!AJ389</f>
        <v>0</v>
      </c>
      <c r="Q115" s="338">
        <f>'Mau 4B'!AK389</f>
        <v>0</v>
      </c>
      <c r="R115" s="337">
        <f>'Mau 4B'!AL389</f>
        <v>0</v>
      </c>
      <c r="S115" s="338">
        <f>'Mau 4B'!AM389</f>
        <v>0</v>
      </c>
      <c r="T115" s="337">
        <f>'Mau 4B'!AN389</f>
        <v>1</v>
      </c>
      <c r="U115" s="338">
        <f>'Mau 4B'!AO389</f>
        <v>0.33333333333333331</v>
      </c>
      <c r="V115" s="337">
        <f>'Mau 4B'!AP389</f>
        <v>0</v>
      </c>
      <c r="W115" s="338">
        <f>'Mau 4B'!AQ389</f>
        <v>0</v>
      </c>
    </row>
    <row r="116" spans="1:23" ht="22.5" customHeight="1" x14ac:dyDescent="0.25">
      <c r="A116" s="124" t="s">
        <v>697</v>
      </c>
      <c r="B116" s="174" t="s">
        <v>23</v>
      </c>
      <c r="C116" s="113">
        <f>N116+P116+R116+T116+V116</f>
        <v>3</v>
      </c>
      <c r="D116" s="121"/>
      <c r="E116" s="117"/>
      <c r="F116" s="121"/>
      <c r="G116" s="117"/>
      <c r="H116" s="121"/>
      <c r="I116" s="117"/>
      <c r="J116" s="121"/>
      <c r="K116" s="117"/>
      <c r="L116" s="121"/>
      <c r="M116" s="117"/>
      <c r="N116" s="337">
        <f>'Mau 4B'!AH390+'Mau 4B'!AH392</f>
        <v>2</v>
      </c>
      <c r="O116" s="338">
        <f>'Mau 4B'!AI390</f>
        <v>1</v>
      </c>
      <c r="P116" s="337">
        <f>'Mau 4B'!AJ390+'Mau 4B'!AJ392</f>
        <v>0</v>
      </c>
      <c r="Q116" s="338">
        <f>'Mau 4B'!AK390</f>
        <v>0</v>
      </c>
      <c r="R116" s="337">
        <f>'Mau 4B'!AL390+'Mau 4B'!AL392</f>
        <v>0</v>
      </c>
      <c r="S116" s="338">
        <f>'Mau 4B'!AM390</f>
        <v>0</v>
      </c>
      <c r="T116" s="337">
        <f>'Mau 4B'!AN390+'Mau 4B'!AN392</f>
        <v>1</v>
      </c>
      <c r="U116" s="338">
        <f>'Mau 4B'!AO390</f>
        <v>0</v>
      </c>
      <c r="V116" s="337">
        <f>'Mau 4B'!AP390+'Mau 4B'!AP392</f>
        <v>0</v>
      </c>
      <c r="W116" s="338">
        <f>'Mau 4B'!AQ390</f>
        <v>0</v>
      </c>
    </row>
    <row r="117" spans="1:23" ht="22.5" customHeight="1" x14ac:dyDescent="0.25">
      <c r="A117" s="124"/>
      <c r="B117" s="174" t="s">
        <v>837</v>
      </c>
      <c r="C117" s="115">
        <v>1</v>
      </c>
      <c r="D117" s="121"/>
      <c r="E117" s="117"/>
      <c r="F117" s="121"/>
      <c r="G117" s="117"/>
      <c r="H117" s="121"/>
      <c r="I117" s="117"/>
      <c r="J117" s="121"/>
      <c r="K117" s="117"/>
      <c r="L117" s="121"/>
      <c r="M117" s="117"/>
      <c r="N117" s="337">
        <v>1</v>
      </c>
      <c r="O117" s="338">
        <f>N117/$C$117</f>
        <v>1</v>
      </c>
      <c r="P117" s="337"/>
      <c r="Q117" s="338">
        <f>P117/$C$117</f>
        <v>0</v>
      </c>
      <c r="R117" s="337"/>
      <c r="S117" s="338">
        <f>R117/$C$117</f>
        <v>0</v>
      </c>
      <c r="T117" s="337"/>
      <c r="U117" s="338">
        <f>T117/$C$117</f>
        <v>0</v>
      </c>
      <c r="V117" s="337"/>
      <c r="W117" s="338">
        <f>V117/$C$117</f>
        <v>0</v>
      </c>
    </row>
    <row r="118" spans="1:23" ht="22.5" customHeight="1" x14ac:dyDescent="0.25">
      <c r="A118" s="124"/>
      <c r="B118" s="174" t="s">
        <v>838</v>
      </c>
      <c r="C118" s="115">
        <f>C116-C117</f>
        <v>2</v>
      </c>
      <c r="D118" s="121"/>
      <c r="E118" s="117"/>
      <c r="F118" s="121"/>
      <c r="G118" s="117"/>
      <c r="H118" s="121"/>
      <c r="I118" s="117"/>
      <c r="J118" s="121"/>
      <c r="K118" s="117"/>
      <c r="L118" s="121"/>
      <c r="M118" s="117"/>
      <c r="N118" s="337">
        <f>N116-N117</f>
        <v>1</v>
      </c>
      <c r="O118" s="338">
        <f>N118/$C$118</f>
        <v>0.5</v>
      </c>
      <c r="P118" s="337">
        <f>P116-P117</f>
        <v>0</v>
      </c>
      <c r="Q118" s="338">
        <f>P118/$C$118</f>
        <v>0</v>
      </c>
      <c r="R118" s="337">
        <f>R116-R117</f>
        <v>0</v>
      </c>
      <c r="S118" s="338">
        <f>R118/$C$118</f>
        <v>0</v>
      </c>
      <c r="T118" s="337">
        <f>T116-T117</f>
        <v>1</v>
      </c>
      <c r="U118" s="338">
        <f>T118/$C$118</f>
        <v>0.5</v>
      </c>
      <c r="V118" s="337">
        <f>V116-V117</f>
        <v>0</v>
      </c>
      <c r="W118" s="338">
        <f>V118/$C$118</f>
        <v>0</v>
      </c>
    </row>
    <row r="119" spans="1:23" ht="33" customHeight="1" x14ac:dyDescent="0.25">
      <c r="A119" s="115"/>
      <c r="B119" s="122" t="s">
        <v>16</v>
      </c>
      <c r="C119" s="113">
        <f>C5+C6+C12+C19+C24+C29+C36+C41+C46+C50+C55+C60+C65+C69+C74+C79+C84+C89+C94+C100+C105+C110+C115</f>
        <v>319</v>
      </c>
      <c r="D119" s="113">
        <f>SUM(D5:D115)</f>
        <v>174</v>
      </c>
      <c r="E119" s="113"/>
      <c r="F119" s="113">
        <f>SUM(F5:F115)</f>
        <v>198</v>
      </c>
      <c r="G119" s="113"/>
      <c r="H119" s="113">
        <f>SUM(H5:H115)</f>
        <v>0</v>
      </c>
      <c r="I119" s="113"/>
      <c r="J119" s="113">
        <f>SUM(J5:J115)</f>
        <v>1</v>
      </c>
      <c r="K119" s="113"/>
      <c r="L119" s="113">
        <f>SUM(L5:L115)</f>
        <v>1</v>
      </c>
      <c r="M119" s="113"/>
      <c r="N119" s="113">
        <f>N5+N6+N12+N19+N24+N29+N36+N41+N46+N50+N55+N60+N65+N69+N74+N79+N84+N89+N94+N100+N105+N110+N115</f>
        <v>140</v>
      </c>
      <c r="O119" s="339"/>
      <c r="P119" s="113">
        <f>P5+P6+P12+P19+P24+P29+P36+P41+P46+P50+P55+P60+P65+P69+P74+P79+P84+P89+P94+P100+P105+P110+P115</f>
        <v>169</v>
      </c>
      <c r="Q119" s="339"/>
      <c r="R119" s="113">
        <f>R5+R6+R12+R19+R24+R29+R36+R41+R46+R50+R55+R60+R65+R69+R74+R79+R84+R89+R94+R100+R105+R110+R115</f>
        <v>5</v>
      </c>
      <c r="S119" s="339"/>
      <c r="T119" s="113">
        <f>T5+T6+T12+T19+T24+T29+T36+T41+T46+T50+T55+T60+T65+T69+T74+T79+T84+T89+T94+T100+T105+T110+T115</f>
        <v>4</v>
      </c>
      <c r="U119" s="339"/>
      <c r="V119" s="113">
        <f>V5+V6+V12+V19+V24+V29+V36+V41+V46+V50+V55+V60+V65+V69+V74+V79+V84+V89+V94+V100+V105+V110+V115</f>
        <v>1</v>
      </c>
      <c r="W119" s="339"/>
    </row>
    <row r="120" spans="1:23" ht="13.9" customHeight="1" x14ac:dyDescent="0.25"/>
    <row r="121" spans="1:23" ht="23.25" customHeight="1" x14ac:dyDescent="0.25"/>
    <row r="122" spans="1:23" ht="40.5" customHeight="1" x14ac:dyDescent="0.25">
      <c r="B122" s="205" t="s">
        <v>4</v>
      </c>
      <c r="C122" s="340"/>
      <c r="D122" s="340"/>
      <c r="E122" s="340"/>
      <c r="F122" s="340"/>
      <c r="G122" s="340"/>
      <c r="H122" s="340"/>
      <c r="I122" s="340"/>
      <c r="N122" s="721" t="s">
        <v>694</v>
      </c>
      <c r="O122" s="722"/>
      <c r="P122" s="721" t="s">
        <v>369</v>
      </c>
      <c r="Q122" s="722"/>
      <c r="R122" s="721" t="s">
        <v>694</v>
      </c>
      <c r="S122" s="722"/>
      <c r="T122" s="721" t="s">
        <v>369</v>
      </c>
      <c r="U122" s="722"/>
      <c r="V122" s="114"/>
      <c r="W122" s="114"/>
    </row>
    <row r="123" spans="1:23" ht="40.5" customHeight="1" x14ac:dyDescent="0.25">
      <c r="B123" s="341" t="s">
        <v>1</v>
      </c>
      <c r="C123" s="341"/>
      <c r="D123" s="341"/>
      <c r="E123" s="341"/>
      <c r="F123" s="341"/>
      <c r="G123" s="341"/>
      <c r="H123" s="342"/>
      <c r="I123" s="342"/>
      <c r="N123" s="723">
        <f>N119</f>
        <v>140</v>
      </c>
      <c r="O123" s="724"/>
      <c r="P123" s="725">
        <f>N123/$N$128</f>
        <v>0.43887147335423199</v>
      </c>
      <c r="Q123" s="726"/>
      <c r="R123" s="723"/>
      <c r="S123" s="724"/>
      <c r="T123" s="725"/>
      <c r="U123" s="726"/>
      <c r="V123" s="114"/>
      <c r="W123" s="114"/>
    </row>
    <row r="124" spans="1:23" ht="40.5" customHeight="1" x14ac:dyDescent="0.25">
      <c r="B124" s="341" t="s">
        <v>5</v>
      </c>
      <c r="C124" s="341"/>
      <c r="D124" s="341"/>
      <c r="E124" s="341"/>
      <c r="F124" s="341"/>
      <c r="G124" s="341"/>
      <c r="H124" s="342"/>
      <c r="I124" s="342"/>
      <c r="N124" s="723">
        <f>P119</f>
        <v>169</v>
      </c>
      <c r="O124" s="724"/>
      <c r="P124" s="725">
        <f>N124/$N$128</f>
        <v>0.52978056426332287</v>
      </c>
      <c r="Q124" s="726"/>
      <c r="R124" s="723"/>
      <c r="S124" s="724"/>
      <c r="T124" s="725"/>
      <c r="U124" s="726"/>
      <c r="V124" s="114"/>
      <c r="W124" s="114"/>
    </row>
    <row r="125" spans="1:23" ht="40.5" customHeight="1" x14ac:dyDescent="0.25">
      <c r="B125" s="341" t="s">
        <v>2</v>
      </c>
      <c r="C125" s="341"/>
      <c r="D125" s="341"/>
      <c r="E125" s="341"/>
      <c r="F125" s="341"/>
      <c r="G125" s="341"/>
      <c r="H125" s="342"/>
      <c r="I125" s="342"/>
      <c r="N125" s="723">
        <f>R119</f>
        <v>5</v>
      </c>
      <c r="O125" s="724"/>
      <c r="P125" s="725">
        <f>N125/$N$128</f>
        <v>1.5673981191222569E-2</v>
      </c>
      <c r="Q125" s="726"/>
      <c r="R125" s="723"/>
      <c r="S125" s="724"/>
      <c r="T125" s="725"/>
      <c r="U125" s="726"/>
      <c r="V125" s="114"/>
      <c r="W125" s="114"/>
    </row>
    <row r="126" spans="1:23" ht="40.5" customHeight="1" x14ac:dyDescent="0.25">
      <c r="B126" s="341" t="s">
        <v>3</v>
      </c>
      <c r="C126" s="341"/>
      <c r="D126" s="341"/>
      <c r="E126" s="341"/>
      <c r="F126" s="341"/>
      <c r="G126" s="341"/>
      <c r="H126" s="342"/>
      <c r="I126" s="342"/>
      <c r="N126" s="723">
        <f>T119</f>
        <v>4</v>
      </c>
      <c r="O126" s="724"/>
      <c r="P126" s="725">
        <f>N126/$N$128</f>
        <v>1.2539184952978056E-2</v>
      </c>
      <c r="Q126" s="726"/>
      <c r="R126" s="723"/>
      <c r="S126" s="724"/>
      <c r="T126" s="725"/>
      <c r="U126" s="726"/>
      <c r="V126" s="114"/>
      <c r="W126" s="114"/>
    </row>
    <row r="127" spans="1:23" ht="40.5" customHeight="1" x14ac:dyDescent="0.25">
      <c r="B127" s="343" t="s">
        <v>690</v>
      </c>
      <c r="C127" s="343"/>
      <c r="D127" s="343"/>
      <c r="E127" s="343"/>
      <c r="F127" s="343"/>
      <c r="G127" s="343"/>
      <c r="H127" s="344"/>
      <c r="I127" s="344"/>
      <c r="N127" s="723">
        <f>V119</f>
        <v>1</v>
      </c>
      <c r="O127" s="724"/>
      <c r="P127" s="725">
        <f>N127/$N$128</f>
        <v>3.134796238244514E-3</v>
      </c>
      <c r="Q127" s="726"/>
      <c r="R127" s="723"/>
      <c r="S127" s="724"/>
      <c r="T127" s="725"/>
      <c r="U127" s="726"/>
      <c r="V127" s="345"/>
      <c r="W127" s="345"/>
    </row>
    <row r="128" spans="1:23" ht="36.75" customHeight="1" x14ac:dyDescent="0.25">
      <c r="B128" s="113" t="s">
        <v>696</v>
      </c>
      <c r="C128" s="114"/>
      <c r="D128" s="114"/>
      <c r="E128" s="114"/>
      <c r="F128" s="114"/>
      <c r="G128" s="114"/>
      <c r="H128" s="114"/>
      <c r="I128" s="114"/>
      <c r="J128" s="114"/>
      <c r="K128" s="114"/>
      <c r="L128" s="114"/>
      <c r="M128" s="114"/>
      <c r="N128" s="721">
        <f>SUM(N123:N127)</f>
        <v>319</v>
      </c>
      <c r="O128" s="722"/>
      <c r="P128" s="721"/>
      <c r="Q128" s="722"/>
      <c r="R128" s="723"/>
      <c r="S128" s="724"/>
      <c r="T128" s="723"/>
      <c r="U128" s="724"/>
      <c r="V128" s="114"/>
      <c r="W128" s="114"/>
    </row>
    <row r="129" spans="2:23" ht="35.25" customHeight="1" x14ac:dyDescent="0.25">
      <c r="B129" s="113" t="s">
        <v>695</v>
      </c>
      <c r="C129" s="114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346"/>
      <c r="O129" s="347"/>
      <c r="P129" s="723"/>
      <c r="Q129" s="724"/>
      <c r="R129" s="721"/>
      <c r="S129" s="722"/>
      <c r="T129" s="723"/>
      <c r="U129" s="724"/>
      <c r="V129" s="114"/>
      <c r="W129" s="114"/>
    </row>
  </sheetData>
  <mergeCells count="46">
    <mergeCell ref="P129:Q129"/>
    <mergeCell ref="R129:S129"/>
    <mergeCell ref="T129:U129"/>
    <mergeCell ref="N127:O127"/>
    <mergeCell ref="P127:Q127"/>
    <mergeCell ref="R127:S127"/>
    <mergeCell ref="T127:U127"/>
    <mergeCell ref="N128:O128"/>
    <mergeCell ref="P128:Q128"/>
    <mergeCell ref="R128:S128"/>
    <mergeCell ref="T128:U128"/>
    <mergeCell ref="N125:O125"/>
    <mergeCell ref="P125:Q125"/>
    <mergeCell ref="R125:S125"/>
    <mergeCell ref="T125:U125"/>
    <mergeCell ref="N126:O126"/>
    <mergeCell ref="P126:Q126"/>
    <mergeCell ref="R126:S126"/>
    <mergeCell ref="T126:U126"/>
    <mergeCell ref="N123:O123"/>
    <mergeCell ref="P123:Q123"/>
    <mergeCell ref="R123:S123"/>
    <mergeCell ref="T123:U123"/>
    <mergeCell ref="N124:O124"/>
    <mergeCell ref="P124:Q124"/>
    <mergeCell ref="R124:S124"/>
    <mergeCell ref="T124:U124"/>
    <mergeCell ref="N122:O122"/>
    <mergeCell ref="P122:Q122"/>
    <mergeCell ref="R122:S122"/>
    <mergeCell ref="T122:U122"/>
    <mergeCell ref="D1:M1"/>
    <mergeCell ref="N1:W1"/>
    <mergeCell ref="H3:I3"/>
    <mergeCell ref="J3:K3"/>
    <mergeCell ref="L3:M3"/>
    <mergeCell ref="N3:O3"/>
    <mergeCell ref="P3:Q3"/>
    <mergeCell ref="R3:S3"/>
    <mergeCell ref="T3:U3"/>
    <mergeCell ref="V3:W3"/>
    <mergeCell ref="A3:A4"/>
    <mergeCell ref="B3:B4"/>
    <mergeCell ref="C3:C4"/>
    <mergeCell ref="D3:E3"/>
    <mergeCell ref="F3:G3"/>
  </mergeCells>
  <pageMargins left="0.32" right="0.2" top="0.34" bottom="0.37" header="0.2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3"/>
  <sheetViews>
    <sheetView topLeftCell="P4" zoomScale="70" zoomScaleNormal="70" workbookViewId="0">
      <pane xSplit="19" ySplit="3" topLeftCell="AI7" activePane="bottomRight" state="frozen"/>
      <selection activeCell="P4" sqref="P4"/>
      <selection pane="topRight" activeCell="AI4" sqref="AI4"/>
      <selection pane="bottomLeft" activeCell="P7" sqref="P7"/>
      <selection pane="bottomRight" activeCell="AC25" sqref="AC25"/>
    </sheetView>
  </sheetViews>
  <sheetFormatPr defaultRowHeight="16.5" x14ac:dyDescent="0.25"/>
  <cols>
    <col min="1" max="1" width="5.28515625" style="102" hidden="1" customWidth="1"/>
    <col min="2" max="2" width="21.42578125" style="102" hidden="1" customWidth="1"/>
    <col min="3" max="3" width="12.42578125" style="103" hidden="1" customWidth="1"/>
    <col min="4" max="4" width="19.140625" style="104" hidden="1" customWidth="1"/>
    <col min="5" max="5" width="22.5703125" style="104" hidden="1" customWidth="1"/>
    <col min="6" max="6" width="11.140625" style="105" hidden="1" customWidth="1"/>
    <col min="7" max="8" width="9.140625" style="102" hidden="1" customWidth="1"/>
    <col min="9" max="9" width="7.85546875" style="102" hidden="1" customWidth="1"/>
    <col min="10" max="10" width="9.140625" style="102" hidden="1" customWidth="1"/>
    <col min="11" max="11" width="14.85546875" style="102" hidden="1" customWidth="1"/>
    <col min="12" max="12" width="16.28515625" style="102" hidden="1" customWidth="1"/>
    <col min="13" max="14" width="14.7109375" style="102" hidden="1" customWidth="1"/>
    <col min="15" max="15" width="32" style="178" hidden="1" customWidth="1"/>
    <col min="16" max="16" width="5.7109375" style="102" customWidth="1"/>
    <col min="17" max="17" width="7.7109375" style="396" customWidth="1"/>
    <col min="18" max="18" width="48.42578125" style="396" customWidth="1"/>
    <col min="19" max="19" width="13.85546875" style="386" customWidth="1"/>
    <col min="20" max="20" width="9.140625" style="386"/>
    <col min="21" max="21" width="9.140625" style="387"/>
    <col min="22" max="22" width="10" style="387" customWidth="1"/>
    <col min="23" max="23" width="9.140625" style="387"/>
    <col min="24" max="24" width="9.140625" style="387" customWidth="1"/>
    <col min="25" max="25" width="13.42578125" style="387" customWidth="1"/>
    <col min="26" max="26" width="11.42578125" style="387" customWidth="1"/>
    <col min="27" max="27" width="11.7109375" style="386" customWidth="1"/>
    <col min="28" max="28" width="9.140625" style="386" customWidth="1"/>
    <col min="29" max="29" width="9.140625" style="363"/>
    <col min="30" max="30" width="9.140625" style="363" customWidth="1"/>
    <col min="31" max="31" width="9.140625" style="363"/>
    <col min="32" max="32" width="9.140625" style="363" customWidth="1"/>
    <col min="33" max="33" width="13.140625" style="363" customWidth="1"/>
    <col min="34" max="34" width="8.28515625" style="363" customWidth="1"/>
    <col min="35" max="35" width="14.28515625" style="363" customWidth="1"/>
    <col min="36" max="16384" width="9.140625" style="102"/>
  </cols>
  <sheetData>
    <row r="1" spans="1:35" s="12" customFormat="1" ht="52.5" customHeight="1" x14ac:dyDescent="0.25">
      <c r="A1" s="704" t="s">
        <v>719</v>
      </c>
      <c r="B1" s="704"/>
      <c r="C1" s="704"/>
      <c r="D1" s="704"/>
      <c r="E1" s="704"/>
      <c r="F1" s="373"/>
      <c r="G1" s="373"/>
      <c r="H1" s="1"/>
      <c r="I1" s="1"/>
      <c r="J1" s="1"/>
      <c r="K1" s="704" t="s">
        <v>13</v>
      </c>
      <c r="L1" s="704"/>
      <c r="M1" s="704"/>
      <c r="N1" s="704"/>
      <c r="O1" s="704"/>
      <c r="Q1" s="390"/>
      <c r="R1" s="390"/>
      <c r="S1" s="374"/>
      <c r="T1" s="374"/>
      <c r="U1" s="4"/>
      <c r="V1" s="4"/>
      <c r="W1" s="4"/>
      <c r="X1" s="4"/>
      <c r="Y1" s="4"/>
      <c r="Z1" s="4"/>
      <c r="AA1" s="374"/>
      <c r="AB1" s="374"/>
      <c r="AC1" s="1"/>
      <c r="AD1" s="1"/>
      <c r="AE1" s="1"/>
      <c r="AF1" s="1"/>
      <c r="AG1" s="1"/>
      <c r="AH1" s="1"/>
      <c r="AI1" s="1"/>
    </row>
    <row r="2" spans="1:35" s="12" customFormat="1" ht="6" customHeight="1" x14ac:dyDescent="0.25">
      <c r="A2" s="704"/>
      <c r="B2" s="704"/>
      <c r="C2" s="704"/>
      <c r="D2" s="704"/>
      <c r="E2" s="3"/>
      <c r="F2" s="3"/>
      <c r="G2" s="3"/>
      <c r="H2" s="704"/>
      <c r="I2" s="704"/>
      <c r="J2" s="704"/>
      <c r="K2" s="704"/>
      <c r="L2" s="704"/>
      <c r="M2" s="3"/>
      <c r="N2" s="3"/>
      <c r="O2" s="177"/>
      <c r="Q2" s="390"/>
      <c r="R2" s="390"/>
      <c r="S2" s="374"/>
      <c r="T2" s="374"/>
      <c r="U2" s="4"/>
      <c r="V2" s="4"/>
      <c r="W2" s="4"/>
      <c r="X2" s="4"/>
      <c r="Y2" s="4"/>
      <c r="Z2" s="4"/>
      <c r="AA2" s="374"/>
      <c r="AB2" s="374"/>
      <c r="AC2" s="1"/>
      <c r="AD2" s="1"/>
      <c r="AE2" s="1"/>
      <c r="AF2" s="1"/>
      <c r="AG2" s="1"/>
      <c r="AH2" s="1"/>
      <c r="AI2" s="1"/>
    </row>
    <row r="3" spans="1:35" s="12" customFormat="1" ht="40.5" customHeight="1" x14ac:dyDescent="0.25">
      <c r="A3" s="708" t="s">
        <v>720</v>
      </c>
      <c r="B3" s="708"/>
      <c r="C3" s="708"/>
      <c r="D3" s="708"/>
      <c r="E3" s="708"/>
      <c r="F3" s="708"/>
      <c r="G3" s="708"/>
      <c r="H3" s="708"/>
      <c r="I3" s="708"/>
      <c r="J3" s="708"/>
      <c r="K3" s="708"/>
      <c r="L3" s="708"/>
      <c r="M3" s="708"/>
      <c r="N3" s="708"/>
      <c r="O3" s="708"/>
      <c r="Q3" s="390"/>
      <c r="R3" s="390"/>
      <c r="S3" s="374"/>
      <c r="T3" s="374"/>
      <c r="U3" s="4"/>
      <c r="V3" s="4"/>
      <c r="W3" s="4"/>
      <c r="X3" s="4"/>
      <c r="Y3" s="4"/>
      <c r="Z3" s="4"/>
      <c r="AA3" s="374"/>
      <c r="AB3" s="374"/>
      <c r="AC3" s="1"/>
      <c r="AD3" s="1"/>
      <c r="AE3" s="1"/>
      <c r="AF3" s="1"/>
      <c r="AG3" s="1"/>
      <c r="AH3" s="1"/>
      <c r="AI3" s="1"/>
    </row>
    <row r="4" spans="1:35" s="12" customFormat="1" ht="8.25" customHeight="1" x14ac:dyDescent="0.25">
      <c r="A4" s="1"/>
      <c r="B4" s="2"/>
      <c r="C4" s="4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77"/>
      <c r="Q4" s="390"/>
      <c r="R4" s="390"/>
      <c r="S4" s="374"/>
      <c r="T4" s="374"/>
      <c r="U4" s="4"/>
      <c r="V4" s="4"/>
      <c r="W4" s="4"/>
      <c r="X4" s="4"/>
      <c r="Y4" s="4"/>
      <c r="Z4" s="4"/>
      <c r="AA4" s="374"/>
      <c r="AB4" s="374"/>
      <c r="AC4" s="1"/>
      <c r="AD4" s="1"/>
      <c r="AE4" s="1"/>
      <c r="AF4" s="1"/>
      <c r="AG4" s="1"/>
      <c r="AH4" s="1"/>
      <c r="AI4" s="1"/>
    </row>
    <row r="5" spans="1:35" s="12" customFormat="1" ht="33.75" customHeight="1" x14ac:dyDescent="0.25">
      <c r="A5" s="700" t="s">
        <v>0</v>
      </c>
      <c r="B5" s="711" t="s">
        <v>6</v>
      </c>
      <c r="C5" s="712"/>
      <c r="D5" s="714" t="s">
        <v>24</v>
      </c>
      <c r="E5" s="700" t="s">
        <v>721</v>
      </c>
      <c r="F5" s="700" t="s">
        <v>21</v>
      </c>
      <c r="G5" s="693" t="s">
        <v>621</v>
      </c>
      <c r="H5" s="705"/>
      <c r="I5" s="705"/>
      <c r="J5" s="705"/>
      <c r="K5" s="705"/>
      <c r="L5" s="694"/>
      <c r="M5" s="693" t="s">
        <v>33</v>
      </c>
      <c r="N5" s="694"/>
      <c r="O5" s="709" t="s">
        <v>14</v>
      </c>
      <c r="Q5" s="748" t="s">
        <v>512</v>
      </c>
      <c r="R5" s="746" t="s">
        <v>721</v>
      </c>
      <c r="S5" s="738" t="s">
        <v>768</v>
      </c>
      <c r="T5" s="738"/>
      <c r="U5" s="738"/>
      <c r="V5" s="738"/>
      <c r="W5" s="738"/>
      <c r="X5" s="738"/>
      <c r="Y5" s="738"/>
      <c r="Z5" s="738"/>
      <c r="AA5" s="741" t="s">
        <v>769</v>
      </c>
      <c r="AB5" s="742"/>
      <c r="AC5" s="742"/>
      <c r="AD5" s="742"/>
      <c r="AE5" s="742"/>
      <c r="AF5" s="742"/>
      <c r="AG5" s="742"/>
      <c r="AH5" s="742"/>
      <c r="AI5" s="743"/>
    </row>
    <row r="6" spans="1:35" s="14" customFormat="1" ht="33" customHeight="1" x14ac:dyDescent="0.25">
      <c r="A6" s="701"/>
      <c r="B6" s="713"/>
      <c r="C6" s="688"/>
      <c r="D6" s="715"/>
      <c r="E6" s="701"/>
      <c r="F6" s="701"/>
      <c r="G6" s="15" t="s">
        <v>29</v>
      </c>
      <c r="H6" s="15" t="s">
        <v>30</v>
      </c>
      <c r="I6" s="15" t="s">
        <v>32</v>
      </c>
      <c r="J6" s="15" t="s">
        <v>31</v>
      </c>
      <c r="K6" s="375" t="s">
        <v>48</v>
      </c>
      <c r="L6" s="121" t="s">
        <v>34</v>
      </c>
      <c r="M6" s="375" t="s">
        <v>48</v>
      </c>
      <c r="N6" s="121" t="s">
        <v>34</v>
      </c>
      <c r="O6" s="710"/>
      <c r="Q6" s="748"/>
      <c r="R6" s="746"/>
      <c r="S6" s="744" t="s">
        <v>766</v>
      </c>
      <c r="T6" s="739" t="s">
        <v>722</v>
      </c>
      <c r="U6" s="735" t="s">
        <v>723</v>
      </c>
      <c r="V6" s="736"/>
      <c r="W6" s="736"/>
      <c r="X6" s="736"/>
      <c r="Y6" s="736"/>
      <c r="Z6" s="737"/>
      <c r="AA6" s="728" t="s">
        <v>767</v>
      </c>
      <c r="AB6" s="739" t="s">
        <v>722</v>
      </c>
      <c r="AC6" s="728" t="s">
        <v>723</v>
      </c>
      <c r="AD6" s="728"/>
      <c r="AE6" s="728"/>
      <c r="AF6" s="728"/>
      <c r="AG6" s="728"/>
      <c r="AH6" s="728"/>
      <c r="AI6" s="728"/>
    </row>
    <row r="7" spans="1:35" s="14" customFormat="1" ht="48" customHeight="1" x14ac:dyDescent="0.25">
      <c r="A7" s="376">
        <v>-1</v>
      </c>
      <c r="B7" s="749">
        <v>-2</v>
      </c>
      <c r="C7" s="750"/>
      <c r="D7" s="377" t="s">
        <v>38</v>
      </c>
      <c r="E7" s="376">
        <v>-3</v>
      </c>
      <c r="F7" s="376">
        <v>-4</v>
      </c>
      <c r="G7" s="376">
        <v>-5</v>
      </c>
      <c r="H7" s="376">
        <v>-6</v>
      </c>
      <c r="I7" s="376">
        <v>-7</v>
      </c>
      <c r="J7" s="376">
        <v>-8</v>
      </c>
      <c r="K7" s="376" t="s">
        <v>724</v>
      </c>
      <c r="L7" s="404">
        <v>-9</v>
      </c>
      <c r="M7" s="376">
        <v>-10</v>
      </c>
      <c r="N7" s="376">
        <v>-11</v>
      </c>
      <c r="O7" s="376">
        <v>-12</v>
      </c>
      <c r="Q7" s="748"/>
      <c r="R7" s="746"/>
      <c r="S7" s="745"/>
      <c r="T7" s="740"/>
      <c r="U7" s="359" t="s">
        <v>725</v>
      </c>
      <c r="V7" s="364" t="s">
        <v>369</v>
      </c>
      <c r="W7" s="359" t="s">
        <v>711</v>
      </c>
      <c r="X7" s="364" t="s">
        <v>369</v>
      </c>
      <c r="Y7" s="359" t="s">
        <v>846</v>
      </c>
      <c r="Z7" s="364" t="s">
        <v>714</v>
      </c>
      <c r="AA7" s="728"/>
      <c r="AB7" s="740"/>
      <c r="AC7" s="364" t="s">
        <v>725</v>
      </c>
      <c r="AD7" s="364" t="s">
        <v>369</v>
      </c>
      <c r="AE7" s="364" t="s">
        <v>711</v>
      </c>
      <c r="AF7" s="364" t="s">
        <v>369</v>
      </c>
      <c r="AG7" s="364" t="s">
        <v>714</v>
      </c>
      <c r="AH7" s="364" t="s">
        <v>369</v>
      </c>
      <c r="AI7" s="364" t="s">
        <v>690</v>
      </c>
    </row>
    <row r="8" spans="1:35" s="14" customFormat="1" ht="26.25" customHeight="1" x14ac:dyDescent="0.25">
      <c r="A8" s="125">
        <v>1</v>
      </c>
      <c r="B8" s="50" t="s">
        <v>553</v>
      </c>
      <c r="C8" s="127" t="s">
        <v>453</v>
      </c>
      <c r="D8" s="126" t="s">
        <v>570</v>
      </c>
      <c r="E8" s="126" t="s">
        <v>564</v>
      </c>
      <c r="F8" s="166"/>
      <c r="G8" s="167"/>
      <c r="H8" s="167"/>
      <c r="I8" s="167"/>
      <c r="J8" s="167"/>
      <c r="K8" s="179">
        <f>G8+H8+I8-J8</f>
        <v>0</v>
      </c>
      <c r="L8" s="405" t="str">
        <f>IF(AND($K8&gt;=90,$K8&lt;=100),"Xuất sắc",IF(AND($K8&gt;=75,$K8&lt;90),"Tốt",IF(AND($K8&gt;=50,$K8&lt;75),"Hoàn thành",IF(AND($K8&lt;50,$K8&gt;0),"Không hoàn thành",IF($K8=0,"Không đánh giá","")))))</f>
        <v>Không đánh giá</v>
      </c>
      <c r="M8" s="161"/>
      <c r="N8" s="161"/>
      <c r="O8" s="168"/>
      <c r="Q8" s="398" t="s">
        <v>490</v>
      </c>
      <c r="R8" s="524" t="s">
        <v>564</v>
      </c>
      <c r="S8" s="359">
        <v>4</v>
      </c>
      <c r="T8" s="516">
        <v>2</v>
      </c>
      <c r="U8" s="529">
        <v>2</v>
      </c>
      <c r="V8" s="529"/>
      <c r="W8" s="529"/>
      <c r="X8" s="529"/>
      <c r="Y8" s="529"/>
      <c r="Z8" s="79"/>
      <c r="AA8" s="172"/>
      <c r="AB8" s="516"/>
      <c r="AC8" s="405"/>
      <c r="AD8" s="405"/>
      <c r="AE8" s="405"/>
      <c r="AF8" s="405"/>
      <c r="AG8" s="405"/>
      <c r="AH8" s="405"/>
      <c r="AI8" s="405"/>
    </row>
    <row r="9" spans="1:35" s="14" customFormat="1" ht="37.5" customHeight="1" x14ac:dyDescent="0.25">
      <c r="A9" s="125">
        <v>2</v>
      </c>
      <c r="B9" s="50" t="s">
        <v>567</v>
      </c>
      <c r="C9" s="127" t="s">
        <v>154</v>
      </c>
      <c r="D9" s="126" t="s">
        <v>571</v>
      </c>
      <c r="E9" s="126" t="s">
        <v>564</v>
      </c>
      <c r="F9" s="166">
        <f>IFERROR((VLOOKUP($D9,'Mau 4B'!$D$11:$W$394,2,0)),0)</f>
        <v>82</v>
      </c>
      <c r="G9" s="166">
        <f>IFERROR((VLOOKUP($D9,'Mau 4B'!$D$11:$W$394,3,0)),0)</f>
        <v>32</v>
      </c>
      <c r="H9" s="166">
        <f>IFERROR((VLOOKUP($D9,'Mau 4B'!$D$11:$W$394,4,0)),0)</f>
        <v>60</v>
      </c>
      <c r="I9" s="166">
        <f>IFERROR((VLOOKUP($D9,'Mau 4B'!$D$11:$W$394,5,0)),0)</f>
        <v>0</v>
      </c>
      <c r="J9" s="166">
        <f>IFERROR((VLOOKUP($D9,'Mau 4B'!$D$11:$W$394,6,0)),0)</f>
        <v>0</v>
      </c>
      <c r="K9" s="179">
        <f t="shared" ref="K9:K26" si="0">G9+H9+I9-J9</f>
        <v>92</v>
      </c>
      <c r="L9" s="166" t="str">
        <f>IFERROR((VLOOKUP($D9,'Mau 4B'!$D$11:$W$394,13,0)),0)</f>
        <v>Xuất sắc</v>
      </c>
      <c r="M9" s="161">
        <f>IFERROR((VLOOKUP($D9,'Mau 4B'!$D$11:$W$394,12,0)),0)</f>
        <v>92</v>
      </c>
      <c r="N9" s="161" t="str">
        <f>IFERROR((VLOOKUP($D9,'Mau 4B'!$D$11:$W$394,19,0)),0)</f>
        <v>Xuất sắc</v>
      </c>
      <c r="O9" s="166">
        <f>IFERROR((VLOOKUP($D9,'Mau 4B'!$D$11:$W$394,14,0)),0)</f>
        <v>0</v>
      </c>
      <c r="Q9" s="398" t="s">
        <v>491</v>
      </c>
      <c r="R9" s="525" t="s">
        <v>618</v>
      </c>
      <c r="S9" s="359">
        <v>3</v>
      </c>
      <c r="T9" s="516">
        <v>2</v>
      </c>
      <c r="U9" s="79">
        <v>2</v>
      </c>
      <c r="V9" s="117"/>
      <c r="W9" s="79"/>
      <c r="X9" s="117"/>
      <c r="Y9" s="79"/>
      <c r="Z9" s="79"/>
      <c r="AA9" s="172"/>
      <c r="AB9" s="516"/>
      <c r="AC9" s="405"/>
      <c r="AD9" s="117"/>
      <c r="AE9" s="405"/>
      <c r="AF9" s="117"/>
      <c r="AG9" s="405"/>
      <c r="AH9" s="405"/>
      <c r="AI9" s="405"/>
    </row>
    <row r="10" spans="1:35" s="14" customFormat="1" ht="36" customHeight="1" x14ac:dyDescent="0.25">
      <c r="A10" s="125">
        <v>3</v>
      </c>
      <c r="B10" s="50" t="s">
        <v>568</v>
      </c>
      <c r="C10" s="127" t="s">
        <v>569</v>
      </c>
      <c r="D10" s="126" t="s">
        <v>572</v>
      </c>
      <c r="E10" s="126" t="s">
        <v>564</v>
      </c>
      <c r="F10" s="166">
        <f>IFERROR((VLOOKUP($D10,'Mau 4B'!$D$11:$W$394,2,0)),0)</f>
        <v>98</v>
      </c>
      <c r="G10" s="166">
        <f>IFERROR((VLOOKUP($D10,'Mau 4B'!$D$11:$W$394,3,0)),0)</f>
        <v>36</v>
      </c>
      <c r="H10" s="166">
        <f>IFERROR((VLOOKUP($D10,'Mau 4B'!$D$11:$W$394,4,0)),0)</f>
        <v>60</v>
      </c>
      <c r="I10" s="166">
        <f>IFERROR((VLOOKUP($D10,'Mau 4B'!$D$11:$W$394,5,0)),0)</f>
        <v>0</v>
      </c>
      <c r="J10" s="166">
        <f>IFERROR((VLOOKUP($D10,'Mau 4B'!$D$11:$W$394,6,0)),0)</f>
        <v>0</v>
      </c>
      <c r="K10" s="179">
        <f t="shared" si="0"/>
        <v>96</v>
      </c>
      <c r="L10" s="166" t="str">
        <f>IFERROR((VLOOKUP($D10,'Mau 4B'!$D$11:$W$394,13,0)),0)</f>
        <v>Xuất sắc</v>
      </c>
      <c r="M10" s="161">
        <f>IFERROR((VLOOKUP($D10,'Mau 4B'!$D$11:$W$394,12,0)),0)</f>
        <v>96</v>
      </c>
      <c r="N10" s="161" t="str">
        <f>IFERROR((VLOOKUP($D10,'Mau 4B'!$D$11:$W$394,19,0)),0)</f>
        <v>Xuất sắc</v>
      </c>
      <c r="O10" s="166">
        <f>IFERROR((VLOOKUP($D10,'Mau 4B'!$D$11:$W$394,14,0)),0)</f>
        <v>0</v>
      </c>
      <c r="Q10" s="398" t="s">
        <v>492</v>
      </c>
      <c r="R10" s="525" t="s">
        <v>471</v>
      </c>
      <c r="S10" s="359">
        <v>3</v>
      </c>
      <c r="T10" s="516">
        <v>2</v>
      </c>
      <c r="U10" s="79">
        <v>2</v>
      </c>
      <c r="V10" s="117"/>
      <c r="W10" s="79">
        <v>1</v>
      </c>
      <c r="X10" s="117"/>
      <c r="Y10" s="79"/>
      <c r="Z10" s="79"/>
      <c r="AA10" s="172"/>
      <c r="AB10" s="516"/>
      <c r="AC10" s="405"/>
      <c r="AD10" s="117"/>
      <c r="AE10" s="405"/>
      <c r="AF10" s="117"/>
      <c r="AG10" s="405"/>
      <c r="AH10" s="405"/>
      <c r="AI10" s="405"/>
    </row>
    <row r="11" spans="1:35" s="14" customFormat="1" ht="33.75" customHeight="1" x14ac:dyDescent="0.25">
      <c r="A11" s="125">
        <v>4</v>
      </c>
      <c r="B11" s="50" t="s">
        <v>319</v>
      </c>
      <c r="C11" s="127" t="s">
        <v>301</v>
      </c>
      <c r="D11" s="126" t="s">
        <v>572</v>
      </c>
      <c r="E11" s="126" t="s">
        <v>564</v>
      </c>
      <c r="F11" s="166">
        <f>IFERROR((VLOOKUP($D11,'Mau 4B'!$D$11:$W$394,2,0)),0)</f>
        <v>98</v>
      </c>
      <c r="G11" s="166">
        <f>IFERROR((VLOOKUP($D11,'Mau 4B'!$D$11:$W$394,3,0)),0)</f>
        <v>36</v>
      </c>
      <c r="H11" s="166">
        <f>IFERROR((VLOOKUP($D11,'Mau 4B'!$D$11:$W$394,4,0)),0)</f>
        <v>60</v>
      </c>
      <c r="I11" s="166">
        <f>IFERROR((VLOOKUP($D11,'Mau 4B'!$D$11:$W$394,5,0)),0)</f>
        <v>0</v>
      </c>
      <c r="J11" s="166">
        <f>IFERROR((VLOOKUP($D11,'Mau 4B'!$D$11:$W$394,6,0)),0)</f>
        <v>0</v>
      </c>
      <c r="K11" s="179">
        <f t="shared" si="0"/>
        <v>96</v>
      </c>
      <c r="L11" s="166" t="str">
        <f>IFERROR((VLOOKUP($D11,'Mau 4B'!$D$11:$W$394,13,0)),0)</f>
        <v>Xuất sắc</v>
      </c>
      <c r="M11" s="161">
        <f>IFERROR((VLOOKUP($D11,'Mau 4B'!$D$11:$W$394,12,0)),0)</f>
        <v>96</v>
      </c>
      <c r="N11" s="161" t="str">
        <f>IFERROR((VLOOKUP($D11,'Mau 4B'!$D$11:$W$394,19,0)),0)</f>
        <v>Xuất sắc</v>
      </c>
      <c r="O11" s="166">
        <f>IFERROR((VLOOKUP($D11,'Mau 4B'!$D$11:$W$394,14,0)),0)</f>
        <v>0</v>
      </c>
      <c r="Q11" s="398" t="s">
        <v>493</v>
      </c>
      <c r="R11" s="525" t="s">
        <v>472</v>
      </c>
      <c r="S11" s="359">
        <v>2</v>
      </c>
      <c r="T11" s="516">
        <v>1</v>
      </c>
      <c r="U11" s="79">
        <v>1</v>
      </c>
      <c r="V11" s="117"/>
      <c r="W11" s="79">
        <v>1</v>
      </c>
      <c r="X11" s="117"/>
      <c r="Y11" s="79"/>
      <c r="Z11" s="79"/>
      <c r="AA11" s="172"/>
      <c r="AB11" s="516"/>
      <c r="AC11" s="405"/>
      <c r="AD11" s="117"/>
      <c r="AE11" s="405"/>
      <c r="AF11" s="117"/>
      <c r="AG11" s="405"/>
      <c r="AH11" s="405"/>
      <c r="AI11" s="405"/>
    </row>
    <row r="12" spans="1:35" s="69" customFormat="1" ht="33" x14ac:dyDescent="0.25">
      <c r="A12" s="125">
        <v>5</v>
      </c>
      <c r="B12" s="50" t="s">
        <v>516</v>
      </c>
      <c r="C12" s="127" t="s">
        <v>149</v>
      </c>
      <c r="D12" s="120" t="s">
        <v>675</v>
      </c>
      <c r="E12" s="120" t="s">
        <v>726</v>
      </c>
      <c r="F12" s="166">
        <f>IFERROR((VLOOKUP($D12,'Mau 4B'!$D$11:$W$394,2,0)),0)</f>
        <v>98</v>
      </c>
      <c r="G12" s="166">
        <f>IFERROR((VLOOKUP($D12,'Mau 4B'!$D$11:$W$394,3,0)),0)</f>
        <v>38</v>
      </c>
      <c r="H12" s="166">
        <f>IFERROR((VLOOKUP($D12,'Mau 4B'!$D$11:$W$394,4,0)),0)</f>
        <v>60</v>
      </c>
      <c r="I12" s="166">
        <f>IFERROR((VLOOKUP($D12,'Mau 4B'!$D$11:$W$394,5,0)),0)</f>
        <v>0</v>
      </c>
      <c r="J12" s="166">
        <f>IFERROR((VLOOKUP($D12,'Mau 4B'!$D$11:$W$394,6,0)),0)</f>
        <v>0</v>
      </c>
      <c r="K12" s="179">
        <f t="shared" si="0"/>
        <v>98</v>
      </c>
      <c r="L12" s="166" t="str">
        <f>IFERROR((VLOOKUP($D12,'Mau 4B'!$D$11:$W$394,13,0)),0)</f>
        <v>Xuất sắc</v>
      </c>
      <c r="M12" s="161">
        <f>IFERROR((VLOOKUP($D12,'Mau 4B'!$D$11:$W$394,12,0)),0)</f>
        <v>98</v>
      </c>
      <c r="N12" s="161" t="str">
        <f>IFERROR((VLOOKUP($D12,'Mau 4B'!$D$11:$W$394,19,0)),0)</f>
        <v>Xuất sắc</v>
      </c>
      <c r="O12" s="166">
        <f>IFERROR((VLOOKUP($D12,'Mau 4B'!$D$11:$W$394,14,0)),0)</f>
        <v>0</v>
      </c>
      <c r="Q12" s="398" t="s">
        <v>494</v>
      </c>
      <c r="R12" s="525" t="s">
        <v>473</v>
      </c>
      <c r="S12" s="526">
        <v>2</v>
      </c>
      <c r="T12" s="527">
        <v>1</v>
      </c>
      <c r="U12" s="528">
        <v>1</v>
      </c>
      <c r="V12" s="117"/>
      <c r="W12" s="79">
        <v>1</v>
      </c>
      <c r="X12" s="117"/>
      <c r="Y12" s="79"/>
      <c r="Z12" s="172"/>
      <c r="AA12" s="172"/>
      <c r="AB12" s="516"/>
      <c r="AC12" s="172"/>
      <c r="AD12" s="117"/>
      <c r="AE12" s="172"/>
      <c r="AF12" s="117"/>
      <c r="AG12" s="172"/>
      <c r="AH12" s="172"/>
      <c r="AI12" s="172"/>
    </row>
    <row r="13" spans="1:35" s="69" customFormat="1" ht="41.45" customHeight="1" x14ac:dyDescent="0.25">
      <c r="A13" s="125">
        <v>6</v>
      </c>
      <c r="B13" s="591" t="s">
        <v>164</v>
      </c>
      <c r="C13" s="592" t="s">
        <v>517</v>
      </c>
      <c r="D13" s="593" t="s">
        <v>673</v>
      </c>
      <c r="E13" s="593" t="s">
        <v>727</v>
      </c>
      <c r="F13" s="590">
        <f>IFERROR((VLOOKUP($D13,'Mau 4B'!$D$11:$W$394,2,0)),0)</f>
        <v>89</v>
      </c>
      <c r="G13" s="590">
        <f>IFERROR((VLOOKUP($D13,'Mau 4B'!$D$11:$W$394,3,0)),0)</f>
        <v>32</v>
      </c>
      <c r="H13" s="590">
        <f>IFERROR((VLOOKUP($D13,'Mau 4B'!$D$11:$W$394,4,0)),0)</f>
        <v>60</v>
      </c>
      <c r="I13" s="590">
        <f>IFERROR((VLOOKUP($D13,'Mau 4B'!$D$11:$W$394,5,0)),0)</f>
        <v>0</v>
      </c>
      <c r="J13" s="590">
        <f>IFERROR((VLOOKUP($D13,'Mau 4B'!$D$11:$W$394,6,0)),0)</f>
        <v>0</v>
      </c>
      <c r="K13" s="584">
        <f t="shared" si="0"/>
        <v>92</v>
      </c>
      <c r="L13" s="590" t="str">
        <f>IFERROR((VLOOKUP($D13,'Mau 4B'!$D$11:$W$394,13,0)),0)</f>
        <v>Xuất sắc</v>
      </c>
      <c r="M13" s="585">
        <f>IFERROR((VLOOKUP($D13,'Mau 4B'!$D$11:$W$394,12,0)),0)</f>
        <v>92</v>
      </c>
      <c r="N13" s="585" t="str">
        <f>IFERROR((VLOOKUP($D13,'Mau 4B'!$D$11:$W$394,19,0)),0)</f>
        <v>Xuất sắc</v>
      </c>
      <c r="O13" s="166">
        <f>IFERROR((VLOOKUP($D13,'Mau 4B'!$D$11:$W$394,14,0)),0)</f>
        <v>0</v>
      </c>
      <c r="Q13" s="398" t="s">
        <v>495</v>
      </c>
      <c r="R13" s="525" t="s">
        <v>474</v>
      </c>
      <c r="S13" s="172">
        <v>2</v>
      </c>
      <c r="T13" s="516">
        <v>1</v>
      </c>
      <c r="U13" s="79">
        <v>1</v>
      </c>
      <c r="V13" s="117"/>
      <c r="W13" s="79">
        <v>1</v>
      </c>
      <c r="X13" s="117"/>
      <c r="Y13" s="79"/>
      <c r="Z13" s="172"/>
      <c r="AA13" s="172">
        <v>2</v>
      </c>
      <c r="AB13" s="516">
        <v>1</v>
      </c>
      <c r="AC13" s="172">
        <v>1</v>
      </c>
      <c r="AD13" s="117"/>
      <c r="AE13" s="172">
        <v>1</v>
      </c>
      <c r="AF13" s="117"/>
      <c r="AG13" s="172"/>
      <c r="AH13" s="172"/>
      <c r="AI13" s="172"/>
    </row>
    <row r="14" spans="1:35" s="69" customFormat="1" ht="41.45" customHeight="1" x14ac:dyDescent="0.25">
      <c r="A14" s="125">
        <v>7</v>
      </c>
      <c r="B14" s="23" t="s">
        <v>57</v>
      </c>
      <c r="C14" s="134" t="s">
        <v>186</v>
      </c>
      <c r="D14" s="153">
        <v>11100000742</v>
      </c>
      <c r="E14" s="378" t="s">
        <v>765</v>
      </c>
      <c r="F14" s="166">
        <f>IFERROR((VLOOKUP($D14,'Mau 4B'!$D$11:$W$394,2,0)),0)</f>
        <v>87</v>
      </c>
      <c r="G14" s="166">
        <f>IFERROR((VLOOKUP($D14,'Mau 4B'!$D$11:$W$394,3,0)),0)</f>
        <v>27</v>
      </c>
      <c r="H14" s="166">
        <f>IFERROR((VLOOKUP($D14,'Mau 4B'!$D$11:$W$394,4,0)),0)</f>
        <v>60</v>
      </c>
      <c r="I14" s="166">
        <f>IFERROR((VLOOKUP($D14,'Mau 4B'!$D$11:$W$394,5,0)),0)</f>
        <v>0</v>
      </c>
      <c r="J14" s="166">
        <f>IFERROR((VLOOKUP($D14,'Mau 4B'!$D$11:$W$394,6,0)),0)</f>
        <v>0</v>
      </c>
      <c r="K14" s="179">
        <f t="shared" si="0"/>
        <v>87</v>
      </c>
      <c r="L14" s="166" t="str">
        <f>IFERROR((VLOOKUP($D14,'Mau 4B'!$D$11:$W$394,13,0)),0)</f>
        <v>Tốt</v>
      </c>
      <c r="M14" s="161">
        <f>IFERROR((VLOOKUP($D14,'Mau 4B'!$D$11:$W$394,12,0)),0)</f>
        <v>87</v>
      </c>
      <c r="N14" s="161" t="str">
        <f>IFERROR((VLOOKUP($D14,'Mau 4B'!$D$11:$W$394,19,0)),0)</f>
        <v>Tốt</v>
      </c>
      <c r="O14" s="166">
        <f>IFERROR((VLOOKUP($D14,'Mau 4B'!$D$11:$W$394,14,0)),0)</f>
        <v>0</v>
      </c>
      <c r="Q14" s="398" t="s">
        <v>496</v>
      </c>
      <c r="R14" s="525" t="s">
        <v>475</v>
      </c>
      <c r="S14" s="172">
        <v>3</v>
      </c>
      <c r="T14" s="389">
        <v>2</v>
      </c>
      <c r="U14" s="79">
        <v>2</v>
      </c>
      <c r="V14" s="117"/>
      <c r="W14" s="79">
        <v>1</v>
      </c>
      <c r="X14" s="117"/>
      <c r="Y14" s="79"/>
      <c r="Z14" s="172"/>
      <c r="AA14" s="172"/>
      <c r="AB14" s="516"/>
      <c r="AC14" s="172"/>
      <c r="AD14" s="117"/>
      <c r="AE14" s="172"/>
      <c r="AF14" s="117"/>
      <c r="AG14" s="172"/>
      <c r="AH14" s="172"/>
      <c r="AI14" s="172"/>
    </row>
    <row r="15" spans="1:35" s="3" customFormat="1" ht="36.75" customHeight="1" x14ac:dyDescent="0.25">
      <c r="A15" s="125">
        <v>8</v>
      </c>
      <c r="B15" s="23" t="s">
        <v>58</v>
      </c>
      <c r="C15" s="134" t="s">
        <v>573</v>
      </c>
      <c r="D15" s="153">
        <v>11100000704</v>
      </c>
      <c r="E15" s="378" t="s">
        <v>728</v>
      </c>
      <c r="F15" s="166">
        <f>IFERROR((VLOOKUP($D15,'Mau 4B'!$D$11:$W$394,2,0)),0)</f>
        <v>79</v>
      </c>
      <c r="G15" s="166">
        <f>IFERROR((VLOOKUP($D15,'Mau 4B'!$D$11:$W$394,3,0)),0)</f>
        <v>30</v>
      </c>
      <c r="H15" s="166">
        <f>IFERROR((VLOOKUP($D15,'Mau 4B'!$D$11:$W$394,4,0)),0)</f>
        <v>60</v>
      </c>
      <c r="I15" s="166">
        <f>IFERROR((VLOOKUP($D15,'Mau 4B'!$D$11:$W$394,5,0)),0)</f>
        <v>0</v>
      </c>
      <c r="J15" s="166">
        <f>IFERROR((VLOOKUP($D15,'Mau 4B'!$D$11:$W$394,6,0)),0)</f>
        <v>0</v>
      </c>
      <c r="K15" s="179">
        <f t="shared" si="0"/>
        <v>90</v>
      </c>
      <c r="L15" s="166" t="str">
        <f>IFERROR((VLOOKUP($D15,'Mau 4B'!$D$11:$W$394,13,0)),0)</f>
        <v>Xuất sắc</v>
      </c>
      <c r="M15" s="161">
        <f>IFERROR((VLOOKUP($D15,'Mau 4B'!$D$11:$W$394,12,0)),0)</f>
        <v>90</v>
      </c>
      <c r="N15" s="161" t="str">
        <f>IFERROR((VLOOKUP($D15,'Mau 4B'!$D$11:$W$394,19,0)),0)</f>
        <v>Xuất sắc</v>
      </c>
      <c r="O15" s="166">
        <f>IFERROR((VLOOKUP($D15,'Mau 4B'!$D$11:$W$394,14,0)),0)</f>
        <v>0</v>
      </c>
      <c r="Q15" s="398" t="s">
        <v>497</v>
      </c>
      <c r="R15" s="525" t="s">
        <v>476</v>
      </c>
      <c r="S15" s="9">
        <v>2</v>
      </c>
      <c r="T15" s="389">
        <v>1</v>
      </c>
      <c r="U15" s="79">
        <v>1</v>
      </c>
      <c r="V15" s="117"/>
      <c r="W15" s="79">
        <v>1</v>
      </c>
      <c r="X15" s="117"/>
      <c r="Y15" s="79"/>
      <c r="Z15" s="172"/>
      <c r="AA15" s="172"/>
      <c r="AB15" s="516"/>
      <c r="AC15" s="172"/>
      <c r="AD15" s="117"/>
      <c r="AE15" s="172"/>
      <c r="AF15" s="117"/>
      <c r="AG15" s="172"/>
      <c r="AH15" s="172"/>
      <c r="AI15" s="172"/>
    </row>
    <row r="16" spans="1:35" s="3" customFormat="1" ht="38.25" customHeight="1" x14ac:dyDescent="0.25">
      <c r="A16" s="125">
        <v>9</v>
      </c>
      <c r="B16" s="23" t="s">
        <v>59</v>
      </c>
      <c r="C16" s="134" t="s">
        <v>274</v>
      </c>
      <c r="D16" s="153">
        <v>11100000751</v>
      </c>
      <c r="E16" s="378" t="s">
        <v>728</v>
      </c>
      <c r="F16" s="166">
        <f>IFERROR((VLOOKUP($D16,'Mau 4B'!$D$11:$W$394,2,0)),0)</f>
        <v>90</v>
      </c>
      <c r="G16" s="166">
        <f>IFERROR((VLOOKUP($D16,'Mau 4B'!$D$11:$W$394,3,0)),0)</f>
        <v>30</v>
      </c>
      <c r="H16" s="166">
        <f>IFERROR((VLOOKUP($D16,'Mau 4B'!$D$11:$W$394,4,0)),0)</f>
        <v>60</v>
      </c>
      <c r="I16" s="166">
        <f>IFERROR((VLOOKUP($D16,'Mau 4B'!$D$11:$W$394,5,0)),0)</f>
        <v>0</v>
      </c>
      <c r="J16" s="166">
        <f>IFERROR((VLOOKUP($D16,'Mau 4B'!$D$11:$W$394,6,0)),0)</f>
        <v>0</v>
      </c>
      <c r="K16" s="179">
        <f t="shared" si="0"/>
        <v>90</v>
      </c>
      <c r="L16" s="166" t="str">
        <f>IFERROR((VLOOKUP($D16,'Mau 4B'!$D$11:$W$394,13,0)),0)</f>
        <v>Xuất sắc</v>
      </c>
      <c r="M16" s="161">
        <f>IFERROR((VLOOKUP($D16,'Mau 4B'!$D$11:$W$394,12,0)),0)</f>
        <v>90</v>
      </c>
      <c r="N16" s="161" t="str">
        <f>IFERROR((VLOOKUP($D16,'Mau 4B'!$D$11:$W$394,19,0)),0)</f>
        <v>Xuất sắc</v>
      </c>
      <c r="O16" s="166">
        <f>IFERROR((VLOOKUP($D16,'Mau 4B'!$D$11:$W$394,14,0)),0)</f>
        <v>0</v>
      </c>
      <c r="Q16" s="398" t="s">
        <v>498</v>
      </c>
      <c r="R16" s="525" t="s">
        <v>478</v>
      </c>
      <c r="S16" s="9">
        <v>1</v>
      </c>
      <c r="T16" s="531">
        <v>1</v>
      </c>
      <c r="U16" s="79">
        <v>1</v>
      </c>
      <c r="V16" s="117"/>
      <c r="W16" s="79"/>
      <c r="X16" s="117"/>
      <c r="Y16" s="79"/>
      <c r="Z16" s="172"/>
      <c r="AA16" s="172"/>
      <c r="AB16" s="531"/>
      <c r="AC16" s="172"/>
      <c r="AD16" s="117"/>
      <c r="AE16" s="172"/>
      <c r="AF16" s="117"/>
      <c r="AG16" s="172"/>
      <c r="AH16" s="172"/>
      <c r="AI16" s="172"/>
    </row>
    <row r="17" spans="1:35" s="3" customFormat="1" ht="38.25" customHeight="1" x14ac:dyDescent="0.25">
      <c r="A17" s="125">
        <v>10</v>
      </c>
      <c r="B17" s="23" t="s">
        <v>74</v>
      </c>
      <c r="C17" s="134" t="s">
        <v>577</v>
      </c>
      <c r="D17" s="153">
        <v>11100066861</v>
      </c>
      <c r="E17" s="378" t="s">
        <v>730</v>
      </c>
      <c r="F17" s="166">
        <f>IFERROR((VLOOKUP($D17,'Mau 4B'!$D$11:$W$394,2,0)),0)</f>
        <v>76</v>
      </c>
      <c r="G17" s="166">
        <f>IFERROR((VLOOKUP($D17,'Mau 4B'!$D$11:$W$394,3,0)),0)</f>
        <v>28</v>
      </c>
      <c r="H17" s="166">
        <f>IFERROR((VLOOKUP($D17,'Mau 4B'!$D$11:$W$394,4,0)),0)</f>
        <v>60</v>
      </c>
      <c r="I17" s="166">
        <f>IFERROR((VLOOKUP($D17,'Mau 4B'!$D$11:$W$394,5,0)),0)</f>
        <v>0</v>
      </c>
      <c r="J17" s="166">
        <f>IFERROR((VLOOKUP($D17,'Mau 4B'!$D$11:$W$394,6,0)),0)</f>
        <v>0</v>
      </c>
      <c r="K17" s="179">
        <f>G17+H17+I17-J17</f>
        <v>88</v>
      </c>
      <c r="L17" s="166" t="str">
        <f>IFERROR((VLOOKUP($D17,'Mau 4B'!$D$11:$W$394,13,0)),0)</f>
        <v>Tốt</v>
      </c>
      <c r="M17" s="161">
        <f>IFERROR((VLOOKUP($D17,'Mau 4B'!$D$11:$W$394,12,0)),0)</f>
        <v>88</v>
      </c>
      <c r="N17" s="161" t="str">
        <f>IFERROR((VLOOKUP($D17,'Mau 4B'!$D$11:$W$394,19,0)),0)</f>
        <v>Tốt</v>
      </c>
      <c r="O17" s="166">
        <f>IFERROR((VLOOKUP($D17,'Mau 4B'!$D$11:$W$394,14,0)),0)</f>
        <v>0</v>
      </c>
      <c r="Q17" s="398" t="s">
        <v>499</v>
      </c>
      <c r="R17" s="525" t="s">
        <v>562</v>
      </c>
      <c r="S17" s="9">
        <v>1</v>
      </c>
      <c r="T17" s="531">
        <v>1</v>
      </c>
      <c r="U17" s="79">
        <v>1</v>
      </c>
      <c r="V17" s="117"/>
      <c r="W17" s="79"/>
      <c r="X17" s="117"/>
      <c r="Y17" s="79"/>
      <c r="Z17" s="172"/>
      <c r="AA17" s="172"/>
      <c r="AB17" s="531"/>
      <c r="AC17" s="172"/>
      <c r="AD17" s="117"/>
      <c r="AE17" s="172"/>
      <c r="AF17" s="117"/>
      <c r="AG17" s="172"/>
      <c r="AH17" s="172"/>
      <c r="AI17" s="172"/>
    </row>
    <row r="18" spans="1:35" s="3" customFormat="1" ht="42.75" customHeight="1" x14ac:dyDescent="0.25">
      <c r="A18" s="125">
        <v>11</v>
      </c>
      <c r="B18" s="23" t="s">
        <v>75</v>
      </c>
      <c r="C18" s="134" t="s">
        <v>578</v>
      </c>
      <c r="D18" s="153">
        <v>11100000701</v>
      </c>
      <c r="E18" s="378" t="s">
        <v>731</v>
      </c>
      <c r="F18" s="166">
        <f>IFERROR((VLOOKUP($D18,'Mau 4B'!$D$11:$W$394,2,0)),0)</f>
        <v>84</v>
      </c>
      <c r="G18" s="166">
        <f>IFERROR((VLOOKUP($D18,'Mau 4B'!$D$11:$W$394,3,0)),0)</f>
        <v>28</v>
      </c>
      <c r="H18" s="166">
        <f>IFERROR((VLOOKUP($D18,'Mau 4B'!$D$11:$W$394,4,0)),0)</f>
        <v>60</v>
      </c>
      <c r="I18" s="166">
        <f>IFERROR((VLOOKUP($D18,'Mau 4B'!$D$11:$W$394,5,0)),0)</f>
        <v>0</v>
      </c>
      <c r="J18" s="166">
        <f>IFERROR((VLOOKUP($D18,'Mau 4B'!$D$11:$W$394,6,0)),0)</f>
        <v>0</v>
      </c>
      <c r="K18" s="179">
        <f t="shared" si="0"/>
        <v>88</v>
      </c>
      <c r="L18" s="166" t="str">
        <f>IFERROR((VLOOKUP($D18,'Mau 4B'!$D$11:$W$394,13,0)),0)</f>
        <v>Tốt</v>
      </c>
      <c r="M18" s="161">
        <f>IFERROR((VLOOKUP($D18,'Mau 4B'!$D$11:$W$394,12,0)),0)</f>
        <v>88</v>
      </c>
      <c r="N18" s="161" t="str">
        <f>IFERROR((VLOOKUP($D18,'Mau 4B'!$D$11:$W$394,19,0)),0)</f>
        <v>Tốt</v>
      </c>
      <c r="O18" s="166">
        <f>IFERROR((VLOOKUP($D18,'Mau 4B'!$D$11:$W$394,14,0)),0)</f>
        <v>0</v>
      </c>
      <c r="Q18" s="398" t="s">
        <v>500</v>
      </c>
      <c r="R18" s="525" t="s">
        <v>479</v>
      </c>
      <c r="S18" s="9">
        <v>1</v>
      </c>
      <c r="T18" s="531">
        <v>1</v>
      </c>
      <c r="U18" s="79">
        <v>1</v>
      </c>
      <c r="V18" s="117"/>
      <c r="W18" s="79"/>
      <c r="X18" s="117"/>
      <c r="Y18" s="79"/>
      <c r="Z18" s="172"/>
      <c r="AA18" s="172"/>
      <c r="AB18" s="531"/>
      <c r="AC18" s="79"/>
      <c r="AD18" s="117"/>
      <c r="AE18" s="79"/>
      <c r="AF18" s="117"/>
      <c r="AG18" s="79"/>
      <c r="AH18" s="79"/>
      <c r="AI18" s="79"/>
    </row>
    <row r="19" spans="1:35" s="4" customFormat="1" ht="47.25" customHeight="1" x14ac:dyDescent="0.25">
      <c r="A19" s="125">
        <v>12</v>
      </c>
      <c r="B19" s="326" t="s">
        <v>370</v>
      </c>
      <c r="C19" s="327" t="s">
        <v>580</v>
      </c>
      <c r="D19" s="148">
        <v>50800000800</v>
      </c>
      <c r="E19" s="379" t="s">
        <v>732</v>
      </c>
      <c r="F19" s="166">
        <f>IFERROR((VLOOKUP($D19,'Mau 4B'!$D$11:$W$394,2,0)),0)</f>
        <v>98</v>
      </c>
      <c r="G19" s="166">
        <f>IFERROR((VLOOKUP($D19,'Mau 4B'!$D$11:$W$394,3,0)),0)</f>
        <v>38</v>
      </c>
      <c r="H19" s="166">
        <f>IFERROR((VLOOKUP($D19,'Mau 4B'!$D$11:$W$394,4,0)),0)</f>
        <v>60</v>
      </c>
      <c r="I19" s="166">
        <f>IFERROR((VLOOKUP($D19,'Mau 4B'!$D$11:$W$394,5,0)),0)</f>
        <v>0</v>
      </c>
      <c r="J19" s="166">
        <f>IFERROR((VLOOKUP($D19,'Mau 4B'!$D$11:$W$394,6,0)),0)</f>
        <v>0</v>
      </c>
      <c r="K19" s="179">
        <f t="shared" si="0"/>
        <v>98</v>
      </c>
      <c r="L19" s="166" t="str">
        <f>IFERROR((VLOOKUP($D19,'Mau 4B'!$D$11:$W$394,13,0)),0)</f>
        <v>Xuất sắc</v>
      </c>
      <c r="M19" s="161">
        <f>IFERROR((VLOOKUP($D19,'Mau 4B'!$D$11:$W$394,12,0)),0)</f>
        <v>98</v>
      </c>
      <c r="N19" s="161" t="str">
        <f>IFERROR((VLOOKUP($D19,'Mau 4B'!$D$11:$W$394,19,0)),0)</f>
        <v>Xuất sắc</v>
      </c>
      <c r="O19" s="166">
        <f>IFERROR((VLOOKUP($D19,'Mau 4B'!$D$11:$W$394,14,0)),0)</f>
        <v>0</v>
      </c>
      <c r="Q19" s="398" t="s">
        <v>501</v>
      </c>
      <c r="R19" s="525" t="s">
        <v>480</v>
      </c>
      <c r="S19" s="9">
        <v>1</v>
      </c>
      <c r="T19" s="531">
        <v>1</v>
      </c>
      <c r="U19" s="79">
        <v>1</v>
      </c>
      <c r="V19" s="117"/>
      <c r="W19" s="79"/>
      <c r="X19" s="117"/>
      <c r="Y19" s="79"/>
      <c r="Z19" s="79"/>
      <c r="AA19" s="172"/>
      <c r="AB19" s="531"/>
      <c r="AC19" s="172"/>
      <c r="AD19" s="117"/>
      <c r="AE19" s="172"/>
      <c r="AF19" s="117"/>
      <c r="AG19" s="172"/>
      <c r="AH19" s="172"/>
      <c r="AI19" s="172"/>
    </row>
    <row r="20" spans="1:35" s="3" customFormat="1" ht="33" x14ac:dyDescent="0.25">
      <c r="A20" s="125">
        <v>13</v>
      </c>
      <c r="B20" s="326" t="s">
        <v>60</v>
      </c>
      <c r="C20" s="327" t="s">
        <v>272</v>
      </c>
      <c r="D20" s="148">
        <v>11100071598</v>
      </c>
      <c r="E20" s="379" t="s">
        <v>733</v>
      </c>
      <c r="F20" s="166">
        <f>IFERROR((VLOOKUP($D20,'Mau 4B'!$D$11:$W$394,2,0)),0)</f>
        <v>97</v>
      </c>
      <c r="G20" s="166">
        <f>IFERROR((VLOOKUP($D20,'Mau 4B'!$D$11:$W$394,3,0)),0)</f>
        <v>36</v>
      </c>
      <c r="H20" s="166">
        <f>IFERROR((VLOOKUP($D20,'Mau 4B'!$D$11:$W$394,4,0)),0)</f>
        <v>50</v>
      </c>
      <c r="I20" s="166">
        <f>IFERROR((VLOOKUP($D20,'Mau 4B'!$D$11:$W$394,5,0)),0)</f>
        <v>0</v>
      </c>
      <c r="J20" s="166">
        <f>IFERROR((VLOOKUP($D20,'Mau 4B'!$D$11:$W$394,6,0)),0)</f>
        <v>0</v>
      </c>
      <c r="K20" s="179">
        <f t="shared" si="0"/>
        <v>86</v>
      </c>
      <c r="L20" s="166" t="str">
        <f>IFERROR((VLOOKUP($D20,'Mau 4B'!$D$11:$W$394,13,0)),0)</f>
        <v>Tốt</v>
      </c>
      <c r="M20" s="161">
        <f>IFERROR((VLOOKUP($D20,'Mau 4B'!$D$11:$W$394,12,0)),0)</f>
        <v>86</v>
      </c>
      <c r="N20" s="161" t="str">
        <f>IFERROR((VLOOKUP($D20,'Mau 4B'!$D$11:$W$394,19,0)),0)</f>
        <v>Tốt</v>
      </c>
      <c r="O20" s="166">
        <f>IFERROR((VLOOKUP($D20,'Mau 4B'!$D$11:$W$394,14,0)),0)</f>
        <v>0</v>
      </c>
      <c r="Q20" s="398" t="s">
        <v>502</v>
      </c>
      <c r="R20" s="525" t="s">
        <v>482</v>
      </c>
      <c r="S20" s="9">
        <v>2</v>
      </c>
      <c r="T20" s="531">
        <v>1</v>
      </c>
      <c r="U20" s="79">
        <v>1</v>
      </c>
      <c r="V20" s="117"/>
      <c r="W20" s="79">
        <v>1</v>
      </c>
      <c r="X20" s="117"/>
      <c r="Y20" s="79"/>
      <c r="Z20" s="172"/>
      <c r="AA20" s="172">
        <v>2</v>
      </c>
      <c r="AB20" s="531">
        <v>1</v>
      </c>
      <c r="AC20" s="172">
        <v>1</v>
      </c>
      <c r="AD20" s="117"/>
      <c r="AE20" s="79">
        <v>1</v>
      </c>
      <c r="AF20" s="117"/>
      <c r="AG20" s="79"/>
      <c r="AH20" s="117"/>
      <c r="AI20" s="172"/>
    </row>
    <row r="21" spans="1:35" s="3" customFormat="1" ht="47.25" customHeight="1" x14ac:dyDescent="0.25">
      <c r="A21" s="125">
        <v>14</v>
      </c>
      <c r="B21" s="23" t="s">
        <v>381</v>
      </c>
      <c r="C21" s="45" t="s">
        <v>583</v>
      </c>
      <c r="D21" s="152">
        <v>50200000160</v>
      </c>
      <c r="E21" s="380" t="s">
        <v>734</v>
      </c>
      <c r="F21" s="166">
        <f>IFERROR((VLOOKUP($D21,'Mau 4B'!$D$11:$W$394,2,0)),0)</f>
        <v>99</v>
      </c>
      <c r="G21" s="166">
        <f>IFERROR((VLOOKUP($D21,'Mau 4B'!$D$11:$W$394,3,0)),0)</f>
        <v>38</v>
      </c>
      <c r="H21" s="166">
        <f>IFERROR((VLOOKUP($D21,'Mau 4B'!$D$11:$W$394,4,0)),0)</f>
        <v>60</v>
      </c>
      <c r="I21" s="166">
        <f>IFERROR((VLOOKUP($D21,'Mau 4B'!$D$11:$W$394,5,0)),0)</f>
        <v>1.75</v>
      </c>
      <c r="J21" s="166">
        <f>IFERROR((VLOOKUP($D21,'Mau 4B'!$D$11:$W$394,6,0)),0)</f>
        <v>0</v>
      </c>
      <c r="K21" s="179">
        <f t="shared" si="0"/>
        <v>99.75</v>
      </c>
      <c r="L21" s="166" t="str">
        <f>IFERROR((VLOOKUP($D21,'Mau 4B'!$D$11:$W$394,13,0)),0)</f>
        <v>Xuất sắc</v>
      </c>
      <c r="M21" s="161">
        <f>IFERROR((VLOOKUP($D21,'Mau 4B'!$D$11:$W$394,12,0)),0)</f>
        <v>99.75</v>
      </c>
      <c r="N21" s="161" t="str">
        <f>IFERROR((VLOOKUP($D21,'Mau 4B'!$D$11:$W$394,19,0)),0)</f>
        <v>Xuất sắc</v>
      </c>
      <c r="O21" s="166">
        <f>IFERROR((VLOOKUP($D21,'Mau 4B'!$D$11:$W$394,14,0)),0)</f>
        <v>0</v>
      </c>
      <c r="Q21" s="398" t="s">
        <v>503</v>
      </c>
      <c r="R21" s="525" t="s">
        <v>483</v>
      </c>
      <c r="S21" s="9">
        <v>2</v>
      </c>
      <c r="T21" s="531">
        <v>1</v>
      </c>
      <c r="U21" s="79">
        <v>1</v>
      </c>
      <c r="V21" s="117"/>
      <c r="W21" s="79">
        <v>1</v>
      </c>
      <c r="X21" s="117"/>
      <c r="Y21" s="79"/>
      <c r="Z21" s="172"/>
      <c r="AA21" s="172">
        <v>2</v>
      </c>
      <c r="AB21" s="531">
        <v>1</v>
      </c>
      <c r="AC21" s="79">
        <v>1</v>
      </c>
      <c r="AD21" s="117"/>
      <c r="AE21" s="79">
        <v>1</v>
      </c>
      <c r="AF21" s="117"/>
      <c r="AG21" s="172"/>
      <c r="AH21" s="172"/>
      <c r="AI21" s="172"/>
    </row>
    <row r="22" spans="1:35" s="3" customFormat="1" ht="38.25" customHeight="1" x14ac:dyDescent="0.25">
      <c r="A22" s="125">
        <v>15</v>
      </c>
      <c r="B22" s="23" t="s">
        <v>28</v>
      </c>
      <c r="C22" s="45" t="s">
        <v>584</v>
      </c>
      <c r="D22" s="152">
        <v>11100000723</v>
      </c>
      <c r="E22" s="380" t="s">
        <v>735</v>
      </c>
      <c r="F22" s="166">
        <f>IFERROR((VLOOKUP($D22,'Mau 4B'!$D$11:$W$394,2,0)),0)</f>
        <v>85</v>
      </c>
      <c r="G22" s="166">
        <f>IFERROR((VLOOKUP($D22,'Mau 4B'!$D$11:$W$394,3,0)),0)</f>
        <v>36</v>
      </c>
      <c r="H22" s="166">
        <f>IFERROR((VLOOKUP($D22,'Mau 4B'!$D$11:$W$394,4,0)),0)</f>
        <v>50</v>
      </c>
      <c r="I22" s="166">
        <f>IFERROR((VLOOKUP($D22,'Mau 4B'!$D$11:$W$394,5,0)),0)</f>
        <v>0.75</v>
      </c>
      <c r="J22" s="166">
        <f>IFERROR((VLOOKUP($D22,'Mau 4B'!$D$11:$W$394,6,0)),0)</f>
        <v>0</v>
      </c>
      <c r="K22" s="179">
        <f t="shared" si="0"/>
        <v>86.75</v>
      </c>
      <c r="L22" s="166" t="str">
        <f>IFERROR((VLOOKUP($D22,'Mau 4B'!$D$11:$W$394,13,0)),0)</f>
        <v>Tốt</v>
      </c>
      <c r="M22" s="161">
        <f>IFERROR((VLOOKUP($D22,'Mau 4B'!$D$11:$W$394,12,0)),0)</f>
        <v>86.75</v>
      </c>
      <c r="N22" s="161" t="str">
        <f>IFERROR((VLOOKUP($D22,'Mau 4B'!$D$11:$W$394,19,0)),0)</f>
        <v>Tốt</v>
      </c>
      <c r="O22" s="166">
        <f>IFERROR((VLOOKUP($D22,'Mau 4B'!$D$11:$W$394,14,0)),0)</f>
        <v>0</v>
      </c>
      <c r="Q22" s="398" t="s">
        <v>504</v>
      </c>
      <c r="R22" s="525" t="s">
        <v>484</v>
      </c>
      <c r="S22" s="9">
        <v>2</v>
      </c>
      <c r="T22" s="531">
        <v>1</v>
      </c>
      <c r="U22" s="79">
        <v>1</v>
      </c>
      <c r="V22" s="117"/>
      <c r="W22" s="79">
        <v>1</v>
      </c>
      <c r="X22" s="117"/>
      <c r="Y22" s="79"/>
      <c r="Z22" s="79"/>
      <c r="AA22" s="172">
        <v>2</v>
      </c>
      <c r="AB22" s="531">
        <v>1</v>
      </c>
      <c r="AC22" s="79">
        <v>1</v>
      </c>
      <c r="AD22" s="117"/>
      <c r="AE22" s="79">
        <v>1</v>
      </c>
      <c r="AF22" s="117"/>
      <c r="AG22" s="79"/>
      <c r="AH22" s="79"/>
      <c r="AI22" s="79"/>
    </row>
    <row r="23" spans="1:35" s="4" customFormat="1" ht="40.5" customHeight="1" x14ac:dyDescent="0.25">
      <c r="A23" s="125">
        <v>16</v>
      </c>
      <c r="B23" s="23" t="s">
        <v>413</v>
      </c>
      <c r="C23" s="45" t="s">
        <v>414</v>
      </c>
      <c r="D23" s="123">
        <v>11100000707</v>
      </c>
      <c r="E23" s="381" t="s">
        <v>737</v>
      </c>
      <c r="F23" s="166">
        <f>IFERROR((VLOOKUP($D23,'Mau 4B'!$D$11:$W$394,2,0)),0)</f>
        <v>92</v>
      </c>
      <c r="G23" s="166">
        <f>IFERROR((VLOOKUP($D23,'Mau 4B'!$D$11:$W$394,3,0)),0)</f>
        <v>32</v>
      </c>
      <c r="H23" s="166">
        <f>IFERROR((VLOOKUP($D23,'Mau 4B'!$D$11:$W$394,4,0)),0)</f>
        <v>60</v>
      </c>
      <c r="I23" s="166">
        <f>IFERROR((VLOOKUP($D23,'Mau 4B'!$D$11:$W$394,5,0)),0)</f>
        <v>1</v>
      </c>
      <c r="J23" s="166">
        <f>IFERROR((VLOOKUP($D23,'Mau 4B'!$D$11:$W$394,6,0)),0)</f>
        <v>0</v>
      </c>
      <c r="K23" s="179">
        <f t="shared" si="0"/>
        <v>93</v>
      </c>
      <c r="L23" s="166" t="str">
        <f>IFERROR((VLOOKUP($D23,'Mau 4B'!$D$11:$W$394,13,0)),0)</f>
        <v>Xuất sắc</v>
      </c>
      <c r="M23" s="161">
        <f>IFERROR((VLOOKUP($D23,'Mau 4B'!$D$11:$W$394,12,0)),0)</f>
        <v>93</v>
      </c>
      <c r="N23" s="161" t="str">
        <f>IFERROR((VLOOKUP($D23,'Mau 4B'!$D$11:$W$394,19,0)),0)</f>
        <v>Tốt</v>
      </c>
      <c r="O23" s="166">
        <f>IFERROR((VLOOKUP($D23,'Mau 4B'!$D$11:$W$394,14,0)),0)</f>
        <v>0</v>
      </c>
      <c r="Q23" s="398" t="s">
        <v>505</v>
      </c>
      <c r="R23" s="525" t="s">
        <v>485</v>
      </c>
      <c r="S23" s="9">
        <v>2</v>
      </c>
      <c r="T23" s="531">
        <v>1</v>
      </c>
      <c r="U23" s="79">
        <v>1</v>
      </c>
      <c r="V23" s="117"/>
      <c r="W23" s="79"/>
      <c r="X23" s="117"/>
      <c r="Y23" s="79"/>
      <c r="Z23" s="79">
        <v>1</v>
      </c>
      <c r="AA23" s="172">
        <v>2</v>
      </c>
      <c r="AB23" s="531">
        <v>1</v>
      </c>
      <c r="AC23" s="79"/>
      <c r="AD23" s="117"/>
      <c r="AE23" s="79">
        <v>2</v>
      </c>
      <c r="AF23" s="117"/>
      <c r="AG23" s="172"/>
      <c r="AH23" s="172"/>
      <c r="AI23" s="172"/>
    </row>
    <row r="24" spans="1:35" s="3" customFormat="1" ht="37.700000000000003" customHeight="1" x14ac:dyDescent="0.25">
      <c r="A24" s="125">
        <v>17</v>
      </c>
      <c r="B24" s="586" t="s">
        <v>164</v>
      </c>
      <c r="C24" s="587" t="s">
        <v>416</v>
      </c>
      <c r="D24" s="588">
        <v>11100000798</v>
      </c>
      <c r="E24" s="589" t="s">
        <v>737</v>
      </c>
      <c r="F24" s="590">
        <f>IFERROR((VLOOKUP($D24,'Mau 4B'!$D$11:$W$394,2,0)),0)</f>
        <v>87</v>
      </c>
      <c r="G24" s="590">
        <f>IFERROR((VLOOKUP($D24,'Mau 4B'!$D$11:$W$394,3,0)),0)</f>
        <v>31</v>
      </c>
      <c r="H24" s="590">
        <f>IFERROR((VLOOKUP($D24,'Mau 4B'!$D$11:$W$394,4,0)),0)</f>
        <v>60</v>
      </c>
      <c r="I24" s="590">
        <f>IFERROR((VLOOKUP($D24,'Mau 4B'!$D$11:$W$394,5,0)),0)</f>
        <v>1</v>
      </c>
      <c r="J24" s="590">
        <f>IFERROR((VLOOKUP($D24,'Mau 4B'!$D$11:$W$394,6,0)),0)</f>
        <v>0</v>
      </c>
      <c r="K24" s="584">
        <f t="shared" si="0"/>
        <v>92</v>
      </c>
      <c r="L24" s="590" t="str">
        <f>IFERROR((VLOOKUP($D24,'Mau 4B'!$D$11:$W$394,13,0)),0)</f>
        <v>Xuất sắc</v>
      </c>
      <c r="M24" s="585">
        <f>IFERROR((VLOOKUP($D24,'Mau 4B'!$D$11:$W$394,12,0)),0)</f>
        <v>92</v>
      </c>
      <c r="N24" s="585" t="str">
        <f>IFERROR((VLOOKUP($D24,'Mau 4B'!$D$11:$W$394,19,0)),0)</f>
        <v>Xuất sắc</v>
      </c>
      <c r="O24" s="166">
        <f>IFERROR((VLOOKUP($D24,'Mau 4B'!$D$11:$W$394,14,0)),0)</f>
        <v>0</v>
      </c>
      <c r="Q24" s="398" t="s">
        <v>506</v>
      </c>
      <c r="R24" s="525" t="s">
        <v>486</v>
      </c>
      <c r="S24" s="9">
        <v>3</v>
      </c>
      <c r="T24" s="531">
        <v>2</v>
      </c>
      <c r="U24" s="79">
        <v>2</v>
      </c>
      <c r="V24" s="117"/>
      <c r="W24" s="79">
        <v>1</v>
      </c>
      <c r="X24" s="117"/>
      <c r="Y24" s="79"/>
      <c r="Z24" s="172"/>
      <c r="AA24" s="172">
        <v>3</v>
      </c>
      <c r="AB24" s="531">
        <v>2</v>
      </c>
      <c r="AC24" s="79">
        <v>2</v>
      </c>
      <c r="AD24" s="117"/>
      <c r="AE24" s="79">
        <v>1</v>
      </c>
      <c r="AF24" s="117"/>
      <c r="AG24" s="172"/>
      <c r="AH24" s="172"/>
      <c r="AI24" s="172"/>
    </row>
    <row r="25" spans="1:35" s="3" customFormat="1" ht="31.5" x14ac:dyDescent="0.25">
      <c r="A25" s="125">
        <v>18</v>
      </c>
      <c r="B25" s="23" t="s">
        <v>28</v>
      </c>
      <c r="C25" s="45" t="s">
        <v>415</v>
      </c>
      <c r="D25" s="123">
        <v>11100000732</v>
      </c>
      <c r="E25" s="381" t="s">
        <v>737</v>
      </c>
      <c r="F25" s="166">
        <f>IFERROR((VLOOKUP($D25,'Mau 4B'!$D$11:$W$394,2,0)),0)</f>
        <v>92</v>
      </c>
      <c r="G25" s="166">
        <f>IFERROR((VLOOKUP($D25,'Mau 4B'!$D$11:$W$394,3,0)),0)</f>
        <v>32</v>
      </c>
      <c r="H25" s="166">
        <f>IFERROR((VLOOKUP($D25,'Mau 4B'!$D$11:$W$394,4,0)),0)</f>
        <v>60</v>
      </c>
      <c r="I25" s="166">
        <f>IFERROR((VLOOKUP($D25,'Mau 4B'!$D$11:$W$394,5,0)),0)</f>
        <v>1</v>
      </c>
      <c r="J25" s="166">
        <f>IFERROR((VLOOKUP($D25,'Mau 4B'!$D$11:$W$394,6,0)),0)</f>
        <v>0</v>
      </c>
      <c r="K25" s="179">
        <f>G25+H25+I25-J25</f>
        <v>93</v>
      </c>
      <c r="L25" s="166" t="str">
        <f>IFERROR((VLOOKUP($D25,'Mau 4B'!$D$11:$W$394,13,0)),0)</f>
        <v>Xuất sắc</v>
      </c>
      <c r="M25" s="161">
        <f>IFERROR((VLOOKUP($D25,'Mau 4B'!$D$11:$W$394,12,0)),0)</f>
        <v>93</v>
      </c>
      <c r="N25" s="161" t="str">
        <f>IFERROR((VLOOKUP($D25,'Mau 4B'!$D$11:$W$394,19,0)),0)</f>
        <v>Xuất sắc</v>
      </c>
      <c r="O25" s="166">
        <f>IFERROR((VLOOKUP($D25,'Mau 4B'!$D$11:$W$394,14,0)),0)</f>
        <v>0</v>
      </c>
      <c r="Q25" s="398" t="s">
        <v>507</v>
      </c>
      <c r="R25" s="525" t="s">
        <v>487</v>
      </c>
      <c r="S25" s="9">
        <v>2</v>
      </c>
      <c r="T25" s="531">
        <v>1</v>
      </c>
      <c r="U25" s="79">
        <v>1</v>
      </c>
      <c r="V25" s="117"/>
      <c r="W25" s="79">
        <v>1</v>
      </c>
      <c r="X25" s="117"/>
      <c r="Y25" s="79"/>
      <c r="Z25" s="172"/>
      <c r="AA25" s="172">
        <v>2</v>
      </c>
      <c r="AB25" s="531">
        <v>1</v>
      </c>
      <c r="AC25" s="79">
        <v>1</v>
      </c>
      <c r="AD25" s="117"/>
      <c r="AE25" s="79">
        <v>1</v>
      </c>
      <c r="AF25" s="117"/>
      <c r="AG25" s="172"/>
      <c r="AH25" s="172"/>
      <c r="AI25" s="172"/>
    </row>
    <row r="26" spans="1:35" s="3" customFormat="1" ht="37.5" x14ac:dyDescent="0.25">
      <c r="A26" s="125">
        <v>19</v>
      </c>
      <c r="B26" s="23" t="s">
        <v>144</v>
      </c>
      <c r="C26" s="45" t="s">
        <v>146</v>
      </c>
      <c r="D26" s="27">
        <v>11100000746</v>
      </c>
      <c r="E26" s="382" t="s">
        <v>738</v>
      </c>
      <c r="F26" s="166">
        <f>IFERROR((VLOOKUP($D26,'Mau 4B'!$D$11:$W$394,2,0)),0)</f>
        <v>97.5</v>
      </c>
      <c r="G26" s="166">
        <f>IFERROR((VLOOKUP($D26,'Mau 4B'!$D$11:$W$394,3,0)),0)</f>
        <v>37.5</v>
      </c>
      <c r="H26" s="166">
        <f>IFERROR((VLOOKUP($D26,'Mau 4B'!$D$11:$W$394,4,0)),0)</f>
        <v>60</v>
      </c>
      <c r="I26" s="166">
        <f>IFERROR((VLOOKUP($D26,'Mau 4B'!$D$11:$W$394,5,0)),0)</f>
        <v>0.25</v>
      </c>
      <c r="J26" s="166">
        <f>IFERROR((VLOOKUP($D26,'Mau 4B'!$D$11:$W$394,6,0)),0)</f>
        <v>0</v>
      </c>
      <c r="K26" s="179">
        <f t="shared" si="0"/>
        <v>97.75</v>
      </c>
      <c r="L26" s="166" t="str">
        <f>IFERROR((VLOOKUP($D26,'Mau 4B'!$D$11:$W$394,13,0)),0)</f>
        <v>Xuất sắc</v>
      </c>
      <c r="M26" s="161">
        <f>IFERROR((VLOOKUP($D26,'Mau 4B'!$D$11:$W$394,12,0)),0)</f>
        <v>97.5</v>
      </c>
      <c r="N26" s="161" t="str">
        <f>IFERROR((VLOOKUP($D26,'Mau 4B'!$D$11:$W$394,19,0)),0)</f>
        <v>Xuất sắc</v>
      </c>
      <c r="O26" s="166">
        <f>IFERROR((VLOOKUP($D26,'Mau 4B'!$D$11:$W$394,14,0)),0)</f>
        <v>0</v>
      </c>
      <c r="Q26" s="398" t="s">
        <v>508</v>
      </c>
      <c r="R26" s="525" t="s">
        <v>515</v>
      </c>
      <c r="S26" s="9">
        <v>2</v>
      </c>
      <c r="T26" s="531">
        <v>1</v>
      </c>
      <c r="U26" s="79">
        <v>1</v>
      </c>
      <c r="V26" s="117"/>
      <c r="W26" s="79">
        <v>1</v>
      </c>
      <c r="X26" s="117"/>
      <c r="Y26" s="79"/>
      <c r="Z26" s="172"/>
      <c r="AA26" s="172"/>
      <c r="AB26" s="531"/>
      <c r="AC26" s="172"/>
      <c r="AD26" s="117"/>
      <c r="AE26" s="172"/>
      <c r="AF26" s="117"/>
      <c r="AG26" s="172"/>
      <c r="AH26" s="172"/>
      <c r="AI26" s="172"/>
    </row>
    <row r="27" spans="1:35" s="3" customFormat="1" ht="37.5" x14ac:dyDescent="0.25">
      <c r="A27" s="125">
        <v>20</v>
      </c>
      <c r="B27" s="71" t="s">
        <v>28</v>
      </c>
      <c r="C27" s="45" t="s">
        <v>179</v>
      </c>
      <c r="D27" s="153">
        <v>40800000177</v>
      </c>
      <c r="E27" s="382" t="s">
        <v>740</v>
      </c>
      <c r="F27" s="166">
        <f>IFERROR((VLOOKUP($D27,'Mau 4B'!$D$11:$W$394,2,0)),0)</f>
        <v>94</v>
      </c>
      <c r="G27" s="166">
        <f>IFERROR((VLOOKUP($D27,'Mau 4B'!$D$11:$W$394,3,0)),0)</f>
        <v>36</v>
      </c>
      <c r="H27" s="166">
        <f>IFERROR((VLOOKUP($D27,'Mau 4B'!$D$11:$W$394,4,0)),0)</f>
        <v>60</v>
      </c>
      <c r="I27" s="166">
        <f>IFERROR((VLOOKUP($D27,'Mau 4B'!$D$11:$W$394,5,0)),0)</f>
        <v>0</v>
      </c>
      <c r="J27" s="166">
        <f>IFERROR((VLOOKUP($D27,'Mau 4B'!$D$11:$W$394,6,0)),0)</f>
        <v>0</v>
      </c>
      <c r="K27" s="179">
        <f>G27+H27+I27-J27</f>
        <v>96</v>
      </c>
      <c r="L27" s="166" t="str">
        <f>IFERROR((VLOOKUP($D27,'Mau 4B'!$D$11:$W$394,13,0)),0)</f>
        <v>Xuất sắc</v>
      </c>
      <c r="M27" s="161">
        <f>IFERROR((VLOOKUP($D27,'Mau 4B'!$D$11:$W$394,12,0)),0)</f>
        <v>96</v>
      </c>
      <c r="N27" s="161" t="str">
        <f>IFERROR((VLOOKUP($D27,'Mau 4B'!$D$11:$W$394,19,0)),0)</f>
        <v>Xuất sắc</v>
      </c>
      <c r="O27" s="166">
        <f>IFERROR((VLOOKUP($D27,'Mau 4B'!$D$11:$W$394,14,0)),0)</f>
        <v>0</v>
      </c>
      <c r="Q27" s="398" t="s">
        <v>509</v>
      </c>
      <c r="R27" s="525" t="s">
        <v>488</v>
      </c>
      <c r="S27" s="9">
        <v>1</v>
      </c>
      <c r="T27" s="531">
        <v>1</v>
      </c>
      <c r="U27" s="79">
        <v>1</v>
      </c>
      <c r="V27" s="117"/>
      <c r="W27" s="79"/>
      <c r="X27" s="117"/>
      <c r="Y27" s="79"/>
      <c r="Z27" s="172"/>
      <c r="AA27" s="172"/>
      <c r="AB27" s="531"/>
      <c r="AC27" s="172"/>
      <c r="AD27" s="117"/>
      <c r="AE27" s="172"/>
      <c r="AF27" s="117"/>
      <c r="AG27" s="172"/>
      <c r="AH27" s="172"/>
      <c r="AI27" s="172"/>
    </row>
    <row r="28" spans="1:35" s="3" customFormat="1" ht="37.5" x14ac:dyDescent="0.25">
      <c r="A28" s="125">
        <v>21</v>
      </c>
      <c r="B28" s="71" t="s">
        <v>764</v>
      </c>
      <c r="C28" s="45" t="s">
        <v>183</v>
      </c>
      <c r="D28" s="451">
        <v>81200000317</v>
      </c>
      <c r="E28" s="382" t="s">
        <v>740</v>
      </c>
      <c r="F28" s="166">
        <f>IFERROR((VLOOKUP($D28,'Mau 4B'!$D$11:$W$394,2,0)),0)</f>
        <v>92</v>
      </c>
      <c r="G28" s="166">
        <f>IFERROR((VLOOKUP($D28,'Mau 4B'!$D$11:$W$394,3,0)),0)</f>
        <v>32</v>
      </c>
      <c r="H28" s="166">
        <f>IFERROR((VLOOKUP($D28,'Mau 4B'!$D$11:$W$394,4,0)),0)</f>
        <v>60</v>
      </c>
      <c r="I28" s="166">
        <f>IFERROR((VLOOKUP($D28,'Mau 4B'!$D$11:$W$394,5,0)),0)</f>
        <v>0.75</v>
      </c>
      <c r="J28" s="166">
        <f>IFERROR((VLOOKUP($D28,'Mau 4B'!$D$11:$W$394,6,0)),0)</f>
        <v>0</v>
      </c>
      <c r="K28" s="179">
        <f>G28+H28+I28-J28</f>
        <v>92.75</v>
      </c>
      <c r="L28" s="166" t="str">
        <f>IFERROR((VLOOKUP($D28,'Mau 4B'!$D$11:$W$394,13,0)),0)</f>
        <v>Xuất sắc</v>
      </c>
      <c r="M28" s="161">
        <f>IFERROR((VLOOKUP($D28,'Mau 4B'!$D$11:$W$394,12,0)),0)</f>
        <v>92</v>
      </c>
      <c r="N28" s="161" t="str">
        <f>IFERROR((VLOOKUP($D28,'Mau 4B'!$D$11:$W$394,19,0)),0)</f>
        <v>Xuất sắc</v>
      </c>
      <c r="O28" s="166">
        <f>IFERROR((VLOOKUP($D28,'Mau 4B'!$D$11:$W$394,14,0)),0)</f>
        <v>0</v>
      </c>
      <c r="Q28" s="398" t="s">
        <v>510</v>
      </c>
      <c r="R28" s="525" t="s">
        <v>489</v>
      </c>
      <c r="S28" s="9">
        <v>1</v>
      </c>
      <c r="T28" s="531">
        <v>1</v>
      </c>
      <c r="U28" s="79">
        <v>1</v>
      </c>
      <c r="V28" s="117"/>
      <c r="W28" s="79"/>
      <c r="X28" s="117"/>
      <c r="Y28" s="79"/>
      <c r="Z28" s="172"/>
      <c r="AA28" s="172">
        <v>3</v>
      </c>
      <c r="AB28" s="531">
        <v>2</v>
      </c>
      <c r="AC28" s="79">
        <v>2</v>
      </c>
      <c r="AD28" s="117"/>
      <c r="AE28" s="79">
        <v>1</v>
      </c>
      <c r="AF28" s="117"/>
      <c r="AG28" s="79"/>
      <c r="AH28" s="79"/>
      <c r="AI28" s="79"/>
    </row>
    <row r="29" spans="1:35" s="4" customFormat="1" ht="37.5" x14ac:dyDescent="0.25">
      <c r="A29" s="125">
        <v>22</v>
      </c>
      <c r="B29" s="23" t="s">
        <v>185</v>
      </c>
      <c r="C29" s="45" t="s">
        <v>186</v>
      </c>
      <c r="D29" s="27">
        <v>11100083326</v>
      </c>
      <c r="E29" s="382" t="s">
        <v>741</v>
      </c>
      <c r="F29" s="166">
        <f>IFERROR((VLOOKUP($D29,'Mau 4B'!$D$11:$W$394,2,0)),0)</f>
        <v>92</v>
      </c>
      <c r="G29" s="166">
        <f>IFERROR((VLOOKUP($D29,'Mau 4B'!$D$11:$W$394,3,0)),0)</f>
        <v>32</v>
      </c>
      <c r="H29" s="166">
        <f>IFERROR((VLOOKUP($D29,'Mau 4B'!$D$11:$W$394,4,0)),0)</f>
        <v>60</v>
      </c>
      <c r="I29" s="166">
        <f>IFERROR((VLOOKUP($D29,'Mau 4B'!$D$11:$W$394,5,0)),0)</f>
        <v>2</v>
      </c>
      <c r="J29" s="166">
        <f>IFERROR((VLOOKUP($D29,'Mau 4B'!$D$11:$W$394,6,0)),0)</f>
        <v>0</v>
      </c>
      <c r="K29" s="179"/>
      <c r="L29" s="166" t="str">
        <f>IFERROR((VLOOKUP($D29,'Mau 4B'!$D$11:$W$394,13,0)),0)</f>
        <v>Xuất sắc</v>
      </c>
      <c r="M29" s="161">
        <f>IFERROR((VLOOKUP($D29,'Mau 4B'!$D$11:$W$394,12,0)),0)</f>
        <v>94</v>
      </c>
      <c r="N29" s="161" t="str">
        <f>IFERROR((VLOOKUP($D29,'Mau 4B'!$D$11:$W$394,19,0)),0)</f>
        <v>Xuất sắc</v>
      </c>
      <c r="O29" s="166">
        <f>IFERROR((VLOOKUP($D29,'Mau 4B'!$D$11:$W$394,14,0)),0)</f>
        <v>0</v>
      </c>
      <c r="Q29" s="398" t="s">
        <v>511</v>
      </c>
      <c r="R29" s="525" t="s">
        <v>654</v>
      </c>
      <c r="S29" s="172">
        <v>1</v>
      </c>
      <c r="T29" s="531">
        <v>1</v>
      </c>
      <c r="U29" s="79">
        <v>1</v>
      </c>
      <c r="V29" s="117"/>
      <c r="W29" s="79"/>
      <c r="X29" s="117"/>
      <c r="Y29" s="79"/>
      <c r="Z29" s="79"/>
      <c r="AA29" s="172"/>
      <c r="AB29" s="531"/>
      <c r="AC29" s="172"/>
      <c r="AD29" s="117"/>
      <c r="AE29" s="172"/>
      <c r="AF29" s="117"/>
      <c r="AG29" s="172"/>
      <c r="AH29" s="172"/>
      <c r="AI29" s="172"/>
    </row>
    <row r="30" spans="1:35" s="69" customFormat="1" ht="29.25" customHeight="1" x14ac:dyDescent="0.25">
      <c r="A30" s="125">
        <v>23</v>
      </c>
      <c r="B30" s="23" t="s">
        <v>440</v>
      </c>
      <c r="C30" s="44" t="s">
        <v>441</v>
      </c>
      <c r="D30" s="27">
        <v>11100000785</v>
      </c>
      <c r="E30" s="27" t="s">
        <v>742</v>
      </c>
      <c r="F30" s="166">
        <f>IFERROR((VLOOKUP($D30,'Mau 4B'!$D$11:$W$394,2,0)),0)</f>
        <v>96</v>
      </c>
      <c r="G30" s="166">
        <f>IFERROR((VLOOKUP($D30,'Mau 4B'!$D$11:$W$394,3,0)),0)</f>
        <v>36</v>
      </c>
      <c r="H30" s="166">
        <f>IFERROR((VLOOKUP($D30,'Mau 4B'!$D$11:$W$394,4,0)),0)</f>
        <v>60</v>
      </c>
      <c r="I30" s="166">
        <f>IFERROR((VLOOKUP($D30,'Mau 4B'!$D$11:$W$394,5,0)),0)</f>
        <v>0</v>
      </c>
      <c r="J30" s="166">
        <f>IFERROR((VLOOKUP($D30,'Mau 4B'!$D$11:$W$394,6,0)),0)</f>
        <v>0</v>
      </c>
      <c r="K30" s="179">
        <f t="shared" ref="K30:K42" si="1">G30+H30+I30-J30</f>
        <v>96</v>
      </c>
      <c r="L30" s="166" t="str">
        <f>IFERROR((VLOOKUP($D30,'Mau 4B'!$D$11:$W$394,13,0)),0)</f>
        <v>Xuất sắc</v>
      </c>
      <c r="M30" s="161">
        <f>IFERROR((VLOOKUP($D30,'Mau 4B'!$D$11:$W$394,12,0)),0)</f>
        <v>96</v>
      </c>
      <c r="N30" s="161" t="str">
        <f>IFERROR((VLOOKUP($D30,'Mau 4B'!$D$11:$W$394,19,0)),0)</f>
        <v>Xuất sắc</v>
      </c>
      <c r="O30" s="166">
        <f>IFERROR((VLOOKUP($D30,'Mau 4B'!$D$11:$W$394,14,0)),0)</f>
        <v>0</v>
      </c>
      <c r="Q30" s="398" t="s">
        <v>563</v>
      </c>
      <c r="R30" s="525"/>
      <c r="S30" s="172"/>
      <c r="T30" s="516"/>
      <c r="U30" s="79"/>
      <c r="V30" s="117"/>
      <c r="W30" s="79"/>
      <c r="X30" s="117"/>
      <c r="Y30" s="79"/>
      <c r="Z30" s="79"/>
      <c r="AA30" s="172"/>
      <c r="AB30" s="516"/>
      <c r="AC30" s="172"/>
      <c r="AD30" s="117"/>
      <c r="AE30" s="172"/>
      <c r="AF30" s="117"/>
      <c r="AG30" s="172"/>
      <c r="AH30" s="172"/>
      <c r="AI30" s="172"/>
    </row>
    <row r="31" spans="1:35" s="69" customFormat="1" ht="34.5" customHeight="1" x14ac:dyDescent="0.25">
      <c r="A31" s="125">
        <v>24</v>
      </c>
      <c r="B31" s="23" t="s">
        <v>447</v>
      </c>
      <c r="C31" s="44" t="s">
        <v>448</v>
      </c>
      <c r="D31" s="27">
        <v>11100082715</v>
      </c>
      <c r="E31" s="382" t="s">
        <v>743</v>
      </c>
      <c r="F31" s="166">
        <f>IFERROR((VLOOKUP($D31,'Mau 4B'!$D$11:$W$394,2,0)),0)</f>
        <v>95</v>
      </c>
      <c r="G31" s="166">
        <f>IFERROR((VLOOKUP($D31,'Mau 4B'!$D$11:$W$394,3,0)),0)</f>
        <v>35</v>
      </c>
      <c r="H31" s="166">
        <f>IFERROR((VLOOKUP($D31,'Mau 4B'!$D$11:$W$394,4,0)),0)</f>
        <v>50</v>
      </c>
      <c r="I31" s="166">
        <f>IFERROR((VLOOKUP($D31,'Mau 4B'!$D$11:$W$394,5,0)),0)</f>
        <v>0</v>
      </c>
      <c r="J31" s="166">
        <f>IFERROR((VLOOKUP($D31,'Mau 4B'!$D$11:$W$394,6,0)),0)</f>
        <v>0</v>
      </c>
      <c r="K31" s="179">
        <f t="shared" si="1"/>
        <v>85</v>
      </c>
      <c r="L31" s="166" t="str">
        <f>IFERROR((VLOOKUP($D31,'Mau 4B'!$D$11:$W$394,13,0)),0)</f>
        <v>Tốt</v>
      </c>
      <c r="M31" s="161">
        <f>IFERROR((VLOOKUP($D31,'Mau 4B'!$D$11:$W$394,12,0)),0)</f>
        <v>85</v>
      </c>
      <c r="N31" s="161" t="str">
        <f>IFERROR((VLOOKUP($D31,'Mau 4B'!$D$11:$W$394,19,0)),0)</f>
        <v>Tốt</v>
      </c>
      <c r="O31" s="166">
        <f>IFERROR((VLOOKUP($D31,'Mau 4B'!$D$11:$W$394,14,0)),0)</f>
        <v>0</v>
      </c>
      <c r="Q31" s="397"/>
      <c r="R31" s="391" t="s">
        <v>16</v>
      </c>
      <c r="S31" s="9">
        <f t="shared" ref="S31:AE31" si="2">SUM(S8:S30)</f>
        <v>43</v>
      </c>
      <c r="T31" s="389">
        <f t="shared" si="2"/>
        <v>27</v>
      </c>
      <c r="U31" s="172">
        <f t="shared" si="2"/>
        <v>27</v>
      </c>
      <c r="V31" s="172">
        <f t="shared" si="2"/>
        <v>0</v>
      </c>
      <c r="W31" s="172">
        <f t="shared" si="2"/>
        <v>12</v>
      </c>
      <c r="X31" s="172">
        <f t="shared" si="2"/>
        <v>0</v>
      </c>
      <c r="Y31" s="172">
        <f t="shared" si="2"/>
        <v>0</v>
      </c>
      <c r="Z31" s="172"/>
      <c r="AA31" s="9">
        <f t="shared" si="2"/>
        <v>18</v>
      </c>
      <c r="AB31" s="516">
        <f t="shared" si="2"/>
        <v>10</v>
      </c>
      <c r="AC31" s="172">
        <f t="shared" si="2"/>
        <v>9</v>
      </c>
      <c r="AD31" s="172">
        <f t="shared" si="2"/>
        <v>0</v>
      </c>
      <c r="AE31" s="172">
        <f t="shared" si="2"/>
        <v>9</v>
      </c>
      <c r="AF31" s="117"/>
      <c r="AG31" s="172"/>
      <c r="AH31" s="172"/>
      <c r="AI31" s="172"/>
    </row>
    <row r="32" spans="1:35" s="69" customFormat="1" ht="39" customHeight="1" x14ac:dyDescent="0.25">
      <c r="A32" s="125">
        <v>25</v>
      </c>
      <c r="B32" s="50" t="s">
        <v>261</v>
      </c>
      <c r="C32" s="127" t="s">
        <v>318</v>
      </c>
      <c r="D32" s="120">
        <v>60400000280</v>
      </c>
      <c r="E32" s="517" t="s">
        <v>744</v>
      </c>
      <c r="F32" s="166">
        <f>IFERROR((VLOOKUP($D32,'Mau 4B'!$D$11:$W$394,2,0)),0)</f>
        <v>98</v>
      </c>
      <c r="G32" s="166">
        <f>IFERROR((VLOOKUP($D32,'Mau 4B'!$D$11:$W$394,3,0)),0)</f>
        <v>38</v>
      </c>
      <c r="H32" s="166">
        <f>IFERROR((VLOOKUP($D32,'Mau 4B'!$D$11:$W$394,4,0)),0)</f>
        <v>60</v>
      </c>
      <c r="I32" s="166">
        <f>IFERROR((VLOOKUP($D32,'Mau 4B'!$D$11:$W$394,5,0)),0)</f>
        <v>0.5</v>
      </c>
      <c r="J32" s="166">
        <f>IFERROR((VLOOKUP($D32,'Mau 4B'!$D$11:$W$394,6,0)),0)</f>
        <v>0</v>
      </c>
      <c r="K32" s="179">
        <f t="shared" si="1"/>
        <v>98.5</v>
      </c>
      <c r="L32" s="166" t="str">
        <f>IFERROR((VLOOKUP($D32,'Mau 4B'!$D$11:$W$394,13,0)),0)</f>
        <v>Xuất sắc</v>
      </c>
      <c r="M32" s="161">
        <f>IFERROR((VLOOKUP($D32,'Mau 4B'!$D$11:$W$394,12,0)),0)</f>
        <v>98.5</v>
      </c>
      <c r="N32" s="161" t="str">
        <f>IFERROR((VLOOKUP($D32,'Mau 4B'!$D$11:$W$394,19,0)),0)</f>
        <v>Tốt</v>
      </c>
      <c r="O32" s="166">
        <f>IFERROR((VLOOKUP($D32,'Mau 4B'!$D$11:$W$394,14,0)),0)</f>
        <v>0</v>
      </c>
      <c r="Q32" s="397"/>
      <c r="R32" s="391" t="s">
        <v>369</v>
      </c>
      <c r="S32" s="530"/>
      <c r="T32" s="516"/>
      <c r="U32" s="172"/>
      <c r="V32" s="172"/>
      <c r="W32" s="172"/>
      <c r="X32" s="172"/>
      <c r="Y32" s="172"/>
      <c r="Z32" s="172"/>
      <c r="AA32" s="9"/>
      <c r="AB32" s="516"/>
      <c r="AC32" s="172"/>
      <c r="AD32" s="172"/>
      <c r="AE32" s="172"/>
      <c r="AF32" s="117"/>
      <c r="AG32" s="172"/>
      <c r="AH32" s="172"/>
      <c r="AI32" s="172"/>
    </row>
    <row r="33" spans="1:35" s="55" customFormat="1" ht="36.75" customHeight="1" x14ac:dyDescent="0.25">
      <c r="A33" s="125">
        <v>26</v>
      </c>
      <c r="B33" s="36" t="s">
        <v>92</v>
      </c>
      <c r="C33" s="139" t="s">
        <v>93</v>
      </c>
      <c r="D33" s="294">
        <v>11100000799</v>
      </c>
      <c r="E33" s="293" t="s">
        <v>746</v>
      </c>
      <c r="F33" s="518">
        <f>IFERROR((VLOOKUP($D33,'Mau 4B'!$D$11:$W$394,2,0)),0)</f>
        <v>96</v>
      </c>
      <c r="G33" s="518">
        <f>IFERROR((VLOOKUP($D33,'Mau 4B'!$D$11:$W$394,3,0)),0)</f>
        <v>37</v>
      </c>
      <c r="H33" s="518">
        <f>IFERROR((VLOOKUP($D33,'Mau 4B'!$D$11:$W$394,4,0)),0)</f>
        <v>60</v>
      </c>
      <c r="I33" s="518">
        <f>IFERROR((VLOOKUP($D33,'Mau 4B'!$D$11:$W$394,5,0)),0)</f>
        <v>1</v>
      </c>
      <c r="J33" s="518">
        <f>IFERROR((VLOOKUP($D33,'Mau 4B'!$D$11:$W$394,6,0)),0)</f>
        <v>0</v>
      </c>
      <c r="K33" s="474">
        <f t="shared" si="1"/>
        <v>98</v>
      </c>
      <c r="L33" s="518" t="str">
        <f>IFERROR((VLOOKUP($D33,'Mau 4B'!$D$11:$W$394,13,0)),0)</f>
        <v>Xuất sắc</v>
      </c>
      <c r="M33" s="161">
        <f>IFERROR((VLOOKUP($D33,'Mau 4B'!$D$11:$W$394,12,0)),0)</f>
        <v>98</v>
      </c>
      <c r="N33" s="161" t="str">
        <f>IFERROR((VLOOKUP($D33,'Mau 4B'!$D$11:$W$394,19,0)),0)</f>
        <v>Xuất sắc</v>
      </c>
      <c r="O33" s="166">
        <f>IFERROR((VLOOKUP($D33,'Mau 4B'!$D$11:$W$394,14,0)),0)</f>
        <v>0</v>
      </c>
      <c r="Q33" s="399"/>
      <c r="R33" s="400" t="s">
        <v>849</v>
      </c>
      <c r="S33" s="401">
        <f>S31+AA31</f>
        <v>61</v>
      </c>
      <c r="T33" s="402">
        <f>T31+AB31</f>
        <v>37</v>
      </c>
      <c r="U33" s="402">
        <f>U31+AC31</f>
        <v>36</v>
      </c>
      <c r="V33" s="402"/>
      <c r="W33" s="402">
        <f>W31+AE31</f>
        <v>21</v>
      </c>
      <c r="X33" s="402"/>
      <c r="Y33" s="402">
        <f>Y31+AG31</f>
        <v>0</v>
      </c>
      <c r="Z33" s="402">
        <f>Z31+AI31</f>
        <v>0</v>
      </c>
      <c r="AA33" s="403"/>
      <c r="AB33" s="403"/>
      <c r="AC33" s="403"/>
      <c r="AD33" s="403"/>
      <c r="AE33" s="403"/>
      <c r="AF33" s="403"/>
      <c r="AG33" s="403"/>
      <c r="AH33" s="403"/>
      <c r="AI33" s="403"/>
    </row>
    <row r="34" spans="1:35" s="3" customFormat="1" ht="36.75" customHeight="1" x14ac:dyDescent="0.25">
      <c r="A34" s="125">
        <v>27</v>
      </c>
      <c r="B34" s="50" t="s">
        <v>157</v>
      </c>
      <c r="C34" s="140" t="s">
        <v>145</v>
      </c>
      <c r="D34" s="82">
        <v>11100082586</v>
      </c>
      <c r="E34" s="82" t="s">
        <v>747</v>
      </c>
      <c r="F34" s="166">
        <f>IFERROR((VLOOKUP($D34,'Mau 4B'!$D$11:$W$394,2,0)),0)</f>
        <v>86</v>
      </c>
      <c r="G34" s="166">
        <f>IFERROR((VLOOKUP($D34,'Mau 4B'!$D$11:$W$394,3,0)),0)</f>
        <v>35</v>
      </c>
      <c r="H34" s="166">
        <f>IFERROR((VLOOKUP($D34,'Mau 4B'!$D$11:$W$394,4,0)),0)</f>
        <v>60</v>
      </c>
      <c r="I34" s="166">
        <f>IFERROR((VLOOKUP($D34,'Mau 4B'!$D$11:$W$394,5,0)),0)</f>
        <v>1</v>
      </c>
      <c r="J34" s="166">
        <f>IFERROR((VLOOKUP($D34,'Mau 4B'!$D$11:$W$394,6,0)),0)</f>
        <v>0</v>
      </c>
      <c r="K34" s="179">
        <f t="shared" si="1"/>
        <v>96</v>
      </c>
      <c r="L34" s="166" t="str">
        <f>IFERROR((VLOOKUP($D34,'Mau 4B'!$D$11:$W$394,13,0)),0)</f>
        <v>Xuất sắc</v>
      </c>
      <c r="M34" s="161">
        <f>IFERROR((VLOOKUP($D34,'Mau 4B'!$D$11:$W$394,12,0)),0)</f>
        <v>96</v>
      </c>
      <c r="N34" s="161" t="str">
        <f>IFERROR((VLOOKUP($D34,'Mau 4B'!$D$11:$W$394,19,0)),0)</f>
        <v>Xuất sắc</v>
      </c>
      <c r="O34" s="166">
        <f>IFERROR((VLOOKUP($D34,'Mau 4B'!$D$11:$W$394,14,0)),0)</f>
        <v>0</v>
      </c>
      <c r="Q34" s="397"/>
      <c r="R34" s="391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</row>
    <row r="35" spans="1:35" s="3" customFormat="1" ht="37.5" x14ac:dyDescent="0.25">
      <c r="A35" s="125">
        <v>28</v>
      </c>
      <c r="B35" s="50" t="s">
        <v>144</v>
      </c>
      <c r="C35" s="140" t="s">
        <v>143</v>
      </c>
      <c r="D35" s="82">
        <v>11100110132</v>
      </c>
      <c r="E35" s="82" t="s">
        <v>747</v>
      </c>
      <c r="F35" s="166">
        <f>IFERROR((VLOOKUP($D35,'Mau 4B'!$D$11:$W$394,2,0)),0)</f>
        <v>82</v>
      </c>
      <c r="G35" s="166">
        <f>IFERROR((VLOOKUP($D35,'Mau 4B'!$D$11:$W$394,3,0)),0)</f>
        <v>33</v>
      </c>
      <c r="H35" s="166">
        <f>IFERROR((VLOOKUP($D35,'Mau 4B'!$D$11:$W$394,4,0)),0)</f>
        <v>50</v>
      </c>
      <c r="I35" s="166">
        <f>IFERROR((VLOOKUP($D35,'Mau 4B'!$D$11:$W$394,5,0)),0)</f>
        <v>1</v>
      </c>
      <c r="J35" s="166">
        <f>IFERROR((VLOOKUP($D35,'Mau 4B'!$D$11:$W$394,6,0)),0)</f>
        <v>0</v>
      </c>
      <c r="K35" s="179">
        <f t="shared" si="1"/>
        <v>84</v>
      </c>
      <c r="L35" s="166" t="str">
        <f>IFERROR((VLOOKUP($D35,'Mau 4B'!$D$11:$W$394,13,0)),0)</f>
        <v>Tốt</v>
      </c>
      <c r="M35" s="161">
        <f>IFERROR((VLOOKUP($D35,'Mau 4B'!$D$11:$W$394,12,0)),0)</f>
        <v>84</v>
      </c>
      <c r="N35" s="161" t="str">
        <f>IFERROR((VLOOKUP($D35,'Mau 4B'!$D$11:$W$394,19,0)),0)</f>
        <v>Tốt</v>
      </c>
      <c r="O35" s="166">
        <f>IFERROR((VLOOKUP($D35,'Mau 4B'!$D$11:$W$394,14,0)),0)</f>
        <v>0</v>
      </c>
      <c r="Q35" s="392"/>
      <c r="R35" s="392"/>
    </row>
    <row r="36" spans="1:35" s="3" customFormat="1" ht="37.5" x14ac:dyDescent="0.25">
      <c r="A36" s="125">
        <v>29</v>
      </c>
      <c r="B36" s="67" t="s">
        <v>207</v>
      </c>
      <c r="C36" s="142" t="s">
        <v>208</v>
      </c>
      <c r="D36" s="27">
        <v>11100000727</v>
      </c>
      <c r="E36" s="382" t="s">
        <v>749</v>
      </c>
      <c r="F36" s="166">
        <f>IFERROR((VLOOKUP($D36,'Mau 4B'!$D$11:$W$394,2,0)),0)</f>
        <v>95</v>
      </c>
      <c r="G36" s="166">
        <f>IFERROR((VLOOKUP($D36,'Mau 4B'!$D$11:$W$394,3,0)),0)</f>
        <v>36</v>
      </c>
      <c r="H36" s="166">
        <f>IFERROR((VLOOKUP($D36,'Mau 4B'!$D$11:$W$394,4,0)),0)</f>
        <v>60</v>
      </c>
      <c r="I36" s="166">
        <f>IFERROR((VLOOKUP($D36,'Mau 4B'!$D$11:$W$394,5,0)),0)</f>
        <v>0</v>
      </c>
      <c r="J36" s="166">
        <f>IFERROR((VLOOKUP($D36,'Mau 4B'!$D$11:$W$394,6,0)),0)</f>
        <v>0</v>
      </c>
      <c r="K36" s="179">
        <f t="shared" si="1"/>
        <v>96</v>
      </c>
      <c r="L36" s="166" t="str">
        <f>IFERROR((VLOOKUP($D36,'Mau 4B'!$D$11:$W$394,13,0)),0)</f>
        <v>Xuất sắc</v>
      </c>
      <c r="M36" s="161">
        <f>IFERROR((VLOOKUP($D36,'Mau 4B'!$D$11:$W$394,12,0)),0)</f>
        <v>96</v>
      </c>
      <c r="N36" s="161" t="str">
        <f>IFERROR((VLOOKUP($D36,'Mau 4B'!$D$11:$W$394,19,0)),0)</f>
        <v>Xuất sắc</v>
      </c>
      <c r="O36" s="166">
        <f>IFERROR((VLOOKUP($D36,'Mau 4B'!$D$11:$W$394,14,0)),0)</f>
        <v>0</v>
      </c>
      <c r="Q36" s="392"/>
      <c r="R36" s="392"/>
    </row>
    <row r="37" spans="1:35" s="3" customFormat="1" ht="37.5" x14ac:dyDescent="0.25">
      <c r="A37" s="125">
        <v>30</v>
      </c>
      <c r="B37" s="67" t="s">
        <v>234</v>
      </c>
      <c r="C37" s="142" t="s">
        <v>235</v>
      </c>
      <c r="D37" s="56">
        <v>21000001100</v>
      </c>
      <c r="E37" s="382" t="s">
        <v>749</v>
      </c>
      <c r="F37" s="166">
        <f>IFERROR((VLOOKUP($D37,'Mau 4B'!$D$11:$W$394,2,0)),0)</f>
        <v>87</v>
      </c>
      <c r="G37" s="166">
        <f>IFERROR((VLOOKUP($D37,'Mau 4B'!$D$11:$W$394,3,0)),0)</f>
        <v>27</v>
      </c>
      <c r="H37" s="166">
        <f>IFERROR((VLOOKUP($D37,'Mau 4B'!$D$11:$W$394,4,0)),0)</f>
        <v>60</v>
      </c>
      <c r="I37" s="166">
        <f>IFERROR((VLOOKUP($D37,'Mau 4B'!$D$11:$W$394,5,0)),0)</f>
        <v>0</v>
      </c>
      <c r="J37" s="166">
        <f>IFERROR((VLOOKUP($D37,'Mau 4B'!$D$11:$W$394,6,0)),0)</f>
        <v>0</v>
      </c>
      <c r="K37" s="179">
        <f t="shared" si="1"/>
        <v>87</v>
      </c>
      <c r="L37" s="166" t="str">
        <f>IFERROR((VLOOKUP($D37,'Mau 4B'!$D$11:$W$394,13,0)),0)</f>
        <v>Tốt</v>
      </c>
      <c r="M37" s="161">
        <f>IFERROR((VLOOKUP($D37,'Mau 4B'!$D$11:$W$394,12,0)),0)</f>
        <v>87</v>
      </c>
      <c r="N37" s="161" t="str">
        <f>IFERROR((VLOOKUP($D37,'Mau 4B'!$D$11:$W$394,19,0)),0)</f>
        <v>Tốt</v>
      </c>
      <c r="O37" s="166">
        <f>IFERROR((VLOOKUP($D37,'Mau 4B'!$D$11:$W$394,14,0)),0)</f>
        <v>0</v>
      </c>
      <c r="Q37" s="392"/>
      <c r="R37" s="392"/>
    </row>
    <row r="38" spans="1:35" s="3" customFormat="1" ht="37.5" x14ac:dyDescent="0.25">
      <c r="A38" s="125">
        <v>31</v>
      </c>
      <c r="B38" s="67" t="s">
        <v>213</v>
      </c>
      <c r="C38" s="142" t="s">
        <v>214</v>
      </c>
      <c r="D38" s="27">
        <v>11100000802</v>
      </c>
      <c r="E38" s="382" t="s">
        <v>749</v>
      </c>
      <c r="F38" s="166">
        <f>IFERROR((VLOOKUP($D38,'Mau 4B'!$D$11:$W$394,2,0)),0)</f>
        <v>97</v>
      </c>
      <c r="G38" s="166">
        <f>IFERROR((VLOOKUP($D38,'Mau 4B'!$D$11:$W$394,3,0)),0)</f>
        <v>36</v>
      </c>
      <c r="H38" s="166">
        <f>IFERROR((VLOOKUP($D38,'Mau 4B'!$D$11:$W$394,4,0)),0)</f>
        <v>60</v>
      </c>
      <c r="I38" s="166">
        <f>IFERROR((VLOOKUP($D38,'Mau 4B'!$D$11:$W$394,5,0)),0)</f>
        <v>0</v>
      </c>
      <c r="J38" s="166">
        <f>IFERROR((VLOOKUP($D38,'Mau 4B'!$D$11:$W$394,6,0)),0)</f>
        <v>0</v>
      </c>
      <c r="K38" s="179">
        <f t="shared" si="1"/>
        <v>96</v>
      </c>
      <c r="L38" s="166" t="str">
        <f>IFERROR((VLOOKUP($D38,'Mau 4B'!$D$11:$W$394,13,0)),0)</f>
        <v>Xuất sắc</v>
      </c>
      <c r="M38" s="161">
        <f>IFERROR((VLOOKUP($D38,'Mau 4B'!$D$11:$W$394,12,0)),0)</f>
        <v>96</v>
      </c>
      <c r="N38" s="161" t="str">
        <f>IFERROR((VLOOKUP($D38,'Mau 4B'!$D$11:$W$394,19,0)),0)</f>
        <v>Xuất sắc</v>
      </c>
      <c r="O38" s="166">
        <f>IFERROR((VLOOKUP($D38,'Mau 4B'!$D$11:$W$394,14,0)),0)</f>
        <v>0</v>
      </c>
      <c r="Q38" s="392"/>
      <c r="R38" s="392"/>
    </row>
    <row r="39" spans="1:35" s="3" customFormat="1" ht="37.5" x14ac:dyDescent="0.25">
      <c r="A39" s="125">
        <v>32</v>
      </c>
      <c r="B39" s="145" t="s">
        <v>247</v>
      </c>
      <c r="C39" s="135" t="s">
        <v>151</v>
      </c>
      <c r="D39" s="155">
        <v>11100000814</v>
      </c>
      <c r="E39" s="383" t="s">
        <v>751</v>
      </c>
      <c r="F39" s="166">
        <f>IFERROR((VLOOKUP($D39,'Mau 4B'!$D$11:$W$394,2,0)),0)</f>
        <v>92</v>
      </c>
      <c r="G39" s="166">
        <f>IFERROR((VLOOKUP($D39,'Mau 4B'!$D$11:$W$394,3,0)),0)</f>
        <v>32</v>
      </c>
      <c r="H39" s="166">
        <f>IFERROR((VLOOKUP($D39,'Mau 4B'!$D$11:$W$394,4,0)),0)</f>
        <v>60</v>
      </c>
      <c r="I39" s="166">
        <f>IFERROR((VLOOKUP($D39,'Mau 4B'!$D$11:$W$394,5,0)),0)</f>
        <v>1</v>
      </c>
      <c r="J39" s="166">
        <f>IFERROR((VLOOKUP($D39,'Mau 4B'!$D$11:$W$394,6,0)),0)</f>
        <v>0</v>
      </c>
      <c r="K39" s="179">
        <f t="shared" si="1"/>
        <v>93</v>
      </c>
      <c r="L39" s="166" t="str">
        <f>IFERROR((VLOOKUP($D39,'Mau 4B'!$D$11:$W$394,13,0)),0)</f>
        <v>Xuất sắc</v>
      </c>
      <c r="M39" s="161">
        <f>IFERROR((VLOOKUP($D39,'Mau 4B'!$D$11:$W$394,12,0)),0)</f>
        <v>93</v>
      </c>
      <c r="N39" s="161" t="str">
        <f>IFERROR((VLOOKUP($D39,'Mau 4B'!$D$11:$W$394,19,0)),0)</f>
        <v>Xuất sắc</v>
      </c>
      <c r="O39" s="166">
        <f>IFERROR((VLOOKUP($D39,'Mau 4B'!$D$11:$W$394,14,0)),0)</f>
        <v>0</v>
      </c>
      <c r="Q39" s="392"/>
      <c r="R39" s="392"/>
    </row>
    <row r="40" spans="1:35" s="3" customFormat="1" ht="37.5" x14ac:dyDescent="0.25">
      <c r="A40" s="125">
        <v>33</v>
      </c>
      <c r="B40" s="145" t="s">
        <v>248</v>
      </c>
      <c r="C40" s="135" t="s">
        <v>601</v>
      </c>
      <c r="D40" s="56">
        <v>11100096323</v>
      </c>
      <c r="E40" s="383" t="s">
        <v>752</v>
      </c>
      <c r="F40" s="166">
        <f>IFERROR((VLOOKUP($D40,'Mau 4B'!$D$11:$W$394,2,0)),0)</f>
        <v>87</v>
      </c>
      <c r="G40" s="166">
        <f>IFERROR((VLOOKUP($D40,'Mau 4B'!$D$11:$W$394,3,0)),0)</f>
        <v>30</v>
      </c>
      <c r="H40" s="166">
        <f>IFERROR((VLOOKUP($D40,'Mau 4B'!$D$11:$W$394,4,0)),0)</f>
        <v>50</v>
      </c>
      <c r="I40" s="166">
        <f>IFERROR((VLOOKUP($D40,'Mau 4B'!$D$11:$W$394,5,0)),0)</f>
        <v>1</v>
      </c>
      <c r="J40" s="166">
        <f>IFERROR((VLOOKUP($D40,'Mau 4B'!$D$11:$W$394,6,0)),0)</f>
        <v>0</v>
      </c>
      <c r="K40" s="179">
        <f t="shared" si="1"/>
        <v>81</v>
      </c>
      <c r="L40" s="166" t="str">
        <f>IFERROR((VLOOKUP($D40,'Mau 4B'!$D$11:$W$394,13,0)),0)</f>
        <v>Tốt</v>
      </c>
      <c r="M40" s="161">
        <f>IFERROR((VLOOKUP($D40,'Mau 4B'!$D$11:$W$394,12,0)),0)</f>
        <v>81</v>
      </c>
      <c r="N40" s="161" t="str">
        <f>IFERROR((VLOOKUP($D40,'Mau 4B'!$D$11:$W$394,19,0)),0)</f>
        <v>Không hoàn thành</v>
      </c>
      <c r="O40" s="166" t="str">
        <f>IFERROR((VLOOKUP($D40,'Mau 4B'!$D$11:$W$394,14,0)),0)</f>
        <v>B</v>
      </c>
      <c r="Q40" s="392"/>
      <c r="R40" s="392"/>
    </row>
    <row r="41" spans="1:35" s="3" customFormat="1" ht="37.5" x14ac:dyDescent="0.25">
      <c r="A41" s="125">
        <v>34</v>
      </c>
      <c r="B41" s="23" t="s">
        <v>320</v>
      </c>
      <c r="C41" s="131" t="s">
        <v>200</v>
      </c>
      <c r="D41" s="27">
        <v>11100000713</v>
      </c>
      <c r="E41" s="382" t="s">
        <v>754</v>
      </c>
      <c r="F41" s="166">
        <f>IFERROR((VLOOKUP($D41,'Mau 4B'!$D$11:$W$394,2,0)),0)</f>
        <v>89</v>
      </c>
      <c r="G41" s="166">
        <f>IFERROR((VLOOKUP($D41,'Mau 4B'!$D$11:$W$394,3,0)),0)</f>
        <v>28</v>
      </c>
      <c r="H41" s="166">
        <f>IFERROR((VLOOKUP($D41,'Mau 4B'!$D$11:$W$394,4,0)),0)</f>
        <v>60</v>
      </c>
      <c r="I41" s="166">
        <f>IFERROR((VLOOKUP($D41,'Mau 4B'!$D$11:$W$394,5,0)),0)</f>
        <v>1</v>
      </c>
      <c r="J41" s="166">
        <f>IFERROR((VLOOKUP($D41,'Mau 4B'!$D$11:$W$394,6,0)),0)</f>
        <v>0</v>
      </c>
      <c r="K41" s="179">
        <f t="shared" si="1"/>
        <v>89</v>
      </c>
      <c r="L41" s="166" t="str">
        <f>IFERROR((VLOOKUP($D41,'Mau 4B'!$D$11:$W$394,13,0)),0)</f>
        <v>Tốt</v>
      </c>
      <c r="M41" s="161">
        <f>IFERROR((VLOOKUP($D41,'Mau 4B'!$D$11:$W$394,12,0)),0)</f>
        <v>89</v>
      </c>
      <c r="N41" s="161" t="str">
        <f>IFERROR((VLOOKUP($D41,'Mau 4B'!$D$11:$W$394,19,0)),0)</f>
        <v>Tốt</v>
      </c>
      <c r="O41" s="166">
        <f>IFERROR((VLOOKUP($D41,'Mau 4B'!$D$11:$W$394,14,0)),0)</f>
        <v>0</v>
      </c>
      <c r="Q41" s="392"/>
      <c r="R41" s="392"/>
    </row>
    <row r="42" spans="1:35" s="3" customFormat="1" ht="37.5" x14ac:dyDescent="0.25">
      <c r="A42" s="125">
        <v>35</v>
      </c>
      <c r="B42" s="23" t="s">
        <v>322</v>
      </c>
      <c r="C42" s="131" t="s">
        <v>102</v>
      </c>
      <c r="D42" s="27">
        <v>11100000722</v>
      </c>
      <c r="E42" s="382" t="s">
        <v>754</v>
      </c>
      <c r="F42" s="166">
        <f>IFERROR((VLOOKUP($D42,'Mau 4B'!$D$11:$W$394,2,0)),0)</f>
        <v>89</v>
      </c>
      <c r="G42" s="166">
        <f>IFERROR((VLOOKUP($D42,'Mau 4B'!$D$11:$W$394,3,0)),0)</f>
        <v>34</v>
      </c>
      <c r="H42" s="166">
        <f>IFERROR((VLOOKUP($D42,'Mau 4B'!$D$11:$W$394,4,0)),0)</f>
        <v>60</v>
      </c>
      <c r="I42" s="166">
        <f>IFERROR((VLOOKUP($D42,'Mau 4B'!$D$11:$W$394,5,0)),0)</f>
        <v>1</v>
      </c>
      <c r="J42" s="166">
        <f>IFERROR((VLOOKUP($D42,'Mau 4B'!$D$11:$W$394,6,0)),0)</f>
        <v>0</v>
      </c>
      <c r="K42" s="179">
        <f t="shared" si="1"/>
        <v>95</v>
      </c>
      <c r="L42" s="166" t="str">
        <f>IFERROR((VLOOKUP($D42,'Mau 4B'!$D$11:$W$394,13,0)),0)</f>
        <v>Xuất sắc</v>
      </c>
      <c r="M42" s="161">
        <f>IFERROR((VLOOKUP($D42,'Mau 4B'!$D$11:$W$394,12,0)),0)</f>
        <v>95</v>
      </c>
      <c r="N42" s="161" t="str">
        <f>IFERROR((VLOOKUP($D42,'Mau 4B'!$D$11:$W$394,19,0)),0)</f>
        <v>Xuất sắc</v>
      </c>
      <c r="O42" s="166">
        <f>IFERROR((VLOOKUP($D42,'Mau 4B'!$D$11:$W$394,14,0)),0)</f>
        <v>0</v>
      </c>
      <c r="Q42" s="392"/>
      <c r="R42" s="392"/>
    </row>
    <row r="43" spans="1:35" s="69" customFormat="1" ht="37.5" x14ac:dyDescent="0.25">
      <c r="A43" s="125">
        <v>36</v>
      </c>
      <c r="B43" s="23" t="s">
        <v>172</v>
      </c>
      <c r="C43" s="45" t="s">
        <v>270</v>
      </c>
      <c r="D43" s="108">
        <v>11100000702</v>
      </c>
      <c r="E43" s="382" t="s">
        <v>739</v>
      </c>
      <c r="F43" s="166">
        <f>IFERROR((VLOOKUP($D43,'Mau 4B'!$D$11:$W$394,2,0)),0)</f>
        <v>87</v>
      </c>
      <c r="G43" s="166">
        <f>IFERROR((VLOOKUP($D43,'Mau 4B'!$D$11:$W$394,3,0)),0)</f>
        <v>34</v>
      </c>
      <c r="H43" s="166">
        <f>IFERROR((VLOOKUP($D43,'Mau 4B'!$D$11:$W$394,4,0)),0)</f>
        <v>60</v>
      </c>
      <c r="I43" s="166">
        <f>IFERROR((VLOOKUP($D43,'Mau 4B'!$D$11:$W$394,5,0)),0)</f>
        <v>1</v>
      </c>
      <c r="J43" s="166">
        <f>IFERROR((VLOOKUP($D43,'Mau 4B'!$D$11:$W$394,6,0)),0)</f>
        <v>0</v>
      </c>
      <c r="K43" s="179">
        <f>G43+H43+I43-J43</f>
        <v>95</v>
      </c>
      <c r="L43" s="166" t="str">
        <f>IFERROR((VLOOKUP($D43,'Mau 4B'!$D$11:$W$394,13,0)),0)</f>
        <v>Xuất sắc</v>
      </c>
      <c r="M43" s="161">
        <f>IFERROR((VLOOKUP($D43,'Mau 4B'!$D$11:$W$394,12,0)),0)</f>
        <v>95</v>
      </c>
      <c r="N43" s="161" t="str">
        <f>IFERROR((VLOOKUP($D43,'Mau 4B'!$D$11:$W$394,19,0)),0)</f>
        <v>Xuất sắc</v>
      </c>
      <c r="O43" s="166">
        <f>IFERROR((VLOOKUP($D43,'Mau 4B'!$D$11:$W$394,14,0)),0)</f>
        <v>0</v>
      </c>
      <c r="Q43" s="30"/>
      <c r="R43" s="30"/>
    </row>
    <row r="44" spans="1:35" s="69" customFormat="1" ht="37.5" x14ac:dyDescent="0.25">
      <c r="A44" s="125"/>
      <c r="B44" s="145" t="s">
        <v>345</v>
      </c>
      <c r="C44" s="146" t="s">
        <v>183</v>
      </c>
      <c r="D44" s="29">
        <v>11100000776</v>
      </c>
      <c r="E44" s="384" t="s">
        <v>756</v>
      </c>
      <c r="F44" s="166">
        <f>IFERROR((VLOOKUP($D44,'Mau 4B'!$D$11:$W$394,2,0)),0)</f>
        <v>87</v>
      </c>
      <c r="G44" s="166">
        <f>IFERROR((VLOOKUP($D44,'Mau 4B'!$D$11:$W$394,3,0)),0)</f>
        <v>32</v>
      </c>
      <c r="H44" s="166">
        <f>IFERROR((VLOOKUP($D44,'Mau 4B'!$D$11:$W$394,4,0)),0)</f>
        <v>60</v>
      </c>
      <c r="I44" s="166">
        <f>IFERROR((VLOOKUP($D44,'Mau 4B'!$D$11:$W$394,5,0)),0)</f>
        <v>0</v>
      </c>
      <c r="J44" s="166">
        <f>IFERROR((VLOOKUP($D44,'Mau 4B'!$D$11:$W$394,6,0)),0)</f>
        <v>0</v>
      </c>
      <c r="K44" s="179">
        <f t="shared" ref="K44:K63" si="3">G44+H44+I44-J44</f>
        <v>92</v>
      </c>
      <c r="L44" s="166" t="str">
        <f>IFERROR((VLOOKUP($D44,'Mau 4B'!$D$11:$W$394,13,0)),0)</f>
        <v>Xuất sắc</v>
      </c>
      <c r="M44" s="161">
        <f>IFERROR((VLOOKUP($D44,'Mau 4B'!$D$11:$W$394,12,0)),0)</f>
        <v>92</v>
      </c>
      <c r="N44" s="161" t="str">
        <f>IFERROR((VLOOKUP($D44,'Mau 4B'!$D$11:$W$394,19,0)),0)</f>
        <v>Xuất sắc</v>
      </c>
      <c r="O44" s="166">
        <f>IFERROR((VLOOKUP($D44,'Mau 4B'!$D$11:$W$394,14,0)),0)</f>
        <v>0</v>
      </c>
      <c r="Q44" s="30"/>
      <c r="R44" s="30"/>
    </row>
    <row r="45" spans="1:35" s="70" customFormat="1" ht="37.5" x14ac:dyDescent="0.25">
      <c r="A45" s="125">
        <v>37</v>
      </c>
      <c r="B45" s="145" t="s">
        <v>344</v>
      </c>
      <c r="C45" s="146" t="s">
        <v>230</v>
      </c>
      <c r="D45" s="29">
        <v>11100067231</v>
      </c>
      <c r="E45" s="384" t="s">
        <v>757</v>
      </c>
      <c r="F45" s="166">
        <f>IFERROR((VLOOKUP($D45,'Mau 4B'!$D$11:$W$394,2,0)),0)</f>
        <v>93</v>
      </c>
      <c r="G45" s="166">
        <f>IFERROR((VLOOKUP($D45,'Mau 4B'!$D$11:$W$394,3,0)),0)</f>
        <v>34</v>
      </c>
      <c r="H45" s="166">
        <f>IFERROR((VLOOKUP($D45,'Mau 4B'!$D$11:$W$394,4,0)),0)</f>
        <v>60</v>
      </c>
      <c r="I45" s="166">
        <f>IFERROR((VLOOKUP($D45,'Mau 4B'!$D$11:$W$394,5,0)),0)</f>
        <v>0</v>
      </c>
      <c r="J45" s="166">
        <f>IFERROR((VLOOKUP($D45,'Mau 4B'!$D$11:$W$394,6,0)),0)</f>
        <v>0</v>
      </c>
      <c r="K45" s="179">
        <f t="shared" si="3"/>
        <v>94</v>
      </c>
      <c r="L45" s="166" t="str">
        <f>IFERROR((VLOOKUP($D45,'Mau 4B'!$D$11:$W$394,13,0)),0)</f>
        <v>Xuất sắc</v>
      </c>
      <c r="M45" s="161">
        <f>IFERROR((VLOOKUP($D45,'Mau 4B'!$D$11:$W$394,12,0)),0)</f>
        <v>94</v>
      </c>
      <c r="N45" s="161" t="str">
        <f>IFERROR((VLOOKUP($D45,'Mau 4B'!$D$11:$W$394,19,0)),0)</f>
        <v>Tốt</v>
      </c>
      <c r="O45" s="166">
        <f>IFERROR((VLOOKUP($D45,'Mau 4B'!$D$11:$W$394,14,0)),0)</f>
        <v>0</v>
      </c>
      <c r="Q45" s="31"/>
      <c r="R45" s="31"/>
    </row>
    <row r="46" spans="1:35" s="76" customFormat="1" ht="37.5" x14ac:dyDescent="0.25">
      <c r="A46" s="125">
        <v>38</v>
      </c>
      <c r="B46" s="62" t="s">
        <v>82</v>
      </c>
      <c r="C46" s="44" t="s">
        <v>274</v>
      </c>
      <c r="D46" s="153" t="s">
        <v>607</v>
      </c>
      <c r="E46" s="384" t="s">
        <v>759</v>
      </c>
      <c r="F46" s="166">
        <f>IFERROR((VLOOKUP($D46,'Mau 4B'!$D$11:$W$394,2,0)),0)</f>
        <v>87</v>
      </c>
      <c r="G46" s="166">
        <f>IFERROR((VLOOKUP($D46,'Mau 4B'!$D$11:$W$394,3,0)),0)</f>
        <v>38</v>
      </c>
      <c r="H46" s="166">
        <f>IFERROR((VLOOKUP($D46,'Mau 4B'!$D$11:$W$394,4,0)),0)</f>
        <v>60</v>
      </c>
      <c r="I46" s="166">
        <f>IFERROR((VLOOKUP($D46,'Mau 4B'!$D$11:$W$394,5,0)),0)</f>
        <v>0</v>
      </c>
      <c r="J46" s="166">
        <f>IFERROR((VLOOKUP($D46,'Mau 4B'!$D$11:$W$394,6,0)),0)</f>
        <v>0</v>
      </c>
      <c r="K46" s="179">
        <f t="shared" si="3"/>
        <v>98</v>
      </c>
      <c r="L46" s="166" t="str">
        <f>IFERROR((VLOOKUP($D46,'Mau 4B'!$D$11:$W$394,13,0)),0)</f>
        <v>Xuất sắc</v>
      </c>
      <c r="M46" s="161">
        <f>IFERROR((VLOOKUP($D46,'Mau 4B'!$D$11:$W$394,12,0)),0)</f>
        <v>98</v>
      </c>
      <c r="N46" s="161" t="str">
        <f>IFERROR((VLOOKUP($D46,'Mau 4B'!$D$11:$W$394,19,0)),0)</f>
        <v>Xuất sắc</v>
      </c>
      <c r="O46" s="166">
        <f>IFERROR((VLOOKUP($D46,'Mau 4B'!$D$11:$W$394,14,0)),0)</f>
        <v>0</v>
      </c>
      <c r="Q46" s="393"/>
      <c r="R46" s="393"/>
    </row>
    <row r="47" spans="1:35" s="76" customFormat="1" ht="37.5" x14ac:dyDescent="0.25">
      <c r="A47" s="125">
        <v>39</v>
      </c>
      <c r="B47" s="62" t="s">
        <v>83</v>
      </c>
      <c r="C47" s="44" t="s">
        <v>594</v>
      </c>
      <c r="D47" s="153" t="s">
        <v>608</v>
      </c>
      <c r="E47" s="384" t="s">
        <v>759</v>
      </c>
      <c r="F47" s="166">
        <f>IFERROR((VLOOKUP($D47,'Mau 4B'!$D$11:$W$394,2,0)),0)</f>
        <v>83</v>
      </c>
      <c r="G47" s="166">
        <f>IFERROR((VLOOKUP($D47,'Mau 4B'!$D$11:$W$394,3,0)),0)</f>
        <v>37</v>
      </c>
      <c r="H47" s="166">
        <f>IFERROR((VLOOKUP($D47,'Mau 4B'!$D$11:$W$394,4,0)),0)</f>
        <v>50</v>
      </c>
      <c r="I47" s="166">
        <f>IFERROR((VLOOKUP($D47,'Mau 4B'!$D$11:$W$394,5,0)),0)</f>
        <v>0</v>
      </c>
      <c r="J47" s="166">
        <f>IFERROR((VLOOKUP($D47,'Mau 4B'!$D$11:$W$394,6,0)),0)</f>
        <v>0</v>
      </c>
      <c r="K47" s="179">
        <f t="shared" si="3"/>
        <v>87</v>
      </c>
      <c r="L47" s="166" t="str">
        <f>IFERROR((VLOOKUP($D47,'Mau 4B'!$D$11:$W$394,13,0)),0)</f>
        <v>Tốt</v>
      </c>
      <c r="M47" s="161">
        <f>IFERROR((VLOOKUP($D47,'Mau 4B'!$D$11:$W$394,12,0)),0)</f>
        <v>87</v>
      </c>
      <c r="N47" s="161" t="str">
        <f>IFERROR((VLOOKUP($D47,'Mau 4B'!$D$11:$W$394,19,0)),0)</f>
        <v>Tốt</v>
      </c>
      <c r="O47" s="166">
        <f>IFERROR((VLOOKUP($D47,'Mau 4B'!$D$11:$W$394,14,0)),0)</f>
        <v>0</v>
      </c>
      <c r="Q47" s="393"/>
      <c r="R47" s="393"/>
    </row>
    <row r="48" spans="1:35" s="4" customFormat="1" ht="37.5" x14ac:dyDescent="0.25">
      <c r="A48" s="125">
        <v>40</v>
      </c>
      <c r="B48" s="23" t="s">
        <v>144</v>
      </c>
      <c r="C48" s="44" t="s">
        <v>600</v>
      </c>
      <c r="D48" s="27">
        <v>21000001080</v>
      </c>
      <c r="E48" s="382" t="s">
        <v>760</v>
      </c>
      <c r="F48" s="166">
        <f>IFERROR((VLOOKUP($D48,'Mau 4B'!$D$11:$W$394,2,0)),0)</f>
        <v>85</v>
      </c>
      <c r="G48" s="166">
        <f>IFERROR((VLOOKUP($D48,'Mau 4B'!$D$11:$W$394,3,0)),0)</f>
        <v>35</v>
      </c>
      <c r="H48" s="166">
        <f>IFERROR((VLOOKUP($D48,'Mau 4B'!$D$11:$W$394,4,0)),0)</f>
        <v>60</v>
      </c>
      <c r="I48" s="166">
        <f>IFERROR((VLOOKUP($D48,'Mau 4B'!$D$11:$W$394,5,0)),0)</f>
        <v>1</v>
      </c>
      <c r="J48" s="166">
        <f>IFERROR((VLOOKUP($D48,'Mau 4B'!$D$11:$W$394,6,0)),0)</f>
        <v>0</v>
      </c>
      <c r="K48" s="179">
        <f t="shared" si="3"/>
        <v>96</v>
      </c>
      <c r="L48" s="166" t="str">
        <f>IFERROR((VLOOKUP($D48,'Mau 4B'!$D$11:$W$394,13,0)),0)</f>
        <v>Xuất sắc</v>
      </c>
      <c r="M48" s="161">
        <f>IFERROR((VLOOKUP($D48,'Mau 4B'!$D$11:$W$394,12,0)),0)</f>
        <v>96</v>
      </c>
      <c r="N48" s="161" t="str">
        <f>IFERROR((VLOOKUP($D48,'Mau 4B'!$D$11:$W$394,19,0)),0)</f>
        <v>Xuất sắc</v>
      </c>
      <c r="O48" s="166">
        <f>IFERROR((VLOOKUP($D48,'Mau 4B'!$D$11:$W$394,14,0)),0)</f>
        <v>0</v>
      </c>
      <c r="Q48" s="394"/>
      <c r="R48" s="394"/>
    </row>
    <row r="49" spans="1:18" s="3" customFormat="1" ht="37.5" x14ac:dyDescent="0.25">
      <c r="A49" s="125">
        <v>41</v>
      </c>
      <c r="B49" s="73" t="s">
        <v>269</v>
      </c>
      <c r="C49" s="144" t="s">
        <v>270</v>
      </c>
      <c r="D49" s="24">
        <v>50800000001</v>
      </c>
      <c r="E49" s="24" t="s">
        <v>761</v>
      </c>
      <c r="F49" s="166">
        <f>IFERROR((VLOOKUP($D49,'Mau 4B'!$D$11:$W$394,2,0)),0)</f>
        <v>93</v>
      </c>
      <c r="G49" s="166">
        <f>IFERROR((VLOOKUP($D49,'Mau 4B'!$D$11:$W$394,3,0)),0)</f>
        <v>33</v>
      </c>
      <c r="H49" s="166">
        <f>IFERROR((VLOOKUP($D49,'Mau 4B'!$D$11:$W$394,4,0)),0)</f>
        <v>60</v>
      </c>
      <c r="I49" s="166">
        <f>IFERROR((VLOOKUP($D49,'Mau 4B'!$D$11:$W$394,5,0)),0)</f>
        <v>1</v>
      </c>
      <c r="J49" s="166">
        <f>IFERROR((VLOOKUP($D49,'Mau 4B'!$D$11:$W$394,6,0)),0)</f>
        <v>0</v>
      </c>
      <c r="K49" s="179">
        <f t="shared" si="3"/>
        <v>94</v>
      </c>
      <c r="L49" s="166" t="str">
        <f>IFERROR((VLOOKUP($D49,'Mau 4B'!$D$11:$W$394,13,0)),0)</f>
        <v>Xuất sắc</v>
      </c>
      <c r="M49" s="161">
        <f>IFERROR((VLOOKUP($D49,'Mau 4B'!$D$11:$W$394,12,0)),0)</f>
        <v>94</v>
      </c>
      <c r="N49" s="161" t="str">
        <f>IFERROR((VLOOKUP($D49,'Mau 4B'!$D$11:$W$394,19,0)),0)</f>
        <v>Xuất sắc</v>
      </c>
      <c r="O49" s="166">
        <f>IFERROR((VLOOKUP($D49,'Mau 4B'!$D$11:$W$394,14,0)),0)</f>
        <v>0</v>
      </c>
      <c r="Q49" s="392"/>
      <c r="R49" s="392"/>
    </row>
    <row r="50" spans="1:18" s="32" customFormat="1" ht="31.5" x14ac:dyDescent="0.25">
      <c r="A50" s="125">
        <v>42</v>
      </c>
      <c r="B50" s="23" t="s">
        <v>425</v>
      </c>
      <c r="C50" s="45" t="s">
        <v>426</v>
      </c>
      <c r="D50" s="123">
        <v>80600000693</v>
      </c>
      <c r="E50" s="381" t="s">
        <v>763</v>
      </c>
      <c r="F50" s="166">
        <f>IFERROR((VLOOKUP($D50,'Mau 4B'!$D$11:$W$394,2,0)),0)</f>
        <v>90</v>
      </c>
      <c r="G50" s="166">
        <f>IFERROR((VLOOKUP($D50,'Mau 4B'!$D$11:$W$394,3,0)),0)</f>
        <v>30</v>
      </c>
      <c r="H50" s="166">
        <f>IFERROR((VLOOKUP($D50,'Mau 4B'!$D$11:$W$394,4,0)),0)</f>
        <v>60</v>
      </c>
      <c r="I50" s="166">
        <f>IFERROR((VLOOKUP($D50,'Mau 4B'!$D$11:$W$394,5,0)),0)</f>
        <v>0</v>
      </c>
      <c r="J50" s="166">
        <f>IFERROR((VLOOKUP($D50,'Mau 4B'!$D$11:$W$394,6,0)),0)</f>
        <v>0</v>
      </c>
      <c r="K50" s="179">
        <f t="shared" si="3"/>
        <v>90</v>
      </c>
      <c r="L50" s="166" t="str">
        <f>IFERROR((VLOOKUP($D50,'Mau 4B'!$D$11:$W$394,13,0)),0)</f>
        <v>Xuất sắc</v>
      </c>
      <c r="M50" s="161">
        <f>IFERROR((VLOOKUP($D50,'Mau 4B'!$D$11:$W$394,12,0)),0)</f>
        <v>90</v>
      </c>
      <c r="N50" s="161" t="str">
        <f>IFERROR((VLOOKUP($D50,'Mau 4B'!$D$11:$W$394,19,0)),0)</f>
        <v>Xuất sắc</v>
      </c>
      <c r="O50" s="166">
        <f>IFERROR((VLOOKUP($D50,'Mau 4B'!$D$11:$W$394,14,0)),0)</f>
        <v>0</v>
      </c>
      <c r="Q50" s="395"/>
      <c r="R50" s="395"/>
    </row>
    <row r="51" spans="1:18" s="32" customFormat="1" ht="56.25" x14ac:dyDescent="0.25">
      <c r="A51" s="125">
        <v>43</v>
      </c>
      <c r="B51" s="23" t="s">
        <v>61</v>
      </c>
      <c r="C51" s="135" t="s">
        <v>574</v>
      </c>
      <c r="D51" s="242">
        <v>11100000789</v>
      </c>
      <c r="E51" s="378" t="s">
        <v>729</v>
      </c>
      <c r="F51" s="166">
        <f>IFERROR((VLOOKUP($D51,'Mau 4B'!$D$11:$W$394,2,0)),0)</f>
        <v>90</v>
      </c>
      <c r="G51" s="166">
        <f>IFERROR((VLOOKUP($D51,'Mau 4B'!$D$11:$W$394,3,0)),0)</f>
        <v>36</v>
      </c>
      <c r="H51" s="166">
        <f>IFERROR((VLOOKUP($D51,'Mau 4B'!$D$11:$W$394,4,0)),0)</f>
        <v>50</v>
      </c>
      <c r="I51" s="166">
        <f>IFERROR((VLOOKUP($D51,'Mau 4B'!$D$11:$W$394,5,0)),0)</f>
        <v>2</v>
      </c>
      <c r="J51" s="166">
        <f>IFERROR((VLOOKUP($D51,'Mau 4B'!$D$11:$W$394,6,0)),0)</f>
        <v>0</v>
      </c>
      <c r="K51" s="179">
        <f t="shared" si="3"/>
        <v>88</v>
      </c>
      <c r="L51" s="166" t="str">
        <f>IFERROR((VLOOKUP($D51,'Mau 4B'!$D$11:$W$394,13,0)),0)</f>
        <v>Tốt</v>
      </c>
      <c r="M51" s="161">
        <f>IFERROR((VLOOKUP($D51,'Mau 4B'!$D$11:$W$394,12,0)),0)</f>
        <v>88</v>
      </c>
      <c r="N51" s="161" t="str">
        <f>IFERROR((VLOOKUP($D51,'Mau 4B'!$D$11:$W$394,19,0)),0)</f>
        <v>Tốt</v>
      </c>
      <c r="O51" s="166">
        <f>IFERROR((VLOOKUP($D51,'Mau 4B'!$D$11:$W$394,14,0)),0)</f>
        <v>0</v>
      </c>
      <c r="Q51" s="395"/>
      <c r="R51" s="395"/>
    </row>
    <row r="52" spans="1:18" s="3" customFormat="1" ht="49.5" x14ac:dyDescent="0.25">
      <c r="A52" s="125">
        <v>44</v>
      </c>
      <c r="B52" s="23" t="s">
        <v>269</v>
      </c>
      <c r="C52" s="45" t="s">
        <v>547</v>
      </c>
      <c r="D52" s="152">
        <v>11100083294</v>
      </c>
      <c r="E52" s="380" t="s">
        <v>736</v>
      </c>
      <c r="F52" s="166">
        <f>IFERROR((VLOOKUP($D52,'Mau 4B'!$D$11:$W$394,2,0)),0)</f>
        <v>87</v>
      </c>
      <c r="G52" s="166">
        <f>IFERROR((VLOOKUP($D52,'Mau 4B'!$D$11:$W$394,3,0)),0)</f>
        <v>31</v>
      </c>
      <c r="H52" s="166">
        <f>IFERROR((VLOOKUP($D52,'Mau 4B'!$D$11:$W$394,4,0)),0)</f>
        <v>60</v>
      </c>
      <c r="I52" s="166">
        <f>IFERROR((VLOOKUP($D52,'Mau 4B'!$D$11:$W$394,5,0)),0)</f>
        <v>0.5</v>
      </c>
      <c r="J52" s="166">
        <f>IFERROR((VLOOKUP($D52,'Mau 4B'!$D$11:$W$394,6,0)),0)</f>
        <v>0</v>
      </c>
      <c r="K52" s="179">
        <f t="shared" si="3"/>
        <v>91.5</v>
      </c>
      <c r="L52" s="166" t="str">
        <f>IFERROR((VLOOKUP($D52,'Mau 4B'!$D$11:$W$394,13,0)),0)</f>
        <v>Xuất sắc</v>
      </c>
      <c r="M52" s="161">
        <f>IFERROR((VLOOKUP($D52,'Mau 4B'!$D$11:$W$394,12,0)),0)</f>
        <v>91.5</v>
      </c>
      <c r="N52" s="161" t="str">
        <f>IFERROR((VLOOKUP($D52,'Mau 4B'!$D$11:$W$394,19,0)),0)</f>
        <v>Xuất sắc</v>
      </c>
      <c r="O52" s="166">
        <f>IFERROR((VLOOKUP($D52,'Mau 4B'!$D$11:$W$394,14,0)),0)</f>
        <v>0</v>
      </c>
      <c r="Q52" s="392"/>
      <c r="R52" s="392"/>
    </row>
    <row r="53" spans="1:18" s="3" customFormat="1" ht="37.5" x14ac:dyDescent="0.25">
      <c r="A53" s="125">
        <v>45</v>
      </c>
      <c r="B53" s="36" t="s">
        <v>94</v>
      </c>
      <c r="C53" s="139" t="s">
        <v>93</v>
      </c>
      <c r="D53" s="293">
        <v>11100067878</v>
      </c>
      <c r="E53" s="293" t="s">
        <v>745</v>
      </c>
      <c r="F53" s="166">
        <f>IFERROR((VLOOKUP($D53,'Mau 4B'!$D$11:$W$394,2,0)),0)</f>
        <v>95</v>
      </c>
      <c r="G53" s="166">
        <f>IFERROR((VLOOKUP($D53,'Mau 4B'!$D$11:$W$394,3,0)),0)</f>
        <v>35</v>
      </c>
      <c r="H53" s="166">
        <f>IFERROR((VLOOKUP($D53,'Mau 4B'!$D$11:$W$394,4,0)),0)</f>
        <v>60</v>
      </c>
      <c r="I53" s="166">
        <f>IFERROR((VLOOKUP($D53,'Mau 4B'!$D$11:$W$394,5,0)),0)</f>
        <v>1</v>
      </c>
      <c r="J53" s="166">
        <f>IFERROR((VLOOKUP($D53,'Mau 4B'!$D$11:$W$394,6,0)),0)</f>
        <v>0</v>
      </c>
      <c r="K53" s="179">
        <f t="shared" si="3"/>
        <v>96</v>
      </c>
      <c r="L53" s="166" t="str">
        <f>IFERROR((VLOOKUP($D53,'Mau 4B'!$D$11:$W$394,13,0)),0)</f>
        <v>Xuất sắc</v>
      </c>
      <c r="M53" s="161">
        <f>IFERROR((VLOOKUP($D53,'Mau 4B'!$D$11:$W$394,12,0)),0)</f>
        <v>96</v>
      </c>
      <c r="N53" s="161" t="str">
        <f>IFERROR((VLOOKUP($D53,'Mau 4B'!$D$11:$W$394,19,0)),0)</f>
        <v>Xuất sắc</v>
      </c>
      <c r="O53" s="166">
        <f>IFERROR((VLOOKUP($D53,'Mau 4B'!$D$11:$W$394,14,0)),0)</f>
        <v>0</v>
      </c>
      <c r="Q53" s="392"/>
      <c r="R53" s="392"/>
    </row>
    <row r="54" spans="1:18" s="3" customFormat="1" ht="37.5" x14ac:dyDescent="0.25">
      <c r="A54" s="125">
        <v>46</v>
      </c>
      <c r="B54" s="36" t="s">
        <v>95</v>
      </c>
      <c r="C54" s="139" t="s">
        <v>96</v>
      </c>
      <c r="D54" s="293">
        <v>11100067268</v>
      </c>
      <c r="E54" s="293" t="s">
        <v>745</v>
      </c>
      <c r="F54" s="166">
        <f>IFERROR((VLOOKUP($D54,'Mau 4B'!$D$11:$W$394,2,0)),0)</f>
        <v>85</v>
      </c>
      <c r="G54" s="166">
        <f>IFERROR((VLOOKUP($D54,'Mau 4B'!$D$11:$W$394,3,0)),0)</f>
        <v>35</v>
      </c>
      <c r="H54" s="166">
        <f>IFERROR((VLOOKUP($D54,'Mau 4B'!$D$11:$W$394,4,0)),0)</f>
        <v>50</v>
      </c>
      <c r="I54" s="166">
        <f>IFERROR((VLOOKUP($D54,'Mau 4B'!$D$11:$W$394,5,0)),0)</f>
        <v>0.75</v>
      </c>
      <c r="J54" s="166">
        <f>IFERROR((VLOOKUP($D54,'Mau 4B'!$D$11:$W$394,6,0)),0)</f>
        <v>0</v>
      </c>
      <c r="K54" s="179">
        <f t="shared" si="3"/>
        <v>85.75</v>
      </c>
      <c r="L54" s="166" t="str">
        <f>IFERROR((VLOOKUP($D54,'Mau 4B'!$D$11:$W$394,13,0)),0)</f>
        <v>Tốt</v>
      </c>
      <c r="M54" s="161">
        <f>IFERROR((VLOOKUP($D54,'Mau 4B'!$D$11:$W$394,12,0)),0)</f>
        <v>85.75</v>
      </c>
      <c r="N54" s="161" t="str">
        <f>IFERROR((VLOOKUP($D54,'Mau 4B'!$D$11:$W$394,19,0)),0)</f>
        <v>Tốt</v>
      </c>
      <c r="O54" s="166">
        <f>IFERROR((VLOOKUP($D54,'Mau 4B'!$D$11:$W$394,14,0)),0)</f>
        <v>0</v>
      </c>
      <c r="Q54" s="392"/>
      <c r="R54" s="392"/>
    </row>
    <row r="55" spans="1:18" s="3" customFormat="1" ht="49.5" customHeight="1" x14ac:dyDescent="0.25">
      <c r="A55" s="125">
        <v>47</v>
      </c>
      <c r="B55" s="50" t="s">
        <v>142</v>
      </c>
      <c r="C55" s="140" t="s">
        <v>141</v>
      </c>
      <c r="D55" s="82">
        <v>11100096279</v>
      </c>
      <c r="E55" s="82" t="s">
        <v>748</v>
      </c>
      <c r="F55" s="166">
        <f>IFERROR((VLOOKUP($D55,'Mau 4B'!$D$11:$W$394,2,0)),0)</f>
        <v>96</v>
      </c>
      <c r="G55" s="166">
        <f>IFERROR((VLOOKUP($D55,'Mau 4B'!$D$11:$W$394,3,0)),0)</f>
        <v>32</v>
      </c>
      <c r="H55" s="166">
        <f>IFERROR((VLOOKUP($D55,'Mau 4B'!$D$11:$W$394,4,0)),0)</f>
        <v>60</v>
      </c>
      <c r="I55" s="166">
        <f>IFERROR((VLOOKUP($D55,'Mau 4B'!$D$11:$W$394,5,0)),0)</f>
        <v>4</v>
      </c>
      <c r="J55" s="166">
        <f>IFERROR((VLOOKUP($D55,'Mau 4B'!$D$11:$W$394,6,0)),0)</f>
        <v>0</v>
      </c>
      <c r="K55" s="179">
        <f t="shared" si="3"/>
        <v>96</v>
      </c>
      <c r="L55" s="166" t="str">
        <f>IFERROR((VLOOKUP($D55,'Mau 4B'!$D$11:$W$394,13,0)),0)</f>
        <v>Xuất sắc</v>
      </c>
      <c r="M55" s="161">
        <f>IFERROR((VLOOKUP($D55,'Mau 4B'!$D$11:$W$394,12,0)),0)</f>
        <v>96</v>
      </c>
      <c r="N55" s="161" t="str">
        <f>IFERROR((VLOOKUP($D55,'Mau 4B'!$D$11:$W$394,19,0)),0)</f>
        <v>Tốt</v>
      </c>
      <c r="O55" s="166" t="str">
        <f>IFERROR((VLOOKUP($D55,'Mau 4B'!$D$11:$W$394,14,0)),0)</f>
        <v>B</v>
      </c>
      <c r="Q55" s="392"/>
      <c r="R55" s="392"/>
    </row>
    <row r="56" spans="1:18" s="4" customFormat="1" ht="47.25" customHeight="1" x14ac:dyDescent="0.25">
      <c r="A56" s="125">
        <v>48</v>
      </c>
      <c r="B56" s="50" t="s">
        <v>168</v>
      </c>
      <c r="C56" s="45" t="s">
        <v>146</v>
      </c>
      <c r="D56" s="83">
        <v>11100096307</v>
      </c>
      <c r="E56" s="82" t="s">
        <v>748</v>
      </c>
      <c r="F56" s="166">
        <f>IFERROR((VLOOKUP($D56,'Mau 4B'!$D$11:$W$394,2,0)),0)</f>
        <v>96</v>
      </c>
      <c r="G56" s="166">
        <f>IFERROR((VLOOKUP($D56,'Mau 4B'!$D$11:$W$394,3,0)),0)</f>
        <v>33</v>
      </c>
      <c r="H56" s="166">
        <f>IFERROR((VLOOKUP($D56,'Mau 4B'!$D$11:$W$394,4,0)),0)</f>
        <v>60</v>
      </c>
      <c r="I56" s="166">
        <f>IFERROR((VLOOKUP($D56,'Mau 4B'!$D$11:$W$394,5,0)),0)</f>
        <v>4</v>
      </c>
      <c r="J56" s="166">
        <f>IFERROR((VLOOKUP($D56,'Mau 4B'!$D$11:$W$394,6,0)),0)</f>
        <v>0</v>
      </c>
      <c r="K56" s="179">
        <f t="shared" si="3"/>
        <v>97</v>
      </c>
      <c r="L56" s="166" t="str">
        <f>IFERROR((VLOOKUP($D56,'Mau 4B'!$D$11:$W$394,13,0)),0)</f>
        <v>Xuất sắc</v>
      </c>
      <c r="M56" s="161">
        <f>IFERROR((VLOOKUP($D56,'Mau 4B'!$D$11:$W$394,12,0)),0)</f>
        <v>97</v>
      </c>
      <c r="N56" s="161" t="str">
        <f>IFERROR((VLOOKUP($D56,'Mau 4B'!$D$11:$W$394,19,0)),0)</f>
        <v>Xuất sắc</v>
      </c>
      <c r="O56" s="166">
        <f>IFERROR((VLOOKUP($D56,'Mau 4B'!$D$11:$W$394,14,0)),0)</f>
        <v>0</v>
      </c>
      <c r="Q56" s="394"/>
      <c r="R56" s="394"/>
    </row>
    <row r="57" spans="1:18" s="3" customFormat="1" ht="37.5" x14ac:dyDescent="0.25">
      <c r="A57" s="125">
        <v>49</v>
      </c>
      <c r="B57" s="67" t="s">
        <v>28</v>
      </c>
      <c r="C57" s="142" t="s">
        <v>204</v>
      </c>
      <c r="D57" s="27">
        <v>11100109469</v>
      </c>
      <c r="E57" s="382" t="s">
        <v>750</v>
      </c>
      <c r="F57" s="166">
        <f>IFERROR((VLOOKUP($D57,'Mau 4B'!$D$11:$W$394,2,0)),0)</f>
        <v>96</v>
      </c>
      <c r="G57" s="166">
        <f>IFERROR((VLOOKUP($D57,'Mau 4B'!$D$11:$W$394,3,0)),0)</f>
        <v>37</v>
      </c>
      <c r="H57" s="166">
        <f>IFERROR((VLOOKUP($D57,'Mau 4B'!$D$11:$W$394,4,0)),0)</f>
        <v>60</v>
      </c>
      <c r="I57" s="166">
        <f>IFERROR((VLOOKUP($D57,'Mau 4B'!$D$11:$W$394,5,0)),0)</f>
        <v>0</v>
      </c>
      <c r="J57" s="166">
        <f>IFERROR((VLOOKUP($D57,'Mau 4B'!$D$11:$W$394,6,0)),0)</f>
        <v>0</v>
      </c>
      <c r="K57" s="179">
        <f t="shared" si="3"/>
        <v>97</v>
      </c>
      <c r="L57" s="166" t="str">
        <f>IFERROR((VLOOKUP($D57,'Mau 4B'!$D$11:$W$394,13,0)),0)</f>
        <v>Xuất sắc</v>
      </c>
      <c r="M57" s="161">
        <f>IFERROR((VLOOKUP($D57,'Mau 4B'!$D$11:$W$394,12,0)),0)</f>
        <v>97</v>
      </c>
      <c r="N57" s="161" t="str">
        <f>IFERROR((VLOOKUP($D57,'Mau 4B'!$D$11:$W$394,19,0)),0)</f>
        <v>Xuất sắc</v>
      </c>
      <c r="O57" s="166">
        <f>IFERROR((VLOOKUP($D57,'Mau 4B'!$D$11:$W$394,14,0)),0)</f>
        <v>0</v>
      </c>
      <c r="Q57" s="392"/>
      <c r="R57" s="392"/>
    </row>
    <row r="58" spans="1:18" s="3" customFormat="1" ht="37.5" x14ac:dyDescent="0.25">
      <c r="A58" s="125">
        <v>50</v>
      </c>
      <c r="B58" s="66" t="s">
        <v>211</v>
      </c>
      <c r="C58" s="141" t="s">
        <v>212</v>
      </c>
      <c r="D58" s="27">
        <v>11100096289</v>
      </c>
      <c r="E58" s="382" t="s">
        <v>750</v>
      </c>
      <c r="F58" s="166">
        <f>IFERROR((VLOOKUP($D58,'Mau 4B'!$D$11:$W$394,2,0)),0)</f>
        <v>97</v>
      </c>
      <c r="G58" s="166">
        <f>IFERROR((VLOOKUP($D58,'Mau 4B'!$D$11:$W$394,3,0)),0)</f>
        <v>37</v>
      </c>
      <c r="H58" s="166">
        <f>IFERROR((VLOOKUP($D58,'Mau 4B'!$D$11:$W$394,4,0)),0)</f>
        <v>50</v>
      </c>
      <c r="I58" s="166">
        <f>IFERROR((VLOOKUP($D58,'Mau 4B'!$D$11:$W$394,5,0)),0)</f>
        <v>0</v>
      </c>
      <c r="J58" s="166">
        <f>IFERROR((VLOOKUP($D58,'Mau 4B'!$D$11:$W$394,6,0)),0)</f>
        <v>0</v>
      </c>
      <c r="K58" s="179">
        <f t="shared" si="3"/>
        <v>87</v>
      </c>
      <c r="L58" s="166" t="str">
        <f>IFERROR((VLOOKUP($D58,'Mau 4B'!$D$11:$W$394,13,0)),0)</f>
        <v>Tốt</v>
      </c>
      <c r="M58" s="161">
        <f>IFERROR((VLOOKUP($D58,'Mau 4B'!$D$11:$W$394,12,0)),0)</f>
        <v>87</v>
      </c>
      <c r="N58" s="161" t="str">
        <f>IFERROR((VLOOKUP($D58,'Mau 4B'!$D$11:$W$394,19,0)),0)</f>
        <v>Tốt</v>
      </c>
      <c r="O58" s="166">
        <f>IFERROR((VLOOKUP($D58,'Mau 4B'!$D$11:$W$394,14,0)),0)</f>
        <v>0</v>
      </c>
      <c r="Q58" s="392"/>
      <c r="R58" s="392"/>
    </row>
    <row r="59" spans="1:18" s="3" customFormat="1" ht="37.5" x14ac:dyDescent="0.25">
      <c r="A59" s="125">
        <v>51</v>
      </c>
      <c r="B59" s="66" t="s">
        <v>215</v>
      </c>
      <c r="C59" s="141" t="s">
        <v>216</v>
      </c>
      <c r="D59" s="27">
        <v>11100071847</v>
      </c>
      <c r="E59" s="382" t="s">
        <v>750</v>
      </c>
      <c r="F59" s="166">
        <f>IFERROR((VLOOKUP($D59,'Mau 4B'!$D$11:$W$394,2,0)),0)</f>
        <v>93</v>
      </c>
      <c r="G59" s="166">
        <f>IFERROR((VLOOKUP($D59,'Mau 4B'!$D$11:$W$394,3,0)),0)</f>
        <v>36</v>
      </c>
      <c r="H59" s="166">
        <f>IFERROR((VLOOKUP($D59,'Mau 4B'!$D$11:$W$394,4,0)),0)</f>
        <v>50</v>
      </c>
      <c r="I59" s="166">
        <f>IFERROR((VLOOKUP($D59,'Mau 4B'!$D$11:$W$394,5,0)),0)</f>
        <v>0</v>
      </c>
      <c r="J59" s="166">
        <f>IFERROR((VLOOKUP($D59,'Mau 4B'!$D$11:$W$394,6,0)),0)</f>
        <v>0</v>
      </c>
      <c r="K59" s="179">
        <f t="shared" si="3"/>
        <v>86</v>
      </c>
      <c r="L59" s="166" t="str">
        <f>IFERROR((VLOOKUP($D59,'Mau 4B'!$D$11:$W$394,13,0)),0)</f>
        <v>Tốt</v>
      </c>
      <c r="M59" s="161">
        <f>IFERROR((VLOOKUP($D59,'Mau 4B'!$D$11:$W$394,12,0)),0)</f>
        <v>86</v>
      </c>
      <c r="N59" s="161" t="str">
        <f>IFERROR((VLOOKUP($D59,'Mau 4B'!$D$11:$W$394,19,0)),0)</f>
        <v>Tốt</v>
      </c>
      <c r="O59" s="166">
        <f>IFERROR((VLOOKUP($D59,'Mau 4B'!$D$11:$W$394,14,0)),0)</f>
        <v>0</v>
      </c>
      <c r="Q59" s="392"/>
      <c r="R59" s="392"/>
    </row>
    <row r="60" spans="1:18" s="4" customFormat="1" ht="37.5" x14ac:dyDescent="0.25">
      <c r="A60" s="125">
        <v>52</v>
      </c>
      <c r="B60" s="145" t="s">
        <v>250</v>
      </c>
      <c r="C60" s="135" t="s">
        <v>230</v>
      </c>
      <c r="D60" s="56">
        <v>21000001731</v>
      </c>
      <c r="E60" s="383" t="s">
        <v>753</v>
      </c>
      <c r="F60" s="166">
        <f>IFERROR((VLOOKUP($D60,'Mau 4B'!$D$11:$W$394,2,0)),0)</f>
        <v>75</v>
      </c>
      <c r="G60" s="166">
        <f>IFERROR((VLOOKUP($D60,'Mau 4B'!$D$11:$W$394,3,0)),0)</f>
        <v>32</v>
      </c>
      <c r="H60" s="166">
        <f>IFERROR((VLOOKUP($D60,'Mau 4B'!$D$11:$W$394,4,0)),0)</f>
        <v>50</v>
      </c>
      <c r="I60" s="166">
        <f>IFERROR((VLOOKUP($D60,'Mau 4B'!$D$11:$W$394,5,0)),0)</f>
        <v>1</v>
      </c>
      <c r="J60" s="166">
        <f>IFERROR((VLOOKUP($D60,'Mau 4B'!$D$11:$W$394,6,0)),0)</f>
        <v>0</v>
      </c>
      <c r="K60" s="179">
        <f t="shared" si="3"/>
        <v>83</v>
      </c>
      <c r="L60" s="166" t="str">
        <f>IFERROR((VLOOKUP($D60,'Mau 4B'!$D$11:$W$394,13,0)),0)</f>
        <v>Xuất sắc</v>
      </c>
      <c r="M60" s="161">
        <f>IFERROR((VLOOKUP($D60,'Mau 4B'!$D$11:$W$394,12,0)),0)</f>
        <v>93</v>
      </c>
      <c r="N60" s="161" t="str">
        <f>IFERROR((VLOOKUP($D60,'Mau 4B'!$D$11:$W$394,19,0)),0)</f>
        <v>Xuất sắc</v>
      </c>
      <c r="O60" s="166">
        <f>IFERROR((VLOOKUP($D60,'Mau 4B'!$D$11:$W$394,14,0)),0)</f>
        <v>0</v>
      </c>
      <c r="Q60" s="394"/>
      <c r="R60" s="394"/>
    </row>
    <row r="61" spans="1:18" s="3" customFormat="1" ht="37.5" x14ac:dyDescent="0.25">
      <c r="A61" s="125">
        <v>53</v>
      </c>
      <c r="B61" s="145" t="s">
        <v>251</v>
      </c>
      <c r="C61" s="135" t="s">
        <v>603</v>
      </c>
      <c r="D61" s="56">
        <v>11100000813</v>
      </c>
      <c r="E61" s="383" t="s">
        <v>753</v>
      </c>
      <c r="F61" s="166">
        <f>IFERROR((VLOOKUP($D61,'Mau 4B'!$D$11:$W$394,2,0)),0)</f>
        <v>91</v>
      </c>
      <c r="G61" s="166">
        <f>IFERROR((VLOOKUP($D61,'Mau 4B'!$D$11:$W$394,3,0)),0)</f>
        <v>30</v>
      </c>
      <c r="H61" s="166">
        <f>IFERROR((VLOOKUP($D61,'Mau 4B'!$D$11:$W$394,4,0)),0)</f>
        <v>60</v>
      </c>
      <c r="I61" s="166">
        <f>IFERROR((VLOOKUP($D61,'Mau 4B'!$D$11:$W$394,5,0)),0)</f>
        <v>1</v>
      </c>
      <c r="J61" s="166">
        <f>IFERROR((VLOOKUP($D61,'Mau 4B'!$D$11:$W$394,6,0)),0)</f>
        <v>0</v>
      </c>
      <c r="K61" s="179">
        <f t="shared" si="3"/>
        <v>91</v>
      </c>
      <c r="L61" s="166" t="str">
        <f>IFERROR((VLOOKUP($D61,'Mau 4B'!$D$11:$W$394,13,0)),0)</f>
        <v>Tốt</v>
      </c>
      <c r="M61" s="161">
        <f>IFERROR((VLOOKUP($D61,'Mau 4B'!$D$11:$W$394,12,0)),0)</f>
        <v>88.3</v>
      </c>
      <c r="N61" s="161" t="str">
        <f>IFERROR((VLOOKUP($D61,'Mau 4B'!$D$11:$W$394,19,0)),0)</f>
        <v>Tốt</v>
      </c>
      <c r="O61" s="166">
        <f>IFERROR((VLOOKUP($D61,'Mau 4B'!$D$11:$W$394,14,0)),0)</f>
        <v>0</v>
      </c>
      <c r="Q61" s="392"/>
      <c r="R61" s="392"/>
    </row>
    <row r="62" spans="1:18" s="3" customFormat="1" ht="56.25" x14ac:dyDescent="0.25">
      <c r="A62" s="125">
        <v>54</v>
      </c>
      <c r="B62" s="23" t="s">
        <v>321</v>
      </c>
      <c r="C62" s="131" t="s">
        <v>200</v>
      </c>
      <c r="D62" s="27">
        <v>11100000775</v>
      </c>
      <c r="E62" s="382" t="s">
        <v>755</v>
      </c>
      <c r="F62" s="166">
        <f>IFERROR((VLOOKUP($D62,'Mau 4B'!$D$11:$W$394,2,0)),0)</f>
        <v>84</v>
      </c>
      <c r="G62" s="166">
        <f>IFERROR((VLOOKUP($D62,'Mau 4B'!$D$11:$W$394,3,0)),0)</f>
        <v>35</v>
      </c>
      <c r="H62" s="166">
        <f>IFERROR((VLOOKUP($D62,'Mau 4B'!$D$11:$W$394,4,0)),0)</f>
        <v>60</v>
      </c>
      <c r="I62" s="166">
        <f>IFERROR((VLOOKUP($D62,'Mau 4B'!$D$11:$W$394,5,0)),0)</f>
        <v>1</v>
      </c>
      <c r="J62" s="166">
        <f>IFERROR((VLOOKUP($D62,'Mau 4B'!$D$11:$W$394,6,0)),0)</f>
        <v>0</v>
      </c>
      <c r="K62" s="179">
        <f t="shared" si="3"/>
        <v>96</v>
      </c>
      <c r="L62" s="166" t="str">
        <f>IFERROR((VLOOKUP($D62,'Mau 4B'!$D$11:$W$394,13,0)),0)</f>
        <v>Xuất sắc</v>
      </c>
      <c r="M62" s="161">
        <f>IFERROR((VLOOKUP($D62,'Mau 4B'!$D$11:$W$394,12,0)),0)</f>
        <v>96</v>
      </c>
      <c r="N62" s="161" t="str">
        <f>IFERROR((VLOOKUP($D62,'Mau 4B'!$D$11:$W$394,19,0)),0)</f>
        <v>Xuất sắc</v>
      </c>
      <c r="O62" s="166">
        <f>IFERROR((VLOOKUP($D62,'Mau 4B'!$D$11:$W$394,14,0)),0)</f>
        <v>0</v>
      </c>
      <c r="Q62" s="392"/>
      <c r="R62" s="392"/>
    </row>
    <row r="63" spans="1:18" s="3" customFormat="1" ht="46.5" customHeight="1" x14ac:dyDescent="0.25">
      <c r="A63" s="125">
        <v>55</v>
      </c>
      <c r="B63" s="23" t="s">
        <v>323</v>
      </c>
      <c r="C63" s="131" t="s">
        <v>302</v>
      </c>
      <c r="D63" s="27">
        <v>11100071848</v>
      </c>
      <c r="E63" s="382" t="s">
        <v>755</v>
      </c>
      <c r="F63" s="166">
        <f>IFERROR((VLOOKUP($D63,'Mau 4B'!$D$11:$W$394,2,0)),0)</f>
        <v>95</v>
      </c>
      <c r="G63" s="166">
        <f>IFERROR((VLOOKUP($D63,'Mau 4B'!$D$11:$W$394,3,0)),0)</f>
        <v>35</v>
      </c>
      <c r="H63" s="166">
        <f>IFERROR((VLOOKUP($D63,'Mau 4B'!$D$11:$W$394,4,0)),0)</f>
        <v>60</v>
      </c>
      <c r="I63" s="166">
        <f>IFERROR((VLOOKUP($D63,'Mau 4B'!$D$11:$W$394,5,0)),0)</f>
        <v>1</v>
      </c>
      <c r="J63" s="166">
        <f>IFERROR((VLOOKUP($D63,'Mau 4B'!$D$11:$W$394,6,0)),0)</f>
        <v>0</v>
      </c>
      <c r="K63" s="179">
        <f t="shared" si="3"/>
        <v>96</v>
      </c>
      <c r="L63" s="166" t="str">
        <f>IFERROR((VLOOKUP($D63,'Mau 4B'!$D$11:$W$394,13,0)),0)</f>
        <v>Xuất sắc</v>
      </c>
      <c r="M63" s="161">
        <f>IFERROR((VLOOKUP($D63,'Mau 4B'!$D$11:$W$394,12,0)),0)</f>
        <v>96</v>
      </c>
      <c r="N63" s="161" t="str">
        <f>IFERROR((VLOOKUP($D63,'Mau 4B'!$D$11:$W$394,19,0)),0)</f>
        <v>Xuất sắc</v>
      </c>
      <c r="O63" s="166">
        <f>IFERROR((VLOOKUP($D63,'Mau 4B'!$D$11:$W$394,14,0)),0)</f>
        <v>0</v>
      </c>
      <c r="Q63" s="392"/>
      <c r="R63" s="392"/>
    </row>
    <row r="64" spans="1:18" s="70" customFormat="1" ht="56.25" x14ac:dyDescent="0.25">
      <c r="A64" s="125">
        <v>56</v>
      </c>
      <c r="B64" s="23" t="s">
        <v>340</v>
      </c>
      <c r="C64" s="131" t="s">
        <v>134</v>
      </c>
      <c r="D64" s="27">
        <v>51200001010</v>
      </c>
      <c r="E64" s="382" t="s">
        <v>755</v>
      </c>
      <c r="F64" s="166">
        <f>IFERROR((VLOOKUP($D64,'Mau 4B'!$D$11:$W$394,2,0)),0)</f>
        <v>89</v>
      </c>
      <c r="G64" s="166">
        <f>IFERROR((VLOOKUP($D64,'Mau 4B'!$D$11:$W$394,3,0)),0)</f>
        <v>27</v>
      </c>
      <c r="H64" s="166">
        <f>IFERROR((VLOOKUP($D64,'Mau 4B'!$D$11:$W$394,4,0)),0)</f>
        <v>60</v>
      </c>
      <c r="I64" s="166">
        <f>IFERROR((VLOOKUP($D64,'Mau 4B'!$D$11:$W$394,5,0)),0)</f>
        <v>1</v>
      </c>
      <c r="J64" s="166">
        <f>IFERROR((VLOOKUP($D64,'Mau 4B'!$D$11:$W$394,6,0)),0)</f>
        <v>0</v>
      </c>
      <c r="K64" s="179">
        <f>G64+H64+I64-J64</f>
        <v>88</v>
      </c>
      <c r="L64" s="166" t="str">
        <f>IFERROR((VLOOKUP($D64,'Mau 4B'!$D$11:$W$394,13,0)),0)</f>
        <v>Tốt</v>
      </c>
      <c r="M64" s="161">
        <f>IFERROR((VLOOKUP($D64,'Mau 4B'!$D$11:$W$394,12,0)),0)</f>
        <v>88</v>
      </c>
      <c r="N64" s="161" t="str">
        <f>IFERROR((VLOOKUP($D64,'Mau 4B'!$D$11:$W$394,19,0)),0)</f>
        <v>Tốt</v>
      </c>
      <c r="O64" s="166">
        <f>IFERROR((VLOOKUP($D64,'Mau 4B'!$D$11:$W$394,14,0)),0)</f>
        <v>0</v>
      </c>
      <c r="Q64" s="31"/>
      <c r="R64" s="31"/>
    </row>
    <row r="65" spans="1:35" s="70" customFormat="1" ht="37.5" x14ac:dyDescent="0.25">
      <c r="A65" s="125">
        <v>57</v>
      </c>
      <c r="B65" s="145" t="s">
        <v>346</v>
      </c>
      <c r="C65" s="146" t="s">
        <v>347</v>
      </c>
      <c r="D65" s="29">
        <v>11100071850</v>
      </c>
      <c r="E65" s="384" t="s">
        <v>758</v>
      </c>
      <c r="F65" s="166">
        <f>IFERROR((VLOOKUP($D65,'Mau 4B'!$D$11:$W$394,2,0)),0)</f>
        <v>85</v>
      </c>
      <c r="G65" s="166">
        <f>IFERROR((VLOOKUP($D65,'Mau 4B'!$D$11:$W$394,3,0)),0)</f>
        <v>32</v>
      </c>
      <c r="H65" s="166">
        <f>IFERROR((VLOOKUP($D65,'Mau 4B'!$D$11:$W$394,4,0)),0)</f>
        <v>60</v>
      </c>
      <c r="I65" s="166">
        <f>IFERROR((VLOOKUP($D65,'Mau 4B'!$D$11:$W$394,5,0)),0)</f>
        <v>0</v>
      </c>
      <c r="J65" s="166">
        <f>IFERROR((VLOOKUP($D65,'Mau 4B'!$D$11:$W$394,6,0)),0)</f>
        <v>0</v>
      </c>
      <c r="K65" s="179">
        <f t="shared" ref="K65:K69" si="4">G65+H65+I65-J65</f>
        <v>92</v>
      </c>
      <c r="L65" s="166" t="str">
        <f>IFERROR((VLOOKUP($D65,'Mau 4B'!$D$11:$W$394,13,0)),0)</f>
        <v>Xuất sắc</v>
      </c>
      <c r="M65" s="161">
        <f>IFERROR((VLOOKUP($D65,'Mau 4B'!$D$11:$W$394,12,0)),0)</f>
        <v>92</v>
      </c>
      <c r="N65" s="161" t="str">
        <f>IFERROR((VLOOKUP($D65,'Mau 4B'!$D$11:$W$394,19,0)),0)</f>
        <v>Xuất sắc</v>
      </c>
      <c r="O65" s="166">
        <f>IFERROR((VLOOKUP($D65,'Mau 4B'!$D$11:$W$394,14,0)),0)</f>
        <v>0</v>
      </c>
      <c r="Q65" s="31"/>
      <c r="R65" s="31"/>
    </row>
    <row r="66" spans="1:35" s="70" customFormat="1" ht="37.5" x14ac:dyDescent="0.25">
      <c r="A66" s="125">
        <v>58</v>
      </c>
      <c r="B66" s="145" t="s">
        <v>350</v>
      </c>
      <c r="C66" s="146" t="s">
        <v>301</v>
      </c>
      <c r="D66" s="29">
        <v>31100001649</v>
      </c>
      <c r="E66" s="384" t="s">
        <v>758</v>
      </c>
      <c r="F66" s="166">
        <f>IFERROR((VLOOKUP($D66,'Mau 4B'!$D$11:$W$394,2,0)),0)</f>
        <v>95</v>
      </c>
      <c r="G66" s="166">
        <f>IFERROR((VLOOKUP($D66,'Mau 4B'!$D$11:$W$394,3,0)),0)</f>
        <v>32</v>
      </c>
      <c r="H66" s="166">
        <f>IFERROR((VLOOKUP($D66,'Mau 4B'!$D$11:$W$394,4,0)),0)</f>
        <v>60</v>
      </c>
      <c r="I66" s="166">
        <f>IFERROR((VLOOKUP($D66,'Mau 4B'!$D$11:$W$394,5,0)),0)</f>
        <v>0</v>
      </c>
      <c r="J66" s="166">
        <f>IFERROR((VLOOKUP($D66,'Mau 4B'!$D$11:$W$394,6,0)),0)</f>
        <v>0</v>
      </c>
      <c r="K66" s="179">
        <f t="shared" si="4"/>
        <v>92</v>
      </c>
      <c r="L66" s="166" t="str">
        <f>IFERROR((VLOOKUP($D66,'Mau 4B'!$D$11:$W$394,13,0)),0)</f>
        <v>Xuất sắc</v>
      </c>
      <c r="M66" s="161">
        <f>IFERROR((VLOOKUP($D66,'Mau 4B'!$D$11:$W$394,12,0)),0)</f>
        <v>92</v>
      </c>
      <c r="N66" s="161" t="str">
        <f>IFERROR((VLOOKUP($D66,'Mau 4B'!$D$11:$W$394,19,0)),0)</f>
        <v>Tốt</v>
      </c>
      <c r="O66" s="166">
        <f>IFERROR((VLOOKUP($D66,'Mau 4B'!$D$11:$W$394,14,0)),0)</f>
        <v>0</v>
      </c>
      <c r="Q66" s="31"/>
      <c r="R66" s="31"/>
    </row>
    <row r="67" spans="1:35" s="76" customFormat="1" ht="37.5" x14ac:dyDescent="0.25">
      <c r="A67" s="125">
        <v>59</v>
      </c>
      <c r="B67" s="73" t="s">
        <v>273</v>
      </c>
      <c r="C67" s="144" t="s">
        <v>274</v>
      </c>
      <c r="D67" s="24">
        <v>60300000100</v>
      </c>
      <c r="E67" s="24" t="s">
        <v>762</v>
      </c>
      <c r="F67" s="166">
        <f>IFERROR((VLOOKUP($D67,'Mau 4B'!$D$11:$W$394,2,0)),0)</f>
        <v>87</v>
      </c>
      <c r="G67" s="166">
        <f>IFERROR((VLOOKUP($D67,'Mau 4B'!$D$11:$W$394,3,0)),0)</f>
        <v>32</v>
      </c>
      <c r="H67" s="166">
        <f>IFERROR((VLOOKUP($D67,'Mau 4B'!$D$11:$W$394,4,0)),0)</f>
        <v>60</v>
      </c>
      <c r="I67" s="166">
        <f>IFERROR((VLOOKUP($D67,'Mau 4B'!$D$11:$W$394,5,0)),0)</f>
        <v>0</v>
      </c>
      <c r="J67" s="166">
        <f>IFERROR((VLOOKUP($D67,'Mau 4B'!$D$11:$W$394,6,0)),0)</f>
        <v>0</v>
      </c>
      <c r="K67" s="179">
        <f t="shared" si="4"/>
        <v>92</v>
      </c>
      <c r="L67" s="166" t="str">
        <f>IFERROR((VLOOKUP($D67,'Mau 4B'!$D$11:$W$394,13,0)),0)</f>
        <v>Xuất sắc</v>
      </c>
      <c r="M67" s="161">
        <f>IFERROR((VLOOKUP($D67,'Mau 4B'!$D$11:$W$394,12,0)),0)</f>
        <v>92</v>
      </c>
      <c r="N67" s="161" t="str">
        <f>IFERROR((VLOOKUP($D67,'Mau 4B'!$D$11:$W$394,19,0)),0)</f>
        <v>Tốt</v>
      </c>
      <c r="O67" s="166">
        <f>IFERROR((VLOOKUP($D67,'Mau 4B'!$D$11:$W$394,14,0)),0)</f>
        <v>0</v>
      </c>
      <c r="Q67" s="393"/>
      <c r="R67" s="393"/>
    </row>
    <row r="68" spans="1:35" s="76" customFormat="1" ht="37.5" x14ac:dyDescent="0.25">
      <c r="A68" s="125">
        <v>60</v>
      </c>
      <c r="B68" s="73" t="s">
        <v>275</v>
      </c>
      <c r="C68" s="144" t="s">
        <v>276</v>
      </c>
      <c r="D68" s="24">
        <v>60200000731</v>
      </c>
      <c r="E68" s="24" t="s">
        <v>762</v>
      </c>
      <c r="F68" s="166">
        <f>IFERROR((VLOOKUP($D68,'Mau 4B'!$D$11:$W$394,2,0)),0)</f>
        <v>93</v>
      </c>
      <c r="G68" s="166">
        <f>IFERROR((VLOOKUP($D68,'Mau 4B'!$D$11:$W$394,3,0)),0)</f>
        <v>33</v>
      </c>
      <c r="H68" s="166">
        <f>IFERROR((VLOOKUP($D68,'Mau 4B'!$D$11:$W$394,4,0)),0)</f>
        <v>60</v>
      </c>
      <c r="I68" s="166">
        <f>IFERROR((VLOOKUP($D68,'Mau 4B'!$D$11:$W$394,5,0)),0)</f>
        <v>0.75</v>
      </c>
      <c r="J68" s="166">
        <f>IFERROR((VLOOKUP($D68,'Mau 4B'!$D$11:$W$394,6,0)),0)</f>
        <v>0</v>
      </c>
      <c r="K68" s="179">
        <f t="shared" si="4"/>
        <v>93.75</v>
      </c>
      <c r="L68" s="166" t="str">
        <f>IFERROR((VLOOKUP($D68,'Mau 4B'!$D$11:$W$394,13,0)),0)</f>
        <v>Xuất sắc</v>
      </c>
      <c r="M68" s="161">
        <f>IFERROR((VLOOKUP($D68,'Mau 4B'!$D$11:$W$394,12,0)),0)</f>
        <v>93.75</v>
      </c>
      <c r="N68" s="161" t="str">
        <f>IFERROR((VLOOKUP($D68,'Mau 4B'!$D$11:$W$394,19,0)),0)</f>
        <v>Xuất sắc</v>
      </c>
      <c r="O68" s="166">
        <f>IFERROR((VLOOKUP($D68,'Mau 4B'!$D$11:$W$394,14,0)),0)</f>
        <v>0</v>
      </c>
      <c r="Q68" s="393"/>
      <c r="R68" s="393"/>
    </row>
    <row r="69" spans="1:35" s="4" customFormat="1" ht="37.5" x14ac:dyDescent="0.25">
      <c r="A69" s="125">
        <v>61</v>
      </c>
      <c r="B69" s="73" t="s">
        <v>285</v>
      </c>
      <c r="C69" s="144" t="s">
        <v>146</v>
      </c>
      <c r="D69" s="101">
        <v>60200000588</v>
      </c>
      <c r="E69" s="24" t="s">
        <v>762</v>
      </c>
      <c r="F69" s="166">
        <f>IFERROR((VLOOKUP($D69,'Mau 4B'!$D$11:$W$394,2,0)),0)</f>
        <v>95</v>
      </c>
      <c r="G69" s="166">
        <f>IFERROR((VLOOKUP($D69,'Mau 4B'!$D$11:$W$394,3,0)),0)</f>
        <v>33</v>
      </c>
      <c r="H69" s="166">
        <f>IFERROR((VLOOKUP($D69,'Mau 4B'!$D$11:$W$394,4,0)),0)</f>
        <v>60</v>
      </c>
      <c r="I69" s="166">
        <f>IFERROR((VLOOKUP($D69,'Mau 4B'!$D$11:$W$394,5,0)),0)</f>
        <v>0</v>
      </c>
      <c r="J69" s="166">
        <f>IFERROR((VLOOKUP($D69,'Mau 4B'!$D$11:$W$394,6,0)),0)</f>
        <v>0</v>
      </c>
      <c r="K69" s="179">
        <f t="shared" si="4"/>
        <v>93</v>
      </c>
      <c r="L69" s="166" t="str">
        <f>IFERROR((VLOOKUP($D69,'Mau 4B'!$D$11:$W$394,13,0)),0)</f>
        <v>Xuất sắc</v>
      </c>
      <c r="M69" s="161">
        <f>IFERROR((VLOOKUP($D69,'Mau 4B'!$D$11:$W$394,12,0)),0)</f>
        <v>93</v>
      </c>
      <c r="N69" s="161" t="str">
        <f>IFERROR((VLOOKUP($D69,'Mau 4B'!$D$11:$W$394,19,0)),0)</f>
        <v>Xuất sắc</v>
      </c>
      <c r="O69" s="166">
        <f>IFERROR((VLOOKUP($D69,'Mau 4B'!$D$11:$W$394,14,0)),0)</f>
        <v>0</v>
      </c>
      <c r="Q69" s="394"/>
      <c r="R69" s="394"/>
    </row>
    <row r="70" spans="1:35" s="3" customFormat="1" ht="18.75" x14ac:dyDescent="0.25">
      <c r="A70" s="125">
        <v>62</v>
      </c>
      <c r="B70" s="73"/>
      <c r="C70" s="144"/>
      <c r="D70" s="101"/>
      <c r="E70" s="24"/>
      <c r="F70" s="166">
        <f>IFERROR((VLOOKUP($D70,'Mau 4B'!$D$11:$W$394,2,0)),0)</f>
        <v>0</v>
      </c>
      <c r="G70" s="166">
        <f>IFERROR((VLOOKUP($D70,'Mau 4B'!$D$11:$W$394,3,0)),0)</f>
        <v>0</v>
      </c>
      <c r="H70" s="166">
        <f>IFERROR((VLOOKUP($D70,'Mau 4B'!$D$11:$W$394,4,0)),0)</f>
        <v>0</v>
      </c>
      <c r="I70" s="166">
        <f>IFERROR((VLOOKUP($D70,'Mau 4B'!$D$11:$W$394,5,0)),0)</f>
        <v>0</v>
      </c>
      <c r="J70" s="166">
        <f>IFERROR((VLOOKUP($D70,'Mau 4B'!$D$11:$W$394,6,0)),0)</f>
        <v>0</v>
      </c>
      <c r="K70" s="179">
        <f t="shared" ref="K70" si="5">G70+H70+I70-J70</f>
        <v>0</v>
      </c>
      <c r="L70" s="166">
        <f>IFERROR((VLOOKUP($D70,'Mau 4B'!$D$11:$W$394,13,0)),0)</f>
        <v>0</v>
      </c>
      <c r="M70" s="161"/>
      <c r="N70" s="161"/>
      <c r="O70" s="166">
        <f>IFERROR((VLOOKUP($D70,'Mau 4B'!$D$11:$W$394,14,0)),0)</f>
        <v>0</v>
      </c>
      <c r="Q70" s="392"/>
      <c r="R70" s="392"/>
    </row>
    <row r="71" spans="1:35" s="3" customFormat="1" ht="18.75" x14ac:dyDescent="0.25">
      <c r="A71" s="125">
        <v>63</v>
      </c>
      <c r="B71" s="73"/>
      <c r="C71" s="144"/>
      <c r="D71" s="24"/>
      <c r="E71" s="24"/>
      <c r="F71" s="166">
        <f>IFERROR((VLOOKUP($D71,'Mau 4B'!$D$11:$W$394,2,0)),0)</f>
        <v>0</v>
      </c>
      <c r="G71" s="166">
        <f>IFERROR((VLOOKUP($D71,'Mau 4B'!$D$11:$W$394,3,0)),0)</f>
        <v>0</v>
      </c>
      <c r="H71" s="166">
        <f>IFERROR((VLOOKUP($D71,'Mau 4B'!$D$11:$W$394,4,0)),0)</f>
        <v>0</v>
      </c>
      <c r="I71" s="166">
        <f>IFERROR((VLOOKUP($D71,'Mau 4B'!$D$11:$W$394,5,0)),0)</f>
        <v>0</v>
      </c>
      <c r="J71" s="166">
        <f>IFERROR((VLOOKUP($D71,'Mau 4B'!$D$11:$W$394,6,0)),0)</f>
        <v>0</v>
      </c>
      <c r="K71" s="179">
        <f>G71+H71+I71-J71</f>
        <v>0</v>
      </c>
      <c r="L71" s="166">
        <f>IFERROR((VLOOKUP($D71,'Mau 4B'!$D$11:$W$394,13,0)),0)</f>
        <v>0</v>
      </c>
      <c r="M71" s="161"/>
      <c r="N71" s="161"/>
      <c r="O71" s="166">
        <f>IFERROR((VLOOKUP($D71,'Mau 4B'!$D$11:$W$394,14,0)),0)</f>
        <v>0</v>
      </c>
      <c r="Q71" s="392"/>
      <c r="R71" s="392"/>
    </row>
    <row r="72" spans="1:35" s="3" customFormat="1" ht="18.75" x14ac:dyDescent="0.25">
      <c r="A72" s="125">
        <v>64</v>
      </c>
      <c r="B72" s="73"/>
      <c r="C72" s="144"/>
      <c r="D72" s="101"/>
      <c r="E72" s="24"/>
      <c r="F72" s="166">
        <f>IFERROR((VLOOKUP($D72,'Mau 4B'!$D$11:$W$394,2,0)),0)</f>
        <v>0</v>
      </c>
      <c r="G72" s="166">
        <f>IFERROR((VLOOKUP($D72,'Mau 4B'!$D$11:$W$394,3,0)),0)</f>
        <v>0</v>
      </c>
      <c r="H72" s="166">
        <f>IFERROR((VLOOKUP($D72,'Mau 4B'!$D$11:$W$394,4,0)),0)</f>
        <v>0</v>
      </c>
      <c r="I72" s="166">
        <f>IFERROR((VLOOKUP($D72,'Mau 4B'!$D$11:$W$394,5,0)),0)</f>
        <v>0</v>
      </c>
      <c r="J72" s="166">
        <f>IFERROR((VLOOKUP($D72,'Mau 4B'!$D$11:$W$394,6,0)),0)</f>
        <v>0</v>
      </c>
      <c r="K72" s="179">
        <f>G72+H72+I72-J72</f>
        <v>0</v>
      </c>
      <c r="L72" s="166">
        <f>IFERROR((VLOOKUP($D72,'Mau 4B'!$D$11:$W$394,13,0)),0)</f>
        <v>0</v>
      </c>
      <c r="M72" s="161"/>
      <c r="N72" s="161"/>
      <c r="O72" s="166">
        <f>IFERROR((VLOOKUP($D72,'Mau 4B'!$D$11:$W$394,14,0)),0)</f>
        <v>0</v>
      </c>
      <c r="Q72" s="392"/>
      <c r="R72" s="392"/>
    </row>
    <row r="73" spans="1:35" s="4" customFormat="1" ht="18.75" x14ac:dyDescent="0.25">
      <c r="A73" s="125">
        <v>65</v>
      </c>
      <c r="B73" s="73"/>
      <c r="C73" s="144"/>
      <c r="D73" s="101"/>
      <c r="E73" s="24"/>
      <c r="F73" s="166">
        <f>IFERROR((VLOOKUP($D73,'Mau 4B'!$D$11:$W$394,2,0)),0)</f>
        <v>0</v>
      </c>
      <c r="G73" s="166">
        <f>IFERROR((VLOOKUP($D73,'Mau 4B'!$D$11:$W$394,3,0)),0)</f>
        <v>0</v>
      </c>
      <c r="H73" s="166">
        <f>IFERROR((VLOOKUP($D73,'Mau 4B'!$D$11:$W$394,4,0)),0)</f>
        <v>0</v>
      </c>
      <c r="I73" s="166">
        <f>IFERROR((VLOOKUP($D73,'Mau 4B'!$D$11:$W$394,5,0)),0)</f>
        <v>0</v>
      </c>
      <c r="J73" s="166">
        <f>IFERROR((VLOOKUP($D73,'Mau 4B'!$D$11:$W$394,6,0)),0)</f>
        <v>0</v>
      </c>
      <c r="K73" s="179">
        <f>G73+H73+I73-J73</f>
        <v>0</v>
      </c>
      <c r="L73" s="166">
        <f>IFERROR((VLOOKUP($D73,'Mau 4B'!$D$11:$W$394,13,0)),0)</f>
        <v>0</v>
      </c>
      <c r="M73" s="161"/>
      <c r="N73" s="161"/>
      <c r="O73" s="166">
        <f>IFERROR((VLOOKUP($D73,'Mau 4B'!$D$11:$W$394,14,0)),0)</f>
        <v>0</v>
      </c>
      <c r="Q73" s="394"/>
      <c r="R73" s="394"/>
    </row>
    <row r="74" spans="1:35" s="12" customFormat="1" x14ac:dyDescent="0.25">
      <c r="A74" s="8"/>
      <c r="B74" s="7"/>
      <c r="C74" s="49"/>
      <c r="D74" s="8"/>
      <c r="E74" s="8"/>
      <c r="F74" s="8"/>
      <c r="G74" s="8"/>
      <c r="H74" s="8"/>
      <c r="I74" s="8"/>
      <c r="J74" s="8"/>
      <c r="K74" s="8"/>
      <c r="L74" s="158"/>
      <c r="M74" s="385"/>
      <c r="N74" s="385"/>
      <c r="O74" s="177"/>
      <c r="Q74" s="390"/>
      <c r="R74" s="390"/>
      <c r="S74" s="374"/>
      <c r="T74" s="374"/>
      <c r="U74" s="4"/>
      <c r="V74" s="4"/>
      <c r="W74" s="4"/>
      <c r="X74" s="4"/>
      <c r="Y74" s="4"/>
      <c r="Z74" s="4"/>
      <c r="AA74" s="374"/>
      <c r="AB74" s="374"/>
      <c r="AC74" s="1"/>
      <c r="AD74" s="1"/>
      <c r="AE74" s="1"/>
      <c r="AF74" s="1"/>
      <c r="AG74" s="1"/>
      <c r="AH74" s="1"/>
      <c r="AI74" s="1"/>
    </row>
    <row r="75" spans="1:35" ht="25.5" customHeight="1" x14ac:dyDescent="0.25">
      <c r="B75" s="688" t="s">
        <v>12</v>
      </c>
      <c r="C75" s="688"/>
      <c r="D75" s="688"/>
      <c r="E75" s="688"/>
      <c r="F75" s="688"/>
      <c r="G75" s="688"/>
      <c r="H75" s="1"/>
    </row>
    <row r="76" spans="1:35" ht="78.75" customHeight="1" x14ac:dyDescent="0.25">
      <c r="B76" s="693" t="s">
        <v>4</v>
      </c>
      <c r="C76" s="694"/>
      <c r="D76" s="693" t="s">
        <v>9</v>
      </c>
      <c r="E76" s="705"/>
      <c r="F76" s="694"/>
      <c r="G76" s="693" t="s">
        <v>10</v>
      </c>
      <c r="H76" s="694"/>
      <c r="I76" s="699" t="s">
        <v>11</v>
      </c>
      <c r="J76" s="699"/>
    </row>
    <row r="77" spans="1:35" ht="34.5" customHeight="1" x14ac:dyDescent="0.25">
      <c r="B77" s="689" t="s">
        <v>1</v>
      </c>
      <c r="C77" s="690"/>
      <c r="D77" s="691"/>
      <c r="E77" s="747"/>
      <c r="F77" s="692"/>
      <c r="G77" s="691">
        <f>COUNTIF($L$8:$L$73,"Xuất sắc")</f>
        <v>44</v>
      </c>
      <c r="H77" s="692"/>
      <c r="I77" s="686">
        <f>G77/($G$77+$G$78+$G$79+$G$80+$G$81)</f>
        <v>0.70967741935483875</v>
      </c>
      <c r="J77" s="687"/>
    </row>
    <row r="78" spans="1:35" ht="34.5" customHeight="1" x14ac:dyDescent="0.25">
      <c r="B78" s="689" t="s">
        <v>5</v>
      </c>
      <c r="C78" s="690"/>
      <c r="D78" s="691"/>
      <c r="E78" s="747"/>
      <c r="F78" s="692"/>
      <c r="G78" s="691">
        <f>COUNTIF($L$8:$L$73,"Tốt")</f>
        <v>17</v>
      </c>
      <c r="H78" s="692"/>
      <c r="I78" s="686">
        <f>G78/($G$77+$G$78+$G$79+$G$80+$G$81)</f>
        <v>0.27419354838709675</v>
      </c>
      <c r="J78" s="687"/>
    </row>
    <row r="79" spans="1:35" ht="48" customHeight="1" x14ac:dyDescent="0.25">
      <c r="B79" s="689" t="s">
        <v>2</v>
      </c>
      <c r="C79" s="690"/>
      <c r="D79" s="691"/>
      <c r="E79" s="747"/>
      <c r="F79" s="692"/>
      <c r="G79" s="691">
        <f>COUNTIF($L$8:$L$73,"Hoàn thành")</f>
        <v>0</v>
      </c>
      <c r="H79" s="692"/>
      <c r="I79" s="686">
        <f>G79/($G$77+$G$78+$G$79+$G$80+$G$81)</f>
        <v>0</v>
      </c>
      <c r="J79" s="687"/>
    </row>
    <row r="80" spans="1:35" ht="34.5" customHeight="1" x14ac:dyDescent="0.25">
      <c r="B80" s="689" t="s">
        <v>3</v>
      </c>
      <c r="C80" s="690"/>
      <c r="D80" s="691"/>
      <c r="E80" s="747"/>
      <c r="F80" s="692"/>
      <c r="G80" s="691">
        <f>COUNTIF($L$8:$L$73,"Không hoàn thành")</f>
        <v>0</v>
      </c>
      <c r="H80" s="692"/>
      <c r="I80" s="686">
        <f>G80/($G$77+$G$78+$G$79+$G$80+$G$81)</f>
        <v>0</v>
      </c>
      <c r="J80" s="687"/>
    </row>
    <row r="81" spans="2:10" ht="34.5" customHeight="1" x14ac:dyDescent="0.25">
      <c r="B81" s="689" t="s">
        <v>690</v>
      </c>
      <c r="C81" s="690"/>
      <c r="D81" s="691"/>
      <c r="E81" s="747"/>
      <c r="F81" s="692"/>
      <c r="G81" s="691">
        <f>COUNTIF($L$8:$L$73,"Không đánh giá")</f>
        <v>1</v>
      </c>
      <c r="H81" s="692"/>
      <c r="I81" s="686">
        <f>G81/($G$77+$G$78+$G$79+$G$80+$G$81)</f>
        <v>1.6129032258064516E-2</v>
      </c>
      <c r="J81" s="687"/>
    </row>
    <row r="83" spans="2:10" x14ac:dyDescent="0.25">
      <c r="G83" s="695">
        <f>SUM(G77:H81)</f>
        <v>62</v>
      </c>
      <c r="H83" s="695"/>
    </row>
  </sheetData>
  <mergeCells count="50">
    <mergeCell ref="G83:H83"/>
    <mergeCell ref="I79:J79"/>
    <mergeCell ref="O5:O6"/>
    <mergeCell ref="B81:C81"/>
    <mergeCell ref="D81:F81"/>
    <mergeCell ref="G81:H81"/>
    <mergeCell ref="I81:J81"/>
    <mergeCell ref="G78:H78"/>
    <mergeCell ref="I78:J78"/>
    <mergeCell ref="B7:C7"/>
    <mergeCell ref="B75:G75"/>
    <mergeCell ref="B76:C76"/>
    <mergeCell ref="D76:F76"/>
    <mergeCell ref="G76:H76"/>
    <mergeCell ref="I76:J76"/>
    <mergeCell ref="R5:R7"/>
    <mergeCell ref="M5:N5"/>
    <mergeCell ref="B80:C80"/>
    <mergeCell ref="D80:F80"/>
    <mergeCell ref="G80:H80"/>
    <mergeCell ref="I80:J80"/>
    <mergeCell ref="B77:C77"/>
    <mergeCell ref="D77:F77"/>
    <mergeCell ref="G77:H77"/>
    <mergeCell ref="I77:J77"/>
    <mergeCell ref="B78:C78"/>
    <mergeCell ref="D78:F78"/>
    <mergeCell ref="Q5:Q7"/>
    <mergeCell ref="B79:C79"/>
    <mergeCell ref="D79:F79"/>
    <mergeCell ref="G79:H79"/>
    <mergeCell ref="A1:E1"/>
    <mergeCell ref="K1:O1"/>
    <mergeCell ref="A2:D2"/>
    <mergeCell ref="H2:L2"/>
    <mergeCell ref="A3:O3"/>
    <mergeCell ref="A5:A6"/>
    <mergeCell ref="B5:C6"/>
    <mergeCell ref="D5:D6"/>
    <mergeCell ref="E5:E6"/>
    <mergeCell ref="G5:L5"/>
    <mergeCell ref="F5:F6"/>
    <mergeCell ref="U6:Z6"/>
    <mergeCell ref="S5:Z5"/>
    <mergeCell ref="AA6:AA7"/>
    <mergeCell ref="T6:T7"/>
    <mergeCell ref="AC6:AI6"/>
    <mergeCell ref="AA5:AI5"/>
    <mergeCell ref="AB6:AB7"/>
    <mergeCell ref="S6:S7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M29"/>
  <sheetViews>
    <sheetView topLeftCell="A2" workbookViewId="0">
      <pane xSplit="12" ySplit="3" topLeftCell="M23" activePane="bottomRight" state="frozen"/>
      <selection activeCell="A2" sqref="A2"/>
      <selection pane="topRight" activeCell="M2" sqref="M2"/>
      <selection pane="bottomLeft" activeCell="A5" sqref="A5"/>
      <selection pane="bottomRight" activeCell="E28" sqref="E28"/>
    </sheetView>
  </sheetViews>
  <sheetFormatPr defaultRowHeight="18.75" x14ac:dyDescent="0.25"/>
  <cols>
    <col min="1" max="1" width="6.140625" style="112" customWidth="1"/>
    <col min="2" max="2" width="30.7109375" style="176" customWidth="1"/>
    <col min="3" max="3" width="8.7109375" style="111" customWidth="1"/>
    <col min="4" max="4" width="9.140625" style="111"/>
    <col min="5" max="5" width="10.28515625" style="111" customWidth="1"/>
    <col min="6" max="6" width="9.140625" style="111"/>
    <col min="7" max="7" width="10" style="111" customWidth="1"/>
    <col min="8" max="8" width="7.7109375" style="111" customWidth="1"/>
    <col min="9" max="9" width="9.7109375" style="111" customWidth="1"/>
    <col min="10" max="10" width="7.42578125" style="111" customWidth="1"/>
    <col min="11" max="11" width="10.28515625" style="111" customWidth="1"/>
    <col min="12" max="12" width="7.5703125" style="111" customWidth="1"/>
    <col min="13" max="13" width="9.28515625" style="111" customWidth="1"/>
    <col min="14" max="16384" width="9.140625" style="111"/>
  </cols>
  <sheetData>
    <row r="1" spans="1:13" ht="32.25" customHeight="1" x14ac:dyDescent="0.25">
      <c r="A1" s="733" t="s">
        <v>616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</row>
    <row r="3" spans="1:13" ht="93" customHeight="1" x14ac:dyDescent="0.25">
      <c r="A3" s="731" t="s">
        <v>512</v>
      </c>
      <c r="B3" s="729" t="s">
        <v>513</v>
      </c>
      <c r="C3" s="729" t="s">
        <v>514</v>
      </c>
      <c r="D3" s="728" t="s">
        <v>55</v>
      </c>
      <c r="E3" s="728"/>
      <c r="F3" s="728" t="s">
        <v>7</v>
      </c>
      <c r="G3" s="728"/>
      <c r="H3" s="699" t="s">
        <v>25</v>
      </c>
      <c r="I3" s="699"/>
      <c r="J3" s="728" t="s">
        <v>8</v>
      </c>
      <c r="K3" s="728"/>
      <c r="L3" s="728" t="s">
        <v>619</v>
      </c>
      <c r="M3" s="728"/>
    </row>
    <row r="4" spans="1:13" s="112" customFormat="1" x14ac:dyDescent="0.25">
      <c r="A4" s="732"/>
      <c r="B4" s="730"/>
      <c r="C4" s="730"/>
      <c r="D4" s="116" t="s">
        <v>368</v>
      </c>
      <c r="E4" s="116" t="s">
        <v>369</v>
      </c>
      <c r="F4" s="116" t="s">
        <v>368</v>
      </c>
      <c r="G4" s="116" t="s">
        <v>369</v>
      </c>
      <c r="H4" s="116" t="s">
        <v>368</v>
      </c>
      <c r="I4" s="116" t="s">
        <v>369</v>
      </c>
      <c r="J4" s="116" t="s">
        <v>368</v>
      </c>
      <c r="K4" s="116" t="s">
        <v>369</v>
      </c>
      <c r="L4" s="116" t="s">
        <v>368</v>
      </c>
      <c r="M4" s="116" t="s">
        <v>369</v>
      </c>
    </row>
    <row r="5" spans="1:13" s="112" customFormat="1" ht="31.5" customHeight="1" x14ac:dyDescent="0.25">
      <c r="A5" s="124" t="s">
        <v>490</v>
      </c>
      <c r="B5" s="174" t="s">
        <v>564</v>
      </c>
      <c r="C5" s="113">
        <f>D5+F5+H5+J5+L5</f>
        <v>3</v>
      </c>
      <c r="D5" s="121">
        <f>COUNTIF('Mau 4B'!$V11:$V13,"Xuất sắc")</f>
        <v>3</v>
      </c>
      <c r="E5" s="117">
        <f>D5/C5</f>
        <v>1</v>
      </c>
      <c r="F5" s="121">
        <f>COUNTIF('Mau 4B'!$V11:$V13,"Tốt")</f>
        <v>0</v>
      </c>
      <c r="G5" s="117">
        <f>F5/C5</f>
        <v>0</v>
      </c>
      <c r="H5" s="121">
        <f>COUNTIF('Mau 4B'!$V11:$V13,"Hoàn thành")</f>
        <v>0</v>
      </c>
      <c r="I5" s="117">
        <f>H5/C5</f>
        <v>0</v>
      </c>
      <c r="J5" s="121">
        <f>COUNTIF('Mau 4B'!$V11:$V13,"Không hoàn thành")</f>
        <v>0</v>
      </c>
      <c r="K5" s="117">
        <f>J5/C5</f>
        <v>0</v>
      </c>
      <c r="L5" s="121">
        <f>COUNTIF('Mau 4B'!$V11:$V13,"Không xếp loại")</f>
        <v>0</v>
      </c>
      <c r="M5" s="117">
        <f>L5/C5</f>
        <v>0</v>
      </c>
    </row>
    <row r="6" spans="1:13" ht="37.5" x14ac:dyDescent="0.25">
      <c r="A6" s="124" t="s">
        <v>491</v>
      </c>
      <c r="B6" s="174" t="s">
        <v>470</v>
      </c>
      <c r="C6" s="113">
        <f t="shared" ref="C6:C27" si="0">D6+F6+H6+J6+L6</f>
        <v>25</v>
      </c>
      <c r="D6" s="121">
        <f>COUNTIF('Mau 4B'!$V16:$V42,"Xuất sắc")</f>
        <v>16</v>
      </c>
      <c r="E6" s="117">
        <f>D6/C6</f>
        <v>0.64</v>
      </c>
      <c r="F6" s="121">
        <f>COUNTIF('Mau 4B'!$V16:$V42,"Tốt")</f>
        <v>9</v>
      </c>
      <c r="G6" s="117">
        <f>F6/C6</f>
        <v>0.36</v>
      </c>
      <c r="H6" s="121">
        <f>COUNTIF('Mau 4B'!$V16:$V42,"Hoàn thành")</f>
        <v>0</v>
      </c>
      <c r="I6" s="117">
        <f>H6/C6</f>
        <v>0</v>
      </c>
      <c r="J6" s="121">
        <f>COUNTIF('Mau 4B'!$V16:$V42,"Không hoàn thành")</f>
        <v>0</v>
      </c>
      <c r="K6" s="117">
        <f>J6/C6</f>
        <v>0</v>
      </c>
      <c r="L6" s="121">
        <f>COUNTIF('Mau 4B'!$V16:$V42,"Không xếp loại")</f>
        <v>0</v>
      </c>
      <c r="M6" s="117">
        <f t="shared" ref="M6:M27" si="1">L6/C6</f>
        <v>0</v>
      </c>
    </row>
    <row r="7" spans="1:13" ht="37.5" x14ac:dyDescent="0.25">
      <c r="A7" s="124" t="s">
        <v>492</v>
      </c>
      <c r="B7" s="174" t="s">
        <v>471</v>
      </c>
      <c r="C7" s="113">
        <f t="shared" si="0"/>
        <v>61</v>
      </c>
      <c r="D7" s="121">
        <f>COUNTIF('Mau 4B'!$V43:$V118,"Xuất sắc")</f>
        <v>29</v>
      </c>
      <c r="E7" s="117">
        <f t="shared" ref="E7:E27" si="2">D7/C7</f>
        <v>0.47540983606557374</v>
      </c>
      <c r="F7" s="121">
        <f>COUNTIF('Mau 4B'!$V43:$V118,"Tốt")</f>
        <v>29</v>
      </c>
      <c r="G7" s="117">
        <f t="shared" ref="G7:G27" si="3">F7/C7</f>
        <v>0.47540983606557374</v>
      </c>
      <c r="H7" s="121">
        <f>COUNTIF('Mau 4B'!$V43:$V118,"Hoàn Thành")</f>
        <v>3</v>
      </c>
      <c r="I7" s="117">
        <f t="shared" ref="I7:I27" si="4">H7/C7</f>
        <v>4.9180327868852458E-2</v>
      </c>
      <c r="J7" s="121">
        <f>COUNTIF('Mau 4B'!$V43:$V118,"Không hoàn Thành")</f>
        <v>0</v>
      </c>
      <c r="K7" s="117">
        <f t="shared" ref="K7:K27" si="5">J7/C7</f>
        <v>0</v>
      </c>
      <c r="L7" s="121">
        <f>COUNTIF('Mau 4B'!$V43:$V118,"Không xếp loại")</f>
        <v>0</v>
      </c>
      <c r="M7" s="117">
        <f t="shared" si="1"/>
        <v>0</v>
      </c>
    </row>
    <row r="8" spans="1:13" ht="37.5" x14ac:dyDescent="0.25">
      <c r="A8" s="124" t="s">
        <v>493</v>
      </c>
      <c r="B8" s="174" t="s">
        <v>472</v>
      </c>
      <c r="C8" s="113">
        <f t="shared" si="0"/>
        <v>8</v>
      </c>
      <c r="D8" s="121">
        <f>COUNTIF('Mau 4B'!$V62:$V72,"Xuất sắc")</f>
        <v>4</v>
      </c>
      <c r="E8" s="117">
        <f t="shared" si="2"/>
        <v>0.5</v>
      </c>
      <c r="F8" s="121">
        <f>COUNTIF('Mau 4B'!$V62:$V72,"Tốt")</f>
        <v>4</v>
      </c>
      <c r="G8" s="117">
        <f t="shared" si="3"/>
        <v>0.5</v>
      </c>
      <c r="H8" s="121">
        <f>COUNTIF('Mau 4B'!$V62:$V72,"Hoàn Thành")</f>
        <v>0</v>
      </c>
      <c r="I8" s="117">
        <f t="shared" si="4"/>
        <v>0</v>
      </c>
      <c r="J8" s="121">
        <f>COUNTIF('Mau 4B'!$V62:$V72,"Không hoàn Thành")</f>
        <v>0</v>
      </c>
      <c r="K8" s="117">
        <f t="shared" si="5"/>
        <v>0</v>
      </c>
      <c r="L8" s="121">
        <f>COUNTIF('Mau 4B'!$V62:$V72,"Không xếp loại")</f>
        <v>0</v>
      </c>
      <c r="M8" s="117">
        <f t="shared" si="1"/>
        <v>0</v>
      </c>
    </row>
    <row r="9" spans="1:13" ht="37.700000000000003" customHeight="1" x14ac:dyDescent="0.25">
      <c r="A9" s="124" t="s">
        <v>494</v>
      </c>
      <c r="B9" s="174" t="s">
        <v>473</v>
      </c>
      <c r="C9" s="113">
        <f t="shared" si="0"/>
        <v>264</v>
      </c>
      <c r="D9" s="121">
        <f>COUNTIF('Mau 4B'!$V73:$V388,"Xuất sắc")</f>
        <v>108</v>
      </c>
      <c r="E9" s="117">
        <f t="shared" si="2"/>
        <v>0.40909090909090912</v>
      </c>
      <c r="F9" s="121">
        <f>COUNTIF('Mau 4B'!$V73:$V388,"Tốt")</f>
        <v>148</v>
      </c>
      <c r="G9" s="117">
        <f t="shared" si="3"/>
        <v>0.56060606060606055</v>
      </c>
      <c r="H9" s="121">
        <f>COUNTIF('Mau 4B'!$V73:$V388,"Hoàn Thành")</f>
        <v>5</v>
      </c>
      <c r="I9" s="117">
        <f t="shared" si="4"/>
        <v>1.893939393939394E-2</v>
      </c>
      <c r="J9" s="121">
        <f>COUNTIF('Mau 4B'!$V73:$V388,"Không hoàn thành")</f>
        <v>3</v>
      </c>
      <c r="K9" s="117">
        <f t="shared" si="5"/>
        <v>1.1363636363636364E-2</v>
      </c>
      <c r="L9" s="121">
        <f>COUNTIF('Mau 4B'!$V73:$V388,"Không xếp loại")</f>
        <v>0</v>
      </c>
      <c r="M9" s="117">
        <f t="shared" si="1"/>
        <v>0</v>
      </c>
    </row>
    <row r="10" spans="1:13" ht="27.75" customHeight="1" x14ac:dyDescent="0.25">
      <c r="A10" s="124" t="s">
        <v>495</v>
      </c>
      <c r="B10" s="174" t="s">
        <v>474</v>
      </c>
      <c r="C10" s="113">
        <f t="shared" si="0"/>
        <v>30</v>
      </c>
      <c r="D10" s="121">
        <f>COUNTIF('Mau 4B'!$V85:$V119,"Xuất sắc")</f>
        <v>10</v>
      </c>
      <c r="E10" s="117">
        <f t="shared" si="2"/>
        <v>0.33333333333333331</v>
      </c>
      <c r="F10" s="121">
        <f>COUNTIF('Mau 4B'!$V85:$V119,"Tốt")</f>
        <v>17</v>
      </c>
      <c r="G10" s="117">
        <f t="shared" si="3"/>
        <v>0.56666666666666665</v>
      </c>
      <c r="H10" s="121">
        <f>COUNTIF('Mau 4B'!$V85:$V119,"Hoàn Thành")</f>
        <v>3</v>
      </c>
      <c r="I10" s="117">
        <f t="shared" si="4"/>
        <v>0.1</v>
      </c>
      <c r="J10" s="121">
        <f>COUNTIF('Mau 4B'!$V85:$V119,"Không hoàn Thành")</f>
        <v>0</v>
      </c>
      <c r="K10" s="117">
        <f t="shared" si="5"/>
        <v>0</v>
      </c>
      <c r="L10" s="121">
        <f>COUNTIF('Mau 4B'!$V85:$V119,"Không xếp loại")</f>
        <v>0</v>
      </c>
      <c r="M10" s="117">
        <f t="shared" si="1"/>
        <v>0</v>
      </c>
    </row>
    <row r="11" spans="1:13" ht="36.75" customHeight="1" x14ac:dyDescent="0.25">
      <c r="A11" s="124" t="s">
        <v>496</v>
      </c>
      <c r="B11" s="174" t="s">
        <v>475</v>
      </c>
      <c r="C11" s="113">
        <f t="shared" si="0"/>
        <v>16</v>
      </c>
      <c r="D11" s="121">
        <f>COUNTIF('Mau 4B'!$V120:$V138,"Xuất sắc")</f>
        <v>11</v>
      </c>
      <c r="E11" s="117">
        <f t="shared" si="2"/>
        <v>0.6875</v>
      </c>
      <c r="F11" s="121">
        <f>COUNTIF('Mau 4B'!$V120:$V138,"Tốt")</f>
        <v>5</v>
      </c>
      <c r="G11" s="117">
        <f t="shared" si="3"/>
        <v>0.3125</v>
      </c>
      <c r="H11" s="121">
        <f>COUNTIF('Mau 4B'!$V120:$V138,"Hoàn Thành")</f>
        <v>0</v>
      </c>
      <c r="I11" s="117">
        <f t="shared" si="4"/>
        <v>0</v>
      </c>
      <c r="J11" s="121">
        <f>COUNTIF('Mau 4B'!$V120:$V138,"Không hoàn thành")</f>
        <v>0</v>
      </c>
      <c r="K11" s="117">
        <f t="shared" si="5"/>
        <v>0</v>
      </c>
      <c r="L11" s="121">
        <f>COUNTIF('Mau 4B'!$V120:$V138,"Không xếp loại")</f>
        <v>0</v>
      </c>
      <c r="M11" s="117">
        <f t="shared" si="1"/>
        <v>0</v>
      </c>
    </row>
    <row r="12" spans="1:13" ht="35.25" customHeight="1" x14ac:dyDescent="0.25">
      <c r="A12" s="124" t="s">
        <v>497</v>
      </c>
      <c r="B12" s="174" t="s">
        <v>476</v>
      </c>
      <c r="C12" s="113">
        <f t="shared" si="0"/>
        <v>4</v>
      </c>
      <c r="D12" s="121">
        <f>COUNTIF('Mau 4B'!$V139:$V145,"Xuất sắc")</f>
        <v>1</v>
      </c>
      <c r="E12" s="117">
        <f t="shared" si="2"/>
        <v>0.25</v>
      </c>
      <c r="F12" s="121">
        <f>COUNTIF('Mau 4B'!$V139:$V145,"Tốt")</f>
        <v>3</v>
      </c>
      <c r="G12" s="117">
        <f t="shared" si="3"/>
        <v>0.75</v>
      </c>
      <c r="H12" s="121">
        <f>COUNTIF('Mau 4B'!$V139:$V145,"Hoàn Thành")</f>
        <v>0</v>
      </c>
      <c r="I12" s="117">
        <f t="shared" si="4"/>
        <v>0</v>
      </c>
      <c r="J12" s="121">
        <f>COUNTIF('Mau 4B'!$V139:$V145,"Không hoàn Thành")</f>
        <v>0</v>
      </c>
      <c r="K12" s="117">
        <f t="shared" si="5"/>
        <v>0</v>
      </c>
      <c r="L12" s="121">
        <f>COUNTIF('Mau 4B'!$V139:$V145,"Không xếp loại")</f>
        <v>0</v>
      </c>
      <c r="M12" s="117">
        <f t="shared" si="1"/>
        <v>0</v>
      </c>
    </row>
    <row r="13" spans="1:13" ht="27.75" customHeight="1" x14ac:dyDescent="0.25">
      <c r="A13" s="124" t="s">
        <v>498</v>
      </c>
      <c r="B13" s="174" t="s">
        <v>477</v>
      </c>
      <c r="C13" s="113">
        <f t="shared" si="0"/>
        <v>50</v>
      </c>
      <c r="D13" s="121">
        <f>COUNTIF('Mau 4B'!$V146:$V213,"Xuất sắc")</f>
        <v>19</v>
      </c>
      <c r="E13" s="117">
        <f t="shared" si="2"/>
        <v>0.38</v>
      </c>
      <c r="F13" s="121">
        <f>COUNTIF('Mau 4B'!$V146:$V213,"Tốt")</f>
        <v>31</v>
      </c>
      <c r="G13" s="117">
        <f t="shared" si="3"/>
        <v>0.62</v>
      </c>
      <c r="H13" s="121">
        <f>COUNTIF('Mau 4B'!$V146:$V213,"Hoàn Thành")</f>
        <v>0</v>
      </c>
      <c r="I13" s="117">
        <f t="shared" si="4"/>
        <v>0</v>
      </c>
      <c r="J13" s="121">
        <f>COUNTIF('Mau 4B'!$V146:$V213,"Không hoàn Thành")</f>
        <v>0</v>
      </c>
      <c r="K13" s="117">
        <f t="shared" si="5"/>
        <v>0</v>
      </c>
      <c r="L13" s="121">
        <f>COUNTIF('Mau 4B'!$V146:$V213,"Không xếp loại")</f>
        <v>0</v>
      </c>
      <c r="M13" s="117">
        <f t="shared" si="1"/>
        <v>0</v>
      </c>
    </row>
    <row r="14" spans="1:13" ht="37.700000000000003" customHeight="1" x14ac:dyDescent="0.25">
      <c r="A14" s="124" t="s">
        <v>499</v>
      </c>
      <c r="B14" s="174" t="s">
        <v>478</v>
      </c>
      <c r="C14" s="113">
        <f t="shared" si="0"/>
        <v>2</v>
      </c>
      <c r="D14" s="121">
        <f>COUNTIF('Mau 4B'!$V146:$V149,"Xuất sắc")</f>
        <v>2</v>
      </c>
      <c r="E14" s="117">
        <f t="shared" si="2"/>
        <v>1</v>
      </c>
      <c r="F14" s="121">
        <f>COUNTIF('Mau 4B'!$V146:$V149,"Tốt")</f>
        <v>0</v>
      </c>
      <c r="G14" s="117">
        <f t="shared" si="3"/>
        <v>0</v>
      </c>
      <c r="H14" s="121">
        <f>COUNTIF('Mau 4B'!$V146:$V149,"Hoàn Thành")</f>
        <v>0</v>
      </c>
      <c r="I14" s="117">
        <f t="shared" si="4"/>
        <v>0</v>
      </c>
      <c r="J14" s="121">
        <f>COUNTIF('Mau 4B'!$V146:$V149,"Không hoàn Thành")</f>
        <v>0</v>
      </c>
      <c r="K14" s="117">
        <f t="shared" si="5"/>
        <v>0</v>
      </c>
      <c r="L14" s="121">
        <f>COUNTIF('Mau 4B'!$V146:$V149,"Không xếp loại")</f>
        <v>0</v>
      </c>
      <c r="M14" s="117">
        <f t="shared" si="1"/>
        <v>0</v>
      </c>
    </row>
    <row r="15" spans="1:13" ht="35.25" customHeight="1" x14ac:dyDescent="0.25">
      <c r="A15" s="124" t="s">
        <v>500</v>
      </c>
      <c r="B15" s="174" t="s">
        <v>562</v>
      </c>
      <c r="C15" s="113">
        <f t="shared" si="0"/>
        <v>5</v>
      </c>
      <c r="D15" s="121">
        <f>COUNTIF('Mau 4B'!$V150:$V157,"Xuất sắc")</f>
        <v>2</v>
      </c>
      <c r="E15" s="117">
        <f t="shared" si="2"/>
        <v>0.4</v>
      </c>
      <c r="F15" s="121">
        <f>COUNTIF('Mau 4B'!$V150:$V157,"Tốt")</f>
        <v>3</v>
      </c>
      <c r="G15" s="117">
        <f t="shared" si="3"/>
        <v>0.6</v>
      </c>
      <c r="H15" s="121">
        <f>COUNTIF('Mau 4B'!$V150:$V157,"Hoàn Thành")</f>
        <v>0</v>
      </c>
      <c r="I15" s="117">
        <f t="shared" si="4"/>
        <v>0</v>
      </c>
      <c r="J15" s="121">
        <f>COUNTIF('Mau 4B'!$V150:$V157,"Không hoàn Thành")</f>
        <v>0</v>
      </c>
      <c r="K15" s="117">
        <f t="shared" si="5"/>
        <v>0</v>
      </c>
      <c r="L15" s="121">
        <f>COUNTIF('Mau 4B'!$V150:$V157,"Không xếp loại")</f>
        <v>0</v>
      </c>
      <c r="M15" s="117">
        <f t="shared" si="1"/>
        <v>0</v>
      </c>
    </row>
    <row r="16" spans="1:13" ht="27.75" customHeight="1" x14ac:dyDescent="0.25">
      <c r="A16" s="124" t="s">
        <v>501</v>
      </c>
      <c r="B16" s="174" t="s">
        <v>479</v>
      </c>
      <c r="C16" s="113">
        <f t="shared" si="0"/>
        <v>3</v>
      </c>
      <c r="D16" s="121">
        <f>COUNTIF('Mau 4B'!$V158:$V163,"Xuất sắc")</f>
        <v>3</v>
      </c>
      <c r="E16" s="117">
        <f t="shared" si="2"/>
        <v>1</v>
      </c>
      <c r="F16" s="121">
        <f>COUNTIF('Mau 4B'!$V158:$V163,"Tốt")</f>
        <v>0</v>
      </c>
      <c r="G16" s="117">
        <f t="shared" si="3"/>
        <v>0</v>
      </c>
      <c r="H16" s="121">
        <f>COUNTIF('Mau 4B'!$V158:$V163,"Hoàn Thành")</f>
        <v>0</v>
      </c>
      <c r="I16" s="117">
        <f t="shared" si="4"/>
        <v>0</v>
      </c>
      <c r="J16" s="121">
        <f>COUNTIF('Mau 4B'!$V158:$V163,"Không hoàn Thành")</f>
        <v>0</v>
      </c>
      <c r="K16" s="117">
        <f t="shared" si="5"/>
        <v>0</v>
      </c>
      <c r="L16" s="121">
        <f>COUNTIF('Mau 4B'!$V158:$V163,"Không xếp loại")</f>
        <v>0</v>
      </c>
      <c r="M16" s="117">
        <f t="shared" si="1"/>
        <v>0</v>
      </c>
    </row>
    <row r="17" spans="1:13" ht="27.75" customHeight="1" x14ac:dyDescent="0.25">
      <c r="A17" s="124" t="s">
        <v>502</v>
      </c>
      <c r="B17" s="174" t="s">
        <v>480</v>
      </c>
      <c r="C17" s="113">
        <f t="shared" si="0"/>
        <v>6</v>
      </c>
      <c r="D17" s="121">
        <f>COUNTIF('Mau 4B'!$V164:$V172,"Xuất sắc")</f>
        <v>3</v>
      </c>
      <c r="E17" s="117">
        <f t="shared" si="2"/>
        <v>0.5</v>
      </c>
      <c r="F17" s="121">
        <f>COUNTIF('Mau 4B'!$V164:$V172,"Tốt")</f>
        <v>3</v>
      </c>
      <c r="G17" s="117">
        <f t="shared" si="3"/>
        <v>0.5</v>
      </c>
      <c r="H17" s="121">
        <f>COUNTIF('Mau 4B'!$V164:$V172,"Hoàn Thành")</f>
        <v>0</v>
      </c>
      <c r="I17" s="117">
        <f t="shared" si="4"/>
        <v>0</v>
      </c>
      <c r="J17" s="121">
        <f>COUNTIF('Mau 4B'!$V164:$V172,"Không hoàn Thành")</f>
        <v>0</v>
      </c>
      <c r="K17" s="117">
        <f t="shared" si="5"/>
        <v>0</v>
      </c>
      <c r="L17" s="121">
        <f>COUNTIF('Mau 4B'!$V164:$V172,"Không xếp loại")</f>
        <v>0</v>
      </c>
      <c r="M17" s="117">
        <f t="shared" si="1"/>
        <v>0</v>
      </c>
    </row>
    <row r="18" spans="1:13" ht="36" customHeight="1" x14ac:dyDescent="0.25">
      <c r="A18" s="124" t="s">
        <v>503</v>
      </c>
      <c r="B18" s="174" t="s">
        <v>481</v>
      </c>
      <c r="C18" s="113">
        <f t="shared" si="0"/>
        <v>3</v>
      </c>
      <c r="D18" s="121">
        <f>COUNTIF('Mau 4B'!$V173:$V179,"Xuất sắc")</f>
        <v>0</v>
      </c>
      <c r="E18" s="117">
        <f t="shared" si="2"/>
        <v>0</v>
      </c>
      <c r="F18" s="121">
        <f>COUNTIF('Mau 4B'!$V173:$V179,"Tốt")</f>
        <v>3</v>
      </c>
      <c r="G18" s="117">
        <f t="shared" si="3"/>
        <v>1</v>
      </c>
      <c r="H18" s="121">
        <f>COUNTIF('Mau 4B'!$V173:$V179,"Hoàn Thành")</f>
        <v>0</v>
      </c>
      <c r="I18" s="117">
        <f t="shared" si="4"/>
        <v>0</v>
      </c>
      <c r="J18" s="121">
        <f>COUNTIF('Mau 4B'!$V173:$V179,"Không hoàn Thành")</f>
        <v>0</v>
      </c>
      <c r="K18" s="117">
        <f t="shared" si="5"/>
        <v>0</v>
      </c>
      <c r="L18" s="121">
        <f>COUNTIF('Mau 4B'!$V173:$V179,"Không xếp loại")</f>
        <v>0</v>
      </c>
      <c r="M18" s="117">
        <f t="shared" si="1"/>
        <v>0</v>
      </c>
    </row>
    <row r="19" spans="1:13" ht="27.75" customHeight="1" x14ac:dyDescent="0.25">
      <c r="A19" s="124" t="s">
        <v>504</v>
      </c>
      <c r="B19" s="174" t="s">
        <v>482</v>
      </c>
      <c r="C19" s="113">
        <f t="shared" si="0"/>
        <v>30</v>
      </c>
      <c r="D19" s="121">
        <f>COUNTIF('Mau 4B'!$V180:$V211,"Xuất sắc")</f>
        <v>9</v>
      </c>
      <c r="E19" s="117">
        <f t="shared" si="2"/>
        <v>0.3</v>
      </c>
      <c r="F19" s="121">
        <f>COUNTIF('Mau 4B'!$V180:$V211,"Tốt")</f>
        <v>21</v>
      </c>
      <c r="G19" s="117">
        <f t="shared" si="3"/>
        <v>0.7</v>
      </c>
      <c r="H19" s="121">
        <f>COUNTIF('Mau 4B'!$V180:$V211,"Hoàn Thành")</f>
        <v>0</v>
      </c>
      <c r="I19" s="117">
        <f t="shared" si="4"/>
        <v>0</v>
      </c>
      <c r="J19" s="121">
        <f>COUNTIF('Mau 4B'!$V180:$V211,"Không hoàn thành")</f>
        <v>0</v>
      </c>
      <c r="K19" s="117">
        <f t="shared" si="5"/>
        <v>0</v>
      </c>
      <c r="L19" s="121">
        <f>COUNTIF('Mau 4B'!$V180:$V211,"Không xếp loại")</f>
        <v>0</v>
      </c>
      <c r="M19" s="117">
        <f t="shared" si="1"/>
        <v>0</v>
      </c>
    </row>
    <row r="20" spans="1:13" ht="27.75" customHeight="1" x14ac:dyDescent="0.25">
      <c r="A20" s="124" t="s">
        <v>505</v>
      </c>
      <c r="B20" s="174" t="s">
        <v>483</v>
      </c>
      <c r="C20" s="113">
        <f t="shared" si="0"/>
        <v>16</v>
      </c>
      <c r="D20" s="121">
        <f>COUNTIF('Mau 4B'!$V216:$V233,"Xuất sắc")</f>
        <v>4</v>
      </c>
      <c r="E20" s="117">
        <f t="shared" si="2"/>
        <v>0.25</v>
      </c>
      <c r="F20" s="121">
        <f>COUNTIF('Mau 4B'!$V216:$V233,"Tốt")</f>
        <v>10</v>
      </c>
      <c r="G20" s="117">
        <f t="shared" si="3"/>
        <v>0.625</v>
      </c>
      <c r="H20" s="121">
        <f>COUNTIF('Mau 4B'!$V216:$V233,"Hoàn Thành")</f>
        <v>1</v>
      </c>
      <c r="I20" s="117">
        <f t="shared" si="4"/>
        <v>6.25E-2</v>
      </c>
      <c r="J20" s="121">
        <f>COUNTIF('Mau 4B'!$V216:$V233,"Không hoàn Thành")</f>
        <v>1</v>
      </c>
      <c r="K20" s="117">
        <f t="shared" si="5"/>
        <v>6.25E-2</v>
      </c>
      <c r="L20" s="121">
        <f>COUNTIF('Mau 4B'!$V216:$V233,"Không xếp loại")</f>
        <v>0</v>
      </c>
      <c r="M20" s="117">
        <f>L20/C20</f>
        <v>0</v>
      </c>
    </row>
    <row r="21" spans="1:13" ht="27.75" customHeight="1" x14ac:dyDescent="0.25">
      <c r="A21" s="124" t="s">
        <v>506</v>
      </c>
      <c r="B21" s="174" t="s">
        <v>484</v>
      </c>
      <c r="C21" s="113">
        <f t="shared" si="0"/>
        <v>25</v>
      </c>
      <c r="D21" s="121">
        <f>COUNTIF('Mau 4B'!$V234:$V260,"Xuất sắc")</f>
        <v>10</v>
      </c>
      <c r="E21" s="117">
        <f t="shared" si="2"/>
        <v>0.4</v>
      </c>
      <c r="F21" s="121">
        <f>COUNTIF('Mau 4B'!$V234:$V260,"Tốt")</f>
        <v>15</v>
      </c>
      <c r="G21" s="117">
        <f t="shared" si="3"/>
        <v>0.6</v>
      </c>
      <c r="H21" s="121">
        <f>COUNTIF('Mau 4B'!$V234:$V260,"Hoàn Thành")</f>
        <v>0</v>
      </c>
      <c r="I21" s="117">
        <f t="shared" si="4"/>
        <v>0</v>
      </c>
      <c r="J21" s="121">
        <f>COUNTIF('Mau 4B'!$V234:$V260,"Không hoàn Thành")</f>
        <v>0</v>
      </c>
      <c r="K21" s="117">
        <f t="shared" si="5"/>
        <v>0</v>
      </c>
      <c r="L21" s="121">
        <f>COUNTIF('Mau 4B'!$V234:$V260,"Không xếp loại")</f>
        <v>0</v>
      </c>
      <c r="M21" s="117">
        <f t="shared" si="1"/>
        <v>0</v>
      </c>
    </row>
    <row r="22" spans="1:13" ht="27.75" customHeight="1" x14ac:dyDescent="0.25">
      <c r="A22" s="124" t="s">
        <v>507</v>
      </c>
      <c r="B22" s="174" t="s">
        <v>485</v>
      </c>
      <c r="C22" s="113">
        <f t="shared" si="0"/>
        <v>27</v>
      </c>
      <c r="D22" s="121">
        <f>COUNTIF('Mau 4B'!$V263:$V291,"Xuất sắc")</f>
        <v>10</v>
      </c>
      <c r="E22" s="117">
        <f t="shared" si="2"/>
        <v>0.37037037037037035</v>
      </c>
      <c r="F22" s="121">
        <f>COUNTIF('Mau 4B'!$V263:$V291,"Tốt")</f>
        <v>16</v>
      </c>
      <c r="G22" s="117">
        <f t="shared" si="3"/>
        <v>0.59259259259259256</v>
      </c>
      <c r="H22" s="121">
        <f>COUNTIF('Mau 4B'!$V263:$V291,"Hoàn Thành")</f>
        <v>0</v>
      </c>
      <c r="I22" s="117">
        <f t="shared" si="4"/>
        <v>0</v>
      </c>
      <c r="J22" s="121">
        <f>COUNTIF('Mau 4B'!$V263:$V291,"Không hoàn Thành")</f>
        <v>1</v>
      </c>
      <c r="K22" s="117">
        <f t="shared" si="5"/>
        <v>3.7037037037037035E-2</v>
      </c>
      <c r="L22" s="121">
        <f>COUNTIF('Mau 4B'!$V263:$V291,"Không xếp loại")</f>
        <v>0</v>
      </c>
      <c r="M22" s="117">
        <f t="shared" si="1"/>
        <v>0</v>
      </c>
    </row>
    <row r="23" spans="1:13" ht="32.25" customHeight="1" x14ac:dyDescent="0.25">
      <c r="A23" s="124" t="s">
        <v>508</v>
      </c>
      <c r="B23" s="174" t="s">
        <v>486</v>
      </c>
      <c r="C23" s="113">
        <f t="shared" si="0"/>
        <v>30</v>
      </c>
      <c r="D23" s="121">
        <f>COUNTIF('Mau 4B'!$V292:$V323,"Xuất sắc")</f>
        <v>12</v>
      </c>
      <c r="E23" s="117">
        <f t="shared" si="2"/>
        <v>0.4</v>
      </c>
      <c r="F23" s="121">
        <f>COUNTIF('Mau 4B'!$V292:$V323,"Tốt")</f>
        <v>18</v>
      </c>
      <c r="G23" s="117">
        <f t="shared" si="3"/>
        <v>0.6</v>
      </c>
      <c r="H23" s="121">
        <f>COUNTIF('Mau 4B'!$V292:$V323,"Hoàn Thành")</f>
        <v>0</v>
      </c>
      <c r="I23" s="117">
        <f t="shared" si="4"/>
        <v>0</v>
      </c>
      <c r="J23" s="121">
        <f>COUNTIF('Mau 4B'!$V292:$V323,"Không hoàn Thành")</f>
        <v>0</v>
      </c>
      <c r="K23" s="117">
        <f t="shared" si="5"/>
        <v>0</v>
      </c>
      <c r="L23" s="121">
        <f>COUNTIF('Mau 4B'!$V292:$V323,"Không xếp loại")</f>
        <v>0</v>
      </c>
      <c r="M23" s="117">
        <f t="shared" si="1"/>
        <v>0</v>
      </c>
    </row>
    <row r="24" spans="1:13" ht="27.75" customHeight="1" x14ac:dyDescent="0.25">
      <c r="A24" s="124" t="s">
        <v>509</v>
      </c>
      <c r="B24" s="174" t="s">
        <v>487</v>
      </c>
      <c r="C24" s="113">
        <f t="shared" si="0"/>
        <v>21</v>
      </c>
      <c r="D24" s="121">
        <f>COUNTIF('Mau 4B'!$V324:$V347,"Xuất sắc")</f>
        <v>8</v>
      </c>
      <c r="E24" s="117">
        <f t="shared" si="2"/>
        <v>0.38095238095238093</v>
      </c>
      <c r="F24" s="121">
        <f>COUNTIF('Mau 4B'!$V324:$V347,"Tốt")</f>
        <v>13</v>
      </c>
      <c r="G24" s="117">
        <f t="shared" si="3"/>
        <v>0.61904761904761907</v>
      </c>
      <c r="H24" s="121">
        <f>COUNTIF('Mau 4B'!$V324:$V347,"Hoàn Thành")</f>
        <v>0</v>
      </c>
      <c r="I24" s="117">
        <f t="shared" si="4"/>
        <v>0</v>
      </c>
      <c r="J24" s="121">
        <f>COUNTIF('Mau 4B'!$V324:$V347,"Không hoàn Thành")</f>
        <v>0</v>
      </c>
      <c r="K24" s="117">
        <f t="shared" si="5"/>
        <v>0</v>
      </c>
      <c r="L24" s="121">
        <f>COUNTIF('Mau 4B'!$V324:$V347,"Không xếp loại")</f>
        <v>0</v>
      </c>
      <c r="M24" s="117">
        <f t="shared" si="1"/>
        <v>0</v>
      </c>
    </row>
    <row r="25" spans="1:13" ht="35.25" customHeight="1" x14ac:dyDescent="0.25">
      <c r="A25" s="124" t="s">
        <v>510</v>
      </c>
      <c r="B25" s="174" t="s">
        <v>515</v>
      </c>
      <c r="C25" s="113">
        <f t="shared" si="0"/>
        <v>8</v>
      </c>
      <c r="D25" s="121">
        <f>COUNTIF('Mau 4B'!$V350:$V359,"Xuất sắc")</f>
        <v>4</v>
      </c>
      <c r="E25" s="117">
        <f t="shared" si="2"/>
        <v>0.5</v>
      </c>
      <c r="F25" s="121">
        <f>COUNTIF('Mau 4B'!$V350:$V359,"Tốt")</f>
        <v>4</v>
      </c>
      <c r="G25" s="117">
        <f t="shared" si="3"/>
        <v>0.5</v>
      </c>
      <c r="H25" s="121">
        <f>COUNTIF('Mau 4B'!$V350:$V359,"Hoàn Thành")</f>
        <v>0</v>
      </c>
      <c r="I25" s="117">
        <f t="shared" si="4"/>
        <v>0</v>
      </c>
      <c r="J25" s="121">
        <f>COUNTIF('Mau 4B'!$V350:$V359,"Không hoàn Thành")</f>
        <v>0</v>
      </c>
      <c r="K25" s="117">
        <f t="shared" si="5"/>
        <v>0</v>
      </c>
      <c r="L25" s="121">
        <f>COUNTIF('Mau 4B'!$V350:$V359,"Không xếp loại")</f>
        <v>0</v>
      </c>
      <c r="M25" s="117">
        <f t="shared" si="1"/>
        <v>0</v>
      </c>
    </row>
    <row r="26" spans="1:13" ht="38.25" customHeight="1" x14ac:dyDescent="0.25">
      <c r="A26" s="124" t="s">
        <v>511</v>
      </c>
      <c r="B26" s="174" t="s">
        <v>488</v>
      </c>
      <c r="C26" s="113">
        <f t="shared" si="0"/>
        <v>9</v>
      </c>
      <c r="D26" s="121">
        <f>COUNTIF('Mau 4B'!$V360:$V370,"Xuất sắc")</f>
        <v>4</v>
      </c>
      <c r="E26" s="117">
        <f t="shared" si="2"/>
        <v>0.44444444444444442</v>
      </c>
      <c r="F26" s="121">
        <f>COUNTIF('Mau 4B'!$V360:$V370,"Tốt")</f>
        <v>5</v>
      </c>
      <c r="G26" s="117">
        <f t="shared" si="3"/>
        <v>0.55555555555555558</v>
      </c>
      <c r="H26" s="121">
        <f>COUNTIF('Mau 4B'!$V360:$V370,"Hoàn Thành")</f>
        <v>0</v>
      </c>
      <c r="I26" s="117">
        <f t="shared" si="4"/>
        <v>0</v>
      </c>
      <c r="J26" s="121">
        <f>COUNTIF('Mau 4B'!$V360:$V370,"Không hoàn Thành")</f>
        <v>0</v>
      </c>
      <c r="K26" s="117">
        <f t="shared" si="5"/>
        <v>0</v>
      </c>
      <c r="L26" s="121">
        <f>COUNTIF('Mau 4B'!$V360:$V370,"Không xếp loại")</f>
        <v>0</v>
      </c>
      <c r="M26" s="117">
        <f t="shared" si="1"/>
        <v>0</v>
      </c>
    </row>
    <row r="27" spans="1:13" ht="27.75" customHeight="1" x14ac:dyDescent="0.25">
      <c r="A27" s="124" t="s">
        <v>563</v>
      </c>
      <c r="B27" s="174" t="s">
        <v>489</v>
      </c>
      <c r="C27" s="113">
        <f t="shared" si="0"/>
        <v>13</v>
      </c>
      <c r="D27" s="121">
        <f>COUNTIF('Mau 4B'!$V372:$V385,"Xuất sắc")</f>
        <v>5</v>
      </c>
      <c r="E27" s="117">
        <f t="shared" si="2"/>
        <v>0.38461538461538464</v>
      </c>
      <c r="F27" s="121">
        <f>COUNTIF('Mau 4B'!$V372:$V385,"Tốt")</f>
        <v>5</v>
      </c>
      <c r="G27" s="117">
        <f t="shared" si="3"/>
        <v>0.38461538461538464</v>
      </c>
      <c r="H27" s="121">
        <f>COUNTIF('Mau 4B'!$V372:$V3398,"Hoàn Thành")</f>
        <v>1</v>
      </c>
      <c r="I27" s="117">
        <f t="shared" si="4"/>
        <v>7.6923076923076927E-2</v>
      </c>
      <c r="J27" s="121">
        <f>COUNTIF('Mau 4B'!$V372:$V3398,"Không hoàn Thành")</f>
        <v>2</v>
      </c>
      <c r="K27" s="117">
        <f t="shared" si="5"/>
        <v>0.15384615384615385</v>
      </c>
      <c r="L27" s="121">
        <f>COUNTIF('Mau 4B'!$V372:$V3398,"Không xếp loại")</f>
        <v>0</v>
      </c>
      <c r="M27" s="117">
        <f t="shared" si="1"/>
        <v>0</v>
      </c>
    </row>
    <row r="28" spans="1:13" ht="27.75" customHeight="1" x14ac:dyDescent="0.25">
      <c r="A28" s="124" t="s">
        <v>653</v>
      </c>
      <c r="B28" s="174" t="s">
        <v>654</v>
      </c>
      <c r="C28" s="113">
        <f>D28+F28+H28+J28+L28</f>
        <v>3</v>
      </c>
      <c r="D28" s="121">
        <f>COUNTIF('Mau 4B'!$V389:$V394,"Xuất sắc")</f>
        <v>2</v>
      </c>
      <c r="E28" s="117">
        <f>D28/C28</f>
        <v>0.66666666666666663</v>
      </c>
      <c r="F28" s="121">
        <f>COUNTIF('Mau 4B'!$V389:$V394,"Tốt")</f>
        <v>0</v>
      </c>
      <c r="G28" s="117">
        <f>F28/C28</f>
        <v>0</v>
      </c>
      <c r="H28" s="121">
        <f>COUNTIF('Mau 4B'!$V389:$V394,"Hoàn Thành")</f>
        <v>0</v>
      </c>
      <c r="I28" s="117">
        <f>H28/C28</f>
        <v>0</v>
      </c>
      <c r="J28" s="121">
        <f>COUNTIF('Mau 4B'!$V389:$V394,"Không hoàn Thành")</f>
        <v>1</v>
      </c>
      <c r="K28" s="117">
        <f>J28/C28</f>
        <v>0.33333333333333331</v>
      </c>
      <c r="L28" s="121">
        <f>COUNTIF('Mau 4B'!$V389:$V394,"Không xếp loại")</f>
        <v>0</v>
      </c>
      <c r="M28" s="117">
        <f>L28/C28</f>
        <v>0</v>
      </c>
    </row>
    <row r="29" spans="1:13" ht="33" customHeight="1" x14ac:dyDescent="0.25">
      <c r="A29" s="115"/>
      <c r="B29" s="175" t="s">
        <v>16</v>
      </c>
      <c r="C29" s="113">
        <f ca="1">SUM(C5:C28)-L29</f>
        <v>330</v>
      </c>
      <c r="D29" s="113">
        <f>SUM(D5:D28)</f>
        <v>279</v>
      </c>
      <c r="E29" s="171">
        <f ca="1">D29/C29</f>
        <v>0</v>
      </c>
      <c r="F29" s="113">
        <f>SUM(F5:F28)</f>
        <v>362</v>
      </c>
      <c r="G29" s="171">
        <f ca="1">F29/C29</f>
        <v>0</v>
      </c>
      <c r="H29" s="113">
        <f>SUM(H5:H28)</f>
        <v>13</v>
      </c>
      <c r="I29" s="171">
        <f ca="1">H29/C29</f>
        <v>0</v>
      </c>
      <c r="J29" s="113">
        <f>SUM(J5:J28)</f>
        <v>8</v>
      </c>
      <c r="K29" s="171">
        <f ca="1">J29/C29</f>
        <v>1</v>
      </c>
      <c r="L29" s="113">
        <f ca="1">SUM(L5:L29)</f>
        <v>0</v>
      </c>
      <c r="M29" s="171">
        <f ca="1">L29/C29</f>
        <v>0</v>
      </c>
    </row>
  </sheetData>
  <mergeCells count="9">
    <mergeCell ref="L3:M3"/>
    <mergeCell ref="A1:K1"/>
    <mergeCell ref="A3:A4"/>
    <mergeCell ref="B3:B4"/>
    <mergeCell ref="C3:C4"/>
    <mergeCell ref="D3:E3"/>
    <mergeCell ref="F3:G3"/>
    <mergeCell ref="H3:I3"/>
    <mergeCell ref="J3:K3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390"/>
  <sheetViews>
    <sheetView topLeftCell="A7" zoomScale="85" zoomScaleNormal="85" workbookViewId="0">
      <pane xSplit="3" ySplit="1" topLeftCell="D8" activePane="bottomRight" state="frozen"/>
      <selection activeCell="A7" sqref="A7"/>
      <selection pane="topRight" activeCell="D7" sqref="D7"/>
      <selection pane="bottomLeft" activeCell="A8" sqref="A8"/>
      <selection pane="bottomRight" activeCell="G19" sqref="G19"/>
    </sheetView>
  </sheetViews>
  <sheetFormatPr defaultRowHeight="16.5" x14ac:dyDescent="0.25"/>
  <cols>
    <col min="1" max="1" width="6.42578125" style="1" customWidth="1"/>
    <col min="2" max="2" width="22" style="229" customWidth="1"/>
    <col min="3" max="3" width="12.5703125" style="229" customWidth="1"/>
    <col min="4" max="4" width="20.28515625" style="4" customWidth="1"/>
    <col min="5" max="6" width="7.85546875" style="1" customWidth="1"/>
    <col min="7" max="7" width="7.7109375" style="1" customWidth="1"/>
    <col min="8" max="8" width="8.140625" style="1" customWidth="1"/>
    <col min="9" max="9" width="8.85546875" style="1" customWidth="1"/>
    <col min="10" max="10" width="9.28515625" style="453" customWidth="1"/>
    <col min="11" max="11" width="8.28515625" style="1" customWidth="1"/>
    <col min="12" max="12" width="8.7109375" style="1" customWidth="1"/>
    <col min="13" max="13" width="7.5703125" style="1" customWidth="1"/>
    <col min="14" max="14" width="7.42578125" style="1" customWidth="1"/>
    <col min="15" max="15" width="7.7109375" style="1" customWidth="1"/>
    <col min="16" max="16" width="25.28515625" style="1" customWidth="1"/>
    <col min="17" max="16384" width="9.140625" style="1"/>
  </cols>
  <sheetData>
    <row r="1" spans="1:16" ht="27" x14ac:dyDescent="0.25">
      <c r="N1" s="184" t="s">
        <v>17</v>
      </c>
    </row>
    <row r="2" spans="1:16" s="3" customFormat="1" ht="48.75" customHeight="1" x14ac:dyDescent="0.25">
      <c r="A2" s="704" t="s">
        <v>56</v>
      </c>
      <c r="B2" s="704"/>
      <c r="C2" s="704"/>
      <c r="D2" s="704"/>
      <c r="E2" s="704"/>
      <c r="H2" s="373"/>
      <c r="I2" s="704" t="s">
        <v>13</v>
      </c>
      <c r="J2" s="704"/>
      <c r="K2" s="704"/>
      <c r="L2" s="704"/>
      <c r="M2" s="704"/>
      <c r="N2" s="704"/>
    </row>
    <row r="3" spans="1:16" ht="9.1999999999999993" customHeight="1" x14ac:dyDescent="0.25"/>
    <row r="4" spans="1:16" ht="58.5" customHeight="1" x14ac:dyDescent="0.25">
      <c r="A4" s="708" t="s">
        <v>833</v>
      </c>
      <c r="B4" s="708"/>
      <c r="C4" s="708"/>
      <c r="D4" s="708"/>
      <c r="E4" s="708"/>
      <c r="F4" s="708"/>
      <c r="G4" s="708"/>
      <c r="H4" s="708"/>
      <c r="I4" s="708"/>
      <c r="J4" s="708"/>
      <c r="K4" s="708"/>
      <c r="L4" s="708"/>
      <c r="M4" s="708"/>
      <c r="N4" s="708"/>
    </row>
    <row r="5" spans="1:16" ht="7.5" customHeight="1" x14ac:dyDescent="0.25"/>
    <row r="6" spans="1:16" s="3" customFormat="1" ht="31.5" customHeight="1" x14ac:dyDescent="0.25">
      <c r="A6" s="719" t="s">
        <v>0</v>
      </c>
      <c r="B6" s="755" t="s">
        <v>6</v>
      </c>
      <c r="C6" s="755"/>
      <c r="D6" s="696" t="s">
        <v>24</v>
      </c>
      <c r="E6" s="719" t="s">
        <v>21</v>
      </c>
      <c r="F6" s="751" t="s">
        <v>22</v>
      </c>
      <c r="G6" s="752"/>
      <c r="H6" s="752"/>
      <c r="I6" s="752"/>
      <c r="J6" s="753"/>
      <c r="K6" s="751" t="s">
        <v>832</v>
      </c>
      <c r="L6" s="752"/>
      <c r="M6" s="752"/>
      <c r="N6" s="752"/>
      <c r="O6" s="752"/>
      <c r="P6" s="753"/>
    </row>
    <row r="7" spans="1:16" s="3" customFormat="1" ht="99.2" customHeight="1" x14ac:dyDescent="0.25">
      <c r="A7" s="754"/>
      <c r="B7" s="755"/>
      <c r="C7" s="755"/>
      <c r="D7" s="696"/>
      <c r="E7" s="754"/>
      <c r="F7" s="423" t="s">
        <v>29</v>
      </c>
      <c r="G7" s="423" t="s">
        <v>30</v>
      </c>
      <c r="H7" s="423" t="s">
        <v>32</v>
      </c>
      <c r="I7" s="423" t="s">
        <v>31</v>
      </c>
      <c r="J7" s="454" t="s">
        <v>51</v>
      </c>
      <c r="K7" s="419" t="s">
        <v>55</v>
      </c>
      <c r="L7" s="419" t="s">
        <v>7</v>
      </c>
      <c r="M7" s="419" t="s">
        <v>25</v>
      </c>
      <c r="N7" s="419" t="s">
        <v>8</v>
      </c>
      <c r="O7" s="419" t="s">
        <v>622</v>
      </c>
      <c r="P7" s="424" t="s">
        <v>14</v>
      </c>
    </row>
    <row r="8" spans="1:16" s="3" customFormat="1" ht="19.7" customHeight="1" x14ac:dyDescent="0.25">
      <c r="A8" s="185" t="s">
        <v>36</v>
      </c>
      <c r="B8" s="765" t="s">
        <v>37</v>
      </c>
      <c r="C8" s="766"/>
      <c r="D8" s="552" t="s">
        <v>38</v>
      </c>
      <c r="E8" s="186" t="s">
        <v>39</v>
      </c>
      <c r="F8" s="180" t="s">
        <v>40</v>
      </c>
      <c r="G8" s="180" t="s">
        <v>41</v>
      </c>
      <c r="H8" s="180" t="s">
        <v>42</v>
      </c>
      <c r="I8" s="180" t="s">
        <v>52</v>
      </c>
      <c r="J8" s="455" t="s">
        <v>53</v>
      </c>
      <c r="K8" s="187" t="s">
        <v>44</v>
      </c>
      <c r="L8" s="187" t="s">
        <v>45</v>
      </c>
      <c r="M8" s="187" t="s">
        <v>46</v>
      </c>
      <c r="N8" s="187" t="s">
        <v>54</v>
      </c>
      <c r="O8" s="9"/>
      <c r="P8" s="9"/>
    </row>
    <row r="9" spans="1:16" s="3" customFormat="1" ht="32.25" customHeight="1" x14ac:dyDescent="0.25">
      <c r="A9" s="505" t="s">
        <v>771</v>
      </c>
      <c r="B9" s="769" t="s">
        <v>618</v>
      </c>
      <c r="C9" s="770"/>
      <c r="D9" s="771"/>
      <c r="E9" s="508"/>
      <c r="F9" s="509"/>
      <c r="G9" s="509"/>
      <c r="H9" s="509"/>
      <c r="I9" s="509"/>
      <c r="J9" s="510"/>
      <c r="K9" s="511">
        <f>K10+K22+K26</f>
        <v>12</v>
      </c>
      <c r="L9" s="511">
        <f>L10+L22+L26</f>
        <v>12</v>
      </c>
      <c r="M9" s="511">
        <f>M10+M22+M26</f>
        <v>0</v>
      </c>
      <c r="N9" s="511">
        <f>N10+N22+N26</f>
        <v>0</v>
      </c>
      <c r="O9" s="511">
        <f>O10+O22+O26</f>
        <v>0</v>
      </c>
      <c r="P9" s="480"/>
    </row>
    <row r="10" spans="1:16" s="3" customFormat="1" ht="18.75" customHeight="1" x14ac:dyDescent="0.25">
      <c r="A10" s="206" t="s">
        <v>697</v>
      </c>
      <c r="B10" s="230" t="s">
        <v>23</v>
      </c>
      <c r="C10" s="428"/>
      <c r="D10" s="208"/>
      <c r="E10" s="208"/>
      <c r="F10" s="209"/>
      <c r="G10" s="209"/>
      <c r="H10" s="209"/>
      <c r="I10" s="209"/>
      <c r="J10" s="456"/>
      <c r="K10" s="210">
        <f>COUNTIF(K11:K21,"X")</f>
        <v>7</v>
      </c>
      <c r="L10" s="210">
        <f>COUNTIF(L11:L21,"X")</f>
        <v>4</v>
      </c>
      <c r="M10" s="210">
        <f>COUNTIF(M11:M21,"X")</f>
        <v>0</v>
      </c>
      <c r="N10" s="210">
        <f>COUNTIF(N11:N21,"X")</f>
        <v>0</v>
      </c>
      <c r="O10" s="210">
        <f>COUNTIF(O11:O21,"X")</f>
        <v>0</v>
      </c>
      <c r="P10" s="208"/>
    </row>
    <row r="11" spans="1:16" s="3" customFormat="1" ht="18.75" customHeight="1" x14ac:dyDescent="0.25">
      <c r="A11" s="211">
        <v>1</v>
      </c>
      <c r="B11" s="231" t="s">
        <v>516</v>
      </c>
      <c r="C11" s="232" t="s">
        <v>149</v>
      </c>
      <c r="D11" s="212" t="s">
        <v>675</v>
      </c>
      <c r="E11" s="237">
        <f>IFERROR((VLOOKUP($D11,'[2]Mẫu 4A'!$D$11:$P$37,2,0)),0)</f>
        <v>98</v>
      </c>
      <c r="F11" s="237">
        <f>IFERROR((VLOOKUP($D11,'[2]Mẫu 4A'!$D$11:$P$37,3,0)),0)</f>
        <v>38</v>
      </c>
      <c r="G11" s="237">
        <f>IFERROR((VLOOKUP($D11,'[2]Mẫu 4A'!$D$11:$P$37,4,0)),0)</f>
        <v>60</v>
      </c>
      <c r="H11" s="237">
        <f>IFERROR((VLOOKUP($D11,'[2]Mẫu 4A'!$D$11:$P$37,5,0)),0)</f>
        <v>0</v>
      </c>
      <c r="I11" s="237">
        <f>IFERROR((VLOOKUP($D11,'[2]Mẫu 4A'!$D$11:$P$37,6,0)),0)</f>
        <v>0</v>
      </c>
      <c r="J11" s="457">
        <f>ROUND(F11+G11+H11-I11,1)</f>
        <v>98</v>
      </c>
      <c r="K11" s="215" t="str">
        <f>IF(AND($J11&gt;=90,$J11&lt;=100),"X",IF($J11&lt;90,"",""))</f>
        <v>X</v>
      </c>
      <c r="L11" s="215" t="str">
        <f>IF(AND($J11&gt;=75,$J11&lt;90),"X",IF($J11&lt;75,"",""))</f>
        <v/>
      </c>
      <c r="M11" s="215" t="str">
        <f>IF(AND($J11&gt;=50,$J11&lt;75),"X",IF($J11&lt;50,"",""))</f>
        <v/>
      </c>
      <c r="N11" s="215" t="str">
        <f>IF($J11&lt;50,"X","")</f>
        <v/>
      </c>
      <c r="O11" s="215"/>
      <c r="P11" s="208"/>
    </row>
    <row r="12" spans="1:16" s="3" customFormat="1" ht="18.75" customHeight="1" x14ac:dyDescent="0.25">
      <c r="A12" s="211">
        <f>A11+1</f>
        <v>2</v>
      </c>
      <c r="B12" s="231" t="s">
        <v>164</v>
      </c>
      <c r="C12" s="232" t="s">
        <v>517</v>
      </c>
      <c r="D12" s="212" t="s">
        <v>673</v>
      </c>
      <c r="E12" s="237">
        <f>IFERROR((VLOOKUP($D12,'[2]Mẫu 4A'!$D$11:$P$37,2,0)),0)</f>
        <v>89</v>
      </c>
      <c r="F12" s="237">
        <f>IFERROR((VLOOKUP($D12,'[2]Mẫu 4A'!$D$11:$P$37,3,0)),0)</f>
        <v>32</v>
      </c>
      <c r="G12" s="237">
        <f>IFERROR((VLOOKUP($D12,'[2]Mẫu 4A'!$D$11:$P$37,4,0)),0)</f>
        <v>60</v>
      </c>
      <c r="H12" s="237">
        <f>IFERROR((VLOOKUP($D12,'[2]Mẫu 4A'!$D$11:$P$37,5,0)),0)</f>
        <v>0</v>
      </c>
      <c r="I12" s="237">
        <f>IFERROR((VLOOKUP($D12,'[2]Mẫu 4A'!$D$11:$P$37,6,0)),0)</f>
        <v>0</v>
      </c>
      <c r="J12" s="457">
        <f>ROUND(F12+G12+H12-I12,1)</f>
        <v>92</v>
      </c>
      <c r="K12" s="215"/>
      <c r="L12" s="215" t="s">
        <v>299</v>
      </c>
      <c r="M12" s="215" t="str">
        <f t="shared" ref="M12:M21" si="0">IF(AND($J12&gt;=50,$J12&lt;75),"X",IF($J12&lt;50,"",""))</f>
        <v/>
      </c>
      <c r="N12" s="215" t="str">
        <f t="shared" ref="N12:N19" si="1">IF($J12&lt;50,"X","")</f>
        <v/>
      </c>
      <c r="O12" s="215"/>
      <c r="P12" s="572" t="s">
        <v>875</v>
      </c>
    </row>
    <row r="13" spans="1:16" s="3" customFormat="1" ht="18.75" customHeight="1" x14ac:dyDescent="0.25">
      <c r="A13" s="211">
        <f t="shared" ref="A13:A21" si="2">A12+1</f>
        <v>3</v>
      </c>
      <c r="B13" s="231" t="s">
        <v>518</v>
      </c>
      <c r="C13" s="232" t="s">
        <v>519</v>
      </c>
      <c r="D13" s="212" t="s">
        <v>520</v>
      </c>
      <c r="E13" s="237">
        <f>IFERROR((VLOOKUP($D13,'[2]Mẫu 4A'!$D$11:$P$37,2,0)),0)</f>
        <v>80</v>
      </c>
      <c r="F13" s="237">
        <f>IFERROR((VLOOKUP($D13,'[2]Mẫu 4A'!$D$11:$P$37,3,0)),0)</f>
        <v>31</v>
      </c>
      <c r="G13" s="237">
        <f>IFERROR((VLOOKUP($D13,'[2]Mẫu 4A'!$D$11:$P$37,4,0)),0)</f>
        <v>60</v>
      </c>
      <c r="H13" s="237">
        <f>IFERROR((VLOOKUP($D13,'[2]Mẫu 4A'!$D$11:$P$37,5,0)),0)</f>
        <v>0</v>
      </c>
      <c r="I13" s="237">
        <f>IFERROR((VLOOKUP($D13,'[2]Mẫu 4A'!$D$11:$P$37,6,0)),0)</f>
        <v>0</v>
      </c>
      <c r="J13" s="457">
        <f>ROUND(F13+G13+H13-I13,1)</f>
        <v>91</v>
      </c>
      <c r="K13" s="215" t="str">
        <f t="shared" ref="K13:K21" si="3">IF(AND($J13&gt;=90,$J13&lt;=100),"X",IF($J13&lt;90,"",""))</f>
        <v>X</v>
      </c>
      <c r="L13" s="215" t="str">
        <f t="shared" ref="L13:L21" si="4">IF(AND($J13&gt;=75,$J13&lt;90),"X",IF($J13&lt;75,"",""))</f>
        <v/>
      </c>
      <c r="M13" s="215" t="str">
        <f t="shared" si="0"/>
        <v/>
      </c>
      <c r="N13" s="215" t="str">
        <f t="shared" si="1"/>
        <v/>
      </c>
      <c r="O13" s="215"/>
      <c r="P13" s="208"/>
    </row>
    <row r="14" spans="1:16" s="3" customFormat="1" ht="18.75" customHeight="1" x14ac:dyDescent="0.25">
      <c r="A14" s="211">
        <f t="shared" si="2"/>
        <v>4</v>
      </c>
      <c r="B14" s="231" t="s">
        <v>521</v>
      </c>
      <c r="C14" s="232" t="s">
        <v>143</v>
      </c>
      <c r="D14" s="212" t="s">
        <v>522</v>
      </c>
      <c r="E14" s="237">
        <f>IFERROR((VLOOKUP($D14,'[2]Mẫu 4A'!$D$11:$P$37,2,0)),0)</f>
        <v>80</v>
      </c>
      <c r="F14" s="237">
        <f>IFERROR((VLOOKUP($D14,'[2]Mẫu 4A'!$D$11:$P$37,3,0)),0)</f>
        <v>32</v>
      </c>
      <c r="G14" s="237">
        <f>IFERROR((VLOOKUP($D14,'[2]Mẫu 4A'!$D$11:$P$37,4,0)),0)</f>
        <v>60</v>
      </c>
      <c r="H14" s="237">
        <f>IFERROR((VLOOKUP($D14,'[2]Mẫu 4A'!$D$11:$P$37,5,0)),0)</f>
        <v>0</v>
      </c>
      <c r="I14" s="237">
        <f>IFERROR((VLOOKUP($D14,'[2]Mẫu 4A'!$D$11:$P$37,6,0)),0)</f>
        <v>0</v>
      </c>
      <c r="J14" s="457">
        <f>ROUND(F14+G14+H14-I14,1)</f>
        <v>92</v>
      </c>
      <c r="K14" s="215" t="str">
        <f t="shared" si="3"/>
        <v>X</v>
      </c>
      <c r="L14" s="215" t="str">
        <f t="shared" si="4"/>
        <v/>
      </c>
      <c r="M14" s="215" t="str">
        <f t="shared" si="0"/>
        <v/>
      </c>
      <c r="N14" s="215" t="str">
        <f t="shared" si="1"/>
        <v/>
      </c>
      <c r="O14" s="215"/>
      <c r="P14" s="208"/>
    </row>
    <row r="15" spans="1:16" s="3" customFormat="1" ht="23.45" customHeight="1" x14ac:dyDescent="0.25">
      <c r="A15" s="211">
        <f t="shared" si="2"/>
        <v>5</v>
      </c>
      <c r="B15" s="233" t="s">
        <v>523</v>
      </c>
      <c r="C15" s="216" t="s">
        <v>519</v>
      </c>
      <c r="D15" s="212" t="s">
        <v>524</v>
      </c>
      <c r="E15" s="237">
        <f>IFERROR((VLOOKUP($D15,'[2]Mẫu 4A'!$D$11:$P$37,2,0)),0)</f>
        <v>80</v>
      </c>
      <c r="F15" s="237">
        <f>IFERROR((VLOOKUP($D15,'[2]Mẫu 4A'!$D$11:$P$37,3,0)),0)</f>
        <v>30</v>
      </c>
      <c r="G15" s="237">
        <f>IFERROR((VLOOKUP($D15,'[2]Mẫu 4A'!$D$11:$P$37,4,0)),0)</f>
        <v>60</v>
      </c>
      <c r="H15" s="237">
        <f>IFERROR((VLOOKUP($D15,'[2]Mẫu 4A'!$D$11:$P$37,5,0)),0)</f>
        <v>0</v>
      </c>
      <c r="I15" s="237">
        <f>IFERROR((VLOOKUP($D15,'[2]Mẫu 4A'!$D$11:$P$37,6,0)),0)</f>
        <v>0</v>
      </c>
      <c r="J15" s="457">
        <f t="shared" ref="J15:J21" si="5">ROUND(F15+G15+H15-I15,1)</f>
        <v>90</v>
      </c>
      <c r="K15" s="215" t="str">
        <f t="shared" si="3"/>
        <v>X</v>
      </c>
      <c r="L15" s="215" t="str">
        <f t="shared" si="4"/>
        <v/>
      </c>
      <c r="M15" s="215" t="str">
        <f t="shared" si="0"/>
        <v/>
      </c>
      <c r="N15" s="215" t="str">
        <f t="shared" si="1"/>
        <v/>
      </c>
      <c r="O15" s="215"/>
      <c r="P15" s="208"/>
    </row>
    <row r="16" spans="1:16" s="3" customFormat="1" ht="23.45" customHeight="1" x14ac:dyDescent="0.25">
      <c r="A16" s="211">
        <f t="shared" si="2"/>
        <v>6</v>
      </c>
      <c r="B16" s="233" t="s">
        <v>525</v>
      </c>
      <c r="C16" s="216" t="s">
        <v>91</v>
      </c>
      <c r="D16" s="212" t="s">
        <v>526</v>
      </c>
      <c r="E16" s="237">
        <f>IFERROR((VLOOKUP($D16,'[2]Mẫu 4A'!$D$11:$P$37,2,0)),0)</f>
        <v>80</v>
      </c>
      <c r="F16" s="237">
        <f>IFERROR((VLOOKUP($D16,'[2]Mẫu 4A'!$D$11:$P$37,3,0)),0)</f>
        <v>30</v>
      </c>
      <c r="G16" s="237">
        <f>IFERROR((VLOOKUP($D16,'[2]Mẫu 4A'!$D$11:$P$37,4,0)),0)</f>
        <v>60</v>
      </c>
      <c r="H16" s="237">
        <f>IFERROR((VLOOKUP($D16,'[2]Mẫu 4A'!$D$11:$P$37,5,0)),0)</f>
        <v>0</v>
      </c>
      <c r="I16" s="237">
        <f>IFERROR((VLOOKUP($D16,'[2]Mẫu 4A'!$D$11:$P$37,6,0)),0)</f>
        <v>0</v>
      </c>
      <c r="J16" s="457">
        <f t="shared" si="5"/>
        <v>90</v>
      </c>
      <c r="K16" s="215" t="str">
        <f t="shared" si="3"/>
        <v>X</v>
      </c>
      <c r="L16" s="215" t="str">
        <f t="shared" si="4"/>
        <v/>
      </c>
      <c r="M16" s="215" t="str">
        <f t="shared" si="0"/>
        <v/>
      </c>
      <c r="N16" s="215" t="str">
        <f t="shared" si="1"/>
        <v/>
      </c>
      <c r="O16" s="215"/>
      <c r="P16" s="208"/>
    </row>
    <row r="17" spans="1:16" s="3" customFormat="1" ht="23.45" customHeight="1" x14ac:dyDescent="0.25">
      <c r="A17" s="211">
        <f t="shared" si="2"/>
        <v>7</v>
      </c>
      <c r="B17" s="233" t="s">
        <v>529</v>
      </c>
      <c r="C17" s="216" t="s">
        <v>530</v>
      </c>
      <c r="D17" s="212" t="s">
        <v>531</v>
      </c>
      <c r="E17" s="237">
        <f>IFERROR((VLOOKUP($D17,'[2]Mẫu 4A'!$D$11:$P$37,2,0)),0)</f>
        <v>80</v>
      </c>
      <c r="F17" s="237">
        <f>IFERROR((VLOOKUP($D17,'[2]Mẫu 4A'!$D$11:$P$37,3,0)),0)</f>
        <v>29</v>
      </c>
      <c r="G17" s="237">
        <f>IFERROR((VLOOKUP($D17,'[2]Mẫu 4A'!$D$11:$P$37,4,0)),0)</f>
        <v>60</v>
      </c>
      <c r="H17" s="237">
        <f>IFERROR((VLOOKUP($D17,'[2]Mẫu 4A'!$D$11:$P$37,5,0)),0)</f>
        <v>0</v>
      </c>
      <c r="I17" s="237">
        <f>IFERROR((VLOOKUP($D17,'[2]Mẫu 4A'!$D$11:$P$37,6,0)),0)</f>
        <v>0</v>
      </c>
      <c r="J17" s="457">
        <f t="shared" si="5"/>
        <v>89</v>
      </c>
      <c r="K17" s="215" t="str">
        <f t="shared" si="3"/>
        <v/>
      </c>
      <c r="L17" s="215" t="str">
        <f t="shared" si="4"/>
        <v>X</v>
      </c>
      <c r="M17" s="215" t="str">
        <f t="shared" si="0"/>
        <v/>
      </c>
      <c r="N17" s="215" t="str">
        <f t="shared" si="1"/>
        <v/>
      </c>
      <c r="O17" s="215"/>
      <c r="P17" s="208"/>
    </row>
    <row r="18" spans="1:16" s="3" customFormat="1" ht="21.75" customHeight="1" x14ac:dyDescent="0.25">
      <c r="A18" s="211">
        <f t="shared" si="2"/>
        <v>8</v>
      </c>
      <c r="B18" s="233" t="s">
        <v>534</v>
      </c>
      <c r="C18" s="216" t="s">
        <v>181</v>
      </c>
      <c r="D18" s="212" t="s">
        <v>535</v>
      </c>
      <c r="E18" s="237">
        <f>IFERROR((VLOOKUP($D18,'[2]Mẫu 4A'!$D$11:$P$37,2,0)),0)</f>
        <v>88</v>
      </c>
      <c r="F18" s="237">
        <f>IFERROR((VLOOKUP($D18,'[2]Mẫu 4A'!$D$11:$P$37,3,0)),0)</f>
        <v>30</v>
      </c>
      <c r="G18" s="237">
        <f>IFERROR((VLOOKUP($D18,'[2]Mẫu 4A'!$D$11:$P$37,4,0)),0)</f>
        <v>60</v>
      </c>
      <c r="H18" s="237">
        <f>IFERROR((VLOOKUP($D18,'[2]Mẫu 4A'!$D$11:$P$37,5,0)),0)</f>
        <v>0</v>
      </c>
      <c r="I18" s="237">
        <f>IFERROR((VLOOKUP($D18,'[2]Mẫu 4A'!$D$11:$P$37,6,0)),0)</f>
        <v>0</v>
      </c>
      <c r="J18" s="457">
        <f t="shared" si="5"/>
        <v>90</v>
      </c>
      <c r="K18" s="215" t="str">
        <f t="shared" si="3"/>
        <v>X</v>
      </c>
      <c r="L18" s="215" t="str">
        <f t="shared" si="4"/>
        <v/>
      </c>
      <c r="M18" s="215" t="str">
        <f t="shared" si="0"/>
        <v/>
      </c>
      <c r="N18" s="215" t="str">
        <f t="shared" si="1"/>
        <v/>
      </c>
      <c r="O18" s="215"/>
      <c r="P18" s="217"/>
    </row>
    <row r="19" spans="1:16" s="4" customFormat="1" ht="23.45" customHeight="1" x14ac:dyDescent="0.25">
      <c r="A19" s="211">
        <f t="shared" si="2"/>
        <v>9</v>
      </c>
      <c r="B19" s="233" t="s">
        <v>28</v>
      </c>
      <c r="C19" s="216" t="s">
        <v>537</v>
      </c>
      <c r="D19" s="212" t="s">
        <v>538</v>
      </c>
      <c r="E19" s="237">
        <f>IFERROR((VLOOKUP($D19,'[2]Mẫu 4A'!$D$11:$P$37,2,0)),0)</f>
        <v>80</v>
      </c>
      <c r="F19" s="237">
        <f>IFERROR((VLOOKUP($D19,'[2]Mẫu 4A'!$D$11:$P$37,3,0)),0)</f>
        <v>29</v>
      </c>
      <c r="G19" s="237">
        <f>IFERROR((VLOOKUP($D19,'[2]Mẫu 4A'!$D$11:$P$37,4,0)),0)</f>
        <v>50</v>
      </c>
      <c r="H19" s="237">
        <f>IFERROR((VLOOKUP($D19,'[2]Mẫu 4A'!$D$11:$P$37,5,0)),0)</f>
        <v>0</v>
      </c>
      <c r="I19" s="237">
        <f>IFERROR((VLOOKUP($D19,'[2]Mẫu 4A'!$D$11:$P$37,6,0)),0)</f>
        <v>0</v>
      </c>
      <c r="J19" s="457">
        <f t="shared" si="5"/>
        <v>79</v>
      </c>
      <c r="K19" s="215" t="str">
        <f t="shared" si="3"/>
        <v/>
      </c>
      <c r="L19" s="215" t="str">
        <f t="shared" si="4"/>
        <v>X</v>
      </c>
      <c r="M19" s="215" t="str">
        <f t="shared" si="0"/>
        <v/>
      </c>
      <c r="N19" s="215" t="str">
        <f t="shared" si="1"/>
        <v/>
      </c>
      <c r="O19" s="215"/>
      <c r="P19" s="208"/>
    </row>
    <row r="20" spans="1:16" s="4" customFormat="1" ht="23.45" customHeight="1" x14ac:dyDescent="0.25">
      <c r="A20" s="211">
        <f t="shared" si="2"/>
        <v>10</v>
      </c>
      <c r="B20" s="233" t="s">
        <v>392</v>
      </c>
      <c r="C20" s="216" t="s">
        <v>539</v>
      </c>
      <c r="D20" s="212" t="s">
        <v>540</v>
      </c>
      <c r="E20" s="237">
        <f>IFERROR((VLOOKUP($D20,'[2]Mẫu 4A'!$D$11:$P$37,2,0)),0)</f>
        <v>80</v>
      </c>
      <c r="F20" s="237">
        <f>IFERROR((VLOOKUP($D20,'[2]Mẫu 4A'!$D$11:$P$37,3,0)),0)</f>
        <v>31</v>
      </c>
      <c r="G20" s="237">
        <f>IFERROR((VLOOKUP($D20,'[2]Mẫu 4A'!$D$11:$P$37,4,0)),0)</f>
        <v>60</v>
      </c>
      <c r="H20" s="237">
        <f>IFERROR((VLOOKUP($D20,'[2]Mẫu 4A'!$D$11:$P$37,5,0)),0)</f>
        <v>0</v>
      </c>
      <c r="I20" s="237">
        <f>IFERROR((VLOOKUP($D20,'[2]Mẫu 4A'!$D$11:$P$37,6,0)),0)</f>
        <v>0</v>
      </c>
      <c r="J20" s="457">
        <f t="shared" si="5"/>
        <v>91</v>
      </c>
      <c r="K20" s="215" t="str">
        <f t="shared" si="3"/>
        <v>X</v>
      </c>
      <c r="L20" s="215" t="str">
        <f t="shared" si="4"/>
        <v/>
      </c>
      <c r="M20" s="215" t="str">
        <f t="shared" si="0"/>
        <v/>
      </c>
      <c r="N20" s="219" t="str">
        <f>IF($J20&lt;50,"X","")</f>
        <v/>
      </c>
      <c r="O20" s="215"/>
      <c r="P20" s="208"/>
    </row>
    <row r="21" spans="1:16" s="3" customFormat="1" ht="23.45" customHeight="1" x14ac:dyDescent="0.25">
      <c r="A21" s="211">
        <f t="shared" si="2"/>
        <v>11</v>
      </c>
      <c r="B21" s="234" t="s">
        <v>164</v>
      </c>
      <c r="C21" s="216" t="s">
        <v>145</v>
      </c>
      <c r="D21" s="212" t="s">
        <v>543</v>
      </c>
      <c r="E21" s="237">
        <f>IFERROR((VLOOKUP($D21,'[2]Mẫu 4A'!$D$11:$P$37,2,0)),0)</f>
        <v>80</v>
      </c>
      <c r="F21" s="237">
        <f>IFERROR((VLOOKUP($D21,'[2]Mẫu 4A'!$D$11:$P$37,3,0)),0)</f>
        <v>28</v>
      </c>
      <c r="G21" s="237">
        <f>IFERROR((VLOOKUP($D21,'[2]Mẫu 4A'!$D$11:$P$37,4,0)),0)</f>
        <v>60</v>
      </c>
      <c r="H21" s="237">
        <f>IFERROR((VLOOKUP($D21,'[2]Mẫu 4A'!$D$11:$P$37,5,0)),0)</f>
        <v>0</v>
      </c>
      <c r="I21" s="237">
        <f>IFERROR((VLOOKUP($D21,'[2]Mẫu 4A'!$D$11:$P$37,6,0)),0)</f>
        <v>0</v>
      </c>
      <c r="J21" s="457">
        <f t="shared" si="5"/>
        <v>88</v>
      </c>
      <c r="K21" s="215" t="str">
        <f t="shared" si="3"/>
        <v/>
      </c>
      <c r="L21" s="215" t="str">
        <f t="shared" si="4"/>
        <v>X</v>
      </c>
      <c r="M21" s="215" t="str">
        <f t="shared" si="0"/>
        <v/>
      </c>
      <c r="N21" s="219" t="str">
        <f>IF($J21&lt;50,"X","")</f>
        <v/>
      </c>
      <c r="O21" s="215"/>
      <c r="P21" s="217"/>
    </row>
    <row r="22" spans="1:16" s="3" customFormat="1" ht="23.45" customHeight="1" x14ac:dyDescent="0.25">
      <c r="A22" s="220" t="s">
        <v>699</v>
      </c>
      <c r="B22" s="235" t="s">
        <v>674</v>
      </c>
      <c r="C22" s="449"/>
      <c r="D22" s="553"/>
      <c r="E22" s="218"/>
      <c r="F22" s="222"/>
      <c r="G22" s="222"/>
      <c r="H22" s="222"/>
      <c r="I22" s="222"/>
      <c r="J22" s="458"/>
      <c r="K22" s="210">
        <f>COUNTIF(K23:K25,"X")</f>
        <v>1</v>
      </c>
      <c r="L22" s="210">
        <f>COUNTIF(L23:L25,"X")</f>
        <v>2</v>
      </c>
      <c r="M22" s="210">
        <f>COUNTIF(M23:M25,"X")</f>
        <v>0</v>
      </c>
      <c r="N22" s="210">
        <f>COUNTIF(N23:N25,"X")</f>
        <v>0</v>
      </c>
      <c r="O22" s="210">
        <f>COUNTIF(O23:O25,"X")</f>
        <v>0</v>
      </c>
      <c r="P22" s="223"/>
    </row>
    <row r="23" spans="1:16" s="5" customFormat="1" ht="23.45" customHeight="1" x14ac:dyDescent="0.25">
      <c r="A23" s="211">
        <f>A21+1</f>
        <v>12</v>
      </c>
      <c r="B23" s="233" t="s">
        <v>532</v>
      </c>
      <c r="C23" s="216" t="s">
        <v>533</v>
      </c>
      <c r="D23" s="212">
        <v>11100000803</v>
      </c>
      <c r="E23" s="237">
        <f>IFERROR((VLOOKUP($D23,'[2]Mẫu 4A'!$D$11:$P$37,2,0)),0)</f>
        <v>80</v>
      </c>
      <c r="F23" s="237">
        <f>IFERROR((VLOOKUP($D23,'[2]Mẫu 4A'!$D$11:$P$37,3,0)),0)</f>
        <v>30</v>
      </c>
      <c r="G23" s="237">
        <f>IFERROR((VLOOKUP($D23,'[2]Mẫu 4A'!$D$11:$P$37,4,0)),0)</f>
        <v>50</v>
      </c>
      <c r="H23" s="237">
        <f>IFERROR((VLOOKUP($D23,'[2]Mẫu 4A'!$D$11:$P$37,5,0)),0)</f>
        <v>0</v>
      </c>
      <c r="I23" s="237">
        <f>IFERROR((VLOOKUP($D23,'[2]Mẫu 4A'!$D$11:$P$37,6,0)),0)</f>
        <v>0</v>
      </c>
      <c r="J23" s="457">
        <f>ROUND(F23+G23+H23-I23,1)</f>
        <v>80</v>
      </c>
      <c r="K23" s="215" t="str">
        <f>IF(AND($J23&gt;=90,$J23&lt;=100),"X",IF($J23&lt;90,"",""))</f>
        <v/>
      </c>
      <c r="L23" s="215" t="str">
        <f>IF(AND($J23&gt;=75,$J23&lt;90),"X",IF($J23&lt;75,"",""))</f>
        <v>X</v>
      </c>
      <c r="M23" s="215" t="str">
        <f>IF(AND($J23&gt;=50,$J23&lt;75),"X",IF($J23&lt;50,"",""))</f>
        <v/>
      </c>
      <c r="N23" s="215" t="str">
        <f>IF($J23&lt;50,"X","")</f>
        <v/>
      </c>
      <c r="O23" s="215"/>
      <c r="P23" s="208"/>
    </row>
    <row r="24" spans="1:16" s="5" customFormat="1" ht="23.45" customHeight="1" x14ac:dyDescent="0.25">
      <c r="A24" s="224">
        <f>A23+1</f>
        <v>13</v>
      </c>
      <c r="B24" s="233" t="s">
        <v>527</v>
      </c>
      <c r="C24" s="216" t="s">
        <v>102</v>
      </c>
      <c r="D24" s="212" t="s">
        <v>528</v>
      </c>
      <c r="E24" s="237">
        <f>IFERROR((VLOOKUP($D24,'[2]Mẫu 4A'!$D$11:$P$37,2,0)),0)</f>
        <v>89</v>
      </c>
      <c r="F24" s="237">
        <f>IFERROR((VLOOKUP($D24,'[2]Mẫu 4A'!$D$11:$P$37,3,0)),0)</f>
        <v>30</v>
      </c>
      <c r="G24" s="237">
        <f>IFERROR((VLOOKUP($D24,'[2]Mẫu 4A'!$D$11:$P$37,4,0)),0)</f>
        <v>50</v>
      </c>
      <c r="H24" s="237">
        <f>IFERROR((VLOOKUP($D24,'[2]Mẫu 4A'!$D$11:$P$37,5,0)),0)</f>
        <v>0</v>
      </c>
      <c r="I24" s="237">
        <f>IFERROR((VLOOKUP($D24,'[2]Mẫu 4A'!$D$11:$P$37,6,0)),0)</f>
        <v>0</v>
      </c>
      <c r="J24" s="457">
        <f>ROUND(F24+G24+H24-I24,1)</f>
        <v>80</v>
      </c>
      <c r="K24" s="215" t="str">
        <f>IF(AND($J24&gt;=90,$J24&lt;=100),"X",IF($J24&lt;90,"",""))</f>
        <v/>
      </c>
      <c r="L24" s="215" t="str">
        <f>IF(AND($J24&gt;=75,$J24&lt;90),"X",IF($J24&lt;75,"",""))</f>
        <v>X</v>
      </c>
      <c r="M24" s="215" t="str">
        <f>IF(AND($J24&gt;=50,$J24&lt;75),"X",IF($J24&lt;50,"",""))</f>
        <v/>
      </c>
      <c r="N24" s="219" t="str">
        <f>IF($J24&lt;50,"X","")</f>
        <v/>
      </c>
      <c r="O24" s="225"/>
      <c r="P24" s="223"/>
    </row>
    <row r="25" spans="1:16" s="5" customFormat="1" ht="23.45" customHeight="1" x14ac:dyDescent="0.25">
      <c r="A25" s="224">
        <f>A24+1</f>
        <v>14</v>
      </c>
      <c r="B25" s="233" t="s">
        <v>541</v>
      </c>
      <c r="C25" s="216" t="s">
        <v>303</v>
      </c>
      <c r="D25" s="212" t="s">
        <v>542</v>
      </c>
      <c r="E25" s="237">
        <f>IFERROR((VLOOKUP($D25,'[2]Mẫu 4A'!$D$11:$P$37,2,0)),0)</f>
        <v>88</v>
      </c>
      <c r="F25" s="237">
        <f>IFERROR((VLOOKUP($D25,'[2]Mẫu 4A'!$D$11:$P$37,3,0)),0)</f>
        <v>30</v>
      </c>
      <c r="G25" s="237">
        <f>IFERROR((VLOOKUP($D25,'[2]Mẫu 4A'!$D$11:$P$37,4,0)),0)</f>
        <v>60</v>
      </c>
      <c r="H25" s="237">
        <f>IFERROR((VLOOKUP($D25,'[2]Mẫu 4A'!$D$11:$P$37,5,0)),0)</f>
        <v>0</v>
      </c>
      <c r="I25" s="237">
        <f>IFERROR((VLOOKUP($D25,'[2]Mẫu 4A'!$D$11:$P$37,6,0)),0)</f>
        <v>0</v>
      </c>
      <c r="J25" s="457">
        <f>ROUND(F25+G25+H25-I25,1)</f>
        <v>90</v>
      </c>
      <c r="K25" s="215" t="str">
        <f t="shared" ref="K25:K36" si="6">IF(AND($J25&gt;=90,$J25&lt;=100),"X",IF($J25&lt;90,"",""))</f>
        <v>X</v>
      </c>
      <c r="L25" s="240" t="str">
        <f t="shared" ref="L25:L36" si="7">IF(AND($J25&gt;=75,$J25&lt;90),"X",IF($J25&lt;75,"",""))</f>
        <v/>
      </c>
      <c r="M25" s="215" t="str">
        <f t="shared" ref="M25:M36" si="8">IF(AND($J25&gt;=50,$J25&lt;75),"X",IF($J25&lt;50,"",""))</f>
        <v/>
      </c>
      <c r="N25" s="219" t="str">
        <f>IF($J25&lt;50,"X","")</f>
        <v/>
      </c>
      <c r="O25" s="225"/>
      <c r="P25" s="223"/>
    </row>
    <row r="26" spans="1:16" s="5" customFormat="1" ht="23.45" customHeight="1" x14ac:dyDescent="0.25">
      <c r="A26" s="220" t="s">
        <v>700</v>
      </c>
      <c r="B26" s="760" t="s">
        <v>26</v>
      </c>
      <c r="C26" s="761"/>
      <c r="D26" s="218"/>
      <c r="E26" s="218"/>
      <c r="F26" s="222"/>
      <c r="G26" s="222"/>
      <c r="H26" s="222"/>
      <c r="I26" s="222"/>
      <c r="J26" s="458"/>
      <c r="K26" s="210">
        <f>COUNTIF(K27:K36,"X")</f>
        <v>4</v>
      </c>
      <c r="L26" s="210">
        <f>COUNTIF(L27:L36,"X")</f>
        <v>6</v>
      </c>
      <c r="M26" s="210">
        <f>COUNTIF(M27:M36,"X")</f>
        <v>0</v>
      </c>
      <c r="N26" s="210">
        <f>COUNTIF(N27:N36,"X")</f>
        <v>0</v>
      </c>
      <c r="O26" s="210">
        <f>COUNTIF(O27:O36,"X")</f>
        <v>0</v>
      </c>
      <c r="P26" s="223"/>
    </row>
    <row r="27" spans="1:16" s="5" customFormat="1" ht="23.45" customHeight="1" x14ac:dyDescent="0.25">
      <c r="A27" s="224">
        <f>A25+1</f>
        <v>15</v>
      </c>
      <c r="B27" s="71" t="s">
        <v>553</v>
      </c>
      <c r="C27" s="236" t="s">
        <v>415</v>
      </c>
      <c r="D27" s="120" t="s">
        <v>554</v>
      </c>
      <c r="E27" s="237">
        <f>IFERROR((VLOOKUP($D27,'[2]Mẫu 4A'!$D$11:$P$37,2,0)),0)</f>
        <v>89</v>
      </c>
      <c r="F27" s="237">
        <f>IFERROR((VLOOKUP($D27,'[2]Mẫu 4A'!$D$11:$P$37,3,0)),0)</f>
        <v>30</v>
      </c>
      <c r="G27" s="237">
        <f>IFERROR((VLOOKUP($D27,'[2]Mẫu 4A'!$D$11:$P$37,4,0)),0)</f>
        <v>60</v>
      </c>
      <c r="H27" s="237">
        <f>IFERROR((VLOOKUP($D27,'[2]Mẫu 4A'!$D$11:$P$37,5,0)),0)</f>
        <v>0</v>
      </c>
      <c r="I27" s="237">
        <f>IFERROR((VLOOKUP($D27,'[2]Mẫu 4A'!$D$11:$P$37,6,0)),0)</f>
        <v>0</v>
      </c>
      <c r="J27" s="457">
        <f t="shared" ref="J27:J36" si="9">ROUND(F27+G27+H27-I27,1)</f>
        <v>90</v>
      </c>
      <c r="K27" s="215" t="str">
        <f t="shared" si="6"/>
        <v>X</v>
      </c>
      <c r="L27" s="240" t="str">
        <f t="shared" si="7"/>
        <v/>
      </c>
      <c r="M27" s="215" t="str">
        <f t="shared" si="8"/>
        <v/>
      </c>
      <c r="N27" s="219" t="str">
        <f t="shared" ref="N27:N36" si="10">IF($J27&lt;50,"X","")</f>
        <v/>
      </c>
      <c r="O27" s="225"/>
      <c r="P27" s="223"/>
    </row>
    <row r="28" spans="1:16" s="5" customFormat="1" ht="23.45" customHeight="1" x14ac:dyDescent="0.25">
      <c r="A28" s="224">
        <f>A27+1</f>
        <v>16</v>
      </c>
      <c r="B28" s="71" t="s">
        <v>544</v>
      </c>
      <c r="C28" s="236" t="s">
        <v>313</v>
      </c>
      <c r="D28" s="120" t="s">
        <v>545</v>
      </c>
      <c r="E28" s="237">
        <f>IFERROR((VLOOKUP($D28,'[2]Mẫu 4A'!$D$11:$P$37,2,0)),0)</f>
        <v>78</v>
      </c>
      <c r="F28" s="237">
        <f>IFERROR((VLOOKUP($D28,'[2]Mẫu 4A'!$D$11:$P$37,3,0)),0)</f>
        <v>31</v>
      </c>
      <c r="G28" s="237">
        <f>IFERROR((VLOOKUP($D28,'[2]Mẫu 4A'!$D$11:$P$37,4,0)),0)</f>
        <v>60</v>
      </c>
      <c r="H28" s="237">
        <f>IFERROR((VLOOKUP($D28,'[2]Mẫu 4A'!$D$11:$P$37,5,0)),0)</f>
        <v>0</v>
      </c>
      <c r="I28" s="237">
        <f>IFERROR((VLOOKUP($D28,'[2]Mẫu 4A'!$D$11:$P$37,6,0)),0)</f>
        <v>0</v>
      </c>
      <c r="J28" s="457">
        <f t="shared" si="9"/>
        <v>91</v>
      </c>
      <c r="K28" s="215" t="str">
        <f t="shared" si="6"/>
        <v>X</v>
      </c>
      <c r="L28" s="240" t="str">
        <f t="shared" si="7"/>
        <v/>
      </c>
      <c r="M28" s="215" t="str">
        <f t="shared" si="8"/>
        <v/>
      </c>
      <c r="N28" s="219" t="str">
        <f t="shared" si="10"/>
        <v/>
      </c>
      <c r="O28" s="225"/>
      <c r="P28" s="223"/>
    </row>
    <row r="29" spans="1:16" s="5" customFormat="1" ht="23.45" customHeight="1" x14ac:dyDescent="0.25">
      <c r="A29" s="224">
        <f t="shared" ref="A29:A36" si="11">A28+1</f>
        <v>17</v>
      </c>
      <c r="B29" s="71" t="s">
        <v>546</v>
      </c>
      <c r="C29" s="236" t="s">
        <v>547</v>
      </c>
      <c r="D29" s="120" t="s">
        <v>548</v>
      </c>
      <c r="E29" s="237">
        <f>IFERROR((VLOOKUP($D29,'[2]Mẫu 4A'!$D$11:$P$37,2,0)),0)</f>
        <v>88</v>
      </c>
      <c r="F29" s="237">
        <f>IFERROR((VLOOKUP($D29,'[2]Mẫu 4A'!$D$11:$P$37,3,0)),0)</f>
        <v>30</v>
      </c>
      <c r="G29" s="237">
        <f>IFERROR((VLOOKUP($D29,'[2]Mẫu 4A'!$D$11:$P$37,4,0)),0)</f>
        <v>60</v>
      </c>
      <c r="H29" s="237">
        <f>IFERROR((VLOOKUP($D29,'[2]Mẫu 4A'!$D$11:$P$37,5,0)),0)</f>
        <v>0</v>
      </c>
      <c r="I29" s="237">
        <f>IFERROR((VLOOKUP($D29,'[2]Mẫu 4A'!$D$11:$P$37,6,0)),0)</f>
        <v>0</v>
      </c>
      <c r="J29" s="457">
        <f t="shared" si="9"/>
        <v>90</v>
      </c>
      <c r="K29" s="215" t="str">
        <f t="shared" si="6"/>
        <v>X</v>
      </c>
      <c r="L29" s="240" t="str">
        <f t="shared" si="7"/>
        <v/>
      </c>
      <c r="M29" s="215" t="str">
        <f t="shared" si="8"/>
        <v/>
      </c>
      <c r="N29" s="219" t="str">
        <f t="shared" si="10"/>
        <v/>
      </c>
      <c r="O29" s="225"/>
      <c r="P29" s="223"/>
    </row>
    <row r="30" spans="1:16" s="5" customFormat="1" ht="23.45" customHeight="1" x14ac:dyDescent="0.25">
      <c r="A30" s="224">
        <f t="shared" si="11"/>
        <v>18</v>
      </c>
      <c r="B30" s="71" t="s">
        <v>223</v>
      </c>
      <c r="C30" s="236" t="s">
        <v>549</v>
      </c>
      <c r="D30" s="120" t="s">
        <v>550</v>
      </c>
      <c r="E30" s="237">
        <f>IFERROR((VLOOKUP($D30,'[2]Mẫu 4A'!$D$11:$P$37,2,0)),0)</f>
        <v>87</v>
      </c>
      <c r="F30" s="237">
        <f>IFERROR((VLOOKUP($D30,'[2]Mẫu 4A'!$D$11:$P$37,3,0)),0)</f>
        <v>29</v>
      </c>
      <c r="G30" s="237">
        <f>IFERROR((VLOOKUP($D30,'[2]Mẫu 4A'!$D$11:$P$37,4,0)),0)</f>
        <v>60</v>
      </c>
      <c r="H30" s="237">
        <f>IFERROR((VLOOKUP($D30,'[2]Mẫu 4A'!$D$11:$P$37,5,0)),0)</f>
        <v>0</v>
      </c>
      <c r="I30" s="237">
        <f>IFERROR((VLOOKUP($D30,'[2]Mẫu 4A'!$D$11:$P$37,6,0)),0)</f>
        <v>0</v>
      </c>
      <c r="J30" s="457">
        <f t="shared" si="9"/>
        <v>89</v>
      </c>
      <c r="K30" s="215" t="str">
        <f t="shared" si="6"/>
        <v/>
      </c>
      <c r="L30" s="240" t="str">
        <f t="shared" si="7"/>
        <v>X</v>
      </c>
      <c r="M30" s="215" t="str">
        <f t="shared" si="8"/>
        <v/>
      </c>
      <c r="N30" s="219" t="str">
        <f t="shared" si="10"/>
        <v/>
      </c>
      <c r="O30" s="225"/>
      <c r="P30" s="371"/>
    </row>
    <row r="31" spans="1:16" s="5" customFormat="1" ht="25.5" customHeight="1" x14ac:dyDescent="0.25">
      <c r="A31" s="224">
        <f t="shared" si="11"/>
        <v>19</v>
      </c>
      <c r="B31" s="71" t="s">
        <v>551</v>
      </c>
      <c r="C31" s="236" t="s">
        <v>426</v>
      </c>
      <c r="D31" s="120" t="s">
        <v>552</v>
      </c>
      <c r="E31" s="237">
        <f>IFERROR((VLOOKUP($D31,'[2]Mẫu 4A'!$D$11:$P$37,2,0)),0)</f>
        <v>88</v>
      </c>
      <c r="F31" s="237">
        <f>IFERROR((VLOOKUP($D31,'[2]Mẫu 4A'!$D$11:$P$37,3,0)),0)</f>
        <v>28</v>
      </c>
      <c r="G31" s="237">
        <f>IFERROR((VLOOKUP($D31,'[2]Mẫu 4A'!$D$11:$P$37,4,0)),0)</f>
        <v>60</v>
      </c>
      <c r="H31" s="237">
        <f>IFERROR((VLOOKUP($D31,'[2]Mẫu 4A'!$D$11:$P$37,5,0)),0)</f>
        <v>0</v>
      </c>
      <c r="I31" s="237">
        <f>IFERROR((VLOOKUP($D31,'[2]Mẫu 4A'!$D$11:$P$37,6,0)),0)</f>
        <v>0</v>
      </c>
      <c r="J31" s="457">
        <f t="shared" si="9"/>
        <v>88</v>
      </c>
      <c r="K31" s="215" t="str">
        <f t="shared" si="6"/>
        <v/>
      </c>
      <c r="L31" s="240" t="str">
        <f t="shared" si="7"/>
        <v>X</v>
      </c>
      <c r="M31" s="215" t="str">
        <f t="shared" si="8"/>
        <v/>
      </c>
      <c r="N31" s="219" t="str">
        <f t="shared" si="10"/>
        <v/>
      </c>
      <c r="O31" s="225"/>
      <c r="P31" s="371"/>
    </row>
    <row r="32" spans="1:16" s="5" customFormat="1" ht="23.45" customHeight="1" x14ac:dyDescent="0.25">
      <c r="A32" s="224">
        <f t="shared" si="11"/>
        <v>20</v>
      </c>
      <c r="B32" s="71" t="s">
        <v>252</v>
      </c>
      <c r="C32" s="236" t="s">
        <v>555</v>
      </c>
      <c r="D32" s="120" t="s">
        <v>556</v>
      </c>
      <c r="E32" s="237">
        <f>IFERROR((VLOOKUP($D32,'[2]Mẫu 4A'!$D$11:$P$37,2,0)),0)</f>
        <v>85</v>
      </c>
      <c r="F32" s="237">
        <f>IFERROR((VLOOKUP($D32,'[2]Mẫu 4A'!$D$11:$P$37,3,0)),0)</f>
        <v>26</v>
      </c>
      <c r="G32" s="237">
        <f>IFERROR((VLOOKUP($D32,'[2]Mẫu 4A'!$D$11:$P$37,4,0)),0)</f>
        <v>60</v>
      </c>
      <c r="H32" s="237">
        <f>IFERROR((VLOOKUP($D32,'[2]Mẫu 4A'!$D$11:$P$37,5,0)),0)</f>
        <v>0</v>
      </c>
      <c r="I32" s="237">
        <f>IFERROR((VLOOKUP($D32,'[2]Mẫu 4A'!$D$11:$P$37,6,0)),0)</f>
        <v>0</v>
      </c>
      <c r="J32" s="457">
        <f t="shared" si="9"/>
        <v>86</v>
      </c>
      <c r="K32" s="215" t="str">
        <f t="shared" si="6"/>
        <v/>
      </c>
      <c r="L32" s="240" t="str">
        <f t="shared" si="7"/>
        <v>X</v>
      </c>
      <c r="M32" s="215" t="str">
        <f t="shared" si="8"/>
        <v/>
      </c>
      <c r="N32" s="219" t="str">
        <f t="shared" si="10"/>
        <v/>
      </c>
      <c r="O32" s="225"/>
      <c r="P32" s="223"/>
    </row>
    <row r="33" spans="1:16" s="5" customFormat="1" ht="23.45" customHeight="1" x14ac:dyDescent="0.25">
      <c r="A33" s="224">
        <f t="shared" si="11"/>
        <v>21</v>
      </c>
      <c r="B33" s="71" t="s">
        <v>557</v>
      </c>
      <c r="C33" s="236" t="s">
        <v>230</v>
      </c>
      <c r="D33" s="120" t="s">
        <v>558</v>
      </c>
      <c r="E33" s="237">
        <f>IFERROR((VLOOKUP($D33,'[2]Mẫu 4A'!$D$11:$P$37,2,0)),0)</f>
        <v>87</v>
      </c>
      <c r="F33" s="237">
        <f>IFERROR((VLOOKUP($D33,'[2]Mẫu 4A'!$D$11:$P$37,3,0)),0)</f>
        <v>28</v>
      </c>
      <c r="G33" s="237">
        <f>IFERROR((VLOOKUP($D33,'[2]Mẫu 4A'!$D$11:$P$37,4,0)),0)</f>
        <v>50</v>
      </c>
      <c r="H33" s="237">
        <f>IFERROR((VLOOKUP($D33,'[2]Mẫu 4A'!$D$11:$P$37,5,0)),0)</f>
        <v>0</v>
      </c>
      <c r="I33" s="237">
        <f>IFERROR((VLOOKUP($D33,'[2]Mẫu 4A'!$D$11:$P$37,6,0)),0)</f>
        <v>0</v>
      </c>
      <c r="J33" s="457">
        <f t="shared" si="9"/>
        <v>78</v>
      </c>
      <c r="K33" s="215" t="str">
        <f t="shared" si="6"/>
        <v/>
      </c>
      <c r="L33" s="240" t="str">
        <f t="shared" si="7"/>
        <v>X</v>
      </c>
      <c r="M33" s="215" t="str">
        <f t="shared" si="8"/>
        <v/>
      </c>
      <c r="N33" s="219" t="str">
        <f t="shared" si="10"/>
        <v/>
      </c>
      <c r="O33" s="225"/>
      <c r="P33" s="223"/>
    </row>
    <row r="34" spans="1:16" s="5" customFormat="1" ht="23.45" customHeight="1" x14ac:dyDescent="0.25">
      <c r="A34" s="224">
        <f t="shared" si="11"/>
        <v>22</v>
      </c>
      <c r="B34" s="71" t="s">
        <v>409</v>
      </c>
      <c r="C34" s="236" t="s">
        <v>119</v>
      </c>
      <c r="D34" s="120" t="s">
        <v>559</v>
      </c>
      <c r="E34" s="237">
        <f>IFERROR((VLOOKUP($D34,'[2]Mẫu 4A'!$D$11:$P$37,2,0)),0)</f>
        <v>86</v>
      </c>
      <c r="F34" s="237">
        <f>IFERROR((VLOOKUP($D34,'[2]Mẫu 4A'!$D$11:$P$37,3,0)),0)</f>
        <v>29</v>
      </c>
      <c r="G34" s="237">
        <f>IFERROR((VLOOKUP($D34,'[2]Mẫu 4A'!$D$11:$P$37,4,0)),0)</f>
        <v>50</v>
      </c>
      <c r="H34" s="237">
        <f>IFERROR((VLOOKUP($D34,'[2]Mẫu 4A'!$D$11:$P$37,5,0)),0)</f>
        <v>0</v>
      </c>
      <c r="I34" s="237">
        <f>IFERROR((VLOOKUP($D34,'[2]Mẫu 4A'!$D$11:$P$37,6,0)),0)</f>
        <v>0</v>
      </c>
      <c r="J34" s="457">
        <f t="shared" si="9"/>
        <v>79</v>
      </c>
      <c r="K34" s="215" t="str">
        <f t="shared" si="6"/>
        <v/>
      </c>
      <c r="L34" s="240" t="str">
        <f t="shared" si="7"/>
        <v>X</v>
      </c>
      <c r="M34" s="215" t="str">
        <f t="shared" si="8"/>
        <v/>
      </c>
      <c r="N34" s="219" t="str">
        <f t="shared" si="10"/>
        <v/>
      </c>
      <c r="O34" s="225"/>
      <c r="P34" s="223"/>
    </row>
    <row r="35" spans="1:16" s="5" customFormat="1" ht="23.45" customHeight="1" x14ac:dyDescent="0.25">
      <c r="A35" s="224">
        <f t="shared" si="11"/>
        <v>23</v>
      </c>
      <c r="B35" s="71" t="s">
        <v>76</v>
      </c>
      <c r="C35" s="236" t="s">
        <v>125</v>
      </c>
      <c r="D35" s="120" t="s">
        <v>560</v>
      </c>
      <c r="E35" s="237">
        <f>IFERROR((VLOOKUP($D35,'[2]Mẫu 4A'!$D$11:$P$37,2,0)),0)</f>
        <v>86</v>
      </c>
      <c r="F35" s="237">
        <f>IFERROR((VLOOKUP($D35,'[2]Mẫu 4A'!$D$11:$P$37,3,0)),0)</f>
        <v>27</v>
      </c>
      <c r="G35" s="237">
        <f>IFERROR((VLOOKUP($D35,'[2]Mẫu 4A'!$D$11:$P$37,4,0)),0)</f>
        <v>50</v>
      </c>
      <c r="H35" s="237">
        <f>IFERROR((VLOOKUP($D35,'[2]Mẫu 4A'!$D$11:$P$37,5,0)),0)</f>
        <v>0</v>
      </c>
      <c r="I35" s="237">
        <f>IFERROR((VLOOKUP($D35,'[2]Mẫu 4A'!$D$11:$P$37,6,0)),0)</f>
        <v>0</v>
      </c>
      <c r="J35" s="457">
        <f t="shared" si="9"/>
        <v>77</v>
      </c>
      <c r="K35" s="215" t="str">
        <f t="shared" si="6"/>
        <v/>
      </c>
      <c r="L35" s="240" t="str">
        <f t="shared" si="7"/>
        <v>X</v>
      </c>
      <c r="M35" s="215" t="str">
        <f t="shared" si="8"/>
        <v/>
      </c>
      <c r="N35" s="219" t="str">
        <f t="shared" si="10"/>
        <v/>
      </c>
      <c r="O35" s="225"/>
      <c r="P35" s="371"/>
    </row>
    <row r="36" spans="1:16" s="5" customFormat="1" ht="23.45" customHeight="1" x14ac:dyDescent="0.25">
      <c r="A36" s="224">
        <f t="shared" si="11"/>
        <v>24</v>
      </c>
      <c r="B36" s="71" t="s">
        <v>223</v>
      </c>
      <c r="C36" s="236" t="s">
        <v>354</v>
      </c>
      <c r="D36" s="120" t="s">
        <v>561</v>
      </c>
      <c r="E36" s="237">
        <f>IFERROR((VLOOKUP($D36,'[2]Mẫu 4A'!$D$11:$P$37,2,0)),0)</f>
        <v>87</v>
      </c>
      <c r="F36" s="237">
        <f>IFERROR((VLOOKUP($D36,'[2]Mẫu 4A'!$D$11:$P$37,3,0)),0)</f>
        <v>30</v>
      </c>
      <c r="G36" s="237">
        <f>IFERROR((VLOOKUP($D36,'[2]Mẫu 4A'!$D$11:$P$37,4,0)),0)</f>
        <v>60</v>
      </c>
      <c r="H36" s="237">
        <f>IFERROR((VLOOKUP($D36,'[2]Mẫu 4A'!$D$11:$P$37,5,0)),0)</f>
        <v>0</v>
      </c>
      <c r="I36" s="237">
        <f>IFERROR((VLOOKUP($D36,'[2]Mẫu 4A'!$D$11:$P$37,6,0)),0)</f>
        <v>0</v>
      </c>
      <c r="J36" s="457">
        <f t="shared" si="9"/>
        <v>90</v>
      </c>
      <c r="K36" s="215" t="str">
        <f t="shared" si="6"/>
        <v>X</v>
      </c>
      <c r="L36" s="240" t="str">
        <f t="shared" si="7"/>
        <v/>
      </c>
      <c r="M36" s="215" t="str">
        <f t="shared" si="8"/>
        <v/>
      </c>
      <c r="N36" s="219" t="str">
        <f t="shared" si="10"/>
        <v/>
      </c>
      <c r="O36" s="225"/>
      <c r="P36" s="371"/>
    </row>
    <row r="37" spans="1:16" s="72" customFormat="1" ht="33" customHeight="1" x14ac:dyDescent="0.25">
      <c r="A37" s="486" t="s">
        <v>772</v>
      </c>
      <c r="B37" s="762" t="s">
        <v>770</v>
      </c>
      <c r="C37" s="763"/>
      <c r="D37" s="763"/>
      <c r="E37" s="764"/>
      <c r="F37" s="506"/>
      <c r="G37" s="507"/>
      <c r="H37" s="483"/>
      <c r="I37" s="483"/>
      <c r="J37" s="496"/>
      <c r="K37" s="501">
        <f>K38+K48+K50</f>
        <v>7</v>
      </c>
      <c r="L37" s="501">
        <f>L38+L48+L50</f>
        <v>7</v>
      </c>
      <c r="M37" s="501">
        <f>M38+M48+M50</f>
        <v>0</v>
      </c>
      <c r="N37" s="501">
        <f>N38+N48+N50</f>
        <v>0</v>
      </c>
      <c r="O37" s="501">
        <f>O38+O48+O50</f>
        <v>0</v>
      </c>
      <c r="P37" s="485"/>
    </row>
    <row r="38" spans="1:16" s="3" customFormat="1" ht="21" customHeight="1" x14ac:dyDescent="0.25">
      <c r="A38" s="206" t="s">
        <v>697</v>
      </c>
      <c r="B38" s="207" t="s">
        <v>23</v>
      </c>
      <c r="C38" s="422"/>
      <c r="D38" s="208"/>
      <c r="E38" s="209"/>
      <c r="F38" s="209"/>
      <c r="G38" s="209"/>
      <c r="H38" s="209"/>
      <c r="I38" s="209"/>
      <c r="J38" s="456"/>
      <c r="K38" s="210">
        <f>COUNTIF(K39:K47,"X")</f>
        <v>4</v>
      </c>
      <c r="L38" s="210">
        <f>COUNTIF(L39:L47,"X")</f>
        <v>5</v>
      </c>
      <c r="M38" s="210">
        <f>COUNTIF(M39:M47,"X")</f>
        <v>0</v>
      </c>
      <c r="N38" s="210">
        <f>COUNTIF(N39:N47,"X")</f>
        <v>0</v>
      </c>
      <c r="O38" s="210">
        <f>COUNTIF(O39:O47,"X")</f>
        <v>0</v>
      </c>
      <c r="P38" s="208"/>
    </row>
    <row r="39" spans="1:16" s="3" customFormat="1" ht="25.5" customHeight="1" x14ac:dyDescent="0.25">
      <c r="A39" s="215">
        <v>1</v>
      </c>
      <c r="B39" s="352" t="s">
        <v>702</v>
      </c>
      <c r="C39" s="350" t="s">
        <v>186</v>
      </c>
      <c r="D39" s="151">
        <v>11100000742</v>
      </c>
      <c r="E39" s="237">
        <f>IFERROR((VLOOKUP($D39,'[3]Mẫu 4A'!$D$11:$P$26,2,0)),0)</f>
        <v>89</v>
      </c>
      <c r="F39" s="237">
        <f>IFERROR((VLOOKUP($D39,'[3]Mẫu 4A'!$D$11:$P$26,3,0)),0)</f>
        <v>29</v>
      </c>
      <c r="G39" s="237">
        <f>IFERROR((VLOOKUP($D39,'[3]Mẫu 4A'!$D$11:$P$26,4,0)),0)</f>
        <v>60</v>
      </c>
      <c r="H39" s="237">
        <f>IFERROR((VLOOKUP($D39,'[3]Mẫu 4A'!$D$11:$P$26,5,0)),0)</f>
        <v>0</v>
      </c>
      <c r="I39" s="237">
        <f>IFERROR((VLOOKUP($D39,'[3]Mẫu 4A'!$D$11:$P$26,6,0)),0)</f>
        <v>0</v>
      </c>
      <c r="J39" s="459">
        <f>ROUND(F39+G39+H39-I39,1)</f>
        <v>89</v>
      </c>
      <c r="K39" s="238" t="str">
        <f>IF(AND($J39&gt;=90,$J39&lt;=100),"X",IF($J39&lt;90,"",""))</f>
        <v/>
      </c>
      <c r="L39" s="238" t="str">
        <f>IF(AND($J39&gt;=75,$J39&lt;90),"X",IF($J39&lt;75,"",""))</f>
        <v>X</v>
      </c>
      <c r="M39" s="219" t="str">
        <f>IF(AND($J39&gt;=50,$J39&lt;75),"X",IF($J39&lt;50,"",""))</f>
        <v/>
      </c>
      <c r="N39" s="219" t="str">
        <f>IF($J39&lt;50,"X","")</f>
        <v/>
      </c>
      <c r="O39" s="215"/>
      <c r="P39" s="208"/>
    </row>
    <row r="40" spans="1:16" s="3" customFormat="1" ht="25.5" customHeight="1" x14ac:dyDescent="0.25">
      <c r="A40" s="215">
        <v>2</v>
      </c>
      <c r="B40" s="352" t="s">
        <v>58</v>
      </c>
      <c r="C40" s="350" t="s">
        <v>573</v>
      </c>
      <c r="D40" s="151">
        <v>11100000704</v>
      </c>
      <c r="E40" s="237">
        <f>IFERROR((VLOOKUP($D40,'[3]Mẫu 4A'!$D$11:$P$26,2,0)),0)</f>
        <v>78</v>
      </c>
      <c r="F40" s="237">
        <f>IFERROR((VLOOKUP($D40,'[3]Mẫu 4A'!$D$11:$P$26,3,0)),0)</f>
        <v>30</v>
      </c>
      <c r="G40" s="237">
        <f>IFERROR((VLOOKUP($D40,'[3]Mẫu 4A'!$D$11:$P$26,4,0)),0)</f>
        <v>60</v>
      </c>
      <c r="H40" s="237">
        <f>IFERROR((VLOOKUP($D40,'[3]Mẫu 4A'!$D$11:$P$26,5,0)),0)</f>
        <v>0</v>
      </c>
      <c r="I40" s="237">
        <f>IFERROR((VLOOKUP($D40,'[3]Mẫu 4A'!$D$11:$P$26,6,0)),0)</f>
        <v>0</v>
      </c>
      <c r="J40" s="459">
        <f t="shared" ref="J40:J54" si="12">ROUND(F40+G40+H40-I40,1)</f>
        <v>90</v>
      </c>
      <c r="K40" s="238" t="str">
        <f t="shared" ref="K40:K54" si="13">IF(AND($J40&gt;=90,$J40&lt;=100),"X",IF($J40&lt;90,"",""))</f>
        <v>X</v>
      </c>
      <c r="L40" s="238" t="str">
        <f t="shared" ref="L40:L54" si="14">IF(AND($J40&gt;=75,$J40&lt;90),"X",IF($J40&lt;75,"",""))</f>
        <v/>
      </c>
      <c r="M40" s="219" t="str">
        <f t="shared" ref="M40:M54" si="15">IF(AND($J40&gt;=50,$J40&lt;75),"X",IF($J40&lt;50,"",""))</f>
        <v/>
      </c>
      <c r="N40" s="219" t="str">
        <f t="shared" ref="N40:N54" si="16">IF($J40&lt;50,"X","")</f>
        <v/>
      </c>
      <c r="O40" s="215"/>
      <c r="P40" s="208"/>
    </row>
    <row r="41" spans="1:16" s="3" customFormat="1" ht="25.5" customHeight="1" x14ac:dyDescent="0.25">
      <c r="A41" s="215">
        <v>3</v>
      </c>
      <c r="B41" s="352" t="s">
        <v>144</v>
      </c>
      <c r="C41" s="357" t="s">
        <v>274</v>
      </c>
      <c r="D41" s="151">
        <v>11100000751</v>
      </c>
      <c r="E41" s="237">
        <f>IFERROR((VLOOKUP($D41,'[3]Mẫu 4A'!$D$11:$P$26,2,0)),0)</f>
        <v>77</v>
      </c>
      <c r="F41" s="237">
        <f>IFERROR((VLOOKUP($D41,'[3]Mẫu 4A'!$D$11:$P$26,3,0)),0)</f>
        <v>30</v>
      </c>
      <c r="G41" s="237">
        <f>IFERROR((VLOOKUP($D41,'[3]Mẫu 4A'!$D$11:$P$26,4,0)),0)</f>
        <v>60</v>
      </c>
      <c r="H41" s="237">
        <f>IFERROR((VLOOKUP($D41,'[3]Mẫu 4A'!$D$11:$P$26,5,0)),0)</f>
        <v>0</v>
      </c>
      <c r="I41" s="237">
        <f>IFERROR((VLOOKUP($D41,'[3]Mẫu 4A'!$D$11:$P$26,6,0)),0)</f>
        <v>0</v>
      </c>
      <c r="J41" s="459">
        <f t="shared" si="12"/>
        <v>90</v>
      </c>
      <c r="K41" s="238" t="str">
        <f t="shared" si="13"/>
        <v>X</v>
      </c>
      <c r="L41" s="238" t="str">
        <f t="shared" si="14"/>
        <v/>
      </c>
      <c r="M41" s="219" t="str">
        <f t="shared" si="15"/>
        <v/>
      </c>
      <c r="N41" s="219" t="str">
        <f t="shared" si="16"/>
        <v/>
      </c>
      <c r="O41" s="215"/>
      <c r="P41" s="208"/>
    </row>
    <row r="42" spans="1:16" s="3" customFormat="1" ht="25.5" customHeight="1" x14ac:dyDescent="0.25">
      <c r="A42" s="215">
        <v>4</v>
      </c>
      <c r="B42" s="352" t="s">
        <v>683</v>
      </c>
      <c r="C42" s="357" t="s">
        <v>303</v>
      </c>
      <c r="D42" s="151">
        <v>11100115721</v>
      </c>
      <c r="E42" s="237">
        <f>IFERROR((VLOOKUP($D42,'[3]Mẫu 4A'!$D$11:$P$26,2,0)),0)</f>
        <v>77</v>
      </c>
      <c r="F42" s="237">
        <f>IFERROR((VLOOKUP($D42,'[3]Mẫu 4A'!$D$11:$P$26,3,0)),0)</f>
        <v>28</v>
      </c>
      <c r="G42" s="237">
        <f>IFERROR((VLOOKUP($D42,'[3]Mẫu 4A'!$D$11:$P$26,4,0)),0)</f>
        <v>60</v>
      </c>
      <c r="H42" s="237">
        <f>IFERROR((VLOOKUP($D42,'[3]Mẫu 4A'!$D$11:$P$26,5,0)),0)</f>
        <v>0</v>
      </c>
      <c r="I42" s="237">
        <f>IFERROR((VLOOKUP($D42,'[3]Mẫu 4A'!$D$11:$P$26,6,0)),0)</f>
        <v>0</v>
      </c>
      <c r="J42" s="459">
        <f t="shared" si="12"/>
        <v>88</v>
      </c>
      <c r="K42" s="219" t="str">
        <f t="shared" si="13"/>
        <v/>
      </c>
      <c r="L42" s="219" t="str">
        <f t="shared" si="14"/>
        <v>X</v>
      </c>
      <c r="M42" s="219" t="str">
        <f t="shared" si="15"/>
        <v/>
      </c>
      <c r="N42" s="219" t="str">
        <f t="shared" si="16"/>
        <v/>
      </c>
      <c r="O42" s="215"/>
      <c r="P42" s="208"/>
    </row>
    <row r="43" spans="1:16" s="30" customFormat="1" ht="25.5" customHeight="1" x14ac:dyDescent="0.25">
      <c r="A43" s="215">
        <v>5</v>
      </c>
      <c r="B43" s="352" t="s">
        <v>703</v>
      </c>
      <c r="C43" s="350" t="s">
        <v>198</v>
      </c>
      <c r="D43" s="151">
        <v>11100110014</v>
      </c>
      <c r="E43" s="237">
        <f>IFERROR((VLOOKUP($D43,'[3]Mẫu 4A'!$D$11:$P$26,2,0)),0)</f>
        <v>78</v>
      </c>
      <c r="F43" s="237">
        <f>IFERROR((VLOOKUP($D43,'[3]Mẫu 4A'!$D$11:$P$26,3,0)),0)</f>
        <v>28</v>
      </c>
      <c r="G43" s="237">
        <f>IFERROR((VLOOKUP($D43,'[3]Mẫu 4A'!$D$11:$P$26,4,0)),0)</f>
        <v>60</v>
      </c>
      <c r="H43" s="237">
        <f>IFERROR((VLOOKUP($D43,'[3]Mẫu 4A'!$D$11:$P$26,5,0)),0)</f>
        <v>0</v>
      </c>
      <c r="I43" s="237">
        <f>IFERROR((VLOOKUP($D43,'[3]Mẫu 4A'!$D$11:$P$26,6,0)),0)</f>
        <v>0</v>
      </c>
      <c r="J43" s="459">
        <f t="shared" si="12"/>
        <v>88</v>
      </c>
      <c r="K43" s="219" t="str">
        <f t="shared" si="13"/>
        <v/>
      </c>
      <c r="L43" s="219" t="str">
        <f t="shared" si="14"/>
        <v>X</v>
      </c>
      <c r="M43" s="219" t="str">
        <f t="shared" si="15"/>
        <v/>
      </c>
      <c r="N43" s="219" t="str">
        <f t="shared" si="16"/>
        <v/>
      </c>
      <c r="O43" s="215"/>
      <c r="P43" s="351"/>
    </row>
    <row r="44" spans="1:16" s="30" customFormat="1" ht="25.5" customHeight="1" x14ac:dyDescent="0.25">
      <c r="A44" s="215">
        <v>6</v>
      </c>
      <c r="B44" s="352" t="s">
        <v>706</v>
      </c>
      <c r="C44" s="350" t="s">
        <v>115</v>
      </c>
      <c r="D44" s="151">
        <v>11100071600</v>
      </c>
      <c r="E44" s="237">
        <f>IFERROR((VLOOKUP($D44,'[3]Mẫu 4A'!$D$11:$P$26,2,0)),0)</f>
        <v>92</v>
      </c>
      <c r="F44" s="237">
        <f>IFERROR((VLOOKUP($D44,'[3]Mẫu 4A'!$D$11:$P$26,3,0)),0)</f>
        <v>32</v>
      </c>
      <c r="G44" s="237">
        <f>IFERROR((VLOOKUP($D44,'[3]Mẫu 4A'!$D$11:$P$26,4,0)),0)</f>
        <v>60</v>
      </c>
      <c r="H44" s="237">
        <f>IFERROR((VLOOKUP($D44,'[3]Mẫu 4A'!$D$11:$P$26,5,0)),0)</f>
        <v>0</v>
      </c>
      <c r="I44" s="237">
        <f>IFERROR((VLOOKUP($D44,'[3]Mẫu 4A'!$D$11:$P$26,6,0)),0)</f>
        <v>0</v>
      </c>
      <c r="J44" s="459">
        <f t="shared" si="12"/>
        <v>92</v>
      </c>
      <c r="K44" s="219" t="str">
        <f t="shared" si="13"/>
        <v>X</v>
      </c>
      <c r="L44" s="219" t="str">
        <f t="shared" si="14"/>
        <v/>
      </c>
      <c r="M44" s="219" t="str">
        <f t="shared" si="15"/>
        <v/>
      </c>
      <c r="N44" s="219" t="str">
        <f t="shared" si="16"/>
        <v/>
      </c>
      <c r="O44" s="215"/>
      <c r="P44" s="208"/>
    </row>
    <row r="45" spans="1:16" s="30" customFormat="1" ht="25.5" customHeight="1" x14ac:dyDescent="0.25">
      <c r="A45" s="215">
        <v>7</v>
      </c>
      <c r="B45" s="352" t="s">
        <v>64</v>
      </c>
      <c r="C45" s="357" t="s">
        <v>123</v>
      </c>
      <c r="D45" s="151">
        <v>11100000772</v>
      </c>
      <c r="E45" s="237">
        <f>IFERROR((VLOOKUP($D45,'[3]Mẫu 4A'!$D$11:$P$26,2,0)),0)</f>
        <v>82</v>
      </c>
      <c r="F45" s="237">
        <f>IFERROR((VLOOKUP($D45,'[3]Mẫu 4A'!$D$11:$P$26,3,0)),0)</f>
        <v>30</v>
      </c>
      <c r="G45" s="237">
        <f>IFERROR((VLOOKUP($D45,'[3]Mẫu 4A'!$D$11:$P$26,4,0)),0)</f>
        <v>60</v>
      </c>
      <c r="H45" s="237">
        <f>IFERROR((VLOOKUP($D45,'[3]Mẫu 4A'!$D$11:$P$26,5,0)),0)</f>
        <v>0</v>
      </c>
      <c r="I45" s="237">
        <f>IFERROR((VLOOKUP($D45,'[3]Mẫu 4A'!$D$11:$P$26,6,0)),0)</f>
        <v>0</v>
      </c>
      <c r="J45" s="459">
        <f>ROUND(F45+G45+H45-I45,1)</f>
        <v>90</v>
      </c>
      <c r="K45" s="219" t="str">
        <f>IF(AND($J45&gt;=90,$J45&lt;=100),"X",IF($J45&lt;90,"",""))</f>
        <v>X</v>
      </c>
      <c r="L45" s="219" t="str">
        <f>IF(AND($J45&gt;=75,$J45&lt;90),"X",IF($J45&lt;75,"",""))</f>
        <v/>
      </c>
      <c r="M45" s="219" t="str">
        <f>IF(AND($J45&gt;=50,$J45&lt;75),"X",IF($J45&lt;50,"",""))</f>
        <v/>
      </c>
      <c r="N45" s="219" t="str">
        <f>IF($J45&lt;50,"X","")</f>
        <v/>
      </c>
      <c r="O45" s="215"/>
      <c r="P45" s="208"/>
    </row>
    <row r="46" spans="1:16" s="247" customFormat="1" ht="31.5" customHeight="1" x14ac:dyDescent="0.25">
      <c r="A46" s="215">
        <v>8</v>
      </c>
      <c r="B46" s="411" t="s">
        <v>655</v>
      </c>
      <c r="C46" s="216" t="s">
        <v>303</v>
      </c>
      <c r="D46" s="554">
        <v>50700000360</v>
      </c>
      <c r="E46" s="237">
        <f>IFERROR((VLOOKUP($D46,'[3]Mẫu 4A'!$D$11:$P$26,2,0)),0)</f>
        <v>77</v>
      </c>
      <c r="F46" s="237">
        <f>IFERROR((VLOOKUP($D46,'[3]Mẫu 4A'!$D$11:$P$26,3,0)),0)</f>
        <v>27</v>
      </c>
      <c r="G46" s="237">
        <f>IFERROR((VLOOKUP($D46,'[3]Mẫu 4A'!$D$11:$P$26,4,0)),0)</f>
        <v>50</v>
      </c>
      <c r="H46" s="237">
        <f>IFERROR((VLOOKUP($D46,'[3]Mẫu 4A'!$D$11:$P$26,5,0)),0)</f>
        <v>0</v>
      </c>
      <c r="I46" s="237">
        <f>IFERROR((VLOOKUP($D46,'[3]Mẫu 4A'!$D$11:$P$26,6,0)),0)</f>
        <v>0</v>
      </c>
      <c r="J46" s="459">
        <f>ROUND(F46+G46+H46-I46,1)</f>
        <v>77</v>
      </c>
      <c r="K46" s="219" t="str">
        <f>IF(AND($J46&gt;=90,$J46&lt;=100),"X",IF($J46&lt;90,"",""))</f>
        <v/>
      </c>
      <c r="L46" s="219" t="str">
        <f>IF(AND($J46&gt;=75,$J46&lt;90),"X",IF($J46&lt;75,"",""))</f>
        <v>X</v>
      </c>
      <c r="M46" s="219" t="str">
        <f>IF(AND($J46&gt;=50,$J46&lt;75),"X",IF($J46&lt;50,"",""))</f>
        <v/>
      </c>
      <c r="N46" s="219" t="str">
        <f>IF($J46&lt;50,"X","")</f>
        <v/>
      </c>
      <c r="O46" s="215"/>
      <c r="P46" s="217"/>
    </row>
    <row r="47" spans="1:16" s="246" customFormat="1" ht="23.45" customHeight="1" x14ac:dyDescent="0.25">
      <c r="A47" s="215">
        <v>9</v>
      </c>
      <c r="B47" s="412" t="s">
        <v>390</v>
      </c>
      <c r="C47" s="314" t="s">
        <v>641</v>
      </c>
      <c r="D47" s="426">
        <v>50700000433</v>
      </c>
      <c r="E47" s="237">
        <f>IFERROR((VLOOKUP($D47,'[3]Mẫu 4A'!$D$11:$P$26,2,0)),0)</f>
        <v>77</v>
      </c>
      <c r="F47" s="237">
        <f>IFERROR((VLOOKUP($D47,'[3]Mẫu 4A'!$D$11:$P$26,3,0)),0)</f>
        <v>27</v>
      </c>
      <c r="G47" s="237">
        <f>IFERROR((VLOOKUP($D47,'[3]Mẫu 4A'!$D$11:$P$26,4,0)),0)</f>
        <v>50</v>
      </c>
      <c r="H47" s="237">
        <f>IFERROR((VLOOKUP($D47,'[3]Mẫu 4A'!$D$11:$P$26,5,0)),0)</f>
        <v>0</v>
      </c>
      <c r="I47" s="237">
        <f>IFERROR((VLOOKUP($D47,'[3]Mẫu 4A'!$D$11:$P$26,6,0)),0)</f>
        <v>0</v>
      </c>
      <c r="J47" s="457">
        <f>ROUND(F47+G47+H47-I47,1)</f>
        <v>77</v>
      </c>
      <c r="K47" s="219" t="str">
        <f>IF(AND($J47&gt;=90,$J47&lt;=100),"X",IF($J47&lt;90,"",""))</f>
        <v/>
      </c>
      <c r="L47" s="219" t="str">
        <f>IF(AND($J47&gt;=75,$J47&lt;90),"X",IF($J47&lt;75,"",""))</f>
        <v>X</v>
      </c>
      <c r="M47" s="219" t="str">
        <f>IF(AND($J47&gt;=50,$J47&lt;75),"X",IF($J47&lt;50,"",""))</f>
        <v/>
      </c>
      <c r="N47" s="219" t="str">
        <f>IF($J47&lt;50,"X","")</f>
        <v/>
      </c>
      <c r="O47" s="215"/>
      <c r="P47" s="208"/>
    </row>
    <row r="48" spans="1:16" s="30" customFormat="1" ht="25.5" customHeight="1" x14ac:dyDescent="0.25">
      <c r="A48" s="220" t="s">
        <v>700</v>
      </c>
      <c r="B48" s="221" t="s">
        <v>674</v>
      </c>
      <c r="C48" s="429"/>
      <c r="D48" s="555"/>
      <c r="E48" s="214"/>
      <c r="F48" s="214"/>
      <c r="G48" s="214"/>
      <c r="H48" s="214"/>
      <c r="I48" s="214"/>
      <c r="J48" s="459"/>
      <c r="K48" s="210">
        <f>COUNTIF(K49:K49,"X")</f>
        <v>1</v>
      </c>
      <c r="L48" s="210">
        <f>COUNTIF(L49:L49,"X")</f>
        <v>0</v>
      </c>
      <c r="M48" s="210">
        <f>COUNTIF(M49:M49,"X")</f>
        <v>0</v>
      </c>
      <c r="N48" s="210">
        <f>COUNTIF(N49:N49,"X")</f>
        <v>0</v>
      </c>
      <c r="O48" s="210">
        <f>COUNTIF(O49:O49,"X")</f>
        <v>0</v>
      </c>
      <c r="P48" s="208"/>
    </row>
    <row r="49" spans="1:16" s="30" customFormat="1" ht="25.5" customHeight="1" x14ac:dyDescent="0.25">
      <c r="A49" s="215">
        <f>A47+1</f>
        <v>10</v>
      </c>
      <c r="B49" s="352" t="s">
        <v>404</v>
      </c>
      <c r="C49" s="350" t="s">
        <v>576</v>
      </c>
      <c r="D49" s="151">
        <v>11100071602</v>
      </c>
      <c r="E49" s="237">
        <f>IFERROR((VLOOKUP($D49,'[3]Mẫu 4A'!$D$11:$P$26,2,0)),0)</f>
        <v>77</v>
      </c>
      <c r="F49" s="237">
        <f>IFERROR((VLOOKUP($D49,'[3]Mẫu 4A'!$D$11:$P$26,3,0)),0)</f>
        <v>30</v>
      </c>
      <c r="G49" s="237">
        <f>IFERROR((VLOOKUP($D49,'[3]Mẫu 4A'!$D$11:$P$26,4,0)),0)</f>
        <v>60</v>
      </c>
      <c r="H49" s="237">
        <f>IFERROR((VLOOKUP($D49,'[3]Mẫu 4A'!$D$11:$P$26,5,0)),0)</f>
        <v>0</v>
      </c>
      <c r="I49" s="237">
        <f>IFERROR((VLOOKUP($D49,'[3]Mẫu 4A'!$D$11:$P$26,6,0)),0)</f>
        <v>0</v>
      </c>
      <c r="J49" s="459">
        <f t="shared" si="12"/>
        <v>90</v>
      </c>
      <c r="K49" s="219" t="str">
        <f t="shared" si="13"/>
        <v>X</v>
      </c>
      <c r="L49" s="219" t="str">
        <f t="shared" si="14"/>
        <v/>
      </c>
      <c r="M49" s="219" t="str">
        <f t="shared" si="15"/>
        <v/>
      </c>
      <c r="N49" s="219" t="str">
        <f t="shared" si="16"/>
        <v/>
      </c>
      <c r="O49" s="215"/>
      <c r="P49" s="208"/>
    </row>
    <row r="50" spans="1:16" s="30" customFormat="1" ht="25.5" customHeight="1" x14ac:dyDescent="0.25">
      <c r="A50" s="220" t="s">
        <v>700</v>
      </c>
      <c r="B50" s="758" t="s">
        <v>26</v>
      </c>
      <c r="C50" s="759"/>
      <c r="D50" s="218"/>
      <c r="E50" s="222"/>
      <c r="F50" s="222"/>
      <c r="G50" s="222"/>
      <c r="H50" s="222"/>
      <c r="I50" s="222"/>
      <c r="J50" s="458"/>
      <c r="K50" s="210">
        <f>COUNTIF(K51:K54,"X")</f>
        <v>2</v>
      </c>
      <c r="L50" s="210">
        <f>COUNTIF(L51:L54,"X")</f>
        <v>2</v>
      </c>
      <c r="M50" s="210">
        <f>COUNTIF(M51:M54,"X")</f>
        <v>0</v>
      </c>
      <c r="N50" s="210">
        <f>COUNTIF(N51:N54,"X")</f>
        <v>0</v>
      </c>
      <c r="O50" s="210">
        <f>COUNTIF(O51:O54,"X")</f>
        <v>0</v>
      </c>
      <c r="P50" s="223"/>
    </row>
    <row r="51" spans="1:16" s="31" customFormat="1" ht="25.5" customHeight="1" x14ac:dyDescent="0.25">
      <c r="A51" s="215">
        <f>A49+1</f>
        <v>11</v>
      </c>
      <c r="B51" s="352" t="s">
        <v>164</v>
      </c>
      <c r="C51" s="350" t="s">
        <v>539</v>
      </c>
      <c r="D51" s="151" t="s">
        <v>66</v>
      </c>
      <c r="E51" s="237">
        <f>IFERROR((VLOOKUP($D51,'[3]Mẫu 4A'!$D$11:$P$26,2,0)),0)</f>
        <v>77</v>
      </c>
      <c r="F51" s="237">
        <f>IFERROR((VLOOKUP($D51,'[3]Mẫu 4A'!$D$11:$P$26,3,0)),0)</f>
        <v>28</v>
      </c>
      <c r="G51" s="237">
        <f>IFERROR((VLOOKUP($D51,'[3]Mẫu 4A'!$D$11:$P$26,4,0)),0)</f>
        <v>60</v>
      </c>
      <c r="H51" s="237">
        <f>IFERROR((VLOOKUP($D51,'[3]Mẫu 4A'!$D$11:$P$26,5,0)),0)</f>
        <v>0</v>
      </c>
      <c r="I51" s="237">
        <f>IFERROR((VLOOKUP($D51,'[3]Mẫu 4A'!$D$11:$P$26,6,0)),0)</f>
        <v>0</v>
      </c>
      <c r="J51" s="459">
        <f t="shared" si="12"/>
        <v>88</v>
      </c>
      <c r="K51" s="219" t="str">
        <f t="shared" si="13"/>
        <v/>
      </c>
      <c r="L51" s="219" t="str">
        <f t="shared" si="14"/>
        <v>X</v>
      </c>
      <c r="M51" s="219" t="str">
        <f t="shared" si="15"/>
        <v/>
      </c>
      <c r="N51" s="219" t="str">
        <f t="shared" si="16"/>
        <v/>
      </c>
      <c r="O51" s="215"/>
      <c r="P51" s="208"/>
    </row>
    <row r="52" spans="1:16" s="31" customFormat="1" ht="23.45" customHeight="1" x14ac:dyDescent="0.25">
      <c r="A52" s="215">
        <f>A51+1</f>
        <v>12</v>
      </c>
      <c r="B52" s="352" t="s">
        <v>707</v>
      </c>
      <c r="C52" s="350" t="s">
        <v>208</v>
      </c>
      <c r="D52" s="151" t="s">
        <v>69</v>
      </c>
      <c r="E52" s="237">
        <f>IFERROR((VLOOKUP($D52,'[3]Mẫu 4A'!$D$11:$P$26,2,0)),0)</f>
        <v>77</v>
      </c>
      <c r="F52" s="237">
        <f>IFERROR((VLOOKUP($D52,'[3]Mẫu 4A'!$D$11:$P$26,3,0)),0)</f>
        <v>30</v>
      </c>
      <c r="G52" s="237">
        <f>IFERROR((VLOOKUP($D52,'[3]Mẫu 4A'!$D$11:$P$26,4,0)),0)</f>
        <v>60</v>
      </c>
      <c r="H52" s="237">
        <f>IFERROR((VLOOKUP($D52,'[3]Mẫu 4A'!$D$11:$P$26,5,0)),0)</f>
        <v>0</v>
      </c>
      <c r="I52" s="237">
        <f>IFERROR((VLOOKUP($D52,'[3]Mẫu 4A'!$D$11:$P$26,6,0)),0)</f>
        <v>0</v>
      </c>
      <c r="J52" s="459">
        <f t="shared" si="12"/>
        <v>90</v>
      </c>
      <c r="K52" s="219" t="str">
        <f t="shared" si="13"/>
        <v>X</v>
      </c>
      <c r="L52" s="219" t="str">
        <f t="shared" si="14"/>
        <v/>
      </c>
      <c r="M52" s="219" t="str">
        <f t="shared" si="15"/>
        <v/>
      </c>
      <c r="N52" s="219" t="str">
        <f t="shared" si="16"/>
        <v/>
      </c>
      <c r="O52" s="215"/>
      <c r="P52" s="208"/>
    </row>
    <row r="53" spans="1:16" s="31" customFormat="1" ht="23.45" customHeight="1" x14ac:dyDescent="0.25">
      <c r="A53" s="215">
        <f>A52+1</f>
        <v>13</v>
      </c>
      <c r="B53" s="355" t="s">
        <v>708</v>
      </c>
      <c r="C53" s="430" t="s">
        <v>309</v>
      </c>
      <c r="D53" s="150" t="s">
        <v>70</v>
      </c>
      <c r="E53" s="237">
        <f>IFERROR((VLOOKUP($D53,'[3]Mẫu 4A'!$D$11:$P$26,2,0)),0)</f>
        <v>75</v>
      </c>
      <c r="F53" s="237">
        <f>IFERROR((VLOOKUP($D53,'[3]Mẫu 4A'!$D$11:$P$26,3,0)),0)</f>
        <v>30</v>
      </c>
      <c r="G53" s="237">
        <f>IFERROR((VLOOKUP($D53,'[3]Mẫu 4A'!$D$11:$P$26,4,0)),0)</f>
        <v>60</v>
      </c>
      <c r="H53" s="237">
        <f>IFERROR((VLOOKUP($D53,'[3]Mẫu 4A'!$D$11:$P$26,5,0)),0)</f>
        <v>0</v>
      </c>
      <c r="I53" s="237">
        <f>IFERROR((VLOOKUP($D53,'[3]Mẫu 4A'!$D$11:$P$26,6,0)),0)</f>
        <v>0</v>
      </c>
      <c r="J53" s="459">
        <f t="shared" si="12"/>
        <v>90</v>
      </c>
      <c r="K53" s="219" t="str">
        <f t="shared" si="13"/>
        <v>X</v>
      </c>
      <c r="L53" s="219" t="str">
        <f t="shared" si="14"/>
        <v/>
      </c>
      <c r="M53" s="219" t="str">
        <f t="shared" si="15"/>
        <v/>
      </c>
      <c r="N53" s="219" t="str">
        <f t="shared" si="16"/>
        <v/>
      </c>
      <c r="O53" s="215"/>
      <c r="P53" s="208"/>
    </row>
    <row r="54" spans="1:16" s="31" customFormat="1" ht="23.45" customHeight="1" x14ac:dyDescent="0.25">
      <c r="A54" s="215">
        <f>A53+1</f>
        <v>14</v>
      </c>
      <c r="B54" s="355" t="s">
        <v>850</v>
      </c>
      <c r="C54" s="430" t="s">
        <v>851</v>
      </c>
      <c r="D54" s="532" t="s">
        <v>852</v>
      </c>
      <c r="E54" s="237">
        <f>IFERROR((VLOOKUP($D54,'[3]Mẫu 4A'!$D$11:$P$26,2,0)),0)</f>
        <v>82</v>
      </c>
      <c r="F54" s="237">
        <f>IFERROR((VLOOKUP($D54,'[3]Mẫu 4A'!$D$11:$P$26,3,0)),0)</f>
        <v>25</v>
      </c>
      <c r="G54" s="237">
        <f>IFERROR((VLOOKUP($D54,'[3]Mẫu 4A'!$D$11:$P$26,4,0)),0)</f>
        <v>50</v>
      </c>
      <c r="H54" s="237">
        <f>IFERROR((VLOOKUP($D54,'[3]Mẫu 4A'!$D$11:$P$26,5,0)),0)</f>
        <v>0</v>
      </c>
      <c r="I54" s="237">
        <f>IFERROR((VLOOKUP($D54,'[3]Mẫu 4A'!$D$11:$P$26,6,0)),0)</f>
        <v>0</v>
      </c>
      <c r="J54" s="459">
        <f t="shared" si="12"/>
        <v>75</v>
      </c>
      <c r="K54" s="219" t="str">
        <f t="shared" si="13"/>
        <v/>
      </c>
      <c r="L54" s="219" t="str">
        <f t="shared" si="14"/>
        <v>X</v>
      </c>
      <c r="M54" s="219" t="str">
        <f t="shared" si="15"/>
        <v/>
      </c>
      <c r="N54" s="219" t="str">
        <f t="shared" si="16"/>
        <v/>
      </c>
      <c r="O54" s="215"/>
      <c r="P54" s="208"/>
    </row>
    <row r="55" spans="1:16" s="5" customFormat="1" ht="31.5" customHeight="1" x14ac:dyDescent="0.25">
      <c r="A55" s="484" t="s">
        <v>773</v>
      </c>
      <c r="B55" s="772" t="s">
        <v>472</v>
      </c>
      <c r="C55" s="773"/>
      <c r="D55" s="774"/>
      <c r="E55" s="483"/>
      <c r="F55" s="483"/>
      <c r="G55" s="483"/>
      <c r="H55" s="483"/>
      <c r="I55" s="483"/>
      <c r="J55" s="496"/>
      <c r="K55" s="501">
        <f>K56+K63</f>
        <v>3</v>
      </c>
      <c r="L55" s="501">
        <f>L56+L63</f>
        <v>4</v>
      </c>
      <c r="M55" s="501">
        <f>M56+M63</f>
        <v>0</v>
      </c>
      <c r="N55" s="501">
        <f>N56+N63</f>
        <v>0</v>
      </c>
      <c r="O55" s="501">
        <f>O56+O63</f>
        <v>0</v>
      </c>
      <c r="P55" s="504"/>
    </row>
    <row r="56" spans="1:16" s="3" customFormat="1" ht="24.75" customHeight="1" x14ac:dyDescent="0.25">
      <c r="A56" s="20" t="s">
        <v>697</v>
      </c>
      <c r="B56" s="21" t="s">
        <v>23</v>
      </c>
      <c r="C56" s="431"/>
      <c r="D56" s="9"/>
      <c r="E56" s="19"/>
      <c r="F56" s="19"/>
      <c r="G56" s="19"/>
      <c r="H56" s="19"/>
      <c r="I56" s="19"/>
      <c r="J56" s="460"/>
      <c r="K56" s="210">
        <f>COUNTIF(K57:K62,"X")</f>
        <v>2</v>
      </c>
      <c r="L56" s="210">
        <f>COUNTIF(L57:L62,"X")</f>
        <v>4</v>
      </c>
      <c r="M56" s="210">
        <f>COUNTIF(M57:M62,"X")</f>
        <v>0</v>
      </c>
      <c r="N56" s="210">
        <f>COUNTIF(N57:N62,"X")</f>
        <v>0</v>
      </c>
      <c r="O56" s="210">
        <f>COUNTIF(O57:O62,"X")</f>
        <v>0</v>
      </c>
      <c r="P56" s="208"/>
    </row>
    <row r="57" spans="1:16" s="3" customFormat="1" ht="31.5" customHeight="1" x14ac:dyDescent="0.25">
      <c r="A57" s="22">
        <v>1</v>
      </c>
      <c r="B57" s="23" t="s">
        <v>74</v>
      </c>
      <c r="C57" s="236" t="s">
        <v>629</v>
      </c>
      <c r="D57" s="367">
        <v>11100066861</v>
      </c>
      <c r="E57" s="27">
        <f>IFERROR((VLOOKUP($D57,'[4]Mẫu 4A'!$D$11:$P$18,2,0)),0)</f>
        <v>76</v>
      </c>
      <c r="F57" s="27">
        <f>IFERROR((VLOOKUP($D57,'[4]Mẫu 4A'!$D$11:$P$18,3,0)),0)</f>
        <v>29</v>
      </c>
      <c r="G57" s="27">
        <f>IFERROR((VLOOKUP($D57,'[4]Mẫu 4A'!$D$11:$P$18,4,0)),0)</f>
        <v>50</v>
      </c>
      <c r="H57" s="27">
        <f>IFERROR((VLOOKUP($D57,'[4]Mẫu 4A'!$D$11:$P$18,5,0)),0)</f>
        <v>0</v>
      </c>
      <c r="I57" s="27">
        <f>IFERROR((VLOOKUP($D57,'[4]Mẫu 4A'!$D$11:$P$18,6,0)),0)</f>
        <v>0</v>
      </c>
      <c r="J57" s="459">
        <f>ROUND(F57+G57+H57-I57,1)</f>
        <v>79</v>
      </c>
      <c r="K57" s="238" t="str">
        <f>IF(AND($J57&gt;=90,$J57&lt;=100),"X",IF($J57&lt;90,"",""))</f>
        <v/>
      </c>
      <c r="L57" s="238" t="str">
        <f>IF(AND($J57&gt;=75,$J57&lt;90),"X",IF($J57&lt;75,"",""))</f>
        <v>X</v>
      </c>
      <c r="M57" s="219" t="str">
        <f>IF(AND($J57&gt;=50,$J57&lt;75),"X",IF($J57&lt;50,"",""))</f>
        <v/>
      </c>
      <c r="N57" s="219" t="str">
        <f>IF($J57&lt;50,"X","")</f>
        <v/>
      </c>
      <c r="O57" s="215"/>
      <c r="P57" s="208"/>
    </row>
    <row r="58" spans="1:16" s="4" customFormat="1" ht="31.5" customHeight="1" x14ac:dyDescent="0.25">
      <c r="A58" s="22">
        <f>A57+1</f>
        <v>2</v>
      </c>
      <c r="B58" s="23" t="s">
        <v>75</v>
      </c>
      <c r="C58" s="236" t="s">
        <v>630</v>
      </c>
      <c r="D58" s="367">
        <v>11100000701</v>
      </c>
      <c r="E58" s="27">
        <f>IFERROR((VLOOKUP($D58,'[4]Mẫu 4A'!$D$11:$P$18,2,0)),0)</f>
        <v>85</v>
      </c>
      <c r="F58" s="27">
        <f>IFERROR((VLOOKUP($D58,'[4]Mẫu 4A'!$D$11:$P$18,3,0)),0)</f>
        <v>32</v>
      </c>
      <c r="G58" s="27">
        <f>IFERROR((VLOOKUP($D58,'[4]Mẫu 4A'!$D$11:$P$18,4,0)),0)</f>
        <v>60</v>
      </c>
      <c r="H58" s="27">
        <f>IFERROR((VLOOKUP($D58,'[4]Mẫu 4A'!$D$11:$P$18,5,0)),0)</f>
        <v>0</v>
      </c>
      <c r="I58" s="27">
        <f>IFERROR((VLOOKUP($D58,'[4]Mẫu 4A'!$D$11:$P$18,6,0)),0)</f>
        <v>0</v>
      </c>
      <c r="J58" s="459">
        <f t="shared" ref="J58:J64" si="17">ROUND(F58+G58+H58-I58,1)</f>
        <v>92</v>
      </c>
      <c r="K58" s="238" t="str">
        <f t="shared" ref="K58:K64" si="18">IF(AND($J58&gt;=90,$J58&lt;=100),"X",IF($J58&lt;90,"",""))</f>
        <v>X</v>
      </c>
      <c r="L58" s="238" t="str">
        <f t="shared" ref="L58:L64" si="19">IF(AND($J58&gt;=75,$J58&lt;90),"X",IF($J58&lt;75,"",""))</f>
        <v/>
      </c>
      <c r="M58" s="219" t="str">
        <f t="shared" ref="M58:M64" si="20">IF(AND($J58&gt;=50,$J58&lt;75),"X",IF($J58&lt;50,"",""))</f>
        <v/>
      </c>
      <c r="N58" s="219" t="str">
        <f t="shared" ref="N58:N64" si="21">IF($J58&lt;50,"X","")</f>
        <v/>
      </c>
      <c r="O58" s="215"/>
      <c r="P58" s="208"/>
    </row>
    <row r="59" spans="1:16" s="4" customFormat="1" ht="31.5" customHeight="1" x14ac:dyDescent="0.25">
      <c r="A59" s="22">
        <f>A58+1</f>
        <v>3</v>
      </c>
      <c r="B59" s="23" t="s">
        <v>76</v>
      </c>
      <c r="C59" s="236" t="s">
        <v>631</v>
      </c>
      <c r="D59" s="367">
        <v>11100122989</v>
      </c>
      <c r="E59" s="27">
        <f>IFERROR((VLOOKUP($D59,'[4]Mẫu 4A'!$D$11:$P$18,2,0)),0)</f>
        <v>75</v>
      </c>
      <c r="F59" s="27">
        <f>IFERROR((VLOOKUP($D59,'[4]Mẫu 4A'!$D$11:$P$18,3,0)),0)</f>
        <v>27</v>
      </c>
      <c r="G59" s="27">
        <f>IFERROR((VLOOKUP($D59,'[4]Mẫu 4A'!$D$11:$P$18,4,0)),0)</f>
        <v>50</v>
      </c>
      <c r="H59" s="27">
        <f>IFERROR((VLOOKUP($D59,'[4]Mẫu 4A'!$D$11:$P$18,5,0)),0)</f>
        <v>0</v>
      </c>
      <c r="I59" s="27">
        <f>IFERROR((VLOOKUP($D59,'[4]Mẫu 4A'!$D$11:$P$18,6,0)),0)</f>
        <v>0</v>
      </c>
      <c r="J59" s="459">
        <f t="shared" si="17"/>
        <v>77</v>
      </c>
      <c r="K59" s="238" t="str">
        <f t="shared" si="18"/>
        <v/>
      </c>
      <c r="L59" s="238" t="str">
        <f t="shared" si="19"/>
        <v>X</v>
      </c>
      <c r="M59" s="219" t="str">
        <f t="shared" si="20"/>
        <v/>
      </c>
      <c r="N59" s="219" t="str">
        <f t="shared" si="21"/>
        <v/>
      </c>
      <c r="O59" s="215"/>
      <c r="P59" s="208"/>
    </row>
    <row r="60" spans="1:16" s="3" customFormat="1" ht="31.5" customHeight="1" x14ac:dyDescent="0.25">
      <c r="A60" s="22">
        <f>A59+1</f>
        <v>4</v>
      </c>
      <c r="B60" s="23" t="s">
        <v>77</v>
      </c>
      <c r="C60" s="236" t="s">
        <v>627</v>
      </c>
      <c r="D60" s="367">
        <v>40800000245</v>
      </c>
      <c r="E60" s="27">
        <f>IFERROR((VLOOKUP($D60,'[4]Mẫu 4A'!$D$11:$P$18,2,0)),0)</f>
        <v>78</v>
      </c>
      <c r="F60" s="27">
        <f>IFERROR((VLOOKUP($D60,'[4]Mẫu 4A'!$D$11:$P$18,3,0)),0)</f>
        <v>31</v>
      </c>
      <c r="G60" s="27">
        <f>IFERROR((VLOOKUP($D60,'[4]Mẫu 4A'!$D$11:$P$18,4,0)),0)</f>
        <v>60</v>
      </c>
      <c r="H60" s="27">
        <f>IFERROR((VLOOKUP($D60,'[4]Mẫu 4A'!$D$11:$P$18,5,0)),0)</f>
        <v>0</v>
      </c>
      <c r="I60" s="27">
        <f>IFERROR((VLOOKUP($D60,'[4]Mẫu 4A'!$D$11:$P$18,6,0)),0)</f>
        <v>0</v>
      </c>
      <c r="J60" s="459">
        <f t="shared" si="17"/>
        <v>91</v>
      </c>
      <c r="K60" s="238" t="str">
        <f t="shared" si="18"/>
        <v>X</v>
      </c>
      <c r="L60" s="238" t="str">
        <f t="shared" si="19"/>
        <v/>
      </c>
      <c r="M60" s="219" t="str">
        <f t="shared" si="20"/>
        <v/>
      </c>
      <c r="N60" s="219" t="str">
        <f t="shared" si="21"/>
        <v/>
      </c>
      <c r="O60" s="215"/>
      <c r="P60" s="208"/>
    </row>
    <row r="61" spans="1:16" s="3" customFormat="1" ht="31.5" customHeight="1" x14ac:dyDescent="0.25">
      <c r="A61" s="22">
        <f>A60+1</f>
        <v>5</v>
      </c>
      <c r="B61" s="23" t="s">
        <v>164</v>
      </c>
      <c r="C61" s="236" t="s">
        <v>628</v>
      </c>
      <c r="D61" s="367">
        <v>50700000482</v>
      </c>
      <c r="E61" s="27">
        <f>IFERROR((VLOOKUP($D61,'[4]Mẫu 4A'!$D$11:$P$18,2,0)),0)</f>
        <v>76</v>
      </c>
      <c r="F61" s="27">
        <f>IFERROR((VLOOKUP($D61,'[4]Mẫu 4A'!$D$11:$P$18,3,0)),0)</f>
        <v>28</v>
      </c>
      <c r="G61" s="27">
        <f>IFERROR((VLOOKUP($D61,'[4]Mẫu 4A'!$D$11:$P$18,4,0)),0)</f>
        <v>60</v>
      </c>
      <c r="H61" s="27">
        <f>IFERROR((VLOOKUP($D61,'[4]Mẫu 4A'!$D$11:$P$18,5,0)),0)</f>
        <v>0</v>
      </c>
      <c r="I61" s="27">
        <f>IFERROR((VLOOKUP($D61,'[4]Mẫu 4A'!$D$11:$P$18,6,0)),0)</f>
        <v>0</v>
      </c>
      <c r="J61" s="459">
        <f t="shared" si="17"/>
        <v>88</v>
      </c>
      <c r="K61" s="238" t="str">
        <f t="shared" si="18"/>
        <v/>
      </c>
      <c r="L61" s="238" t="str">
        <f t="shared" si="19"/>
        <v>X</v>
      </c>
      <c r="M61" s="219" t="str">
        <f t="shared" si="20"/>
        <v/>
      </c>
      <c r="N61" s="219" t="str">
        <f t="shared" si="21"/>
        <v/>
      </c>
      <c r="O61" s="215"/>
      <c r="P61" s="208"/>
    </row>
    <row r="62" spans="1:16" s="5" customFormat="1" ht="31.5" customHeight="1" x14ac:dyDescent="0.25">
      <c r="A62" s="22">
        <f>A61+1</f>
        <v>6</v>
      </c>
      <c r="B62" s="23" t="s">
        <v>78</v>
      </c>
      <c r="C62" s="236" t="s">
        <v>644</v>
      </c>
      <c r="D62" s="367">
        <v>11100115710</v>
      </c>
      <c r="E62" s="27">
        <f>IFERROR((VLOOKUP($D62,'[4]Mẫu 4A'!$D$11:$P$18,2,0)),0)</f>
        <v>75</v>
      </c>
      <c r="F62" s="27">
        <f>IFERROR((VLOOKUP($D62,'[4]Mẫu 4A'!$D$11:$P$18,3,0)),0)</f>
        <v>26</v>
      </c>
      <c r="G62" s="27">
        <f>IFERROR((VLOOKUP($D62,'[4]Mẫu 4A'!$D$11:$P$18,4,0)),0)</f>
        <v>60</v>
      </c>
      <c r="H62" s="27">
        <f>IFERROR((VLOOKUP($D62,'[4]Mẫu 4A'!$D$11:$P$18,5,0)),0)</f>
        <v>0</v>
      </c>
      <c r="I62" s="27">
        <f>IFERROR((VLOOKUP($D62,'[4]Mẫu 4A'!$D$11:$P$18,6,0)),0)</f>
        <v>0</v>
      </c>
      <c r="J62" s="459">
        <f t="shared" si="17"/>
        <v>86</v>
      </c>
      <c r="K62" s="238" t="str">
        <f t="shared" si="18"/>
        <v/>
      </c>
      <c r="L62" s="238" t="str">
        <f t="shared" si="19"/>
        <v>X</v>
      </c>
      <c r="M62" s="219" t="str">
        <f t="shared" si="20"/>
        <v/>
      </c>
      <c r="N62" s="219" t="str">
        <f t="shared" si="21"/>
        <v/>
      </c>
      <c r="O62" s="215"/>
      <c r="P62" s="208"/>
    </row>
    <row r="63" spans="1:16" s="5" customFormat="1" ht="31.5" customHeight="1" x14ac:dyDescent="0.25">
      <c r="A63" s="25" t="s">
        <v>700</v>
      </c>
      <c r="B63" s="767" t="s">
        <v>26</v>
      </c>
      <c r="C63" s="768"/>
      <c r="D63" s="150"/>
      <c r="E63" s="56"/>
      <c r="F63" s="56"/>
      <c r="G63" s="27"/>
      <c r="H63" s="56"/>
      <c r="I63" s="222"/>
      <c r="J63" s="459"/>
      <c r="K63" s="210">
        <f>COUNTIF(K64:K64,"X")</f>
        <v>1</v>
      </c>
      <c r="L63" s="210">
        <f>COUNTIF(L64:L64,"X")</f>
        <v>0</v>
      </c>
      <c r="M63" s="210">
        <f>COUNTIF(M64:M64,"X")</f>
        <v>0</v>
      </c>
      <c r="N63" s="210">
        <f>COUNTIF(N64:N64,"X")</f>
        <v>0</v>
      </c>
      <c r="O63" s="210">
        <f>COUNTIF(O64:O64,"X")</f>
        <v>0</v>
      </c>
      <c r="P63" s="208"/>
    </row>
    <row r="64" spans="1:16" s="5" customFormat="1" ht="31.5" customHeight="1" x14ac:dyDescent="0.25">
      <c r="A64" s="22">
        <f>A62+1</f>
        <v>7</v>
      </c>
      <c r="B64" s="58" t="s">
        <v>79</v>
      </c>
      <c r="C64" s="432" t="s">
        <v>632</v>
      </c>
      <c r="D64" s="150" t="s">
        <v>80</v>
      </c>
      <c r="E64" s="27">
        <f>IFERROR((VLOOKUP($D64,'[4]Mẫu 4A'!$D$11:$P$18,2,0)),0)</f>
        <v>81</v>
      </c>
      <c r="F64" s="27">
        <f>IFERROR((VLOOKUP($D64,'[4]Mẫu 4A'!$D$11:$P$18,3,0)),0)</f>
        <v>31</v>
      </c>
      <c r="G64" s="27">
        <f>IFERROR((VLOOKUP($D64,'[4]Mẫu 4A'!$D$11:$P$18,4,0)),0)</f>
        <v>60</v>
      </c>
      <c r="H64" s="27">
        <f>IFERROR((VLOOKUP($D64,'[4]Mẫu 4A'!$D$11:$P$18,5,0)),0)</f>
        <v>0</v>
      </c>
      <c r="I64" s="27">
        <f>IFERROR((VLOOKUP($D64,'[4]Mẫu 4A'!$D$11:$P$18,6,0)),0)</f>
        <v>0</v>
      </c>
      <c r="J64" s="459">
        <f t="shared" si="17"/>
        <v>91</v>
      </c>
      <c r="K64" s="238" t="str">
        <f t="shared" si="18"/>
        <v>X</v>
      </c>
      <c r="L64" s="238" t="str">
        <f t="shared" si="19"/>
        <v/>
      </c>
      <c r="M64" s="219" t="str">
        <f t="shared" si="20"/>
        <v/>
      </c>
      <c r="N64" s="219" t="str">
        <f t="shared" si="21"/>
        <v/>
      </c>
      <c r="O64" s="215"/>
      <c r="P64" s="208"/>
    </row>
    <row r="65" spans="1:16" s="5" customFormat="1" ht="23.45" customHeight="1" x14ac:dyDescent="0.25">
      <c r="A65" s="505" t="s">
        <v>774</v>
      </c>
      <c r="B65" s="762" t="s">
        <v>473</v>
      </c>
      <c r="C65" s="763"/>
      <c r="D65" s="764"/>
      <c r="E65" s="496"/>
      <c r="F65" s="496"/>
      <c r="G65" s="496"/>
      <c r="H65" s="496"/>
      <c r="I65" s="496"/>
      <c r="J65" s="496"/>
      <c r="K65" s="501">
        <f>K66+K75</f>
        <v>5</v>
      </c>
      <c r="L65" s="501">
        <f>L66+L75</f>
        <v>4</v>
      </c>
      <c r="M65" s="501">
        <f>M66+M75</f>
        <v>0</v>
      </c>
      <c r="N65" s="501">
        <f>N66+N75</f>
        <v>0</v>
      </c>
      <c r="O65" s="501">
        <f>O66+O75</f>
        <v>0</v>
      </c>
      <c r="P65" s="504"/>
    </row>
    <row r="66" spans="1:16" s="246" customFormat="1" ht="24" customHeight="1" x14ac:dyDescent="0.25">
      <c r="A66" s="413" t="s">
        <v>697</v>
      </c>
      <c r="B66" s="207" t="s">
        <v>23</v>
      </c>
      <c r="C66" s="433"/>
      <c r="D66" s="556"/>
      <c r="E66" s="264"/>
      <c r="F66" s="264"/>
      <c r="G66" s="264"/>
      <c r="H66" s="264"/>
      <c r="I66" s="264"/>
      <c r="J66" s="461"/>
      <c r="K66" s="210">
        <f>COUNTIF(K67:K74,"X")</f>
        <v>5</v>
      </c>
      <c r="L66" s="210">
        <f>COUNTIF(L67:L74,"X")</f>
        <v>3</v>
      </c>
      <c r="M66" s="210">
        <f>COUNTIF(M67:M74,"X")</f>
        <v>0</v>
      </c>
      <c r="N66" s="210">
        <f>COUNTIF(N67:N74,"X")</f>
        <v>0</v>
      </c>
      <c r="O66" s="210">
        <f>COUNTIF(O67:O74,"X")</f>
        <v>0</v>
      </c>
      <c r="P66" s="208"/>
    </row>
    <row r="67" spans="1:16" s="246" customFormat="1" ht="26.25" customHeight="1" x14ac:dyDescent="0.25">
      <c r="A67" s="323">
        <v>1</v>
      </c>
      <c r="B67" s="324" t="s">
        <v>370</v>
      </c>
      <c r="C67" s="434" t="s">
        <v>666</v>
      </c>
      <c r="D67" s="218">
        <v>50800000800</v>
      </c>
      <c r="E67" s="325">
        <f>IFERROR((VLOOKUP($D67,'[5]Mẫu 4A'!$D$10:$P$19,2,0)),0)</f>
        <v>98</v>
      </c>
      <c r="F67" s="325">
        <f>IFERROR((VLOOKUP($D67,'[5]Mẫu 4A'!$D$10:$P$19,3,0)),0)</f>
        <v>38</v>
      </c>
      <c r="G67" s="325">
        <f>IFERROR((VLOOKUP($D67,'[5]Mẫu 4A'!$D$10:$P$19,4,0)),0)</f>
        <v>60</v>
      </c>
      <c r="H67" s="325">
        <f>IFERROR((VLOOKUP($D67,'[5]Mẫu 4A'!$D$10:$P$19,5,0)),0)</f>
        <v>0</v>
      </c>
      <c r="I67" s="325">
        <f>IFERROR((VLOOKUP($D67,'[5]Mẫu 4A'!$D$10:$P$19,6,0)),0)</f>
        <v>0</v>
      </c>
      <c r="J67" s="457">
        <f t="shared" ref="J67:J74" si="22">ROUND(F67+G67+H67-I67,1)</f>
        <v>98</v>
      </c>
      <c r="K67" s="252" t="str">
        <f t="shared" ref="K67:K74" si="23">IF(AND($J67&gt;=90,$J67&lt;=100),"X",IF($J67&lt;90,"",""))</f>
        <v>X</v>
      </c>
      <c r="L67" s="238" t="str">
        <f t="shared" ref="L67:L74" si="24">IF(AND($J67&gt;=75,$J67&lt;90),"X",IF($J67&lt;75,"",""))</f>
        <v/>
      </c>
      <c r="M67" s="219" t="str">
        <f t="shared" ref="M67:M74" si="25">IF(AND($J67&gt;=50,$J67&lt;75),"X",IF($J67&lt;50,"",""))</f>
        <v/>
      </c>
      <c r="N67" s="219" t="str">
        <f t="shared" ref="N67:N74" si="26">IF($J67&lt;50,"X","")</f>
        <v/>
      </c>
      <c r="O67" s="215"/>
      <c r="P67" s="208"/>
    </row>
    <row r="68" spans="1:16" s="246" customFormat="1" ht="26.25" customHeight="1" x14ac:dyDescent="0.25">
      <c r="A68" s="323">
        <v>2</v>
      </c>
      <c r="B68" s="324" t="s">
        <v>683</v>
      </c>
      <c r="C68" s="434" t="s">
        <v>663</v>
      </c>
      <c r="D68" s="218">
        <v>11100071598</v>
      </c>
      <c r="E68" s="325">
        <f>IFERROR((VLOOKUP($D68,'[5]Mẫu 4A'!$D$10:$P$19,2,0)),0)</f>
        <v>97</v>
      </c>
      <c r="F68" s="325">
        <f>IFERROR((VLOOKUP($D68,'[5]Mẫu 4A'!$D$10:$P$19,3,0)),0)</f>
        <v>36</v>
      </c>
      <c r="G68" s="325">
        <f>IFERROR((VLOOKUP($D68,'[5]Mẫu 4A'!$D$10:$P$19,4,0)),0)</f>
        <v>50</v>
      </c>
      <c r="H68" s="325">
        <f>IFERROR((VLOOKUP($D68,'[5]Mẫu 4A'!$D$10:$P$19,5,0)),0)</f>
        <v>0</v>
      </c>
      <c r="I68" s="325">
        <f>IFERROR((VLOOKUP($D68,'[5]Mẫu 4A'!$D$10:$P$19,6,0)),0)</f>
        <v>0</v>
      </c>
      <c r="J68" s="457">
        <f t="shared" si="22"/>
        <v>86</v>
      </c>
      <c r="K68" s="252" t="str">
        <f t="shared" si="23"/>
        <v/>
      </c>
      <c r="L68" s="238" t="str">
        <f t="shared" si="24"/>
        <v>X</v>
      </c>
      <c r="M68" s="219" t="str">
        <f t="shared" si="25"/>
        <v/>
      </c>
      <c r="N68" s="219" t="str">
        <f t="shared" si="26"/>
        <v/>
      </c>
      <c r="O68" s="215"/>
      <c r="P68" s="208"/>
    </row>
    <row r="69" spans="1:16" s="246" customFormat="1" ht="26.25" customHeight="1" x14ac:dyDescent="0.25">
      <c r="A69" s="323">
        <v>3</v>
      </c>
      <c r="B69" s="324" t="s">
        <v>371</v>
      </c>
      <c r="C69" s="434" t="s">
        <v>663</v>
      </c>
      <c r="D69" s="218">
        <v>11100115722</v>
      </c>
      <c r="E69" s="325">
        <f>IFERROR((VLOOKUP($D69,'[5]Mẫu 4A'!$D$10:$P$19,2,0)),0)</f>
        <v>96</v>
      </c>
      <c r="F69" s="325">
        <f>IFERROR((VLOOKUP($D69,'[5]Mẫu 4A'!$D$10:$P$19,3,0)),0)</f>
        <v>37</v>
      </c>
      <c r="G69" s="325">
        <f>IFERROR((VLOOKUP($D69,'[5]Mẫu 4A'!$D$10:$P$19,4,0)),0)</f>
        <v>60</v>
      </c>
      <c r="H69" s="325">
        <f>IFERROR((VLOOKUP($D69,'[5]Mẫu 4A'!$D$10:$P$19,5,0)),0)</f>
        <v>0</v>
      </c>
      <c r="I69" s="325">
        <f>IFERROR((VLOOKUP($D69,'[5]Mẫu 4A'!$D$10:$P$19,6,0)),0)</f>
        <v>0</v>
      </c>
      <c r="J69" s="457">
        <f t="shared" si="22"/>
        <v>97</v>
      </c>
      <c r="K69" s="252" t="str">
        <f t="shared" si="23"/>
        <v>X</v>
      </c>
      <c r="L69" s="238" t="str">
        <f t="shared" si="24"/>
        <v/>
      </c>
      <c r="M69" s="219" t="str">
        <f t="shared" si="25"/>
        <v/>
      </c>
      <c r="N69" s="219" t="str">
        <f t="shared" si="26"/>
        <v/>
      </c>
      <c r="O69" s="215"/>
      <c r="P69" s="208"/>
    </row>
    <row r="70" spans="1:16" s="246" customFormat="1" ht="26.25" customHeight="1" x14ac:dyDescent="0.25">
      <c r="A70" s="323">
        <v>4</v>
      </c>
      <c r="B70" s="324" t="s">
        <v>294</v>
      </c>
      <c r="C70" s="434" t="s">
        <v>667</v>
      </c>
      <c r="D70" s="218">
        <v>50800001163</v>
      </c>
      <c r="E70" s="325">
        <f>IFERROR((VLOOKUP($D70,'[5]Mẫu 4A'!$D$10:$P$19,2,0)),0)</f>
        <v>95</v>
      </c>
      <c r="F70" s="325">
        <f>IFERROR((VLOOKUP($D70,'[5]Mẫu 4A'!$D$10:$P$19,3,0)),0)</f>
        <v>35</v>
      </c>
      <c r="G70" s="325">
        <f>IFERROR((VLOOKUP($D70,'[5]Mẫu 4A'!$D$10:$P$19,4,0)),0)</f>
        <v>60</v>
      </c>
      <c r="H70" s="325">
        <f>IFERROR((VLOOKUP($D70,'[5]Mẫu 4A'!$D$10:$P$19,5,0)),0)</f>
        <v>0</v>
      </c>
      <c r="I70" s="325">
        <f>IFERROR((VLOOKUP($D70,'[5]Mẫu 4A'!$D$10:$P$19,6,0)),0)</f>
        <v>0</v>
      </c>
      <c r="J70" s="457">
        <f t="shared" si="22"/>
        <v>95</v>
      </c>
      <c r="K70" s="252" t="str">
        <f t="shared" si="23"/>
        <v>X</v>
      </c>
      <c r="L70" s="238" t="str">
        <f t="shared" si="24"/>
        <v/>
      </c>
      <c r="M70" s="219" t="str">
        <f t="shared" si="25"/>
        <v/>
      </c>
      <c r="N70" s="219" t="str">
        <f t="shared" si="26"/>
        <v/>
      </c>
      <c r="O70" s="215"/>
      <c r="P70" s="208"/>
    </row>
    <row r="71" spans="1:16" s="246" customFormat="1" ht="26.25" customHeight="1" x14ac:dyDescent="0.25">
      <c r="A71" s="323">
        <v>5</v>
      </c>
      <c r="B71" s="324" t="s">
        <v>684</v>
      </c>
      <c r="C71" s="434" t="s">
        <v>668</v>
      </c>
      <c r="D71" s="218">
        <v>11100121674</v>
      </c>
      <c r="E71" s="325">
        <f>IFERROR((VLOOKUP($D71,'[5]Mẫu 4A'!$D$10:$P$19,2,0)),0)</f>
        <v>96</v>
      </c>
      <c r="F71" s="325">
        <f>IFERROR((VLOOKUP($D71,'[5]Mẫu 4A'!$D$10:$P$19,3,0)),0)</f>
        <v>36</v>
      </c>
      <c r="G71" s="325">
        <f>IFERROR((VLOOKUP($D71,'[5]Mẫu 4A'!$D$10:$P$19,4,0)),0)</f>
        <v>60</v>
      </c>
      <c r="H71" s="325">
        <f>IFERROR((VLOOKUP($D71,'[5]Mẫu 4A'!$D$10:$P$19,5,0)),0)</f>
        <v>0</v>
      </c>
      <c r="I71" s="325">
        <f>IFERROR((VLOOKUP($D71,'[5]Mẫu 4A'!$D$10:$P$19,6,0)),0)</f>
        <v>0</v>
      </c>
      <c r="J71" s="457">
        <f t="shared" si="22"/>
        <v>96</v>
      </c>
      <c r="K71" s="252" t="str">
        <f t="shared" si="23"/>
        <v>X</v>
      </c>
      <c r="L71" s="238" t="str">
        <f t="shared" si="24"/>
        <v/>
      </c>
      <c r="M71" s="219" t="str">
        <f t="shared" si="25"/>
        <v/>
      </c>
      <c r="N71" s="219" t="str">
        <f t="shared" si="26"/>
        <v/>
      </c>
      <c r="O71" s="215"/>
      <c r="P71" s="208"/>
    </row>
    <row r="72" spans="1:16" s="247" customFormat="1" ht="35.25" customHeight="1" x14ac:dyDescent="0.25">
      <c r="A72" s="323">
        <v>6</v>
      </c>
      <c r="B72" s="313" t="s">
        <v>373</v>
      </c>
      <c r="C72" s="434" t="s">
        <v>669</v>
      </c>
      <c r="D72" s="218">
        <v>40700000691</v>
      </c>
      <c r="E72" s="325">
        <f>IFERROR((VLOOKUP($D72,'[5]Mẫu 4A'!$D$10:$P$19,2,0)),0)</f>
        <v>96</v>
      </c>
      <c r="F72" s="325">
        <f>IFERROR((VLOOKUP($D72,'[5]Mẫu 4A'!$D$10:$P$19,3,0)),0)</f>
        <v>36</v>
      </c>
      <c r="G72" s="325">
        <f>IFERROR((VLOOKUP($D72,'[5]Mẫu 4A'!$D$10:$P$19,4,0)),0)</f>
        <v>60</v>
      </c>
      <c r="H72" s="325">
        <f>IFERROR((VLOOKUP($D72,'[5]Mẫu 4A'!$D$10:$P$19,5,0)),0)</f>
        <v>0</v>
      </c>
      <c r="I72" s="325">
        <f>IFERROR((VLOOKUP($D72,'[5]Mẫu 4A'!$D$10:$P$19,6,0)),0)</f>
        <v>0</v>
      </c>
      <c r="J72" s="457">
        <f t="shared" si="22"/>
        <v>96</v>
      </c>
      <c r="K72" s="252" t="str">
        <f t="shared" si="23"/>
        <v>X</v>
      </c>
      <c r="L72" s="238" t="str">
        <f t="shared" si="24"/>
        <v/>
      </c>
      <c r="M72" s="219" t="str">
        <f t="shared" si="25"/>
        <v/>
      </c>
      <c r="N72" s="219" t="str">
        <f t="shared" si="26"/>
        <v/>
      </c>
      <c r="O72" s="215"/>
      <c r="P72" s="217"/>
    </row>
    <row r="73" spans="1:16" s="248" customFormat="1" ht="22.5" customHeight="1" x14ac:dyDescent="0.25">
      <c r="A73" s="323">
        <v>7</v>
      </c>
      <c r="B73" s="259" t="s">
        <v>424</v>
      </c>
      <c r="C73" s="434" t="s">
        <v>134</v>
      </c>
      <c r="D73" s="218">
        <v>50700000428</v>
      </c>
      <c r="E73" s="325">
        <f>IFERROR((VLOOKUP($D73,'[5]Mẫu 4A'!$D$10:$P$19,2,0)),0)</f>
        <v>77</v>
      </c>
      <c r="F73" s="325">
        <f>IFERROR((VLOOKUP($D73,'[5]Mẫu 4A'!$D$10:$P$19,3,0)),0)</f>
        <v>28</v>
      </c>
      <c r="G73" s="325">
        <f>IFERROR((VLOOKUP($D73,'[5]Mẫu 4A'!$D$10:$P$19,4,0)),0)</f>
        <v>50</v>
      </c>
      <c r="H73" s="325">
        <f>IFERROR((VLOOKUP($D73,'[5]Mẫu 4A'!$D$10:$P$19,5,0)),0)</f>
        <v>0</v>
      </c>
      <c r="I73" s="325">
        <f>IFERROR((VLOOKUP($D73,'[5]Mẫu 4A'!$D$10:$P$19,6,0)),0)</f>
        <v>0</v>
      </c>
      <c r="J73" s="457">
        <f>ROUND(F73+G73+H73-I73,1)</f>
        <v>78</v>
      </c>
      <c r="K73" s="255" t="str">
        <f>IF(AND($J73&gt;=90,$J73&lt;=100),"X",IF($J73&lt;90,"",""))</f>
        <v/>
      </c>
      <c r="L73" s="255" t="str">
        <f>IF(AND($J73&gt;=75,$J73&lt;90),"X",IF($J73&lt;75,"",""))</f>
        <v>X</v>
      </c>
      <c r="M73" s="255" t="str">
        <f>IF(AND($J73&gt;=50,$J73&lt;75),"X",IF($J73&lt;50,"",""))</f>
        <v/>
      </c>
      <c r="N73" s="255" t="str">
        <f>IF($J73&lt;50,"X","")</f>
        <v/>
      </c>
      <c r="O73" s="257"/>
      <c r="P73" s="258"/>
    </row>
    <row r="74" spans="1:16" s="247" customFormat="1" ht="35.25" customHeight="1" x14ac:dyDescent="0.25">
      <c r="A74" s="323">
        <v>8</v>
      </c>
      <c r="B74" s="313" t="s">
        <v>685</v>
      </c>
      <c r="C74" s="434" t="s">
        <v>670</v>
      </c>
      <c r="D74" s="218">
        <v>50700000361</v>
      </c>
      <c r="E74" s="325">
        <f>IFERROR((VLOOKUP($D74,'[5]Mẫu 4A'!$D$10:$P$19,2,0)),0)</f>
        <v>95</v>
      </c>
      <c r="F74" s="325">
        <f>IFERROR((VLOOKUP($D74,'[5]Mẫu 4A'!$D$10:$P$19,3,0)),0)</f>
        <v>35</v>
      </c>
      <c r="G74" s="325">
        <f>IFERROR((VLOOKUP($D74,'[5]Mẫu 4A'!$D$10:$P$19,4,0)),0)</f>
        <v>50</v>
      </c>
      <c r="H74" s="325">
        <f>IFERROR((VLOOKUP($D74,'[5]Mẫu 4A'!$D$10:$P$19,5,0)),0)</f>
        <v>0</v>
      </c>
      <c r="I74" s="325">
        <f>IFERROR((VLOOKUP($D74,'[5]Mẫu 4A'!$D$10:$P$19,6,0)),0)</f>
        <v>0</v>
      </c>
      <c r="J74" s="457">
        <f t="shared" si="22"/>
        <v>85</v>
      </c>
      <c r="K74" s="252" t="str">
        <f t="shared" si="23"/>
        <v/>
      </c>
      <c r="L74" s="238" t="str">
        <f t="shared" si="24"/>
        <v>X</v>
      </c>
      <c r="M74" s="219" t="str">
        <f t="shared" si="25"/>
        <v/>
      </c>
      <c r="N74" s="219" t="str">
        <f t="shared" si="26"/>
        <v/>
      </c>
      <c r="O74" s="215"/>
      <c r="P74" s="217"/>
    </row>
    <row r="75" spans="1:16" s="247" customFormat="1" ht="27.75" customHeight="1" x14ac:dyDescent="0.25">
      <c r="A75" s="220" t="s">
        <v>700</v>
      </c>
      <c r="B75" s="756" t="s">
        <v>26</v>
      </c>
      <c r="C75" s="757"/>
      <c r="D75" s="218"/>
      <c r="E75" s="254"/>
      <c r="F75" s="254"/>
      <c r="G75" s="254"/>
      <c r="H75" s="254"/>
      <c r="I75" s="254"/>
      <c r="J75" s="462"/>
      <c r="K75" s="210">
        <f>COUNTIF(K76:K76,"X")</f>
        <v>0</v>
      </c>
      <c r="L75" s="210">
        <f>COUNTIF(L76:L76,"X")</f>
        <v>1</v>
      </c>
      <c r="M75" s="210">
        <f>COUNTIF(M76:M76,"X")</f>
        <v>0</v>
      </c>
      <c r="N75" s="210">
        <f>COUNTIF(N76:N76,"X")</f>
        <v>0</v>
      </c>
      <c r="O75" s="210">
        <f>COUNTIF(O76:O76,"X")</f>
        <v>0</v>
      </c>
      <c r="P75" s="217"/>
    </row>
    <row r="76" spans="1:16" s="246" customFormat="1" ht="23.45" customHeight="1" x14ac:dyDescent="0.25">
      <c r="A76" s="224">
        <v>8</v>
      </c>
      <c r="B76" s="313" t="s">
        <v>686</v>
      </c>
      <c r="C76" s="434" t="s">
        <v>671</v>
      </c>
      <c r="D76" s="218" t="s">
        <v>375</v>
      </c>
      <c r="E76" s="325">
        <f>IFERROR((VLOOKUP($D76,'[5]Mẫu 4A'!$D$10:$P$19,2,0)),0)</f>
        <v>95</v>
      </c>
      <c r="F76" s="325">
        <f>IFERROR((VLOOKUP($D76,'[5]Mẫu 4A'!$D$10:$P$19,3,0)),0)</f>
        <v>35</v>
      </c>
      <c r="G76" s="325">
        <f>IFERROR((VLOOKUP($D76,'[5]Mẫu 4A'!$D$10:$P$19,4,0)),0)</f>
        <v>50</v>
      </c>
      <c r="H76" s="325">
        <f>IFERROR((VLOOKUP($D76,'[5]Mẫu 4A'!$D$10:$P$19,5,0)),0)</f>
        <v>0</v>
      </c>
      <c r="I76" s="325">
        <f>IFERROR((VLOOKUP($D76,'[5]Mẫu 4A'!$D$10:$P$19,6,0)),0)</f>
        <v>0</v>
      </c>
      <c r="J76" s="457">
        <f>ROUND(F76+G76+H76-I76,1)</f>
        <v>85</v>
      </c>
      <c r="K76" s="255" t="str">
        <f>IF(AND($J76&gt;=90,$J76&lt;=100),"X",IF($J76&lt;90,"",""))</f>
        <v/>
      </c>
      <c r="L76" s="255" t="str">
        <f>IF(AND($J76&gt;=75,$J76&lt;90),"X",IF($J76&lt;75,"",""))</f>
        <v>X</v>
      </c>
      <c r="M76" s="255" t="str">
        <f>IF(AND($J76&gt;=50,$J76&lt;75),"X",IF($J76&lt;50,"",""))</f>
        <v/>
      </c>
      <c r="N76" s="255" t="str">
        <f>IF($J76&lt;50,"X","")</f>
        <v/>
      </c>
      <c r="O76" s="215"/>
      <c r="P76" s="208"/>
    </row>
    <row r="77" spans="1:16" s="246" customFormat="1" ht="23.45" customHeight="1" x14ac:dyDescent="0.25">
      <c r="A77" s="486" t="s">
        <v>775</v>
      </c>
      <c r="B77" s="775" t="s">
        <v>474</v>
      </c>
      <c r="C77" s="776"/>
      <c r="D77" s="777"/>
      <c r="E77" s="502"/>
      <c r="F77" s="502"/>
      <c r="G77" s="502"/>
      <c r="H77" s="502"/>
      <c r="I77" s="502"/>
      <c r="J77" s="503"/>
      <c r="K77" s="500">
        <f>K78+K92+K94+K96</f>
        <v>14</v>
      </c>
      <c r="L77" s="500">
        <f>L78+L92+L94+L96</f>
        <v>18</v>
      </c>
      <c r="M77" s="500">
        <f>M78+M92+M94+M96</f>
        <v>0</v>
      </c>
      <c r="N77" s="500">
        <f>N78+N92+N94+N96</f>
        <v>0</v>
      </c>
      <c r="O77" s="500">
        <f>O78+O92+O94+O96</f>
        <v>0</v>
      </c>
      <c r="P77" s="504"/>
    </row>
    <row r="78" spans="1:16" s="246" customFormat="1" ht="18.75" customHeight="1" x14ac:dyDescent="0.25">
      <c r="A78" s="206" t="s">
        <v>697</v>
      </c>
      <c r="B78" s="207" t="s">
        <v>23</v>
      </c>
      <c r="C78" s="421"/>
      <c r="D78" s="208"/>
      <c r="E78" s="206"/>
      <c r="F78" s="206"/>
      <c r="G78" s="206"/>
      <c r="H78" s="206"/>
      <c r="I78" s="206"/>
      <c r="J78" s="463"/>
      <c r="K78" s="210">
        <f>COUNTIF(K79:K91,"X")</f>
        <v>7</v>
      </c>
      <c r="L78" s="210">
        <f>COUNTIF(L79:L91,"X")</f>
        <v>6</v>
      </c>
      <c r="M78" s="210">
        <f>COUNTIF(M79:M91,"X")</f>
        <v>0</v>
      </c>
      <c r="N78" s="210">
        <f>COUNTIF(N79:N91,"X")</f>
        <v>0</v>
      </c>
      <c r="O78" s="210">
        <f>COUNTIF(O79:O91,"X")</f>
        <v>0</v>
      </c>
      <c r="P78" s="208"/>
    </row>
    <row r="79" spans="1:16" s="246" customFormat="1" ht="23.45" customHeight="1" x14ac:dyDescent="0.25">
      <c r="A79" s="224">
        <v>1</v>
      </c>
      <c r="B79" s="256" t="s">
        <v>381</v>
      </c>
      <c r="C79" s="314" t="s">
        <v>633</v>
      </c>
      <c r="D79" s="425">
        <v>50200000160</v>
      </c>
      <c r="E79" s="325">
        <f>IFERROR((VLOOKUP($D79,'[6]Mẫu 4A (qtdv)'!$D$11:$P$45,2,0)),0)</f>
        <v>99</v>
      </c>
      <c r="F79" s="325">
        <f>IFERROR((VLOOKUP($D79,'[6]Mẫu 4A (qtdv)'!$D$11:$P$45,3,0)),0)</f>
        <v>38</v>
      </c>
      <c r="G79" s="325">
        <f>IFERROR((VLOOKUP($D79,'[6]Mẫu 4A (qtdv)'!$D$11:$P$45,4,0)),0)</f>
        <v>60</v>
      </c>
      <c r="H79" s="325">
        <f>IFERROR((VLOOKUP($D79,'[6]Mẫu 4A (qtdv)'!$D$11:$P$45,5,0)),0)</f>
        <v>0</v>
      </c>
      <c r="I79" s="325">
        <f>IFERROR((VLOOKUP($D79,'[6]Mẫu 4A (qtdv)'!$D$11:$P$45,6,0)),0)</f>
        <v>0</v>
      </c>
      <c r="J79" s="457">
        <f>ROUND(F79+G79+H79-I79,1)</f>
        <v>98</v>
      </c>
      <c r="K79" s="219" t="str">
        <f>IF(AND($J79&gt;=90,$J79&lt;=100),"X",IF($J79&lt;90,"",""))</f>
        <v>X</v>
      </c>
      <c r="L79" s="219" t="str">
        <f>IF(AND($J79&gt;=75,$J79&lt;90),"X",IF($J79&lt;75,"",""))</f>
        <v/>
      </c>
      <c r="M79" s="219" t="str">
        <f>IF(AND($J79&gt;=50,$J79&lt;75),"X",IF($J79&lt;50,"",""))</f>
        <v/>
      </c>
      <c r="N79" s="219" t="str">
        <f>IF($J79&lt;50,"X","")</f>
        <v/>
      </c>
      <c r="O79" s="215"/>
      <c r="P79" s="208"/>
    </row>
    <row r="80" spans="1:16" s="247" customFormat="1" ht="23.45" customHeight="1" x14ac:dyDescent="0.25">
      <c r="A80" s="224">
        <v>2</v>
      </c>
      <c r="B80" s="256" t="s">
        <v>28</v>
      </c>
      <c r="C80" s="314" t="s">
        <v>634</v>
      </c>
      <c r="D80" s="426">
        <v>11100000723</v>
      </c>
      <c r="E80" s="325">
        <f>IFERROR((VLOOKUP($D80,'[6]Mẫu 4A (qtdv)'!$D$11:$P$45,2,0)),0)</f>
        <v>85</v>
      </c>
      <c r="F80" s="325">
        <f>IFERROR((VLOOKUP($D80,'[6]Mẫu 4A (qtdv)'!$D$11:$P$45,3,0)),0)</f>
        <v>36</v>
      </c>
      <c r="G80" s="325">
        <f>IFERROR((VLOOKUP($D80,'[6]Mẫu 4A (qtdv)'!$D$11:$P$45,4,0)),0)</f>
        <v>50</v>
      </c>
      <c r="H80" s="325">
        <f>IFERROR((VLOOKUP($D80,'[6]Mẫu 4A (qtdv)'!$D$11:$P$45,5,0)),0)</f>
        <v>0</v>
      </c>
      <c r="I80" s="325">
        <f>IFERROR((VLOOKUP($D80,'[6]Mẫu 4A (qtdv)'!$D$11:$P$45,6,0)),0)</f>
        <v>0</v>
      </c>
      <c r="J80" s="457">
        <f>ROUND(F80+G80+H80-I80,1)</f>
        <v>86</v>
      </c>
      <c r="K80" s="219" t="str">
        <f t="shared" ref="K80:K93" si="27">IF(AND($J80&gt;=90,$J80&lt;=100),"X",IF($J80&lt;90,"",""))</f>
        <v/>
      </c>
      <c r="L80" s="219" t="str">
        <f t="shared" ref="L80:L93" si="28">IF(AND($J80&gt;=75,$J80&lt;90),"X",IF($J80&lt;75,"",""))</f>
        <v>X</v>
      </c>
      <c r="M80" s="219" t="str">
        <f t="shared" ref="M80:M93" si="29">IF(AND($J80&gt;=50,$J80&lt;75),"X",IF($J80&lt;50,"",""))</f>
        <v/>
      </c>
      <c r="N80" s="219" t="str">
        <f t="shared" ref="N80:N93" si="30">IF($J80&lt;50,"X","")</f>
        <v/>
      </c>
      <c r="O80" s="215"/>
      <c r="P80" s="217"/>
    </row>
    <row r="81" spans="1:16" s="247" customFormat="1" ht="23.45" customHeight="1" x14ac:dyDescent="0.25">
      <c r="A81" s="224">
        <v>3</v>
      </c>
      <c r="B81" s="256" t="s">
        <v>269</v>
      </c>
      <c r="C81" s="314" t="s">
        <v>635</v>
      </c>
      <c r="D81" s="426">
        <v>11100083294</v>
      </c>
      <c r="E81" s="325">
        <f>IFERROR((VLOOKUP($D81,'[6]Mẫu 4A (qtdv)'!$D$11:$P$45,2,0)),0)</f>
        <v>87</v>
      </c>
      <c r="F81" s="325">
        <f>IFERROR((VLOOKUP($D81,'[6]Mẫu 4A (qtdv)'!$D$11:$P$45,3,0)),0)</f>
        <v>36</v>
      </c>
      <c r="G81" s="325">
        <f>IFERROR((VLOOKUP($D81,'[6]Mẫu 4A (qtdv)'!$D$11:$P$45,4,0)),0)</f>
        <v>50</v>
      </c>
      <c r="H81" s="325">
        <f>IFERROR((VLOOKUP($D81,'[6]Mẫu 4A (qtdv)'!$D$11:$P$45,5,0)),0)</f>
        <v>0</v>
      </c>
      <c r="I81" s="325">
        <f>IFERROR((VLOOKUP($D81,'[6]Mẫu 4A (qtdv)'!$D$11:$P$45,6,0)),0)</f>
        <v>0</v>
      </c>
      <c r="J81" s="457">
        <f t="shared" ref="J81:J93" si="31">ROUND(F81+G81+H81-I81,1)</f>
        <v>86</v>
      </c>
      <c r="K81" s="219" t="str">
        <f t="shared" si="27"/>
        <v/>
      </c>
      <c r="L81" s="219" t="str">
        <f t="shared" si="28"/>
        <v>X</v>
      </c>
      <c r="M81" s="219" t="str">
        <f t="shared" si="29"/>
        <v/>
      </c>
      <c r="N81" s="219" t="str">
        <f t="shared" si="30"/>
        <v/>
      </c>
      <c r="O81" s="215"/>
      <c r="P81" s="217"/>
    </row>
    <row r="82" spans="1:16" s="3" customFormat="1" ht="25.5" customHeight="1" x14ac:dyDescent="0.25">
      <c r="A82" s="224">
        <v>4</v>
      </c>
      <c r="B82" s="352" t="s">
        <v>61</v>
      </c>
      <c r="C82" s="350" t="s">
        <v>574</v>
      </c>
      <c r="D82" s="151">
        <v>11100000789</v>
      </c>
      <c r="E82" s="325">
        <f>IFERROR((VLOOKUP($D82,'[6]Mẫu 4A (qtdv)'!$D$11:$P$45,2,0)),0)</f>
        <v>90</v>
      </c>
      <c r="F82" s="325">
        <f>IFERROR((VLOOKUP($D82,'[6]Mẫu 4A (qtdv)'!$D$11:$P$45,3,0)),0)</f>
        <v>36</v>
      </c>
      <c r="G82" s="325">
        <f>IFERROR((VLOOKUP($D82,'[6]Mẫu 4A (qtdv)'!$D$11:$P$45,4,0)),0)</f>
        <v>60</v>
      </c>
      <c r="H82" s="325">
        <f>IFERROR((VLOOKUP($D82,'[6]Mẫu 4A (qtdv)'!$D$11:$P$45,5,0)),0)</f>
        <v>0</v>
      </c>
      <c r="I82" s="325">
        <f>IFERROR((VLOOKUP($D82,'[6]Mẫu 4A (qtdv)'!$D$11:$P$45,6,0)),0)</f>
        <v>0</v>
      </c>
      <c r="J82" s="459">
        <f>ROUND(F82+G82+H82-I82,1)</f>
        <v>96</v>
      </c>
      <c r="K82" s="238" t="str">
        <f>IF(AND($J82&gt;=90,$J82&lt;=100),"X",IF($J82&lt;90,"",""))</f>
        <v>X</v>
      </c>
      <c r="L82" s="238" t="str">
        <f>IF(AND($J82&gt;=75,$J82&lt;90),"X",IF($J82&lt;75,"",""))</f>
        <v/>
      </c>
      <c r="M82" s="219" t="str">
        <f>IF(AND($J82&gt;=50,$J82&lt;75),"X",IF($J82&lt;50,"",""))</f>
        <v/>
      </c>
      <c r="N82" s="219" t="str">
        <f>IF($J82&lt;50,"X","")</f>
        <v/>
      </c>
      <c r="O82" s="215"/>
      <c r="P82" s="208"/>
    </row>
    <row r="83" spans="1:16" s="246" customFormat="1" ht="23.45" customHeight="1" x14ac:dyDescent="0.25">
      <c r="A83" s="224">
        <v>5</v>
      </c>
      <c r="B83" s="256" t="s">
        <v>382</v>
      </c>
      <c r="C83" s="314" t="s">
        <v>636</v>
      </c>
      <c r="D83" s="426">
        <v>11100071601</v>
      </c>
      <c r="E83" s="325">
        <f>IFERROR((VLOOKUP($D83,'[6]Mẫu 4A (qtdv)'!$D$11:$P$45,2,0)),0)</f>
        <v>77</v>
      </c>
      <c r="F83" s="325">
        <f>IFERROR((VLOOKUP($D83,'[6]Mẫu 4A (qtdv)'!$D$11:$P$45,3,0)),0)</f>
        <v>26</v>
      </c>
      <c r="G83" s="325">
        <f>IFERROR((VLOOKUP($D83,'[6]Mẫu 4A (qtdv)'!$D$11:$P$45,4,0)),0)</f>
        <v>50</v>
      </c>
      <c r="H83" s="325">
        <f>IFERROR((VLOOKUP($D83,'[6]Mẫu 4A (qtdv)'!$D$11:$P$45,5,0)),0)</f>
        <v>0</v>
      </c>
      <c r="I83" s="325">
        <f>IFERROR((VLOOKUP($D83,'[6]Mẫu 4A (qtdv)'!$D$11:$P$45,6,0)),0)</f>
        <v>0</v>
      </c>
      <c r="J83" s="457">
        <f t="shared" si="31"/>
        <v>76</v>
      </c>
      <c r="K83" s="219" t="str">
        <f t="shared" si="27"/>
        <v/>
      </c>
      <c r="L83" s="219" t="str">
        <f t="shared" si="28"/>
        <v>X</v>
      </c>
      <c r="M83" s="219" t="str">
        <f t="shared" si="29"/>
        <v/>
      </c>
      <c r="N83" s="219" t="str">
        <f t="shared" si="30"/>
        <v/>
      </c>
      <c r="O83" s="215"/>
      <c r="P83" s="217"/>
    </row>
    <row r="84" spans="1:16" s="246" customFormat="1" ht="23.45" customHeight="1" x14ac:dyDescent="0.25">
      <c r="A84" s="224">
        <v>6</v>
      </c>
      <c r="B84" s="256" t="s">
        <v>383</v>
      </c>
      <c r="C84" s="314" t="s">
        <v>637</v>
      </c>
      <c r="D84" s="426">
        <v>11100115709</v>
      </c>
      <c r="E84" s="325">
        <f>IFERROR((VLOOKUP($D84,'[6]Mẫu 4A (qtdv)'!$D$11:$P$45,2,0)),0)</f>
        <v>95</v>
      </c>
      <c r="F84" s="325">
        <f>IFERROR((VLOOKUP($D84,'[6]Mẫu 4A (qtdv)'!$D$11:$P$45,3,0)),0)</f>
        <v>36</v>
      </c>
      <c r="G84" s="325">
        <f>IFERROR((VLOOKUP($D84,'[6]Mẫu 4A (qtdv)'!$D$11:$P$45,4,0)),0)</f>
        <v>60</v>
      </c>
      <c r="H84" s="325">
        <f>IFERROR((VLOOKUP($D84,'[6]Mẫu 4A (qtdv)'!$D$11:$P$45,5,0)),0)</f>
        <v>0</v>
      </c>
      <c r="I84" s="325">
        <f>IFERROR((VLOOKUP($D84,'[6]Mẫu 4A (qtdv)'!$D$11:$P$45,6,0)),0)</f>
        <v>0</v>
      </c>
      <c r="J84" s="457">
        <f t="shared" si="31"/>
        <v>96</v>
      </c>
      <c r="K84" s="219" t="str">
        <f t="shared" si="27"/>
        <v>X</v>
      </c>
      <c r="L84" s="219" t="str">
        <f t="shared" si="28"/>
        <v/>
      </c>
      <c r="M84" s="219" t="str">
        <f t="shared" si="29"/>
        <v/>
      </c>
      <c r="N84" s="219" t="str">
        <f t="shared" si="30"/>
        <v/>
      </c>
      <c r="O84" s="215"/>
      <c r="P84" s="208"/>
    </row>
    <row r="85" spans="1:16" s="246" customFormat="1" ht="23.45" customHeight="1" x14ac:dyDescent="0.25">
      <c r="A85" s="224">
        <v>7</v>
      </c>
      <c r="B85" s="256" t="s">
        <v>384</v>
      </c>
      <c r="C85" s="314" t="s">
        <v>638</v>
      </c>
      <c r="D85" s="426">
        <v>11100083308</v>
      </c>
      <c r="E85" s="325">
        <f>IFERROR((VLOOKUP($D85,'[6]Mẫu 4A (qtdv)'!$D$11:$P$45,2,0)),0)</f>
        <v>95</v>
      </c>
      <c r="F85" s="325">
        <f>IFERROR((VLOOKUP($D85,'[6]Mẫu 4A (qtdv)'!$D$11:$P$45,3,0)),0)</f>
        <v>33</v>
      </c>
      <c r="G85" s="325">
        <f>IFERROR((VLOOKUP($D85,'[6]Mẫu 4A (qtdv)'!$D$11:$P$45,4,0)),0)</f>
        <v>60</v>
      </c>
      <c r="H85" s="325">
        <f>IFERROR((VLOOKUP($D85,'[6]Mẫu 4A (qtdv)'!$D$11:$P$45,5,0)),0)</f>
        <v>0</v>
      </c>
      <c r="I85" s="325">
        <f>IFERROR((VLOOKUP($D85,'[6]Mẫu 4A (qtdv)'!$D$11:$P$45,6,0)),0)</f>
        <v>0</v>
      </c>
      <c r="J85" s="457">
        <f t="shared" si="31"/>
        <v>93</v>
      </c>
      <c r="K85" s="219" t="str">
        <f t="shared" si="27"/>
        <v>X</v>
      </c>
      <c r="L85" s="219" t="str">
        <f t="shared" si="28"/>
        <v/>
      </c>
      <c r="M85" s="219" t="str">
        <f t="shared" si="29"/>
        <v/>
      </c>
      <c r="N85" s="219" t="str">
        <f t="shared" si="30"/>
        <v/>
      </c>
      <c r="O85" s="215"/>
      <c r="P85" s="208"/>
    </row>
    <row r="86" spans="1:16" s="246" customFormat="1" ht="23.45" customHeight="1" x14ac:dyDescent="0.25">
      <c r="A86" s="224">
        <v>8</v>
      </c>
      <c r="B86" s="256" t="s">
        <v>385</v>
      </c>
      <c r="C86" s="314" t="s">
        <v>639</v>
      </c>
      <c r="D86" s="426">
        <v>40900000037</v>
      </c>
      <c r="E86" s="325">
        <f>IFERROR((VLOOKUP($D86,'[6]Mẫu 4A (qtdv)'!$D$11:$P$45,2,0)),0)</f>
        <v>95</v>
      </c>
      <c r="F86" s="325">
        <f>IFERROR((VLOOKUP($D86,'[6]Mẫu 4A (qtdv)'!$D$11:$P$45,3,0)),0)</f>
        <v>35</v>
      </c>
      <c r="G86" s="325">
        <f>IFERROR((VLOOKUP($D86,'[6]Mẫu 4A (qtdv)'!$D$11:$P$45,4,0)),0)</f>
        <v>60</v>
      </c>
      <c r="H86" s="325">
        <f>IFERROR((VLOOKUP($D86,'[6]Mẫu 4A (qtdv)'!$D$11:$P$45,5,0)),0)</f>
        <v>0</v>
      </c>
      <c r="I86" s="325">
        <f>IFERROR((VLOOKUP($D86,'[6]Mẫu 4A (qtdv)'!$D$11:$P$45,6,0)),0)</f>
        <v>0</v>
      </c>
      <c r="J86" s="457">
        <f t="shared" si="31"/>
        <v>95</v>
      </c>
      <c r="K86" s="219" t="str">
        <f t="shared" si="27"/>
        <v>X</v>
      </c>
      <c r="L86" s="219" t="str">
        <f t="shared" si="28"/>
        <v/>
      </c>
      <c r="M86" s="219" t="str">
        <f t="shared" si="29"/>
        <v/>
      </c>
      <c r="N86" s="219" t="str">
        <f t="shared" si="30"/>
        <v/>
      </c>
      <c r="O86" s="215"/>
      <c r="P86" s="208"/>
    </row>
    <row r="87" spans="1:16" s="246" customFormat="1" ht="23.45" customHeight="1" x14ac:dyDescent="0.25">
      <c r="A87" s="224">
        <v>9</v>
      </c>
      <c r="B87" s="256" t="s">
        <v>386</v>
      </c>
      <c r="C87" s="314" t="s">
        <v>625</v>
      </c>
      <c r="D87" s="426">
        <v>11100115706</v>
      </c>
      <c r="E87" s="325">
        <f>IFERROR((VLOOKUP($D87,'[6]Mẫu 4A (qtdv)'!$D$11:$P$45,2,0)),0)</f>
        <v>84</v>
      </c>
      <c r="F87" s="325">
        <f>IFERROR((VLOOKUP($D87,'[6]Mẫu 4A (qtdv)'!$D$11:$P$45,3,0)),0)</f>
        <v>28</v>
      </c>
      <c r="G87" s="325">
        <f>IFERROR((VLOOKUP($D87,'[6]Mẫu 4A (qtdv)'!$D$11:$P$45,4,0)),0)</f>
        <v>50</v>
      </c>
      <c r="H87" s="325">
        <f>IFERROR((VLOOKUP($D87,'[6]Mẫu 4A (qtdv)'!$D$11:$P$45,5,0)),0)</f>
        <v>0</v>
      </c>
      <c r="I87" s="325">
        <f>IFERROR((VLOOKUP($D87,'[6]Mẫu 4A (qtdv)'!$D$11:$P$45,6,0)),0)</f>
        <v>0</v>
      </c>
      <c r="J87" s="457">
        <f t="shared" si="31"/>
        <v>78</v>
      </c>
      <c r="K87" s="219" t="str">
        <f t="shared" si="27"/>
        <v/>
      </c>
      <c r="L87" s="219" t="str">
        <f t="shared" si="28"/>
        <v>X</v>
      </c>
      <c r="M87" s="219" t="str">
        <f t="shared" si="29"/>
        <v/>
      </c>
      <c r="N87" s="219" t="str">
        <f t="shared" si="30"/>
        <v/>
      </c>
      <c r="O87" s="215"/>
      <c r="P87" s="208"/>
    </row>
    <row r="88" spans="1:16" s="246" customFormat="1" ht="23.45" customHeight="1" x14ac:dyDescent="0.25">
      <c r="A88" s="224">
        <v>10</v>
      </c>
      <c r="B88" s="256" t="s">
        <v>388</v>
      </c>
      <c r="C88" s="314" t="s">
        <v>627</v>
      </c>
      <c r="D88" s="426">
        <v>40800000301</v>
      </c>
      <c r="E88" s="325">
        <f>IFERROR((VLOOKUP($D88,'[6]Mẫu 4A (qtdv)'!$D$11:$P$45,2,0)),0)</f>
        <v>75</v>
      </c>
      <c r="F88" s="325">
        <f>IFERROR((VLOOKUP($D88,'[6]Mẫu 4A (qtdv)'!$D$11:$P$45,3,0)),0)</f>
        <v>25</v>
      </c>
      <c r="G88" s="325">
        <f>IFERROR((VLOOKUP($D88,'[6]Mẫu 4A (qtdv)'!$D$11:$P$45,4,0)),0)</f>
        <v>50</v>
      </c>
      <c r="H88" s="325">
        <f>IFERROR((VLOOKUP($D88,'[6]Mẫu 4A (qtdv)'!$D$11:$P$45,5,0)),0)</f>
        <v>0</v>
      </c>
      <c r="I88" s="325">
        <f>IFERROR((VLOOKUP($D88,'[6]Mẫu 4A (qtdv)'!$D$11:$P$45,6,0)),0)</f>
        <v>0</v>
      </c>
      <c r="J88" s="457">
        <f t="shared" si="31"/>
        <v>75</v>
      </c>
      <c r="K88" s="219" t="str">
        <f t="shared" si="27"/>
        <v/>
      </c>
      <c r="L88" s="219" t="str">
        <f t="shared" si="28"/>
        <v>X</v>
      </c>
      <c r="M88" s="219" t="str">
        <f t="shared" si="29"/>
        <v/>
      </c>
      <c r="N88" s="219" t="str">
        <f t="shared" si="30"/>
        <v/>
      </c>
      <c r="O88" s="215"/>
      <c r="P88" s="208"/>
    </row>
    <row r="89" spans="1:16" s="246" customFormat="1" ht="23.45" customHeight="1" x14ac:dyDescent="0.25">
      <c r="A89" s="224">
        <v>11</v>
      </c>
      <c r="B89" s="412" t="s">
        <v>217</v>
      </c>
      <c r="C89" s="435" t="s">
        <v>626</v>
      </c>
      <c r="D89" s="426">
        <v>80600000454</v>
      </c>
      <c r="E89" s="325">
        <f>IFERROR((VLOOKUP($D89,'[6]Mẫu 4A (qtdv)'!$D$11:$P$45,2,0)),0)</f>
        <v>95</v>
      </c>
      <c r="F89" s="325">
        <f>IFERROR((VLOOKUP($D89,'[6]Mẫu 4A (qtdv)'!$D$11:$P$45,3,0)),0)</f>
        <v>36</v>
      </c>
      <c r="G89" s="325">
        <f>IFERROR((VLOOKUP($D89,'[6]Mẫu 4A (qtdv)'!$D$11:$P$45,4,0)),0)</f>
        <v>60</v>
      </c>
      <c r="H89" s="325">
        <f>IFERROR((VLOOKUP($D89,'[6]Mẫu 4A (qtdv)'!$D$11:$P$45,5,0)),0)</f>
        <v>0</v>
      </c>
      <c r="I89" s="325">
        <f>IFERROR((VLOOKUP($D89,'[6]Mẫu 4A (qtdv)'!$D$11:$P$45,6,0)),0)</f>
        <v>0</v>
      </c>
      <c r="J89" s="457">
        <f>ROUND(F89+G89+H89-I89,1)</f>
        <v>96</v>
      </c>
      <c r="K89" s="219" t="str">
        <f t="shared" si="27"/>
        <v>X</v>
      </c>
      <c r="L89" s="219" t="str">
        <f t="shared" si="28"/>
        <v/>
      </c>
      <c r="M89" s="219" t="str">
        <f t="shared" si="29"/>
        <v/>
      </c>
      <c r="N89" s="219" t="str">
        <f t="shared" si="30"/>
        <v/>
      </c>
      <c r="O89" s="215"/>
      <c r="P89" s="208"/>
    </row>
    <row r="90" spans="1:16" s="30" customFormat="1" ht="25.5" customHeight="1" x14ac:dyDescent="0.25">
      <c r="A90" s="224">
        <v>12</v>
      </c>
      <c r="B90" s="352" t="s">
        <v>705</v>
      </c>
      <c r="C90" s="350" t="s">
        <v>533</v>
      </c>
      <c r="D90" s="151">
        <v>11100000741</v>
      </c>
      <c r="E90" s="325">
        <f>IFERROR((VLOOKUP($D90,'[6]Mẫu 4A (qtdv)'!$D$11:$P$45,2,0)),0)</f>
        <v>94</v>
      </c>
      <c r="F90" s="325">
        <f>IFERROR((VLOOKUP($D90,'[6]Mẫu 4A (qtdv)'!$D$11:$P$45,3,0)),0)</f>
        <v>34</v>
      </c>
      <c r="G90" s="325">
        <f>IFERROR((VLOOKUP($D90,'[6]Mẫu 4A (qtdv)'!$D$11:$P$45,4,0)),0)</f>
        <v>60</v>
      </c>
      <c r="H90" s="325">
        <f>IFERROR((VLOOKUP($D90,'[6]Mẫu 4A (qtdv)'!$D$11:$P$45,5,0)),0)</f>
        <v>0</v>
      </c>
      <c r="I90" s="325">
        <f>IFERROR((VLOOKUP($D90,'[6]Mẫu 4A (qtdv)'!$D$11:$P$45,6,0)),0)</f>
        <v>0</v>
      </c>
      <c r="J90" s="459">
        <f>ROUND(F90+G90+H90-I90,1)</f>
        <v>94</v>
      </c>
      <c r="K90" s="219" t="str">
        <f>IF(AND($J90&gt;=90,$J90&lt;=100),"X",IF($J90&lt;90,"",""))</f>
        <v>X</v>
      </c>
      <c r="L90" s="219" t="str">
        <f>IF(AND($J90&gt;=75,$J90&lt;90),"X",IF($J90&lt;75,"",""))</f>
        <v/>
      </c>
      <c r="M90" s="219" t="str">
        <f>IF(AND($J90&gt;=50,$J90&lt;75),"X",IF($J90&lt;50,"",""))</f>
        <v/>
      </c>
      <c r="N90" s="219" t="str">
        <f>IF($J90&lt;50,"X","")</f>
        <v/>
      </c>
      <c r="O90" s="215"/>
      <c r="P90" s="208"/>
    </row>
    <row r="91" spans="1:16" s="30" customFormat="1" ht="25.5" customHeight="1" x14ac:dyDescent="0.25">
      <c r="A91" s="224">
        <v>13</v>
      </c>
      <c r="B91" s="352" t="s">
        <v>704</v>
      </c>
      <c r="C91" s="350" t="s">
        <v>305</v>
      </c>
      <c r="D91" s="151">
        <v>11100115717</v>
      </c>
      <c r="E91" s="325">
        <f>IFERROR((VLOOKUP($D91,'[6]Mẫu 4A (qtdv)'!$D$11:$P$45,2,0)),0)</f>
        <v>77</v>
      </c>
      <c r="F91" s="325">
        <f>IFERROR((VLOOKUP($D91,'[6]Mẫu 4A (qtdv)'!$D$11:$P$45,3,0)),0)</f>
        <v>28</v>
      </c>
      <c r="G91" s="325">
        <f>IFERROR((VLOOKUP($D91,'[6]Mẫu 4A (qtdv)'!$D$11:$P$45,4,0)),0)</f>
        <v>50</v>
      </c>
      <c r="H91" s="325">
        <f>IFERROR((VLOOKUP($D91,'[6]Mẫu 4A (qtdv)'!$D$11:$P$45,5,0)),0)</f>
        <v>0</v>
      </c>
      <c r="I91" s="325">
        <f>IFERROR((VLOOKUP($D91,'[6]Mẫu 4A (qtdv)'!$D$11:$P$45,6,0)),0)</f>
        <v>0</v>
      </c>
      <c r="J91" s="459">
        <f>ROUND(F91+G91+H91-I91,1)</f>
        <v>78</v>
      </c>
      <c r="K91" s="219" t="str">
        <f>IF(AND($J91&gt;=90,$J91&lt;=100),"X",IF($J91&lt;90,"",""))</f>
        <v/>
      </c>
      <c r="L91" s="219" t="str">
        <f>IF(AND($J91&gt;=75,$J91&lt;90),"X",IF($J91&lt;75,"",""))</f>
        <v>X</v>
      </c>
      <c r="M91" s="219" t="str">
        <f>IF(AND($J91&gt;=50,$J91&lt;75),"X",IF($J91&lt;50,"",""))</f>
        <v/>
      </c>
      <c r="N91" s="219" t="str">
        <f>IF($J91&lt;50,"X","")</f>
        <v/>
      </c>
      <c r="O91" s="215"/>
      <c r="P91" s="208"/>
    </row>
    <row r="92" spans="1:16" s="248" customFormat="1" ht="23.45" customHeight="1" x14ac:dyDescent="0.25">
      <c r="A92" s="220" t="s">
        <v>698</v>
      </c>
      <c r="B92" s="221" t="s">
        <v>27</v>
      </c>
      <c r="C92" s="449"/>
      <c r="D92" s="553"/>
      <c r="E92" s="222"/>
      <c r="F92" s="222"/>
      <c r="G92" s="222"/>
      <c r="H92" s="214"/>
      <c r="I92" s="214"/>
      <c r="J92" s="459"/>
      <c r="K92" s="210">
        <f>COUNTIF(K93:K93,"X")</f>
        <v>1</v>
      </c>
      <c r="L92" s="210">
        <f>COUNTIF(L93:L93,"X")</f>
        <v>0</v>
      </c>
      <c r="M92" s="210">
        <f>COUNTIF(M93:M93,"X")</f>
        <v>0</v>
      </c>
      <c r="N92" s="210">
        <f>COUNTIF(N93:N93,"X")</f>
        <v>0</v>
      </c>
      <c r="O92" s="210">
        <f>COUNTIF(O93:O93,"X")</f>
        <v>0</v>
      </c>
      <c r="P92" s="223"/>
    </row>
    <row r="93" spans="1:16" s="247" customFormat="1" ht="23.45" customHeight="1" x14ac:dyDescent="0.25">
      <c r="A93" s="224">
        <f>A91+1</f>
        <v>14</v>
      </c>
      <c r="B93" s="256" t="s">
        <v>406</v>
      </c>
      <c r="C93" s="314" t="s">
        <v>648</v>
      </c>
      <c r="D93" s="426">
        <v>91100000342</v>
      </c>
      <c r="E93" s="325">
        <f>IFERROR((VLOOKUP($D93,'[6]Mẫu 4A (qtdv)'!$D$11:$P$45,2,0)),0)</f>
        <v>96</v>
      </c>
      <c r="F93" s="325">
        <f>IFERROR((VLOOKUP($D93,'[6]Mẫu 4A (qtdv)'!$D$11:$P$45,3,0)),0)</f>
        <v>36</v>
      </c>
      <c r="G93" s="325">
        <f>IFERROR((VLOOKUP($D93,'[6]Mẫu 4A (qtdv)'!$D$11:$P$45,4,0)),0)</f>
        <v>60</v>
      </c>
      <c r="H93" s="325">
        <f>IFERROR((VLOOKUP($D93,'[6]Mẫu 4A (qtdv)'!$D$11:$P$45,5,0)),0)</f>
        <v>0</v>
      </c>
      <c r="I93" s="325">
        <f>IFERROR((VLOOKUP($D93,'[6]Mẫu 4A (qtdv)'!$D$11:$P$45,6,0)),0)</f>
        <v>0</v>
      </c>
      <c r="J93" s="457">
        <f t="shared" si="31"/>
        <v>96</v>
      </c>
      <c r="K93" s="219" t="str">
        <f t="shared" si="27"/>
        <v>X</v>
      </c>
      <c r="L93" s="219" t="str">
        <f t="shared" si="28"/>
        <v/>
      </c>
      <c r="M93" s="219" t="str">
        <f t="shared" si="29"/>
        <v/>
      </c>
      <c r="N93" s="219" t="str">
        <f t="shared" si="30"/>
        <v/>
      </c>
      <c r="O93" s="215"/>
      <c r="P93" s="223"/>
    </row>
    <row r="94" spans="1:16" s="30" customFormat="1" ht="25.5" customHeight="1" x14ac:dyDescent="0.25">
      <c r="A94" s="220" t="s">
        <v>699</v>
      </c>
      <c r="B94" s="221" t="s">
        <v>674</v>
      </c>
      <c r="C94" s="429"/>
      <c r="D94" s="555"/>
      <c r="E94" s="214"/>
      <c r="F94" s="214"/>
      <c r="G94" s="214"/>
      <c r="H94" s="214"/>
      <c r="I94" s="214"/>
      <c r="J94" s="459"/>
      <c r="K94" s="210">
        <f>COUNTIF(K95:K96,"X")</f>
        <v>0</v>
      </c>
      <c r="L94" s="210">
        <f>COUNTIF(L95:L96,"X")</f>
        <v>1</v>
      </c>
      <c r="M94" s="210">
        <f>COUNTIF(M95:M96,"X")</f>
        <v>0</v>
      </c>
      <c r="N94" s="210">
        <f>COUNTIF(N95:N96,"X")</f>
        <v>0</v>
      </c>
      <c r="O94" s="210">
        <f>COUNTIF(O95:O96,"X")</f>
        <v>0</v>
      </c>
      <c r="P94" s="208"/>
    </row>
    <row r="95" spans="1:16" s="30" customFormat="1" ht="25.5" customHeight="1" x14ac:dyDescent="0.25">
      <c r="A95" s="215">
        <f>A93+1</f>
        <v>15</v>
      </c>
      <c r="B95" s="352" t="s">
        <v>162</v>
      </c>
      <c r="C95" s="350" t="s">
        <v>575</v>
      </c>
      <c r="D95" s="151">
        <v>11100000812</v>
      </c>
      <c r="E95" s="325">
        <f>IFERROR((VLOOKUP($D95,'[6]Mẫu 4A (qtdv)'!$D$11:$P$45,2,0)),0)</f>
        <v>77</v>
      </c>
      <c r="F95" s="325">
        <f>IFERROR((VLOOKUP($D95,'[6]Mẫu 4A (qtdv)'!$D$11:$P$45,3,0)),0)</f>
        <v>34</v>
      </c>
      <c r="G95" s="325">
        <f>IFERROR((VLOOKUP($D95,'[6]Mẫu 4A (qtdv)'!$D$11:$P$45,4,0)),0)</f>
        <v>50</v>
      </c>
      <c r="H95" s="325">
        <f>IFERROR((VLOOKUP($D95,'[6]Mẫu 4A (qtdv)'!$D$11:$P$45,5,0)),0)</f>
        <v>0</v>
      </c>
      <c r="I95" s="325">
        <f>IFERROR((VLOOKUP($D95,'[6]Mẫu 4A (qtdv)'!$D$11:$P$45,6,0)),0)</f>
        <v>0</v>
      </c>
      <c r="J95" s="459">
        <f>ROUND(F95+G95+H95-I95,1)</f>
        <v>84</v>
      </c>
      <c r="K95" s="219" t="str">
        <f>IF(AND($J95&gt;=90,$J95&lt;=100),"X",IF($J95&lt;90,"",""))</f>
        <v/>
      </c>
      <c r="L95" s="219" t="str">
        <f>IF(AND($J95&gt;=75,$J95&lt;90),"X",IF($J95&lt;75,"",""))</f>
        <v>X</v>
      </c>
      <c r="M95" s="219" t="str">
        <f>IF(AND($J95&gt;=50,$J95&lt;75),"X",IF($J95&lt;50,"",""))</f>
        <v/>
      </c>
      <c r="N95" s="219" t="str">
        <f>IF($J95&lt;50,"X","")</f>
        <v/>
      </c>
      <c r="O95" s="215"/>
      <c r="P95" s="208"/>
    </row>
    <row r="96" spans="1:16" s="248" customFormat="1" ht="23.45" customHeight="1" x14ac:dyDescent="0.25">
      <c r="A96" s="220" t="s">
        <v>700</v>
      </c>
      <c r="B96" s="783" t="s">
        <v>26</v>
      </c>
      <c r="C96" s="783"/>
      <c r="D96" s="218"/>
      <c r="E96" s="214"/>
      <c r="F96" s="214"/>
      <c r="G96" s="214"/>
      <c r="H96" s="214"/>
      <c r="I96" s="214"/>
      <c r="J96" s="457"/>
      <c r="K96" s="210">
        <f>COUNTIF(K97:K114,"X")</f>
        <v>6</v>
      </c>
      <c r="L96" s="210">
        <f>COUNTIF(L97:L114,"X")</f>
        <v>11</v>
      </c>
      <c r="M96" s="210">
        <f>COUNTIF(M97:M114,"X")</f>
        <v>0</v>
      </c>
      <c r="N96" s="210">
        <f>COUNTIF(N97:N114,"X")</f>
        <v>0</v>
      </c>
      <c r="O96" s="210">
        <f>COUNTIF(O97:O114,"X")</f>
        <v>0</v>
      </c>
      <c r="P96" s="223"/>
    </row>
    <row r="97" spans="1:16" s="246" customFormat="1" ht="23.45" customHeight="1" x14ac:dyDescent="0.25">
      <c r="A97" s="224">
        <f>A95+1</f>
        <v>16</v>
      </c>
      <c r="B97" s="412" t="s">
        <v>389</v>
      </c>
      <c r="C97" s="314" t="s">
        <v>640</v>
      </c>
      <c r="D97" s="426">
        <v>11100083290</v>
      </c>
      <c r="E97" s="325">
        <f>IFERROR((VLOOKUP($D97,'[6]Mẫu 4A (qtdv)'!$D$11:$P$45,2,0)),0)</f>
        <v>94</v>
      </c>
      <c r="F97" s="325">
        <f>IFERROR((VLOOKUP($D97,'[6]Mẫu 4A (qtdv)'!$D$11:$P$45,3,0)),0)</f>
        <v>35</v>
      </c>
      <c r="G97" s="325">
        <f>IFERROR((VLOOKUP($D97,'[6]Mẫu 4A (qtdv)'!$D$11:$P$45,4,0)),0)</f>
        <v>60</v>
      </c>
      <c r="H97" s="325">
        <f>IFERROR((VLOOKUP($D97,'[6]Mẫu 4A (qtdv)'!$D$11:$P$45,5,0)),0)</f>
        <v>0</v>
      </c>
      <c r="I97" s="325">
        <f>IFERROR((VLOOKUP($D97,'[6]Mẫu 4A (qtdv)'!$D$11:$P$45,6,0)),0)</f>
        <v>0</v>
      </c>
      <c r="J97" s="457">
        <f t="shared" ref="J97:J104" si="32">ROUND(F97+G97+H97-I97,1)</f>
        <v>95</v>
      </c>
      <c r="K97" s="219" t="str">
        <f t="shared" ref="K97:K102" si="33">IF(AND($J97&gt;=90,$J97&lt;=100),"X",IF($J97&lt;90,"",""))</f>
        <v>X</v>
      </c>
      <c r="L97" s="219" t="str">
        <f t="shared" ref="L97:L114" si="34">IF(AND($J97&gt;=75,$J97&lt;90),"X",IF($J97&lt;75,"",""))</f>
        <v/>
      </c>
      <c r="M97" s="219" t="str">
        <f t="shared" ref="M97:M102" si="35">IF(AND($J97&gt;=50,$J97&lt;75),"X",IF($J97&lt;50,"",""))</f>
        <v/>
      </c>
      <c r="N97" s="219" t="str">
        <f t="shared" ref="N97:N102" si="36">IF($J97&lt;50,"X","")</f>
        <v/>
      </c>
      <c r="O97" s="243"/>
      <c r="P97" s="208"/>
    </row>
    <row r="98" spans="1:16" s="248" customFormat="1" ht="23.45" customHeight="1" x14ac:dyDescent="0.25">
      <c r="A98" s="224">
        <f>A97+1</f>
        <v>17</v>
      </c>
      <c r="B98" s="256" t="s">
        <v>263</v>
      </c>
      <c r="C98" s="314" t="s">
        <v>642</v>
      </c>
      <c r="D98" s="218" t="s">
        <v>391</v>
      </c>
      <c r="E98" s="325">
        <f>IFERROR((VLOOKUP($D98,'[6]Mẫu 4A (qtdv)'!$D$11:$P$45,2,0)),0)</f>
        <v>94</v>
      </c>
      <c r="F98" s="325">
        <f>IFERROR((VLOOKUP($D98,'[6]Mẫu 4A (qtdv)'!$D$11:$P$45,3,0)),0)</f>
        <v>36</v>
      </c>
      <c r="G98" s="325">
        <f>IFERROR((VLOOKUP($D98,'[6]Mẫu 4A (qtdv)'!$D$11:$P$45,4,0)),0)</f>
        <v>60</v>
      </c>
      <c r="H98" s="325">
        <f>IFERROR((VLOOKUP($D98,'[6]Mẫu 4A (qtdv)'!$D$11:$P$45,5,0)),0)</f>
        <v>0</v>
      </c>
      <c r="I98" s="325">
        <f>IFERROR((VLOOKUP($D98,'[6]Mẫu 4A (qtdv)'!$D$11:$P$45,6,0)),0)</f>
        <v>0</v>
      </c>
      <c r="J98" s="457">
        <f t="shared" si="32"/>
        <v>96</v>
      </c>
      <c r="K98" s="219" t="str">
        <f t="shared" si="33"/>
        <v>X</v>
      </c>
      <c r="L98" s="219" t="str">
        <f t="shared" si="34"/>
        <v/>
      </c>
      <c r="M98" s="219" t="str">
        <f t="shared" si="35"/>
        <v/>
      </c>
      <c r="N98" s="219" t="str">
        <f t="shared" si="36"/>
        <v/>
      </c>
      <c r="O98" s="243"/>
      <c r="P98" s="223"/>
    </row>
    <row r="99" spans="1:16" s="248" customFormat="1" ht="23.45" customHeight="1" x14ac:dyDescent="0.25">
      <c r="A99" s="224">
        <f t="shared" ref="A99:A114" si="37">A98+1</f>
        <v>18</v>
      </c>
      <c r="B99" s="256" t="s">
        <v>392</v>
      </c>
      <c r="C99" s="314" t="s">
        <v>643</v>
      </c>
      <c r="D99" s="218" t="s">
        <v>393</v>
      </c>
      <c r="E99" s="325">
        <f>IFERROR((VLOOKUP($D99,'[6]Mẫu 4A (qtdv)'!$D$11:$P$45,2,0)),0)</f>
        <v>93</v>
      </c>
      <c r="F99" s="325">
        <f>IFERROR((VLOOKUP($D99,'[6]Mẫu 4A (qtdv)'!$D$11:$P$45,3,0)),0)</f>
        <v>34</v>
      </c>
      <c r="G99" s="325">
        <f>IFERROR((VLOOKUP($D99,'[6]Mẫu 4A (qtdv)'!$D$11:$P$45,4,0)),0)</f>
        <v>60</v>
      </c>
      <c r="H99" s="325">
        <f>IFERROR((VLOOKUP($D99,'[6]Mẫu 4A (qtdv)'!$D$11:$P$45,5,0)),0)</f>
        <v>0</v>
      </c>
      <c r="I99" s="325">
        <f>IFERROR((VLOOKUP($D99,'[6]Mẫu 4A (qtdv)'!$D$11:$P$45,6,0)),0)</f>
        <v>0</v>
      </c>
      <c r="J99" s="457">
        <f t="shared" si="32"/>
        <v>94</v>
      </c>
      <c r="K99" s="219" t="str">
        <f t="shared" si="33"/>
        <v>X</v>
      </c>
      <c r="L99" s="219" t="str">
        <f t="shared" si="34"/>
        <v/>
      </c>
      <c r="M99" s="219" t="str">
        <f t="shared" si="35"/>
        <v/>
      </c>
      <c r="N99" s="219" t="str">
        <f t="shared" si="36"/>
        <v/>
      </c>
      <c r="O99" s="243"/>
      <c r="P99" s="223"/>
    </row>
    <row r="100" spans="1:16" s="248" customFormat="1" ht="23.45" customHeight="1" x14ac:dyDescent="0.25">
      <c r="A100" s="224">
        <f t="shared" si="37"/>
        <v>19</v>
      </c>
      <c r="B100" s="256" t="s">
        <v>394</v>
      </c>
      <c r="C100" s="314" t="s">
        <v>644</v>
      </c>
      <c r="D100" s="218" t="s">
        <v>395</v>
      </c>
      <c r="E100" s="325">
        <f>IFERROR((VLOOKUP($D100,'[6]Mẫu 4A (qtdv)'!$D$11:$P$45,2,0)),0)</f>
        <v>76</v>
      </c>
      <c r="F100" s="325">
        <f>IFERROR((VLOOKUP($D100,'[6]Mẫu 4A (qtdv)'!$D$11:$P$45,3,0)),0)</f>
        <v>34</v>
      </c>
      <c r="G100" s="325">
        <f>IFERROR((VLOOKUP($D100,'[6]Mẫu 4A (qtdv)'!$D$11:$P$45,4,0)),0)</f>
        <v>50</v>
      </c>
      <c r="H100" s="325">
        <f>IFERROR((VLOOKUP($D100,'[6]Mẫu 4A (qtdv)'!$D$11:$P$45,5,0)),0)</f>
        <v>0</v>
      </c>
      <c r="I100" s="325">
        <f>IFERROR((VLOOKUP($D100,'[6]Mẫu 4A (qtdv)'!$D$11:$P$45,6,0)),0)</f>
        <v>0</v>
      </c>
      <c r="J100" s="457">
        <f t="shared" si="32"/>
        <v>84</v>
      </c>
      <c r="K100" s="219" t="str">
        <f t="shared" si="33"/>
        <v/>
      </c>
      <c r="L100" s="219" t="str">
        <f t="shared" si="34"/>
        <v>X</v>
      </c>
      <c r="M100" s="219" t="str">
        <f t="shared" si="35"/>
        <v/>
      </c>
      <c r="N100" s="219" t="str">
        <f t="shared" si="36"/>
        <v/>
      </c>
      <c r="O100" s="243"/>
      <c r="P100" s="223"/>
    </row>
    <row r="101" spans="1:16" s="248" customFormat="1" ht="23.45" customHeight="1" x14ac:dyDescent="0.25">
      <c r="A101" s="224">
        <f t="shared" si="37"/>
        <v>20</v>
      </c>
      <c r="B101" s="256" t="s">
        <v>209</v>
      </c>
      <c r="C101" s="314" t="s">
        <v>645</v>
      </c>
      <c r="D101" s="218" t="s">
        <v>396</v>
      </c>
      <c r="E101" s="325">
        <f>IFERROR((VLOOKUP($D101,'[6]Mẫu 4A (qtdv)'!$D$11:$P$45,2,0)),0)</f>
        <v>87</v>
      </c>
      <c r="F101" s="325">
        <f>IFERROR((VLOOKUP($D101,'[6]Mẫu 4A (qtdv)'!$D$11:$P$45,3,0)),0)</f>
        <v>26</v>
      </c>
      <c r="G101" s="325">
        <f>IFERROR((VLOOKUP($D101,'[6]Mẫu 4A (qtdv)'!$D$11:$P$45,4,0)),0)</f>
        <v>60</v>
      </c>
      <c r="H101" s="325">
        <f>IFERROR((VLOOKUP($D101,'[6]Mẫu 4A (qtdv)'!$D$11:$P$45,5,0)),0)</f>
        <v>0</v>
      </c>
      <c r="I101" s="325">
        <f>IFERROR((VLOOKUP($D101,'[6]Mẫu 4A (qtdv)'!$D$11:$P$45,6,0)),0)</f>
        <v>0</v>
      </c>
      <c r="J101" s="457">
        <f t="shared" si="32"/>
        <v>86</v>
      </c>
      <c r="K101" s="219" t="str">
        <f t="shared" si="33"/>
        <v/>
      </c>
      <c r="L101" s="219" t="str">
        <f t="shared" si="34"/>
        <v>X</v>
      </c>
      <c r="M101" s="219" t="str">
        <f t="shared" si="35"/>
        <v/>
      </c>
      <c r="N101" s="219" t="str">
        <f t="shared" si="36"/>
        <v/>
      </c>
      <c r="O101" s="243"/>
      <c r="P101" s="223"/>
    </row>
    <row r="102" spans="1:16" s="247" customFormat="1" ht="23.45" customHeight="1" x14ac:dyDescent="0.25">
      <c r="A102" s="224">
        <f t="shared" si="37"/>
        <v>21</v>
      </c>
      <c r="B102" s="256" t="s">
        <v>266</v>
      </c>
      <c r="C102" s="314" t="s">
        <v>644</v>
      </c>
      <c r="D102" s="426" t="s">
        <v>397</v>
      </c>
      <c r="E102" s="325">
        <f>IFERROR((VLOOKUP($D102,'[6]Mẫu 4A (qtdv)'!$D$11:$P$45,2,0)),0)</f>
        <v>87</v>
      </c>
      <c r="F102" s="325">
        <f>IFERROR((VLOOKUP($D102,'[6]Mẫu 4A (qtdv)'!$D$11:$P$45,3,0)),0)</f>
        <v>26</v>
      </c>
      <c r="G102" s="325">
        <f>IFERROR((VLOOKUP($D102,'[6]Mẫu 4A (qtdv)'!$D$11:$P$45,4,0)),0)</f>
        <v>60</v>
      </c>
      <c r="H102" s="325">
        <f>IFERROR((VLOOKUP($D102,'[6]Mẫu 4A (qtdv)'!$D$11:$P$45,5,0)),0)</f>
        <v>0</v>
      </c>
      <c r="I102" s="325">
        <f>IFERROR((VLOOKUP($D102,'[6]Mẫu 4A (qtdv)'!$D$11:$P$45,6,0)),0)</f>
        <v>0</v>
      </c>
      <c r="J102" s="457">
        <f t="shared" si="32"/>
        <v>86</v>
      </c>
      <c r="K102" s="219" t="str">
        <f t="shared" si="33"/>
        <v/>
      </c>
      <c r="L102" s="219" t="str">
        <f t="shared" si="34"/>
        <v>X</v>
      </c>
      <c r="M102" s="219" t="str">
        <f t="shared" si="35"/>
        <v/>
      </c>
      <c r="N102" s="219" t="str">
        <f t="shared" si="36"/>
        <v/>
      </c>
      <c r="O102" s="243"/>
      <c r="P102" s="223"/>
    </row>
    <row r="103" spans="1:16" s="248" customFormat="1" ht="26.25" customHeight="1" x14ac:dyDescent="0.25">
      <c r="A103" s="224">
        <f t="shared" si="37"/>
        <v>22</v>
      </c>
      <c r="B103" s="267" t="s">
        <v>65</v>
      </c>
      <c r="C103" s="268" t="s">
        <v>278</v>
      </c>
      <c r="D103" s="557" t="s">
        <v>177</v>
      </c>
      <c r="E103" s="325">
        <f>IFERROR((VLOOKUP($D103,'[6]Mẫu 4A (qtdv)'!$D$11:$P$45,2,0)),0)</f>
        <v>85</v>
      </c>
      <c r="F103" s="325">
        <f>IFERROR((VLOOKUP($D103,'[6]Mẫu 4A (qtdv)'!$D$11:$P$45,3,0)),0)</f>
        <v>26</v>
      </c>
      <c r="G103" s="325">
        <f>IFERROR((VLOOKUP($D103,'[6]Mẫu 4A (qtdv)'!$D$11:$P$45,4,0)),0)</f>
        <v>60</v>
      </c>
      <c r="H103" s="325">
        <f>IFERROR((VLOOKUP($D103,'[6]Mẫu 4A (qtdv)'!$D$11:$P$45,5,0)),0)</f>
        <v>0</v>
      </c>
      <c r="I103" s="325">
        <f>IFERROR((VLOOKUP($D103,'[6]Mẫu 4A (qtdv)'!$D$11:$P$45,6,0)),0)</f>
        <v>0</v>
      </c>
      <c r="J103" s="465">
        <f>ROUND(F103+G103+H103-I103,1)</f>
        <v>86</v>
      </c>
      <c r="K103" s="219" t="str">
        <f>IF(AND($J103&gt;=90,$J103&lt;=100),"X",IF($J103&lt;90,"",""))</f>
        <v/>
      </c>
      <c r="L103" s="219" t="str">
        <f>IF(AND($J103&gt;=75,$J103&lt;90),"X",IF($J103&lt;75,"",""))</f>
        <v>X</v>
      </c>
      <c r="M103" s="219" t="str">
        <f>IF(AND($J103&gt;=50,$J103&lt;75),"X",IF($J103&lt;50,"",""))</f>
        <v/>
      </c>
      <c r="N103" s="219" t="str">
        <f>IF($J103&lt;50,"X","")</f>
        <v/>
      </c>
      <c r="O103" s="243"/>
      <c r="P103" s="217"/>
    </row>
    <row r="104" spans="1:16" s="246" customFormat="1" ht="23.45" customHeight="1" x14ac:dyDescent="0.25">
      <c r="A104" s="224">
        <f t="shared" si="37"/>
        <v>23</v>
      </c>
      <c r="B104" s="256" t="s">
        <v>398</v>
      </c>
      <c r="C104" s="314" t="s">
        <v>646</v>
      </c>
      <c r="D104" s="426" t="s">
        <v>399</v>
      </c>
      <c r="E104" s="325">
        <f>IFERROR((VLOOKUP($D104,'[6]Mẫu 4A (qtdv)'!$D$11:$P$45,2,0)),0)</f>
        <v>91</v>
      </c>
      <c r="F104" s="325">
        <f>IFERROR((VLOOKUP($D104,'[6]Mẫu 4A (qtdv)'!$D$11:$P$45,3,0)),0)</f>
        <v>34</v>
      </c>
      <c r="G104" s="325">
        <f>IFERROR((VLOOKUP($D104,'[6]Mẫu 4A (qtdv)'!$D$11:$P$45,4,0)),0)</f>
        <v>60</v>
      </c>
      <c r="H104" s="325">
        <f>IFERROR((VLOOKUP($D104,'[6]Mẫu 4A (qtdv)'!$D$11:$P$45,5,0)),0)</f>
        <v>0</v>
      </c>
      <c r="I104" s="325">
        <f>IFERROR((VLOOKUP($D104,'[6]Mẫu 4A (qtdv)'!$D$11:$P$45,6,0)),0)</f>
        <v>0</v>
      </c>
      <c r="J104" s="457">
        <f t="shared" si="32"/>
        <v>94</v>
      </c>
      <c r="K104" s="219" t="str">
        <f t="shared" ref="K104:K114" si="38">IF(AND($J104&gt;=90,$J104&lt;=100),"X",IF($J104&lt;90,"",""))</f>
        <v>X</v>
      </c>
      <c r="L104" s="219" t="str">
        <f t="shared" si="34"/>
        <v/>
      </c>
      <c r="M104" s="219" t="str">
        <f t="shared" ref="M104:M114" si="39">IF(AND($J104&gt;=50,$J104&lt;75),"X",IF($J104&lt;50,"",""))</f>
        <v/>
      </c>
      <c r="N104" s="219" t="str">
        <f t="shared" ref="N104:N114" si="40">IF($J104&lt;50,"X","")</f>
        <v/>
      </c>
      <c r="O104" s="243"/>
      <c r="P104" s="223"/>
    </row>
    <row r="105" spans="1:16" s="248" customFormat="1" ht="23.45" customHeight="1" x14ac:dyDescent="0.25">
      <c r="A105" s="224">
        <f t="shared" si="37"/>
        <v>24</v>
      </c>
      <c r="B105" s="256" t="s">
        <v>400</v>
      </c>
      <c r="C105" s="314" t="s">
        <v>624</v>
      </c>
      <c r="D105" s="426" t="s">
        <v>401</v>
      </c>
      <c r="E105" s="325">
        <f>IFERROR((VLOOKUP($D105,'[6]Mẫu 4A (qtdv)'!$D$11:$P$45,2,0)),0)</f>
        <v>87</v>
      </c>
      <c r="F105" s="325">
        <f>IFERROR((VLOOKUP($D105,'[6]Mẫu 4A (qtdv)'!$D$11:$P$45,3,0)),0)</f>
        <v>26</v>
      </c>
      <c r="G105" s="325">
        <f>IFERROR((VLOOKUP($D105,'[6]Mẫu 4A (qtdv)'!$D$11:$P$45,4,0)),0)</f>
        <v>60</v>
      </c>
      <c r="H105" s="325">
        <f>IFERROR((VLOOKUP($D105,'[6]Mẫu 4A (qtdv)'!$D$11:$P$45,5,0)),0)</f>
        <v>0</v>
      </c>
      <c r="I105" s="325">
        <f>IFERROR((VLOOKUP($D105,'[6]Mẫu 4A (qtdv)'!$D$11:$P$45,6,0)),0)</f>
        <v>0</v>
      </c>
      <c r="J105" s="457">
        <f>ROUND(F105+G105+H105-I105,1)</f>
        <v>86</v>
      </c>
      <c r="K105" s="219" t="str">
        <f t="shared" si="38"/>
        <v/>
      </c>
      <c r="L105" s="219" t="str">
        <f t="shared" si="34"/>
        <v>X</v>
      </c>
      <c r="M105" s="219" t="str">
        <f t="shared" si="39"/>
        <v/>
      </c>
      <c r="N105" s="219" t="str">
        <f t="shared" si="40"/>
        <v/>
      </c>
      <c r="O105" s="243"/>
      <c r="P105" s="223"/>
    </row>
    <row r="106" spans="1:16" s="247" customFormat="1" ht="23.45" customHeight="1" x14ac:dyDescent="0.25">
      <c r="A106" s="224">
        <f t="shared" si="37"/>
        <v>25</v>
      </c>
      <c r="B106" s="256" t="s">
        <v>402</v>
      </c>
      <c r="C106" s="314" t="s">
        <v>647</v>
      </c>
      <c r="D106" s="426" t="s">
        <v>403</v>
      </c>
      <c r="E106" s="325">
        <f>IFERROR((VLOOKUP($D106,'[6]Mẫu 4A (qtdv)'!$D$11:$P$45,2,0)),0)</f>
        <v>86</v>
      </c>
      <c r="F106" s="325">
        <f>IFERROR((VLOOKUP($D106,'[6]Mẫu 4A (qtdv)'!$D$11:$P$45,3,0)),0)</f>
        <v>26</v>
      </c>
      <c r="G106" s="325">
        <f>IFERROR((VLOOKUP($D106,'[6]Mẫu 4A (qtdv)'!$D$11:$P$45,4,0)),0)</f>
        <v>60</v>
      </c>
      <c r="H106" s="325">
        <f>IFERROR((VLOOKUP($D106,'[6]Mẫu 4A (qtdv)'!$D$11:$P$45,5,0)),0)</f>
        <v>0</v>
      </c>
      <c r="I106" s="325">
        <f>IFERROR((VLOOKUP($D106,'[6]Mẫu 4A (qtdv)'!$D$11:$P$45,6,0)),0)</f>
        <v>0</v>
      </c>
      <c r="J106" s="457">
        <f>ROUND(F106+G106+H106-I106,1)</f>
        <v>86</v>
      </c>
      <c r="K106" s="219" t="str">
        <f t="shared" si="38"/>
        <v/>
      </c>
      <c r="L106" s="219" t="str">
        <f t="shared" si="34"/>
        <v>X</v>
      </c>
      <c r="M106" s="219" t="str">
        <f t="shared" si="39"/>
        <v/>
      </c>
      <c r="N106" s="219" t="str">
        <f t="shared" si="40"/>
        <v/>
      </c>
      <c r="O106" s="243"/>
      <c r="P106" s="223"/>
    </row>
    <row r="107" spans="1:16" s="248" customFormat="1" ht="23.45" customHeight="1" x14ac:dyDescent="0.25">
      <c r="A107" s="224">
        <f t="shared" si="37"/>
        <v>26</v>
      </c>
      <c r="B107" s="256" t="s">
        <v>404</v>
      </c>
      <c r="C107" s="314" t="s">
        <v>623</v>
      </c>
      <c r="D107" s="426" t="s">
        <v>405</v>
      </c>
      <c r="E107" s="325">
        <f>IFERROR((VLOOKUP($D107,'[6]Mẫu 4A (qtdv)'!$D$11:$P$45,2,0)),0)</f>
        <v>83</v>
      </c>
      <c r="F107" s="325">
        <f>IFERROR((VLOOKUP($D107,'[6]Mẫu 4A (qtdv)'!$D$11:$P$45,3,0)),0)</f>
        <v>26</v>
      </c>
      <c r="G107" s="325">
        <f>IFERROR((VLOOKUP($D107,'[6]Mẫu 4A (qtdv)'!$D$11:$P$45,4,0)),0)</f>
        <v>60</v>
      </c>
      <c r="H107" s="325">
        <f>IFERROR((VLOOKUP($D107,'[6]Mẫu 4A (qtdv)'!$D$11:$P$45,5,0)),0)</f>
        <v>0</v>
      </c>
      <c r="I107" s="325">
        <f>IFERROR((VLOOKUP($D107,'[6]Mẫu 4A (qtdv)'!$D$11:$P$45,6,0)),0)</f>
        <v>0</v>
      </c>
      <c r="J107" s="457">
        <f>ROUND(F107+G107+H107-I107,1)</f>
        <v>86</v>
      </c>
      <c r="K107" s="219" t="str">
        <f t="shared" si="38"/>
        <v/>
      </c>
      <c r="L107" s="219" t="str">
        <f t="shared" si="34"/>
        <v>X</v>
      </c>
      <c r="M107" s="219" t="str">
        <f t="shared" si="39"/>
        <v/>
      </c>
      <c r="N107" s="219" t="str">
        <f t="shared" si="40"/>
        <v/>
      </c>
      <c r="O107" s="243"/>
      <c r="P107" s="223"/>
    </row>
    <row r="108" spans="1:16" s="248" customFormat="1" ht="23.45" customHeight="1" x14ac:dyDescent="0.25">
      <c r="A108" s="224">
        <f t="shared" si="37"/>
        <v>27</v>
      </c>
      <c r="B108" s="256" t="s">
        <v>855</v>
      </c>
      <c r="C108" s="314" t="s">
        <v>854</v>
      </c>
      <c r="D108" s="534" t="s">
        <v>856</v>
      </c>
      <c r="E108" s="325">
        <f>IFERROR((VLOOKUP($D108,'[6]Mẫu 4A (qtdv)'!$D$11:$P$45,2,0)),0)</f>
        <v>86</v>
      </c>
      <c r="F108" s="325">
        <f>IFERROR((VLOOKUP($D108,'[6]Mẫu 4A (qtdv)'!$D$11:$P$45,3,0)),0)</f>
        <v>26</v>
      </c>
      <c r="G108" s="325">
        <f>IFERROR((VLOOKUP($D108,'[6]Mẫu 4A (qtdv)'!$D$11:$P$45,4,0)),0)</f>
        <v>60</v>
      </c>
      <c r="H108" s="325">
        <f>IFERROR((VLOOKUP($D108,'[6]Mẫu 4A (qtdv)'!$D$11:$P$45,5,0)),0)</f>
        <v>0</v>
      </c>
      <c r="I108" s="325">
        <f>IFERROR((VLOOKUP($D108,'[6]Mẫu 4A (qtdv)'!$D$11:$P$45,6,0)),0)</f>
        <v>0</v>
      </c>
      <c r="J108" s="457"/>
      <c r="K108" s="219"/>
      <c r="L108" s="219"/>
      <c r="M108" s="219"/>
      <c r="N108" s="219"/>
      <c r="O108" s="243"/>
      <c r="P108" s="223"/>
    </row>
    <row r="109" spans="1:16" s="3" customFormat="1" ht="23.45" customHeight="1" x14ac:dyDescent="0.25">
      <c r="A109" s="224">
        <f t="shared" si="37"/>
        <v>28</v>
      </c>
      <c r="B109" s="355" t="s">
        <v>709</v>
      </c>
      <c r="C109" s="430" t="s">
        <v>112</v>
      </c>
      <c r="D109" s="150" t="s">
        <v>71</v>
      </c>
      <c r="E109" s="325">
        <f>IFERROR((VLOOKUP($D109,'[6]Mẫu 4A (qtdv)'!$D$11:$P$45,2,0)),0)</f>
        <v>77</v>
      </c>
      <c r="F109" s="325">
        <f>IFERROR((VLOOKUP($D109,'[6]Mẫu 4A (qtdv)'!$D$11:$P$45,3,0)),0)</f>
        <v>26</v>
      </c>
      <c r="G109" s="325">
        <f>IFERROR((VLOOKUP($D109,'[6]Mẫu 4A (qtdv)'!$D$11:$P$45,4,0)),0)</f>
        <v>50</v>
      </c>
      <c r="H109" s="325">
        <f>IFERROR((VLOOKUP($D109,'[6]Mẫu 4A (qtdv)'!$D$11:$P$45,5,0)),0)</f>
        <v>0</v>
      </c>
      <c r="I109" s="325">
        <f>IFERROR((VLOOKUP($D109,'[6]Mẫu 4A (qtdv)'!$D$11:$P$45,6,0)),0)</f>
        <v>0</v>
      </c>
      <c r="J109" s="459">
        <f t="shared" ref="J109:J114" si="41">ROUND(F109+G109+H109-I109,1)</f>
        <v>76</v>
      </c>
      <c r="K109" s="219" t="str">
        <f>IF(AND($J109&gt;=90,$J109&lt;=100),"X",IF($J109&lt;90,"",""))</f>
        <v/>
      </c>
      <c r="L109" s="219" t="str">
        <f>IF(AND($J109&gt;=75,$J109&lt;90),"X",IF($J109&lt;75,"",""))</f>
        <v>X</v>
      </c>
      <c r="M109" s="219" t="str">
        <f>IF(AND($J109&gt;=50,$J109&lt;75),"X",IF($J109&lt;50,"",""))</f>
        <v/>
      </c>
      <c r="N109" s="219" t="str">
        <f>IF($J109&lt;50,"X","")</f>
        <v/>
      </c>
      <c r="O109" s="215"/>
      <c r="P109" s="208"/>
    </row>
    <row r="110" spans="1:16" s="5" customFormat="1" ht="23.45" customHeight="1" x14ac:dyDescent="0.25">
      <c r="A110" s="224">
        <f t="shared" si="37"/>
        <v>29</v>
      </c>
      <c r="B110" s="355" t="s">
        <v>710</v>
      </c>
      <c r="C110" s="430" t="s">
        <v>426</v>
      </c>
      <c r="D110" s="150" t="s">
        <v>72</v>
      </c>
      <c r="E110" s="325">
        <f>IFERROR((VLOOKUP($D110,'[6]Mẫu 4A (qtdv)'!$D$11:$P$45,2,0)),0)</f>
        <v>77</v>
      </c>
      <c r="F110" s="325">
        <f>IFERROR((VLOOKUP($D110,'[6]Mẫu 4A (qtdv)'!$D$11:$P$45,3,0)),0)</f>
        <v>26</v>
      </c>
      <c r="G110" s="325">
        <f>IFERROR((VLOOKUP($D110,'[6]Mẫu 4A (qtdv)'!$D$11:$P$45,4,0)),0)</f>
        <v>50</v>
      </c>
      <c r="H110" s="325">
        <f>IFERROR((VLOOKUP($D110,'[6]Mẫu 4A (qtdv)'!$D$11:$P$45,5,0)),0)</f>
        <v>0</v>
      </c>
      <c r="I110" s="325">
        <f>IFERROR((VLOOKUP($D110,'[6]Mẫu 4A (qtdv)'!$D$11:$P$45,6,0)),0)</f>
        <v>0</v>
      </c>
      <c r="J110" s="459">
        <f t="shared" si="41"/>
        <v>76</v>
      </c>
      <c r="K110" s="219" t="str">
        <f>IF(AND($J110&gt;=90,$J110&lt;=100),"X",IF($J110&lt;90,"",""))</f>
        <v/>
      </c>
      <c r="L110" s="219" t="str">
        <f>IF(AND($J110&gt;=75,$J110&lt;90),"X",IF($J110&lt;75,"",""))</f>
        <v>X</v>
      </c>
      <c r="M110" s="219" t="str">
        <f>IF(AND($J110&gt;=50,$J110&lt;75),"X",IF($J110&lt;50,"",""))</f>
        <v/>
      </c>
      <c r="N110" s="219" t="str">
        <f>IF($J110&lt;50,"X","")</f>
        <v/>
      </c>
      <c r="O110" s="215"/>
      <c r="P110" s="208"/>
    </row>
    <row r="111" spans="1:16" s="248" customFormat="1" ht="30" customHeight="1" x14ac:dyDescent="0.25">
      <c r="A111" s="224">
        <f t="shared" si="37"/>
        <v>30</v>
      </c>
      <c r="B111" s="411" t="s">
        <v>656</v>
      </c>
      <c r="C111" s="216" t="s">
        <v>593</v>
      </c>
      <c r="D111" s="150" t="s">
        <v>176</v>
      </c>
      <c r="E111" s="325">
        <f>IFERROR((VLOOKUP($D111,'[6]Mẫu 4A (qtdv)'!$D$11:$P$45,2,0)),0)</f>
        <v>75</v>
      </c>
      <c r="F111" s="325">
        <f>IFERROR((VLOOKUP($D111,'[6]Mẫu 4A (qtdv)'!$D$11:$P$45,3,0)),0)</f>
        <v>26</v>
      </c>
      <c r="G111" s="325">
        <f>IFERROR((VLOOKUP($D111,'[6]Mẫu 4A (qtdv)'!$D$11:$P$45,4,0)),0)</f>
        <v>50</v>
      </c>
      <c r="H111" s="325">
        <f>IFERROR((VLOOKUP($D111,'[6]Mẫu 4A (qtdv)'!$D$11:$P$45,5,0)),0)</f>
        <v>0</v>
      </c>
      <c r="I111" s="325">
        <f>IFERROR((VLOOKUP($D111,'[6]Mẫu 4A (qtdv)'!$D$11:$P$45,6,0)),0)</f>
        <v>0</v>
      </c>
      <c r="J111" s="465">
        <f t="shared" si="41"/>
        <v>76</v>
      </c>
      <c r="K111" s="219" t="str">
        <f>IF(AND($J111&gt;=90,$J111&lt;=100),"X",IF($J111&lt;90,"",""))</f>
        <v/>
      </c>
      <c r="L111" s="219" t="str">
        <f>IF(AND($J111&gt;=75,$J111&lt;90),"X",IF($J111&lt;75,"",""))</f>
        <v>X</v>
      </c>
      <c r="M111" s="219" t="str">
        <f>IF(AND($J111&gt;=50,$J111&lt;75),"X",IF($J111&lt;50,"",""))</f>
        <v/>
      </c>
      <c r="N111" s="219" t="str">
        <f>IF($J111&lt;50,"X","")</f>
        <v/>
      </c>
      <c r="O111" s="243"/>
      <c r="P111" s="217"/>
    </row>
    <row r="112" spans="1:16" s="246" customFormat="1" ht="23.45" customHeight="1" x14ac:dyDescent="0.25">
      <c r="A112" s="224">
        <f t="shared" si="37"/>
        <v>31</v>
      </c>
      <c r="B112" s="256" t="s">
        <v>407</v>
      </c>
      <c r="C112" s="314" t="s">
        <v>649</v>
      </c>
      <c r="D112" s="426" t="s">
        <v>408</v>
      </c>
      <c r="E112" s="325">
        <f>IFERROR((VLOOKUP($D112,'[6]Mẫu 4A (qtdv)'!$D$11:$P$45,2,0)),0)</f>
        <v>91</v>
      </c>
      <c r="F112" s="325">
        <f>IFERROR((VLOOKUP($D112,'[6]Mẫu 4A (qtdv)'!$D$11:$P$45,3,0)),0)</f>
        <v>33</v>
      </c>
      <c r="G112" s="325">
        <f>IFERROR((VLOOKUP($D112,'[6]Mẫu 4A (qtdv)'!$D$11:$P$45,4,0)),0)</f>
        <v>60</v>
      </c>
      <c r="H112" s="325">
        <f>IFERROR((VLOOKUP($D112,'[6]Mẫu 4A (qtdv)'!$D$11:$P$45,5,0)),0)</f>
        <v>0</v>
      </c>
      <c r="I112" s="325">
        <f>IFERROR((VLOOKUP($D112,'[6]Mẫu 4A (qtdv)'!$D$11:$P$45,6,0)),0)</f>
        <v>0</v>
      </c>
      <c r="J112" s="457">
        <f t="shared" si="41"/>
        <v>93</v>
      </c>
      <c r="K112" s="219" t="str">
        <f t="shared" si="38"/>
        <v>X</v>
      </c>
      <c r="L112" s="219" t="str">
        <f t="shared" si="34"/>
        <v/>
      </c>
      <c r="M112" s="219" t="str">
        <f t="shared" si="39"/>
        <v/>
      </c>
      <c r="N112" s="219" t="str">
        <f t="shared" si="40"/>
        <v/>
      </c>
      <c r="O112" s="243"/>
      <c r="P112" s="223"/>
    </row>
    <row r="113" spans="1:17" s="31" customFormat="1" ht="23.45" customHeight="1" x14ac:dyDescent="0.25">
      <c r="A113" s="224">
        <f t="shared" si="37"/>
        <v>32</v>
      </c>
      <c r="B113" s="352" t="s">
        <v>67</v>
      </c>
      <c r="C113" s="354" t="s">
        <v>149</v>
      </c>
      <c r="D113" s="151" t="s">
        <v>68</v>
      </c>
      <c r="E113" s="325">
        <f>IFERROR((VLOOKUP($D113,'[6]Mẫu 4A (qtdv)'!$D$11:$P$45,2,0)),0)</f>
        <v>94</v>
      </c>
      <c r="F113" s="325">
        <f>IFERROR((VLOOKUP($D113,'[6]Mẫu 4A (qtdv)'!$D$11:$P$45,3,0)),0)</f>
        <v>35</v>
      </c>
      <c r="G113" s="325">
        <f>IFERROR((VLOOKUP($D113,'[6]Mẫu 4A (qtdv)'!$D$11:$P$45,4,0)),0)</f>
        <v>60</v>
      </c>
      <c r="H113" s="325">
        <f>IFERROR((VLOOKUP($D113,'[6]Mẫu 4A (qtdv)'!$D$11:$P$45,5,0)),0)</f>
        <v>0</v>
      </c>
      <c r="I113" s="325">
        <f>IFERROR((VLOOKUP($D113,'[6]Mẫu 4A (qtdv)'!$D$11:$P$45,6,0)),0)</f>
        <v>0</v>
      </c>
      <c r="J113" s="459">
        <f t="shared" si="41"/>
        <v>95</v>
      </c>
      <c r="K113" s="219" t="str">
        <f>IF(AND($J113&gt;=90,$J113&lt;=100),"X",IF($J113&lt;90,"",""))</f>
        <v>X</v>
      </c>
      <c r="L113" s="219" t="str">
        <f>IF(AND($J113&gt;=75,$J113&lt;90),"X",IF($J113&lt;75,"",""))</f>
        <v/>
      </c>
      <c r="M113" s="219" t="str">
        <f>IF(AND($J113&gt;=50,$J113&lt;75),"X",IF($J113&lt;50,"",""))</f>
        <v/>
      </c>
      <c r="N113" s="219" t="str">
        <f>IF($J113&lt;50,"X","")</f>
        <v/>
      </c>
      <c r="O113" s="215"/>
      <c r="P113" s="208"/>
    </row>
    <row r="114" spans="1:17" s="247" customFormat="1" ht="23.45" customHeight="1" x14ac:dyDescent="0.25">
      <c r="A114" s="224">
        <f t="shared" si="37"/>
        <v>33</v>
      </c>
      <c r="B114" s="256" t="s">
        <v>409</v>
      </c>
      <c r="C114" s="314" t="s">
        <v>650</v>
      </c>
      <c r="D114" s="426" t="s">
        <v>410</v>
      </c>
      <c r="E114" s="325">
        <f>IFERROR((VLOOKUP($D114,'[6]Mẫu 4A (qtdv)'!$D$11:$P$45,2,0)),0)</f>
        <v>81</v>
      </c>
      <c r="F114" s="325">
        <f>IFERROR((VLOOKUP($D114,'[6]Mẫu 4A (qtdv)'!$D$11:$P$45,3,0)),0)</f>
        <v>33</v>
      </c>
      <c r="G114" s="325">
        <f>IFERROR((VLOOKUP($D114,'[6]Mẫu 4A (qtdv)'!$D$11:$P$45,4,0)),0)</f>
        <v>50</v>
      </c>
      <c r="H114" s="325">
        <f>IFERROR((VLOOKUP($D114,'[6]Mẫu 4A (qtdv)'!$D$11:$P$45,5,0)),0)</f>
        <v>0</v>
      </c>
      <c r="I114" s="325">
        <f>IFERROR((VLOOKUP($D114,'[6]Mẫu 4A (qtdv)'!$D$11:$P$45,6,0)),0)</f>
        <v>0</v>
      </c>
      <c r="J114" s="457">
        <f t="shared" si="41"/>
        <v>83</v>
      </c>
      <c r="K114" s="219" t="str">
        <f t="shared" si="38"/>
        <v/>
      </c>
      <c r="L114" s="219" t="str">
        <f t="shared" si="34"/>
        <v>X</v>
      </c>
      <c r="M114" s="219" t="str">
        <f t="shared" si="39"/>
        <v/>
      </c>
      <c r="N114" s="219" t="str">
        <f t="shared" si="40"/>
        <v/>
      </c>
      <c r="O114" s="243"/>
      <c r="P114" s="223"/>
    </row>
    <row r="115" spans="1:17" s="247" customFormat="1" ht="23.45" customHeight="1" x14ac:dyDescent="0.25">
      <c r="A115" s="486" t="s">
        <v>776</v>
      </c>
      <c r="B115" s="775" t="s">
        <v>475</v>
      </c>
      <c r="C115" s="776"/>
      <c r="D115" s="777"/>
      <c r="E115" s="483"/>
      <c r="F115" s="483"/>
      <c r="G115" s="483"/>
      <c r="H115" s="483"/>
      <c r="I115" s="483"/>
      <c r="J115" s="483"/>
      <c r="K115" s="501">
        <f>K116+K129</f>
        <v>10</v>
      </c>
      <c r="L115" s="501">
        <f>L116+L129</f>
        <v>6</v>
      </c>
      <c r="M115" s="501">
        <f>M116+M129</f>
        <v>0</v>
      </c>
      <c r="N115" s="501">
        <f>N116+N129</f>
        <v>0</v>
      </c>
      <c r="O115" s="501">
        <f>O116+O129</f>
        <v>0</v>
      </c>
      <c r="P115" s="485"/>
    </row>
    <row r="116" spans="1:17" s="246" customFormat="1" ht="23.25" customHeight="1" x14ac:dyDescent="0.25">
      <c r="A116" s="206" t="s">
        <v>697</v>
      </c>
      <c r="B116" s="250" t="s">
        <v>23</v>
      </c>
      <c r="C116" s="436"/>
      <c r="D116" s="208"/>
      <c r="E116" s="251"/>
      <c r="F116" s="251"/>
      <c r="G116" s="251"/>
      <c r="H116" s="251"/>
      <c r="I116" s="251"/>
      <c r="J116" s="464"/>
      <c r="K116" s="210">
        <f>COUNTIF(K117:K128,"X")</f>
        <v>10</v>
      </c>
      <c r="L116" s="210">
        <f>COUNTIF(L117:L128,"X")</f>
        <v>2</v>
      </c>
      <c r="M116" s="210">
        <f>COUNTIF(M117:M128,"X")</f>
        <v>0</v>
      </c>
      <c r="N116" s="210">
        <f>COUNTIF(N117:N128,"X")</f>
        <v>0</v>
      </c>
      <c r="O116" s="210">
        <f>COUNTIF(O117:O128,"X")</f>
        <v>0</v>
      </c>
      <c r="P116" s="241"/>
    </row>
    <row r="117" spans="1:17" s="246" customFormat="1" ht="24.75" customHeight="1" x14ac:dyDescent="0.25">
      <c r="A117" s="252">
        <v>1</v>
      </c>
      <c r="B117" s="253" t="s">
        <v>413</v>
      </c>
      <c r="C117" s="450" t="s">
        <v>414</v>
      </c>
      <c r="D117" s="218">
        <v>11100000707</v>
      </c>
      <c r="E117" s="254">
        <f>IFERROR((VLOOKUP($D117,'[7]Mẫu 4A'!$D$10:$P$28,2,0)),0)</f>
        <v>92</v>
      </c>
      <c r="F117" s="254">
        <f>IFERROR((VLOOKUP($D117,'[7]Mẫu 4A'!$D$10:$P$28,3,0)),0)</f>
        <v>32</v>
      </c>
      <c r="G117" s="254">
        <f>IFERROR((VLOOKUP($D117,'[7]Mẫu 4A'!$D$10:$P$28,4,0)),0)</f>
        <v>60</v>
      </c>
      <c r="H117" s="254">
        <f>IFERROR((VLOOKUP($D117,'[7]Mẫu 4A'!$D$10:$P$28,5,0)),0)</f>
        <v>0</v>
      </c>
      <c r="I117" s="254">
        <f>IFERROR((VLOOKUP($D117,'[7]Mẫu 4A'!$D$10:$P$28,6,0)),0)</f>
        <v>0</v>
      </c>
      <c r="J117" s="462">
        <f>ROUND(F117+G117+H117-I117,1)</f>
        <v>92</v>
      </c>
      <c r="K117" s="255" t="str">
        <f>IF(AND($J117&gt;=90,$J117&lt;=100),"X",IF($J117&lt;90,"",""))</f>
        <v>X</v>
      </c>
      <c r="L117" s="255" t="str">
        <f>IF(AND($J117&gt;=75,$J117&lt;90),"X",IF($J117&lt;75,"",""))</f>
        <v/>
      </c>
      <c r="M117" s="255" t="str">
        <f>IF(AND($J117&gt;=50,$J117&lt;75),"X",IF($J117&lt;50,"",""))</f>
        <v/>
      </c>
      <c r="N117" s="255" t="str">
        <f>IF($J117&lt;50,"X","")</f>
        <v/>
      </c>
      <c r="O117" s="252"/>
      <c r="P117" s="252"/>
    </row>
    <row r="118" spans="1:17" s="247" customFormat="1" ht="22.5" customHeight="1" x14ac:dyDescent="0.25">
      <c r="A118" s="252">
        <v>2</v>
      </c>
      <c r="B118" s="253" t="s">
        <v>28</v>
      </c>
      <c r="C118" s="450" t="s">
        <v>415</v>
      </c>
      <c r="D118" s="218">
        <v>11100000732</v>
      </c>
      <c r="E118" s="254">
        <f>IFERROR((VLOOKUP($D118,'[7]Mẫu 4A'!$D$10:$P$28,2,0)),0)</f>
        <v>91</v>
      </c>
      <c r="F118" s="254">
        <f>IFERROR((VLOOKUP($D118,'[7]Mẫu 4A'!$D$10:$P$28,3,0)),0)</f>
        <v>31</v>
      </c>
      <c r="G118" s="254">
        <f>IFERROR((VLOOKUP($D118,'[7]Mẫu 4A'!$D$10:$P$28,4,0)),0)</f>
        <v>60</v>
      </c>
      <c r="H118" s="254">
        <f>IFERROR((VLOOKUP($D118,'[7]Mẫu 4A'!$D$10:$P$28,5,0)),0)</f>
        <v>0</v>
      </c>
      <c r="I118" s="254">
        <f>IFERROR((VLOOKUP($D118,'[7]Mẫu 4A'!$D$10:$P$28,6,0)),0)</f>
        <v>0</v>
      </c>
      <c r="J118" s="462">
        <f t="shared" ref="J118:J128" si="42">ROUND(F118+G118+H118-I118,1)</f>
        <v>91</v>
      </c>
      <c r="K118" s="255" t="str">
        <f>IF(AND($J118&gt;=90,$J118&lt;=100),"X",IF($J118&lt;90,"",""))</f>
        <v>X</v>
      </c>
      <c r="L118" s="255" t="str">
        <f>IF(AND($J118&gt;=75,$J118&lt;90),"X",IF($J118&lt;75,"",""))</f>
        <v/>
      </c>
      <c r="M118" s="255" t="str">
        <f>IF(AND($J118&gt;=50,$J118&lt;75),"X",IF($J118&lt;50,"",""))</f>
        <v/>
      </c>
      <c r="N118" s="255" t="str">
        <f>IF($J118&lt;50,"X","")</f>
        <v/>
      </c>
      <c r="O118" s="252"/>
      <c r="P118" s="252"/>
    </row>
    <row r="119" spans="1:17" s="247" customFormat="1" ht="22.5" customHeight="1" x14ac:dyDescent="0.25">
      <c r="A119" s="252">
        <v>3</v>
      </c>
      <c r="B119" s="253" t="s">
        <v>164</v>
      </c>
      <c r="C119" s="450" t="s">
        <v>416</v>
      </c>
      <c r="D119" s="218">
        <v>11100000798</v>
      </c>
      <c r="E119" s="254">
        <f>IFERROR((VLOOKUP($D119,'[7]Mẫu 4A'!$D$10:$P$28,2,0)),0)</f>
        <v>92</v>
      </c>
      <c r="F119" s="254">
        <f>IFERROR((VLOOKUP($D119,'[7]Mẫu 4A'!$D$10:$P$28,3,0)),0)</f>
        <v>32</v>
      </c>
      <c r="G119" s="254">
        <f>IFERROR((VLOOKUP($D119,'[7]Mẫu 4A'!$D$10:$P$28,4,0)),0)</f>
        <v>60</v>
      </c>
      <c r="H119" s="254">
        <f>IFERROR((VLOOKUP($D119,'[7]Mẫu 4A'!$D$10:$P$28,5,0)),0)</f>
        <v>0</v>
      </c>
      <c r="I119" s="254">
        <f>IFERROR((VLOOKUP($D119,'[7]Mẫu 4A'!$D$10:$P$28,6,0)),0)</f>
        <v>0</v>
      </c>
      <c r="J119" s="462">
        <f t="shared" si="42"/>
        <v>92</v>
      </c>
      <c r="K119" s="255"/>
      <c r="L119" s="255" t="s">
        <v>299</v>
      </c>
      <c r="M119" s="255" t="str">
        <f>IF(AND($J119&gt;=50,$J119&lt;75),"X",IF($J119&lt;50,"",""))</f>
        <v/>
      </c>
      <c r="N119" s="255" t="str">
        <f>IF($J119&lt;50,"X","")</f>
        <v/>
      </c>
      <c r="O119" s="252"/>
      <c r="P119" s="252"/>
    </row>
    <row r="120" spans="1:17" s="246" customFormat="1" ht="22.5" customHeight="1" x14ac:dyDescent="0.25">
      <c r="A120" s="252">
        <v>4</v>
      </c>
      <c r="B120" s="256" t="s">
        <v>417</v>
      </c>
      <c r="C120" s="450" t="s">
        <v>102</v>
      </c>
      <c r="D120" s="218">
        <v>11100083384</v>
      </c>
      <c r="E120" s="254">
        <f>IFERROR((VLOOKUP($D120,'[7]Mẫu 4A'!$D$10:$P$28,2,0)),0)</f>
        <v>92</v>
      </c>
      <c r="F120" s="254">
        <f>IFERROR((VLOOKUP($D120,'[7]Mẫu 4A'!$D$10:$P$28,3,0)),0)</f>
        <v>32</v>
      </c>
      <c r="G120" s="254">
        <f>IFERROR((VLOOKUP($D120,'[7]Mẫu 4A'!$D$10:$P$28,4,0)),0)</f>
        <v>60</v>
      </c>
      <c r="H120" s="254">
        <f>IFERROR((VLOOKUP($D120,'[7]Mẫu 4A'!$D$10:$P$28,5,0)),0)</f>
        <v>0</v>
      </c>
      <c r="I120" s="254">
        <f>IFERROR((VLOOKUP($D120,'[7]Mẫu 4A'!$D$10:$P$28,6,0)),0)</f>
        <v>0</v>
      </c>
      <c r="J120" s="462">
        <f t="shared" si="42"/>
        <v>92</v>
      </c>
      <c r="K120" s="255" t="str">
        <f>IF(AND($J120&gt;=90,$J120&lt;=100),"X",IF($J120&lt;90,"",""))</f>
        <v>X</v>
      </c>
      <c r="L120" s="255" t="str">
        <f>IF(AND($J120&gt;=75,$J120&lt;90),"X",IF($J120&lt;75,"",""))</f>
        <v/>
      </c>
      <c r="M120" s="255" t="str">
        <f>IF(AND($J120&gt;=50,$J120&lt;75),"X",IF($J120&lt;50,"",""))</f>
        <v/>
      </c>
      <c r="N120" s="255" t="str">
        <f>IF($J120&lt;50,"X","")</f>
        <v/>
      </c>
      <c r="O120" s="252"/>
      <c r="P120" s="241"/>
    </row>
    <row r="121" spans="1:17" s="248" customFormat="1" ht="22.5" customHeight="1" x14ac:dyDescent="0.25">
      <c r="A121" s="252">
        <v>5</v>
      </c>
      <c r="B121" s="253" t="s">
        <v>418</v>
      </c>
      <c r="C121" s="450" t="s">
        <v>419</v>
      </c>
      <c r="D121" s="218">
        <v>11100000782</v>
      </c>
      <c r="E121" s="254">
        <f>IFERROR((VLOOKUP($D121,'[7]Mẫu 4A'!$D$10:$P$28,2,0)),0)</f>
        <v>94</v>
      </c>
      <c r="F121" s="254">
        <f>IFERROR((VLOOKUP($D121,'[7]Mẫu 4A'!$D$10:$P$28,3,0)),0)</f>
        <v>30</v>
      </c>
      <c r="G121" s="254">
        <f>IFERROR((VLOOKUP($D121,'[7]Mẫu 4A'!$D$10:$P$28,4,0)),0)</f>
        <v>60</v>
      </c>
      <c r="H121" s="254">
        <f>IFERROR((VLOOKUP($D121,'[7]Mẫu 4A'!$D$10:$P$28,5,0)),0)</f>
        <v>0</v>
      </c>
      <c r="I121" s="254">
        <f>IFERROR((VLOOKUP($D121,'[7]Mẫu 4A'!$D$10:$P$28,6,0)),0)</f>
        <v>0</v>
      </c>
      <c r="J121" s="462">
        <f t="shared" si="42"/>
        <v>90</v>
      </c>
      <c r="K121" s="255" t="str">
        <f>IF(AND($J121&gt;=90,$J121&lt;=100),"X",IF($J121&lt;90,"",""))</f>
        <v>X</v>
      </c>
      <c r="L121" s="255" t="str">
        <f>IF(AND($J121&gt;=75,$J121&lt;90),"X",IF($J121&lt;75,"",""))</f>
        <v/>
      </c>
      <c r="M121" s="255" t="str">
        <f>IF(AND($J121&gt;=50,$J121&lt;75),"X",IF($J121&lt;50,"",""))</f>
        <v/>
      </c>
      <c r="N121" s="255" t="str">
        <f>IF($J121&lt;50,"X","")</f>
        <v/>
      </c>
      <c r="O121" s="257"/>
      <c r="P121" s="258"/>
    </row>
    <row r="122" spans="1:17" s="248" customFormat="1" ht="22.5" customHeight="1" x14ac:dyDescent="0.25">
      <c r="A122" s="252">
        <v>6</v>
      </c>
      <c r="B122" s="253" t="s">
        <v>190</v>
      </c>
      <c r="C122" s="450" t="s">
        <v>278</v>
      </c>
      <c r="D122" s="218">
        <v>11100115707</v>
      </c>
      <c r="E122" s="254">
        <f>IFERROR((VLOOKUP($D122,'[7]Mẫu 4A'!$D$10:$P$28,2,0)),0)</f>
        <v>90</v>
      </c>
      <c r="F122" s="254">
        <f>IFERROR((VLOOKUP($D122,'[7]Mẫu 4A'!$D$10:$P$28,3,0)),0)</f>
        <v>30</v>
      </c>
      <c r="G122" s="254">
        <f>IFERROR((VLOOKUP($D122,'[7]Mẫu 4A'!$D$10:$P$28,4,0)),0)</f>
        <v>60</v>
      </c>
      <c r="H122" s="254">
        <f>IFERROR((VLOOKUP($D122,'[7]Mẫu 4A'!$D$10:$P$28,5,0)),0)</f>
        <v>0</v>
      </c>
      <c r="I122" s="254">
        <f>IFERROR((VLOOKUP($D122,'[7]Mẫu 4A'!$D$10:$P$28,6,0)),0)</f>
        <v>0</v>
      </c>
      <c r="J122" s="462">
        <f t="shared" si="42"/>
        <v>90</v>
      </c>
      <c r="K122" s="255" t="str">
        <f t="shared" ref="K122:K133" si="43">IF(AND($J122&gt;=90,$J122&lt;=100),"X",IF($J122&lt;90,"",""))</f>
        <v>X</v>
      </c>
      <c r="L122" s="255" t="str">
        <f t="shared" ref="L122:L133" si="44">IF(AND($J122&gt;=75,$J122&lt;90),"X",IF($J122&lt;75,"",""))</f>
        <v/>
      </c>
      <c r="M122" s="255" t="str">
        <f t="shared" ref="M122:M133" si="45">IF(AND($J122&gt;=50,$J122&lt;75),"X",IF($J122&lt;50,"",""))</f>
        <v/>
      </c>
      <c r="N122" s="255" t="str">
        <f t="shared" ref="N122:N133" si="46">IF($J122&lt;50,"X","")</f>
        <v/>
      </c>
      <c r="O122" s="257"/>
      <c r="P122" s="258"/>
    </row>
    <row r="123" spans="1:17" s="248" customFormat="1" ht="22.5" customHeight="1" x14ac:dyDescent="0.25">
      <c r="A123" s="252">
        <v>7</v>
      </c>
      <c r="B123" s="253" t="s">
        <v>420</v>
      </c>
      <c r="C123" s="450" t="s">
        <v>421</v>
      </c>
      <c r="D123" s="218">
        <v>11100115705</v>
      </c>
      <c r="E123" s="254">
        <f>IFERROR((VLOOKUP($D123,'[7]Mẫu 4A'!$D$10:$P$28,2,0)),0)</f>
        <v>91</v>
      </c>
      <c r="F123" s="254">
        <f>IFERROR((VLOOKUP($D123,'[7]Mẫu 4A'!$D$10:$P$28,3,0)),0)</f>
        <v>32</v>
      </c>
      <c r="G123" s="254">
        <f>IFERROR((VLOOKUP($D123,'[7]Mẫu 4A'!$D$10:$P$28,4,0)),0)</f>
        <v>60</v>
      </c>
      <c r="H123" s="254">
        <f>IFERROR((VLOOKUP($D123,'[7]Mẫu 4A'!$D$10:$P$28,5,0)),0)</f>
        <v>1</v>
      </c>
      <c r="I123" s="254">
        <f>IFERROR((VLOOKUP($D123,'[7]Mẫu 4A'!$D$10:$P$28,6,0)),0)</f>
        <v>2.79</v>
      </c>
      <c r="J123" s="462">
        <f t="shared" si="42"/>
        <v>90.2</v>
      </c>
      <c r="K123" s="255" t="str">
        <f t="shared" si="43"/>
        <v>X</v>
      </c>
      <c r="L123" s="255" t="str">
        <f t="shared" si="44"/>
        <v/>
      </c>
      <c r="M123" s="255" t="str">
        <f t="shared" si="45"/>
        <v/>
      </c>
      <c r="N123" s="255" t="str">
        <f t="shared" si="46"/>
        <v/>
      </c>
      <c r="O123" s="257"/>
      <c r="P123" s="258"/>
    </row>
    <row r="124" spans="1:17" s="248" customFormat="1" ht="22.5" customHeight="1" x14ac:dyDescent="0.25">
      <c r="A124" s="252">
        <v>8</v>
      </c>
      <c r="B124" s="253" t="s">
        <v>422</v>
      </c>
      <c r="C124" s="450" t="s">
        <v>212</v>
      </c>
      <c r="D124" s="218">
        <v>40400000575</v>
      </c>
      <c r="E124" s="254">
        <f>IFERROR((VLOOKUP($D124,'[7]Mẫu 4A'!$D$10:$P$28,2,0)),0)</f>
        <v>84</v>
      </c>
      <c r="F124" s="254">
        <f>IFERROR((VLOOKUP($D124,'[7]Mẫu 4A'!$D$10:$P$28,3,0)),0)</f>
        <v>21</v>
      </c>
      <c r="G124" s="254">
        <f>IFERROR((VLOOKUP($D124,'[7]Mẫu 4A'!$D$10:$P$28,4,0)),0)</f>
        <v>60</v>
      </c>
      <c r="H124" s="254">
        <f>IFERROR((VLOOKUP($D124,'[7]Mẫu 4A'!$D$10:$P$28,5,0)),0)</f>
        <v>0</v>
      </c>
      <c r="I124" s="254">
        <f>IFERROR((VLOOKUP($D124,'[7]Mẫu 4A'!$D$10:$P$28,6,0)),0)</f>
        <v>0</v>
      </c>
      <c r="J124" s="462">
        <f t="shared" si="42"/>
        <v>81</v>
      </c>
      <c r="K124" s="255" t="str">
        <f t="shared" si="43"/>
        <v/>
      </c>
      <c r="L124" s="255" t="str">
        <f t="shared" si="44"/>
        <v>X</v>
      </c>
      <c r="M124" s="255" t="str">
        <f t="shared" si="45"/>
        <v/>
      </c>
      <c r="N124" s="255" t="str">
        <f t="shared" si="46"/>
        <v/>
      </c>
      <c r="O124" s="257"/>
      <c r="P124" s="258"/>
    </row>
    <row r="125" spans="1:17" s="248" customFormat="1" ht="22.5" customHeight="1" x14ac:dyDescent="0.25">
      <c r="A125" s="252">
        <v>9</v>
      </c>
      <c r="B125" s="253" t="s">
        <v>164</v>
      </c>
      <c r="C125" s="450" t="s">
        <v>423</v>
      </c>
      <c r="D125" s="218">
        <v>50700000362</v>
      </c>
      <c r="E125" s="254">
        <f>IFERROR((VLOOKUP($D125,'[7]Mẫu 4A'!$D$10:$P$28,2,0)),0)</f>
        <v>90</v>
      </c>
      <c r="F125" s="254">
        <f>IFERROR((VLOOKUP($D125,'[7]Mẫu 4A'!$D$10:$P$28,3,0)),0)</f>
        <v>32</v>
      </c>
      <c r="G125" s="254">
        <f>IFERROR((VLOOKUP($D125,'[7]Mẫu 4A'!$D$10:$P$28,4,0)),0)</f>
        <v>60</v>
      </c>
      <c r="H125" s="254">
        <f>IFERROR((VLOOKUP($D125,'[7]Mẫu 4A'!$D$10:$P$28,5,0)),0)</f>
        <v>0</v>
      </c>
      <c r="I125" s="254">
        <f>IFERROR((VLOOKUP($D125,'[7]Mẫu 4A'!$D$10:$P$28,6,0)),0)</f>
        <v>0</v>
      </c>
      <c r="J125" s="462">
        <f t="shared" si="42"/>
        <v>92</v>
      </c>
      <c r="K125" s="255" t="str">
        <f t="shared" si="43"/>
        <v>X</v>
      </c>
      <c r="L125" s="255" t="str">
        <f t="shared" si="44"/>
        <v/>
      </c>
      <c r="M125" s="255" t="str">
        <f t="shared" si="45"/>
        <v/>
      </c>
      <c r="N125" s="255" t="str">
        <f t="shared" si="46"/>
        <v/>
      </c>
      <c r="O125" s="257"/>
      <c r="P125" s="258"/>
    </row>
    <row r="126" spans="1:17" s="248" customFormat="1" ht="22.5" customHeight="1" x14ac:dyDescent="0.25">
      <c r="A126" s="252">
        <v>10</v>
      </c>
      <c r="B126" s="253" t="s">
        <v>615</v>
      </c>
      <c r="C126" s="450" t="s">
        <v>115</v>
      </c>
      <c r="D126" s="218">
        <v>11100115720</v>
      </c>
      <c r="E126" s="254">
        <f>IFERROR((VLOOKUP($D126,'[7]Mẫu 4A'!$D$10:$P$28,2,0)),0)</f>
        <v>92</v>
      </c>
      <c r="F126" s="254">
        <f>IFERROR((VLOOKUP($D126,'[7]Mẫu 4A'!$D$10:$P$28,3,0)),0)</f>
        <v>31</v>
      </c>
      <c r="G126" s="254">
        <f>IFERROR((VLOOKUP($D126,'[7]Mẫu 4A'!$D$10:$P$28,4,0)),0)</f>
        <v>60</v>
      </c>
      <c r="H126" s="254">
        <f>IFERROR((VLOOKUP($D126,'[7]Mẫu 4A'!$D$10:$P$28,5,0)),0)</f>
        <v>0</v>
      </c>
      <c r="I126" s="254">
        <f>IFERROR((VLOOKUP($D126,'[7]Mẫu 4A'!$D$10:$P$28,6,0)),0)</f>
        <v>0</v>
      </c>
      <c r="J126" s="462">
        <f t="shared" si="42"/>
        <v>91</v>
      </c>
      <c r="K126" s="255" t="str">
        <f t="shared" si="43"/>
        <v>X</v>
      </c>
      <c r="L126" s="255" t="str">
        <f t="shared" si="44"/>
        <v/>
      </c>
      <c r="M126" s="255" t="str">
        <f t="shared" si="45"/>
        <v/>
      </c>
      <c r="N126" s="255" t="str">
        <f t="shared" si="46"/>
        <v/>
      </c>
      <c r="O126" s="257"/>
      <c r="P126" s="258"/>
    </row>
    <row r="127" spans="1:17" s="281" customFormat="1" ht="30" customHeight="1" x14ac:dyDescent="0.25">
      <c r="A127" s="252">
        <v>11</v>
      </c>
      <c r="B127" s="278" t="s">
        <v>676</v>
      </c>
      <c r="C127" s="216" t="s">
        <v>181</v>
      </c>
      <c r="D127" s="367">
        <v>40800000380</v>
      </c>
      <c r="E127" s="254">
        <f>IFERROR((VLOOKUP($D127,'[7]Mẫu 4A'!$D$10:$P$28,2,0)),0)</f>
        <v>90</v>
      </c>
      <c r="F127" s="254">
        <f>IFERROR((VLOOKUP($D127,'[7]Mẫu 4A'!$D$10:$P$28,3,0)),0)</f>
        <v>30</v>
      </c>
      <c r="G127" s="254">
        <f>IFERROR((VLOOKUP($D127,'[7]Mẫu 4A'!$D$10:$P$28,4,0)),0)</f>
        <v>60</v>
      </c>
      <c r="H127" s="254">
        <f>IFERROR((VLOOKUP($D127,'[7]Mẫu 4A'!$D$10:$P$28,5,0)),0)</f>
        <v>0</v>
      </c>
      <c r="I127" s="254">
        <f>IFERROR((VLOOKUP($D127,'[7]Mẫu 4A'!$D$10:$P$28,6,0)),0)</f>
        <v>0</v>
      </c>
      <c r="J127" s="465">
        <f>ROUND(F127+G127+H127-I127,1)</f>
        <v>90</v>
      </c>
      <c r="K127" s="219" t="str">
        <f>IF(AND($J127&gt;=90,$J127&lt;=100),"X",IF($J127&lt;90,"",""))</f>
        <v>X</v>
      </c>
      <c r="L127" s="219" t="str">
        <f>IF(AND($J127&gt;=75,$J127&lt;90),"X",IF($J127&lt;75,"",""))</f>
        <v/>
      </c>
      <c r="M127" s="219" t="str">
        <f>IF(AND($J127&gt;=50,$J127&lt;75),"X",IF($J127&lt;50,"",""))</f>
        <v/>
      </c>
      <c r="N127" s="219" t="str">
        <f>IF($J127&lt;50,"X","")</f>
        <v/>
      </c>
      <c r="O127" s="215"/>
      <c r="P127" s="280"/>
      <c r="Q127" s="270"/>
    </row>
    <row r="128" spans="1:17" s="248" customFormat="1" ht="22.5" customHeight="1" x14ac:dyDescent="0.25">
      <c r="A128" s="252">
        <v>12</v>
      </c>
      <c r="B128" s="260" t="s">
        <v>427</v>
      </c>
      <c r="C128" s="450" t="s">
        <v>428</v>
      </c>
      <c r="D128" s="218">
        <v>80600000227</v>
      </c>
      <c r="E128" s="254">
        <f>IFERROR((VLOOKUP($D128,'[7]Mẫu 4A'!$D$10:$P$28,2,0)),0)</f>
        <v>90</v>
      </c>
      <c r="F128" s="254">
        <f>IFERROR((VLOOKUP($D128,'[7]Mẫu 4A'!$D$10:$P$28,3,0)),0)</f>
        <v>31</v>
      </c>
      <c r="G128" s="254">
        <f>IFERROR((VLOOKUP($D128,'[7]Mẫu 4A'!$D$10:$P$28,4,0)),0)</f>
        <v>60</v>
      </c>
      <c r="H128" s="254">
        <f>IFERROR((VLOOKUP($D128,'[7]Mẫu 4A'!$D$10:$P$28,5,0)),0)</f>
        <v>0</v>
      </c>
      <c r="I128" s="254">
        <f>IFERROR((VLOOKUP($D128,'[7]Mẫu 4A'!$D$10:$P$28,6,0)),0)</f>
        <v>0</v>
      </c>
      <c r="J128" s="462">
        <f t="shared" si="42"/>
        <v>91</v>
      </c>
      <c r="K128" s="255" t="str">
        <f t="shared" si="43"/>
        <v>X</v>
      </c>
      <c r="L128" s="255" t="str">
        <f t="shared" si="44"/>
        <v/>
      </c>
      <c r="M128" s="255" t="str">
        <f t="shared" si="45"/>
        <v/>
      </c>
      <c r="N128" s="255" t="str">
        <f t="shared" si="46"/>
        <v/>
      </c>
      <c r="O128" s="257"/>
      <c r="P128" s="258"/>
    </row>
    <row r="129" spans="1:17" s="248" customFormat="1" ht="23.45" customHeight="1" x14ac:dyDescent="0.25">
      <c r="A129" s="261" t="s">
        <v>700</v>
      </c>
      <c r="B129" s="756" t="s">
        <v>26</v>
      </c>
      <c r="C129" s="757"/>
      <c r="D129" s="218"/>
      <c r="E129" s="262"/>
      <c r="F129" s="262"/>
      <c r="G129" s="262"/>
      <c r="H129" s="262"/>
      <c r="I129" s="262"/>
      <c r="J129" s="462"/>
      <c r="K129" s="210">
        <f>COUNTIF(K130:K133,"X")</f>
        <v>0</v>
      </c>
      <c r="L129" s="210">
        <f>COUNTIF(L130:L133,"X")</f>
        <v>4</v>
      </c>
      <c r="M129" s="210">
        <f>COUNTIF(M130:M133,"X")</f>
        <v>0</v>
      </c>
      <c r="N129" s="210">
        <f>COUNTIF(N130:N133,"X")</f>
        <v>0</v>
      </c>
      <c r="O129" s="210">
        <f>COUNTIF(O130:O133,"X")</f>
        <v>0</v>
      </c>
      <c r="P129" s="258"/>
    </row>
    <row r="130" spans="1:17" s="248" customFormat="1" ht="27.75" customHeight="1" x14ac:dyDescent="0.25">
      <c r="A130" s="224">
        <v>13</v>
      </c>
      <c r="B130" s="411" t="s">
        <v>187</v>
      </c>
      <c r="C130" s="216" t="s">
        <v>188</v>
      </c>
      <c r="D130" s="218" t="s">
        <v>189</v>
      </c>
      <c r="E130" s="254">
        <f>IFERROR((VLOOKUP($D130,'[7]Mẫu 4A'!$D$10:$P$28,2,0)),0)</f>
        <v>75</v>
      </c>
      <c r="F130" s="254">
        <f>IFERROR((VLOOKUP($D130,'[7]Mẫu 4A'!$D$10:$P$28,3,0)),0)</f>
        <v>29</v>
      </c>
      <c r="G130" s="254">
        <f>IFERROR((VLOOKUP($D130,'[7]Mẫu 4A'!$D$10:$P$28,4,0)),0)</f>
        <v>60</v>
      </c>
      <c r="H130" s="254">
        <f>IFERROR((VLOOKUP($D130,'[7]Mẫu 4A'!$D$10:$P$28,5,0)),0)</f>
        <v>0</v>
      </c>
      <c r="I130" s="254">
        <f>IFERROR((VLOOKUP($D130,'[7]Mẫu 4A'!$D$10:$P$28,6,0)),0)</f>
        <v>0</v>
      </c>
      <c r="J130" s="457">
        <f>ROUND(F130+G130+H130-I130,1)</f>
        <v>89</v>
      </c>
      <c r="K130" s="215" t="str">
        <f>IF(AND($J130&gt;=90,$J130&lt;=100),"X",IF($J130&lt;90,"",""))</f>
        <v/>
      </c>
      <c r="L130" s="215" t="str">
        <f>IF(AND($J130&gt;=75,$J130&lt;90),"X",IF($J130&lt;75,"",""))</f>
        <v>X</v>
      </c>
      <c r="M130" s="215" t="str">
        <f>IF(AND($J130&gt;=50,$J130&lt;75),"X",IF($J130&lt;50,"",""))</f>
        <v/>
      </c>
      <c r="N130" s="215" t="str">
        <f>IF($J130&lt;50,"X","")</f>
        <v/>
      </c>
      <c r="O130" s="215"/>
      <c r="P130" s="223"/>
    </row>
    <row r="131" spans="1:17" s="248" customFormat="1" ht="23.45" customHeight="1" x14ac:dyDescent="0.25">
      <c r="A131" s="263">
        <v>14</v>
      </c>
      <c r="B131" s="253" t="s">
        <v>429</v>
      </c>
      <c r="C131" s="314" t="s">
        <v>430</v>
      </c>
      <c r="D131" s="218" t="s">
        <v>431</v>
      </c>
      <c r="E131" s="254">
        <f>IFERROR((VLOOKUP($D131,'[7]Mẫu 4A'!$D$10:$P$28,2,0)),0)</f>
        <v>91</v>
      </c>
      <c r="F131" s="254">
        <f>IFERROR((VLOOKUP($D131,'[7]Mẫu 4A'!$D$10:$P$28,3,0)),0)</f>
        <v>29</v>
      </c>
      <c r="G131" s="254">
        <f>IFERROR((VLOOKUP($D131,'[7]Mẫu 4A'!$D$10:$P$28,4,0)),0)</f>
        <v>60</v>
      </c>
      <c r="H131" s="254">
        <f>IFERROR((VLOOKUP($D131,'[7]Mẫu 4A'!$D$10:$P$28,5,0)),0)</f>
        <v>0</v>
      </c>
      <c r="I131" s="254">
        <f>IFERROR((VLOOKUP($D131,'[7]Mẫu 4A'!$D$10:$P$28,6,0)),0)</f>
        <v>0</v>
      </c>
      <c r="J131" s="462">
        <f>ROUND(F131+G131+H131-I131,1)</f>
        <v>89</v>
      </c>
      <c r="K131" s="255" t="str">
        <f t="shared" si="43"/>
        <v/>
      </c>
      <c r="L131" s="255" t="str">
        <f t="shared" si="44"/>
        <v>X</v>
      </c>
      <c r="M131" s="255" t="str">
        <f t="shared" si="45"/>
        <v/>
      </c>
      <c r="N131" s="255" t="str">
        <f t="shared" si="46"/>
        <v/>
      </c>
      <c r="O131" s="258"/>
      <c r="P131" s="258"/>
    </row>
    <row r="132" spans="1:17" s="248" customFormat="1" ht="23.45" customHeight="1" x14ac:dyDescent="0.25">
      <c r="A132" s="263">
        <v>15</v>
      </c>
      <c r="B132" s="253" t="s">
        <v>651</v>
      </c>
      <c r="C132" s="314" t="s">
        <v>433</v>
      </c>
      <c r="D132" s="218" t="s">
        <v>434</v>
      </c>
      <c r="E132" s="254">
        <f>IFERROR((VLOOKUP($D132,'[7]Mẫu 4A'!$D$10:$P$28,2,0)),0)</f>
        <v>87</v>
      </c>
      <c r="F132" s="254">
        <f>IFERROR((VLOOKUP($D132,'[7]Mẫu 4A'!$D$10:$P$28,3,0)),0)</f>
        <v>29</v>
      </c>
      <c r="G132" s="254">
        <f>IFERROR((VLOOKUP($D132,'[7]Mẫu 4A'!$D$10:$P$28,4,0)),0)</f>
        <v>60</v>
      </c>
      <c r="H132" s="254">
        <f>IFERROR((VLOOKUP($D132,'[7]Mẫu 4A'!$D$10:$P$28,5,0)),0)</f>
        <v>0</v>
      </c>
      <c r="I132" s="254">
        <f>IFERROR((VLOOKUP($D132,'[7]Mẫu 4A'!$D$10:$P$28,6,0)),0)</f>
        <v>0</v>
      </c>
      <c r="J132" s="462">
        <f>ROUND(F132+G132+H132-I132,1)</f>
        <v>89</v>
      </c>
      <c r="K132" s="255" t="str">
        <f t="shared" si="43"/>
        <v/>
      </c>
      <c r="L132" s="255" t="str">
        <f t="shared" si="44"/>
        <v>X</v>
      </c>
      <c r="M132" s="255" t="str">
        <f t="shared" si="45"/>
        <v/>
      </c>
      <c r="N132" s="255" t="str">
        <f t="shared" si="46"/>
        <v/>
      </c>
      <c r="O132" s="258"/>
      <c r="P132" s="258"/>
    </row>
    <row r="133" spans="1:17" s="248" customFormat="1" ht="23.45" customHeight="1" x14ac:dyDescent="0.25">
      <c r="A133" s="263">
        <v>16</v>
      </c>
      <c r="B133" s="253" t="s">
        <v>164</v>
      </c>
      <c r="C133" s="314" t="s">
        <v>435</v>
      </c>
      <c r="D133" s="218" t="s">
        <v>436</v>
      </c>
      <c r="E133" s="254">
        <f>IFERROR((VLOOKUP($D133,'[7]Mẫu 4A'!$D$10:$P$28,2,0)),0)</f>
        <v>85</v>
      </c>
      <c r="F133" s="254">
        <f>IFERROR((VLOOKUP($D133,'[7]Mẫu 4A'!$D$10:$P$28,3,0)),0)</f>
        <v>29</v>
      </c>
      <c r="G133" s="254">
        <f>IFERROR((VLOOKUP($D133,'[7]Mẫu 4A'!$D$10:$P$28,4,0)),0)</f>
        <v>60</v>
      </c>
      <c r="H133" s="254">
        <f>IFERROR((VLOOKUP($D133,'[7]Mẫu 4A'!$D$10:$P$28,5,0)),0)</f>
        <v>0</v>
      </c>
      <c r="I133" s="254">
        <f>IFERROR((VLOOKUP($D133,'[7]Mẫu 4A'!$D$10:$P$28,6,0)),0)</f>
        <v>0</v>
      </c>
      <c r="J133" s="462">
        <f>ROUND(F133+G133+H133-I133,1)</f>
        <v>89</v>
      </c>
      <c r="K133" s="255" t="str">
        <f t="shared" si="43"/>
        <v/>
      </c>
      <c r="L133" s="255" t="str">
        <f t="shared" si="44"/>
        <v>X</v>
      </c>
      <c r="M133" s="255" t="str">
        <f t="shared" si="45"/>
        <v/>
      </c>
      <c r="N133" s="255" t="str">
        <f t="shared" si="46"/>
        <v/>
      </c>
      <c r="O133" s="258"/>
      <c r="P133" s="258"/>
    </row>
    <row r="134" spans="1:17" s="248" customFormat="1" ht="26.25" customHeight="1" x14ac:dyDescent="0.25">
      <c r="A134" s="482" t="s">
        <v>777</v>
      </c>
      <c r="B134" s="775" t="s">
        <v>778</v>
      </c>
      <c r="C134" s="776"/>
      <c r="D134" s="777"/>
      <c r="E134" s="497"/>
      <c r="F134" s="497"/>
      <c r="G134" s="497"/>
      <c r="H134" s="497"/>
      <c r="I134" s="497"/>
      <c r="J134" s="498"/>
      <c r="K134" s="500">
        <f>K135+K138</f>
        <v>1</v>
      </c>
      <c r="L134" s="500">
        <f>L135+L138</f>
        <v>2</v>
      </c>
      <c r="M134" s="500">
        <f>M135+M138</f>
        <v>0</v>
      </c>
      <c r="N134" s="500">
        <f>N135+N138</f>
        <v>0</v>
      </c>
      <c r="O134" s="500">
        <f>O135+O138</f>
        <v>0</v>
      </c>
      <c r="P134" s="499"/>
    </row>
    <row r="135" spans="1:17" s="246" customFormat="1" ht="26.25" customHeight="1" x14ac:dyDescent="0.25">
      <c r="A135" s="206" t="s">
        <v>697</v>
      </c>
      <c r="B135" s="207" t="s">
        <v>23</v>
      </c>
      <c r="C135" s="422"/>
      <c r="D135" s="208"/>
      <c r="E135" s="209"/>
      <c r="F135" s="209"/>
      <c r="G135" s="209"/>
      <c r="H135" s="209"/>
      <c r="I135" s="209"/>
      <c r="J135" s="456"/>
      <c r="K135" s="210">
        <f>COUNTIF(K136:K137,"X")</f>
        <v>1</v>
      </c>
      <c r="L135" s="210">
        <f>COUNTIF(L136:L137,"X")</f>
        <v>1</v>
      </c>
      <c r="M135" s="210">
        <f>COUNTIF(M136:M137,"X")</f>
        <v>0</v>
      </c>
      <c r="N135" s="210">
        <f>COUNTIF(N136:N137,"X")</f>
        <v>0</v>
      </c>
      <c r="O135" s="210">
        <f>COUNTIF(O136:O137,"X")</f>
        <v>0</v>
      </c>
      <c r="P135" s="208"/>
    </row>
    <row r="136" spans="1:17" s="246" customFormat="1" ht="26.25" customHeight="1" x14ac:dyDescent="0.25">
      <c r="A136" s="224">
        <v>1</v>
      </c>
      <c r="B136" s="411" t="s">
        <v>144</v>
      </c>
      <c r="C136" s="216" t="s">
        <v>146</v>
      </c>
      <c r="D136" s="427">
        <v>11100000746</v>
      </c>
      <c r="E136" s="214">
        <f>IFERROR((VLOOKUP($D136,'[8]Mẫu 4A'!$D$11:$P$19,2,0)),0)</f>
        <v>92</v>
      </c>
      <c r="F136" s="214">
        <f>IFERROR((VLOOKUP($D136,'[8]Mẫu 4A'!$D$11:$P$19,3,0)),0)</f>
        <v>32</v>
      </c>
      <c r="G136" s="214">
        <f>IFERROR((VLOOKUP($D136,'[8]Mẫu 4A'!$D$11:$P$19,4,0)),0)</f>
        <v>60</v>
      </c>
      <c r="H136" s="214">
        <f>IFERROR((VLOOKUP($D136,'[8]Mẫu 4A'!$D$11:$P$19,5,0)),0)</f>
        <v>0</v>
      </c>
      <c r="I136" s="214">
        <f>IFERROR((VLOOKUP($D136,'[8]Mẫu 4A'!$D$11:$P$19,6,0)),0)</f>
        <v>0</v>
      </c>
      <c r="J136" s="459">
        <f>ROUND(F136+G136+H136-I136,1)</f>
        <v>92</v>
      </c>
      <c r="K136" s="219" t="str">
        <f>IF(AND($J136&gt;=90,$J136&lt;=100),"X",IF($J136&lt;90,"",""))</f>
        <v>X</v>
      </c>
      <c r="L136" s="219" t="str">
        <f>IF(AND($J136&gt;=75,$J136&lt;90),"X",IF($J136&lt;75,"",""))</f>
        <v/>
      </c>
      <c r="M136" s="219" t="str">
        <f>IF(AND($J136&gt;=50,$J136&lt;75),"X",IF($J136&lt;50,"",""))</f>
        <v/>
      </c>
      <c r="N136" s="219" t="str">
        <f>IF($J136&lt;50,"X","")</f>
        <v/>
      </c>
      <c r="O136" s="215"/>
      <c r="P136" s="208"/>
    </row>
    <row r="137" spans="1:17" s="247" customFormat="1" ht="26.25" customHeight="1" x14ac:dyDescent="0.25">
      <c r="A137" s="224">
        <v>2</v>
      </c>
      <c r="B137" s="411" t="s">
        <v>292</v>
      </c>
      <c r="C137" s="216" t="s">
        <v>517</v>
      </c>
      <c r="D137" s="427">
        <v>31000001254</v>
      </c>
      <c r="E137" s="214">
        <f>IFERROR((VLOOKUP($D137,'[8]Mẫu 4A'!$D$11:$P$19,2,0)),0)</f>
        <v>75</v>
      </c>
      <c r="F137" s="214">
        <f>IFERROR((VLOOKUP($D137,'[8]Mẫu 4A'!$D$11:$P$19,3,0)),0)</f>
        <v>25</v>
      </c>
      <c r="G137" s="214">
        <f>IFERROR((VLOOKUP($D137,'[8]Mẫu 4A'!$D$11:$P$19,4,0)),0)</f>
        <v>50</v>
      </c>
      <c r="H137" s="214">
        <f>IFERROR((VLOOKUP($D137,'[8]Mẫu 4A'!$D$11:$P$19,5,0)),0)</f>
        <v>0</v>
      </c>
      <c r="I137" s="214">
        <f>IFERROR((VLOOKUP($D137,'[8]Mẫu 4A'!$D$11:$P$19,6,0)),0)</f>
        <v>0</v>
      </c>
      <c r="J137" s="459">
        <f>ROUND(F137+G137+H137-I137,1)</f>
        <v>75</v>
      </c>
      <c r="K137" s="219" t="str">
        <f>IF(AND($J137&gt;=90,$J137&lt;=100),"X",IF($J137&lt;90,"",""))</f>
        <v/>
      </c>
      <c r="L137" s="219" t="str">
        <f>IF(AND($J137&gt;=75,$J137&lt;90),"X",IF($J137&lt;75,"",""))</f>
        <v>X</v>
      </c>
      <c r="M137" s="219" t="str">
        <f>IF(AND($J137&gt;=50,$J137&lt;75),"X",IF($J137&lt;50,"",""))</f>
        <v/>
      </c>
      <c r="N137" s="219" t="str">
        <f>IF($J137&lt;50,"X","")</f>
        <v/>
      </c>
      <c r="O137" s="215"/>
      <c r="P137" s="217"/>
    </row>
    <row r="138" spans="1:17" s="248" customFormat="1" ht="26.25" customHeight="1" x14ac:dyDescent="0.25">
      <c r="A138" s="220" t="s">
        <v>700</v>
      </c>
      <c r="B138" s="758" t="s">
        <v>26</v>
      </c>
      <c r="C138" s="759"/>
      <c r="D138" s="218"/>
      <c r="E138" s="222"/>
      <c r="F138" s="222"/>
      <c r="G138" s="222"/>
      <c r="H138" s="222"/>
      <c r="I138" s="222"/>
      <c r="J138" s="457"/>
      <c r="K138" s="210">
        <f>COUNTIF(K139:K139,"X")</f>
        <v>0</v>
      </c>
      <c r="L138" s="210">
        <f>COUNTIF(L139:L139,"X")</f>
        <v>1</v>
      </c>
      <c r="M138" s="210">
        <f>COUNTIF(M139:M139,"X")</f>
        <v>0</v>
      </c>
      <c r="N138" s="210">
        <f>COUNTIF(N139:N139,"X")</f>
        <v>0</v>
      </c>
      <c r="O138" s="210">
        <f>COUNTIF(O139:O139,"X")</f>
        <v>0</v>
      </c>
      <c r="P138" s="223"/>
    </row>
    <row r="139" spans="1:17" s="248" customFormat="1" ht="26.25" customHeight="1" x14ac:dyDescent="0.25">
      <c r="A139" s="224">
        <v>3</v>
      </c>
      <c r="B139" s="265" t="s">
        <v>293</v>
      </c>
      <c r="C139" s="437" t="s">
        <v>149</v>
      </c>
      <c r="D139" s="427" t="s">
        <v>290</v>
      </c>
      <c r="E139" s="214">
        <f>IFERROR((VLOOKUP($D139,'[8]Mẫu 4A'!$D$11:$P$19,2,0)),0)</f>
        <v>77</v>
      </c>
      <c r="F139" s="214">
        <f>IFERROR((VLOOKUP($D139,'[8]Mẫu 4A'!$D$11:$P$19,3,0)),0)</f>
        <v>27</v>
      </c>
      <c r="G139" s="214">
        <f>IFERROR((VLOOKUP($D139,'[8]Mẫu 4A'!$D$11:$P$19,4,0)),0)</f>
        <v>60</v>
      </c>
      <c r="H139" s="214">
        <f>IFERROR((VLOOKUP($D139,'[8]Mẫu 4A'!$D$11:$P$19,5,0)),0)</f>
        <v>0</v>
      </c>
      <c r="I139" s="214">
        <f>IFERROR((VLOOKUP($D139,'[8]Mẫu 4A'!$D$11:$P$19,6,0)),0)</f>
        <v>0</v>
      </c>
      <c r="J139" s="459">
        <f>ROUND(F139+G139+H139-I139,1)</f>
        <v>87</v>
      </c>
      <c r="K139" s="215" t="str">
        <f>IF(AND($J139&gt;=90,$J139&lt;=100),"X",IF($J139&lt;90,"",""))</f>
        <v/>
      </c>
      <c r="L139" s="215" t="str">
        <f>IF(AND($J139&gt;=75,$J139&lt;90),"X",IF($J139&lt;75,"",""))</f>
        <v>X</v>
      </c>
      <c r="M139" s="215" t="str">
        <f>IF(AND($J139&gt;=50,$J139&lt;75),"X",IF($J139&lt;50,"",""))</f>
        <v/>
      </c>
      <c r="N139" s="215" t="str">
        <f>IF($J139&lt;50,"X","")</f>
        <v/>
      </c>
      <c r="O139" s="243"/>
      <c r="P139" s="266"/>
    </row>
    <row r="140" spans="1:17" s="248" customFormat="1" ht="29.25" customHeight="1" x14ac:dyDescent="0.25">
      <c r="A140" s="482" t="s">
        <v>779</v>
      </c>
      <c r="B140" s="781" t="s">
        <v>478</v>
      </c>
      <c r="C140" s="782"/>
      <c r="D140" s="782"/>
      <c r="E140" s="483"/>
      <c r="F140" s="483"/>
      <c r="G140" s="483"/>
      <c r="H140" s="483"/>
      <c r="I140" s="483"/>
      <c r="J140" s="491"/>
      <c r="K140" s="484">
        <f>K141</f>
        <v>0</v>
      </c>
      <c r="L140" s="484">
        <f>L141</f>
        <v>3</v>
      </c>
      <c r="M140" s="484">
        <f>M141</f>
        <v>0</v>
      </c>
      <c r="N140" s="484">
        <f>N141</f>
        <v>0</v>
      </c>
      <c r="O140" s="484">
        <f>O141</f>
        <v>0</v>
      </c>
      <c r="P140" s="494"/>
    </row>
    <row r="141" spans="1:17" s="272" customFormat="1" ht="29.25" customHeight="1" x14ac:dyDescent="0.25">
      <c r="A141" s="273" t="s">
        <v>697</v>
      </c>
      <c r="B141" s="274" t="s">
        <v>23</v>
      </c>
      <c r="C141" s="438"/>
      <c r="D141" s="558"/>
      <c r="E141" s="275"/>
      <c r="F141" s="275"/>
      <c r="G141" s="275"/>
      <c r="H141" s="275"/>
      <c r="I141" s="275"/>
      <c r="J141" s="466"/>
      <c r="K141" s="276">
        <f>COUNTIF(K142:K144,"X")</f>
        <v>0</v>
      </c>
      <c r="L141" s="276">
        <f>COUNTIF(L142:L144,"X")</f>
        <v>3</v>
      </c>
      <c r="M141" s="276">
        <f>COUNTIF(M142:M144,"X")</f>
        <v>0</v>
      </c>
      <c r="N141" s="276">
        <f>COUNTIF(N142:N144,"X")</f>
        <v>0</v>
      </c>
      <c r="O141" s="276">
        <f>COUNTIF(O142:O144,"X")</f>
        <v>0</v>
      </c>
      <c r="P141" s="273"/>
      <c r="Q141" s="271"/>
    </row>
    <row r="142" spans="1:17" s="272" customFormat="1" ht="29.25" customHeight="1" x14ac:dyDescent="0.25">
      <c r="A142" s="277">
        <v>1</v>
      </c>
      <c r="B142" s="278" t="s">
        <v>28</v>
      </c>
      <c r="C142" s="358" t="s">
        <v>179</v>
      </c>
      <c r="D142" s="559">
        <v>40800000177</v>
      </c>
      <c r="E142" s="269">
        <f>IFERROR((VLOOKUP($D142,'[9]Mẫu 4A'!$D$11:$P$13,2,0)),0)</f>
        <v>86</v>
      </c>
      <c r="F142" s="269">
        <f>IFERROR((VLOOKUP($D142,'[9]Mẫu 4A'!$D$11:$P$13,3,0)),0)</f>
        <v>36</v>
      </c>
      <c r="G142" s="269">
        <f>IFERROR((VLOOKUP($D142,'[9]Mẫu 4A'!$D$11:$P$13,4,0)),0)</f>
        <v>50</v>
      </c>
      <c r="H142" s="269">
        <f>IFERROR((VLOOKUP($D142,'[9]Mẫu 4A'!$D$11:$P$13,5,0)),0)</f>
        <v>0</v>
      </c>
      <c r="I142" s="269">
        <f>IFERROR((VLOOKUP($D142,'[9]Mẫu 4A'!$D$11:$P$13,6,0)),0)</f>
        <v>0</v>
      </c>
      <c r="J142" s="465">
        <f>ROUND(F142+G142+H142-I142,1)</f>
        <v>86</v>
      </c>
      <c r="K142" s="279" t="str">
        <f>IF(AND($J142&gt;=90,$J142&lt;=100),"X",IF($J142&lt;90,"",""))</f>
        <v/>
      </c>
      <c r="L142" s="279" t="str">
        <f>IF(AND($J142&gt;=75,$J142&lt;90),"X",IF($J142&lt;75,"",""))</f>
        <v>X</v>
      </c>
      <c r="M142" s="279" t="str">
        <f>IF(AND($J142&gt;=50,$J142&lt;75),"X",IF($J142&lt;50,"",""))</f>
        <v/>
      </c>
      <c r="N142" s="279" t="str">
        <f>IF($J142&lt;50,"X","")</f>
        <v/>
      </c>
      <c r="O142" s="280"/>
      <c r="P142" s="273"/>
      <c r="Q142" s="271"/>
    </row>
    <row r="143" spans="1:17" s="272" customFormat="1" ht="31.5" customHeight="1" x14ac:dyDescent="0.25">
      <c r="A143" s="277">
        <v>2</v>
      </c>
      <c r="B143" s="360" t="s">
        <v>182</v>
      </c>
      <c r="C143" s="358" t="s">
        <v>183</v>
      </c>
      <c r="D143" s="559">
        <v>81200000317</v>
      </c>
      <c r="E143" s="269">
        <f>IFERROR((VLOOKUP($D143,'[9]Mẫu 4A'!$D$11:$P$13,2,0)),0)</f>
        <v>89</v>
      </c>
      <c r="F143" s="269">
        <f>IFERROR((VLOOKUP($D143,'[9]Mẫu 4A'!$D$11:$P$13,3,0)),0)</f>
        <v>35</v>
      </c>
      <c r="G143" s="269">
        <f>IFERROR((VLOOKUP($D143,'[9]Mẫu 4A'!$D$11:$P$13,4,0)),0)</f>
        <v>50</v>
      </c>
      <c r="H143" s="269">
        <f>IFERROR((VLOOKUP($D143,'[9]Mẫu 4A'!$D$11:$P$13,5,0)),0)</f>
        <v>0</v>
      </c>
      <c r="I143" s="269">
        <f>IFERROR((VLOOKUP($D143,'[9]Mẫu 4A'!$D$11:$P$13,6,0)),0)</f>
        <v>0</v>
      </c>
      <c r="J143" s="465">
        <f>ROUND(F143+G143+H143-I143,1)</f>
        <v>85</v>
      </c>
      <c r="K143" s="279" t="str">
        <f>IF(AND($J143&gt;=90,$J143&lt;=100),"X",IF($J143&lt;90,"",""))</f>
        <v/>
      </c>
      <c r="L143" s="279" t="str">
        <f>IF(AND($J143&gt;=75,$J143&lt;90),"X",IF($J143&lt;75,"",""))</f>
        <v>X</v>
      </c>
      <c r="M143" s="279" t="str">
        <f>IF(AND($J143&gt;=50,$J143&lt;75),"X",IF($J143&lt;50,"",""))</f>
        <v/>
      </c>
      <c r="N143" s="279" t="str">
        <f>IF($J143&lt;50,"X","")</f>
        <v/>
      </c>
      <c r="O143" s="280"/>
      <c r="P143" s="273"/>
      <c r="Q143" s="271"/>
    </row>
    <row r="144" spans="1:17" s="247" customFormat="1" ht="29.25" customHeight="1" x14ac:dyDescent="0.25">
      <c r="A144" s="224">
        <v>3</v>
      </c>
      <c r="B144" s="360" t="s">
        <v>712</v>
      </c>
      <c r="C144" s="358" t="s">
        <v>305</v>
      </c>
      <c r="D144" s="559">
        <v>20100001676</v>
      </c>
      <c r="E144" s="269">
        <f>IFERROR((VLOOKUP($D144,'[9]Mẫu 4A'!$D$11:$P$13,2,0)),0)</f>
        <v>84</v>
      </c>
      <c r="F144" s="269">
        <f>IFERROR((VLOOKUP($D144,'[9]Mẫu 4A'!$D$11:$P$13,3,0)),0)</f>
        <v>33</v>
      </c>
      <c r="G144" s="269">
        <f>IFERROR((VLOOKUP($D144,'[9]Mẫu 4A'!$D$11:$P$13,4,0)),0)</f>
        <v>50</v>
      </c>
      <c r="H144" s="269">
        <f>IFERROR((VLOOKUP($D144,'[9]Mẫu 4A'!$D$11:$P$13,5,0)),0)</f>
        <v>0</v>
      </c>
      <c r="I144" s="269">
        <f>IFERROR((VLOOKUP($D144,'[9]Mẫu 4A'!$D$11:$P$13,6,0)),0)</f>
        <v>0</v>
      </c>
      <c r="J144" s="467">
        <f>ROUND(F144+G144+H144-I144,1)</f>
        <v>83</v>
      </c>
      <c r="K144" s="361" t="str">
        <f>IF(AND($J144&gt;=90,$J144&lt;=100),"X",IF($J144&lt;90,"",""))</f>
        <v/>
      </c>
      <c r="L144" s="361" t="str">
        <f>IF(AND($J144&gt;=75,$J144&lt;90),"X",IF($J144&lt;75,"",""))</f>
        <v>X</v>
      </c>
      <c r="M144" s="219" t="str">
        <f>IF(AND($J144&gt;=50,$J144&lt;75),"X",IF($J144&lt;50,"",""))</f>
        <v/>
      </c>
      <c r="N144" s="219" t="str">
        <f>IF($J144&lt;50,"X","")</f>
        <v/>
      </c>
      <c r="O144" s="215"/>
      <c r="P144" s="217"/>
    </row>
    <row r="145" spans="1:17" s="272" customFormat="1" ht="27" customHeight="1" x14ac:dyDescent="0.25">
      <c r="A145" s="489" t="s">
        <v>780</v>
      </c>
      <c r="B145" s="778" t="s">
        <v>782</v>
      </c>
      <c r="C145" s="779"/>
      <c r="D145" s="780"/>
      <c r="E145" s="490"/>
      <c r="F145" s="490"/>
      <c r="G145" s="490"/>
      <c r="H145" s="490"/>
      <c r="I145" s="490"/>
      <c r="J145" s="491"/>
      <c r="K145" s="493">
        <f>K146+K150</f>
        <v>2</v>
      </c>
      <c r="L145" s="493">
        <f>L146+L150</f>
        <v>3</v>
      </c>
      <c r="M145" s="493">
        <f>M146+M150</f>
        <v>0</v>
      </c>
      <c r="N145" s="493">
        <f>N146+N150</f>
        <v>0</v>
      </c>
      <c r="O145" s="493">
        <f>O146+O150</f>
        <v>0</v>
      </c>
      <c r="P145" s="492"/>
      <c r="Q145" s="271"/>
    </row>
    <row r="146" spans="1:17" s="246" customFormat="1" ht="23.25" customHeight="1" x14ac:dyDescent="0.25">
      <c r="A146" s="206" t="s">
        <v>697</v>
      </c>
      <c r="B146" s="207" t="s">
        <v>23</v>
      </c>
      <c r="C146" s="422"/>
      <c r="D146" s="208"/>
      <c r="E146" s="209"/>
      <c r="F146" s="209"/>
      <c r="G146" s="209"/>
      <c r="H146" s="209"/>
      <c r="I146" s="209"/>
      <c r="J146" s="456"/>
      <c r="K146" s="276">
        <f>COUNTIF(K147:K149,"X")</f>
        <v>2</v>
      </c>
      <c r="L146" s="276">
        <f>COUNTIF(L147:L149,"X")</f>
        <v>1</v>
      </c>
      <c r="M146" s="276">
        <f>COUNTIF(M147:M149,"X")</f>
        <v>0</v>
      </c>
      <c r="N146" s="276">
        <f>COUNTIF(N147:N149,"X")</f>
        <v>0</v>
      </c>
      <c r="O146" s="276">
        <f>COUNTIF(O147:O149,"X")</f>
        <v>0</v>
      </c>
      <c r="P146" s="208"/>
    </row>
    <row r="147" spans="1:17" s="246" customFormat="1" ht="27" customHeight="1" x14ac:dyDescent="0.25">
      <c r="A147" s="224">
        <v>1</v>
      </c>
      <c r="B147" s="411" t="s">
        <v>185</v>
      </c>
      <c r="C147" s="216" t="s">
        <v>186</v>
      </c>
      <c r="D147" s="218">
        <v>11100083326</v>
      </c>
      <c r="E147" s="214">
        <f>IFERROR((VLOOKUP($D147,'[10]Mẫu 4A'!$D$10:$P$22,2,0)),0)</f>
        <v>92</v>
      </c>
      <c r="F147" s="214">
        <f>IFERROR((VLOOKUP($D147,'[10]Mẫu 4A'!$D$10:$P$22,3,0)),0)</f>
        <v>32</v>
      </c>
      <c r="G147" s="214">
        <f>IFERROR((VLOOKUP($D147,'[10]Mẫu 4A'!$D$10:$P$22,4,0)),0)</f>
        <v>60</v>
      </c>
      <c r="H147" s="214">
        <f>IFERROR((VLOOKUP($D147,'[10]Mẫu 4A'!$D$10:$P$22,5,0)),0)</f>
        <v>0</v>
      </c>
      <c r="I147" s="214">
        <f>IFERROR((VLOOKUP($D147,'[10]Mẫu 4A'!$D$10:$P$22,6,0)),0)</f>
        <v>0</v>
      </c>
      <c r="J147" s="459">
        <f>ROUND(F147+G147+H147-I147,1)</f>
        <v>92</v>
      </c>
      <c r="K147" s="219" t="str">
        <f>IF(AND($J147&gt;=90,$J147&lt;=100),"X",IF($J147&lt;90,"",""))</f>
        <v>X</v>
      </c>
      <c r="L147" s="219" t="str">
        <f>IF(AND($J147&gt;=75,$J147&lt;90),"X",IF($J147&lt;75,"",""))</f>
        <v/>
      </c>
      <c r="M147" s="219" t="str">
        <f>IF(AND($J147&gt;=50,$J147&lt;75),"X",IF($J147&lt;50,"",""))</f>
        <v/>
      </c>
      <c r="N147" s="219" t="str">
        <f>IF($J147&lt;50,"X","")</f>
        <v/>
      </c>
      <c r="O147" s="215"/>
      <c r="P147" s="208"/>
    </row>
    <row r="148" spans="1:17" s="247" customFormat="1" ht="27" customHeight="1" x14ac:dyDescent="0.25">
      <c r="A148" s="224">
        <v>2</v>
      </c>
      <c r="B148" s="411" t="s">
        <v>452</v>
      </c>
      <c r="C148" s="216" t="s">
        <v>453</v>
      </c>
      <c r="D148" s="317">
        <v>40800000361</v>
      </c>
      <c r="E148" s="214">
        <f>IFERROR((VLOOKUP($D148,'[10]Mẫu 4A'!$D$10:$P$22,2,0)),0)</f>
        <v>92</v>
      </c>
      <c r="F148" s="214">
        <f>IFERROR((VLOOKUP($D148,'[10]Mẫu 4A'!$D$10:$P$22,3,0)),0)</f>
        <v>32</v>
      </c>
      <c r="G148" s="214">
        <f>IFERROR((VLOOKUP($D148,'[10]Mẫu 4A'!$D$10:$P$22,4,0)),0)</f>
        <v>60</v>
      </c>
      <c r="H148" s="214">
        <f>IFERROR((VLOOKUP($D148,'[10]Mẫu 4A'!$D$10:$P$22,5,0)),0)</f>
        <v>0</v>
      </c>
      <c r="I148" s="214">
        <f>IFERROR((VLOOKUP($D148,'[10]Mẫu 4A'!$D$10:$P$22,6,0)),0)</f>
        <v>0</v>
      </c>
      <c r="J148" s="459">
        <f>ROUND(F148+G148+H148-I148,1)</f>
        <v>92</v>
      </c>
      <c r="K148" s="219" t="str">
        <f>IF(AND($J148&gt;=90,$J148&lt;=100),"X",IF($J148&lt;90,"",""))</f>
        <v>X</v>
      </c>
      <c r="L148" s="219" t="str">
        <f t="shared" ref="L148:L149" si="47">IF(AND($J148&gt;=75,$J148&lt;90),"X",IF($J148&lt;75,"",""))</f>
        <v/>
      </c>
      <c r="M148" s="219" t="str">
        <f t="shared" ref="M148:M149" si="48">IF(AND($J148&gt;=50,$J148&lt;75),"X",IF($J148&lt;50,"",""))</f>
        <v/>
      </c>
      <c r="N148" s="219" t="str">
        <f t="shared" ref="N148:N149" si="49">IF($J148&lt;50,"X","")</f>
        <v/>
      </c>
      <c r="O148" s="215"/>
      <c r="P148" s="217"/>
    </row>
    <row r="149" spans="1:17" s="246" customFormat="1" ht="23.45" customHeight="1" x14ac:dyDescent="0.25">
      <c r="A149" s="224">
        <v>3</v>
      </c>
      <c r="B149" s="256" t="s">
        <v>387</v>
      </c>
      <c r="C149" s="314" t="s">
        <v>639</v>
      </c>
      <c r="D149" s="426">
        <v>40800000327</v>
      </c>
      <c r="E149" s="214">
        <f>IFERROR((VLOOKUP($D149,'[10]Mẫu 4A'!$D$10:$P$22,2,0)),0)</f>
        <v>90</v>
      </c>
      <c r="F149" s="214">
        <f>IFERROR((VLOOKUP($D149,'[10]Mẫu 4A'!$D$10:$P$22,3,0)),0)</f>
        <v>32</v>
      </c>
      <c r="G149" s="214">
        <f>IFERROR((VLOOKUP($D149,'[10]Mẫu 4A'!$D$10:$P$22,4,0)),0)</f>
        <v>50</v>
      </c>
      <c r="H149" s="214">
        <f>IFERROR((VLOOKUP($D149,'[10]Mẫu 4A'!$D$10:$P$22,5,0)),0)</f>
        <v>0</v>
      </c>
      <c r="I149" s="214">
        <f>IFERROR((VLOOKUP($D149,'[10]Mẫu 4A'!$D$10:$P$22,6,0)),0)</f>
        <v>0</v>
      </c>
      <c r="J149" s="457">
        <f>ROUND(F149+G149+H149-I149,1)</f>
        <v>82</v>
      </c>
      <c r="K149" s="219" t="str">
        <f>IF(AND($J149&gt;=90,$J149&lt;=100),"X",IF($J149&lt;90,"",""))</f>
        <v/>
      </c>
      <c r="L149" s="219" t="str">
        <f t="shared" si="47"/>
        <v>X</v>
      </c>
      <c r="M149" s="219" t="str">
        <f t="shared" si="48"/>
        <v/>
      </c>
      <c r="N149" s="219" t="str">
        <f t="shared" si="49"/>
        <v/>
      </c>
      <c r="O149" s="215"/>
      <c r="P149" s="217"/>
    </row>
    <row r="150" spans="1:17" s="248" customFormat="1" ht="27.75" customHeight="1" x14ac:dyDescent="0.25">
      <c r="A150" s="220" t="s">
        <v>698</v>
      </c>
      <c r="B150" s="758" t="s">
        <v>26</v>
      </c>
      <c r="C150" s="759"/>
      <c r="D150" s="218"/>
      <c r="E150" s="222"/>
      <c r="F150" s="222"/>
      <c r="G150" s="222"/>
      <c r="H150" s="222"/>
      <c r="I150" s="222"/>
      <c r="J150" s="458"/>
      <c r="K150" s="276">
        <f>COUNTIF(K151:K152,"X")</f>
        <v>0</v>
      </c>
      <c r="L150" s="276">
        <f>COUNTIF(L151:L152,"X")</f>
        <v>2</v>
      </c>
      <c r="M150" s="276">
        <f>COUNTIF(M151:M152,"X")</f>
        <v>0</v>
      </c>
      <c r="N150" s="276">
        <f>COUNTIF(N151:N152,"X")</f>
        <v>0</v>
      </c>
      <c r="O150" s="276">
        <f>COUNTIF(O151:O152,"X")</f>
        <v>0</v>
      </c>
      <c r="P150" s="223"/>
    </row>
    <row r="151" spans="1:17" s="248" customFormat="1" ht="27.75" customHeight="1" x14ac:dyDescent="0.25">
      <c r="A151" s="224">
        <v>4</v>
      </c>
      <c r="B151" s="411" t="s">
        <v>190</v>
      </c>
      <c r="C151" s="216" t="s">
        <v>191</v>
      </c>
      <c r="D151" s="218" t="s">
        <v>192</v>
      </c>
      <c r="E151" s="214">
        <f>IFERROR((VLOOKUP($D151,'[10]Mẫu 4A'!$D$10:$P$22,2,0)),0)</f>
        <v>82</v>
      </c>
      <c r="F151" s="214">
        <f>IFERROR((VLOOKUP($D151,'[10]Mẫu 4A'!$D$10:$P$22,3,0)),0)</f>
        <v>32</v>
      </c>
      <c r="G151" s="214">
        <f>IFERROR((VLOOKUP($D151,'[10]Mẫu 4A'!$D$10:$P$22,4,0)),0)</f>
        <v>50</v>
      </c>
      <c r="H151" s="214">
        <f>IFERROR((VLOOKUP($D151,'[10]Mẫu 4A'!$D$10:$P$22,5,0)),0)</f>
        <v>0</v>
      </c>
      <c r="I151" s="214">
        <f>IFERROR((VLOOKUP($D151,'[10]Mẫu 4A'!$D$10:$P$22,6,0)),0)</f>
        <v>0</v>
      </c>
      <c r="J151" s="457">
        <f>ROUND(F151+G151+H151-I151,1)</f>
        <v>82</v>
      </c>
      <c r="K151" s="215" t="str">
        <f>IF(AND($J151&gt;=90,$J151&lt;=100),"X",IF($J151&lt;90,"",""))</f>
        <v/>
      </c>
      <c r="L151" s="215" t="str">
        <f>IF(AND($J151&gt;=75,$J151&lt;90),"X",IF($J151&lt;75,"",""))</f>
        <v>X</v>
      </c>
      <c r="M151" s="215" t="str">
        <f>IF(AND($J151&gt;=50,$J151&lt;75),"X",IF($J151&lt;50,"",""))</f>
        <v/>
      </c>
      <c r="N151" s="215" t="str">
        <f>IF($J151&lt;50,"X","")</f>
        <v/>
      </c>
      <c r="O151" s="215"/>
      <c r="P151" s="287"/>
    </row>
    <row r="152" spans="1:17" s="248" customFormat="1" ht="27.75" customHeight="1" x14ac:dyDescent="0.25">
      <c r="A152" s="224">
        <v>5</v>
      </c>
      <c r="B152" s="265" t="s">
        <v>193</v>
      </c>
      <c r="C152" s="354" t="s">
        <v>658</v>
      </c>
      <c r="D152" s="218" t="s">
        <v>195</v>
      </c>
      <c r="E152" s="214">
        <f>IFERROR((VLOOKUP($D152,'[10]Mẫu 4A'!$D$10:$P$22,2,0)),0)</f>
        <v>78</v>
      </c>
      <c r="F152" s="214">
        <f>IFERROR((VLOOKUP($D152,'[10]Mẫu 4A'!$D$10:$P$22,3,0)),0)</f>
        <v>28</v>
      </c>
      <c r="G152" s="214">
        <f>IFERROR((VLOOKUP($D152,'[10]Mẫu 4A'!$D$10:$P$22,4,0)),0)</f>
        <v>50</v>
      </c>
      <c r="H152" s="214">
        <f>IFERROR((VLOOKUP($D152,'[10]Mẫu 4A'!$D$10:$P$22,5,0)),0)</f>
        <v>0</v>
      </c>
      <c r="I152" s="214">
        <f>IFERROR((VLOOKUP($D152,'[10]Mẫu 4A'!$D$10:$P$22,6,0)),0)</f>
        <v>0</v>
      </c>
      <c r="J152" s="457">
        <f>ROUND(F152+G152+H152-I152,1)</f>
        <v>78</v>
      </c>
      <c r="K152" s="215" t="str">
        <f>IF(AND($J152&gt;=90,$J152&lt;=100),"X",IF($J152&lt;90,"",""))</f>
        <v/>
      </c>
      <c r="L152" s="215" t="str">
        <f>IF(AND($J152&gt;=75,$J152&lt;90),"X",IF($J152&lt;75,"",""))</f>
        <v>X</v>
      </c>
      <c r="M152" s="215" t="str">
        <f>IF(AND($J152&gt;=50,$J152&lt;75),"X",IF($J152&lt;50,"",""))</f>
        <v/>
      </c>
      <c r="N152" s="215" t="str">
        <f>IF($J152&lt;50,"X","")</f>
        <v/>
      </c>
      <c r="O152" s="215"/>
      <c r="P152" s="287"/>
    </row>
    <row r="153" spans="1:17" s="248" customFormat="1" ht="24" customHeight="1" x14ac:dyDescent="0.25">
      <c r="A153" s="486" t="s">
        <v>781</v>
      </c>
      <c r="B153" s="495" t="s">
        <v>479</v>
      </c>
      <c r="C153" s="487"/>
      <c r="D153" s="488"/>
      <c r="E153" s="483"/>
      <c r="F153" s="483"/>
      <c r="G153" s="483"/>
      <c r="H153" s="483"/>
      <c r="I153" s="483"/>
      <c r="J153" s="483"/>
      <c r="K153" s="484">
        <f>K154+K157</f>
        <v>2</v>
      </c>
      <c r="L153" s="484">
        <f>L154+L157</f>
        <v>0</v>
      </c>
      <c r="M153" s="484">
        <f>M154+M157</f>
        <v>0</v>
      </c>
      <c r="N153" s="484">
        <f>N154+N157</f>
        <v>0</v>
      </c>
      <c r="O153" s="484">
        <f>O154+O157</f>
        <v>0</v>
      </c>
      <c r="P153" s="287"/>
    </row>
    <row r="154" spans="1:17" s="246" customFormat="1" ht="24" customHeight="1" x14ac:dyDescent="0.25">
      <c r="A154" s="206" t="s">
        <v>697</v>
      </c>
      <c r="B154" s="207" t="s">
        <v>23</v>
      </c>
      <c r="C154" s="422"/>
      <c r="D154" s="208"/>
      <c r="E154" s="209"/>
      <c r="F154" s="209"/>
      <c r="G154" s="209"/>
      <c r="H154" s="209"/>
      <c r="I154" s="209"/>
      <c r="J154" s="456"/>
      <c r="K154" s="210">
        <f>COUNTIF(K155:K156,"X")</f>
        <v>2</v>
      </c>
      <c r="L154" s="210">
        <f>COUNTIF(L155:L156,"X")</f>
        <v>0</v>
      </c>
      <c r="M154" s="210">
        <f>COUNTIF(M155:M156,"X")</f>
        <v>0</v>
      </c>
      <c r="N154" s="210">
        <f>COUNTIF(N155:N156,"X")</f>
        <v>0</v>
      </c>
      <c r="O154" s="210">
        <f>COUNTIF(O155:O156,"X")</f>
        <v>0</v>
      </c>
      <c r="P154" s="208"/>
    </row>
    <row r="155" spans="1:17" s="246" customFormat="1" ht="24" customHeight="1" x14ac:dyDescent="0.25">
      <c r="A155" s="224">
        <v>1</v>
      </c>
      <c r="B155" s="411" t="s">
        <v>440</v>
      </c>
      <c r="C155" s="216" t="s">
        <v>441</v>
      </c>
      <c r="D155" s="317">
        <v>11100000785</v>
      </c>
      <c r="E155" s="214">
        <f>IFERROR((VLOOKUP($D155,'[11]Mẫu 4A'!$D$9:$P$14,2,0)),0)</f>
        <v>96</v>
      </c>
      <c r="F155" s="214">
        <f>IFERROR((VLOOKUP($D155,'[11]Mẫu 4A'!$D$9:$P$14,3,0)),0)</f>
        <v>36</v>
      </c>
      <c r="G155" s="214">
        <f>IFERROR((VLOOKUP($D155,'[11]Mẫu 4A'!$D$9:$P$14,4,0)),0)</f>
        <v>60</v>
      </c>
      <c r="H155" s="214">
        <f>IFERROR((VLOOKUP($D155,'[11]Mẫu 4A'!$D$9:$P$14,5,0)),0)</f>
        <v>0</v>
      </c>
      <c r="I155" s="214">
        <f>IFERROR((VLOOKUP($D155,'[11]Mẫu 4A'!$D$9:$P$14,6,0)),0)</f>
        <v>0</v>
      </c>
      <c r="J155" s="459">
        <f>ROUND(F155+G155+H155-I155,1)</f>
        <v>96</v>
      </c>
      <c r="K155" s="219" t="str">
        <f>IF(AND($J155&gt;=90,$J155&lt;=100),"X",IF($J155&lt;90,"",""))</f>
        <v>X</v>
      </c>
      <c r="L155" s="219" t="str">
        <f>IF(AND($J155&gt;=75,$J155&lt;90),"X",IF($J155&lt;75,"",""))</f>
        <v/>
      </c>
      <c r="M155" s="219" t="str">
        <f>IF(AND($J155&gt;=50,$J155&lt;75),"X",IF($J155&lt;50,"",""))</f>
        <v/>
      </c>
      <c r="N155" s="219" t="str">
        <f>IF($J155&lt;50,"X","")</f>
        <v/>
      </c>
      <c r="O155" s="215"/>
      <c r="P155" s="208"/>
    </row>
    <row r="156" spans="1:17" s="247" customFormat="1" ht="24" customHeight="1" x14ac:dyDescent="0.25">
      <c r="A156" s="224">
        <v>2</v>
      </c>
      <c r="B156" s="411" t="s">
        <v>442</v>
      </c>
      <c r="C156" s="216" t="s">
        <v>303</v>
      </c>
      <c r="D156" s="317">
        <v>11100115711</v>
      </c>
      <c r="E156" s="214">
        <f>IFERROR((VLOOKUP($D156,'[11]Mẫu 4A'!$D$9:$P$14,2,0)),0)</f>
        <v>95</v>
      </c>
      <c r="F156" s="214">
        <f>IFERROR((VLOOKUP($D156,'[11]Mẫu 4A'!$D$9:$P$14,3,0)),0)</f>
        <v>35</v>
      </c>
      <c r="G156" s="214">
        <f>IFERROR((VLOOKUP($D156,'[11]Mẫu 4A'!$D$9:$P$14,4,0)),0)</f>
        <v>60</v>
      </c>
      <c r="H156" s="214">
        <f>IFERROR((VLOOKUP($D156,'[11]Mẫu 4A'!$D$9:$P$14,5,0)),0)</f>
        <v>0</v>
      </c>
      <c r="I156" s="214">
        <f>IFERROR((VLOOKUP($D156,'[11]Mẫu 4A'!$D$9:$P$14,6,0)),0)</f>
        <v>0</v>
      </c>
      <c r="J156" s="459">
        <f>ROUND(F156+G156+H156-I156,1)</f>
        <v>95</v>
      </c>
      <c r="K156" s="219" t="str">
        <f>IF(AND($J156&gt;=90,$J156&lt;=100),"X",IF($J156&lt;90,"",""))</f>
        <v>X</v>
      </c>
      <c r="L156" s="219" t="str">
        <f>IF(AND($J156&gt;=75,$J156&lt;90),"X",IF($J156&lt;75,"",""))</f>
        <v/>
      </c>
      <c r="M156" s="219" t="str">
        <f>IF(AND($J156&gt;=50,$J156&lt;75),"X",IF($J156&lt;50,"",""))</f>
        <v/>
      </c>
      <c r="N156" s="219" t="str">
        <f>IF($J156&lt;50,"X","")</f>
        <v/>
      </c>
      <c r="O156" s="215"/>
      <c r="P156" s="217"/>
    </row>
    <row r="157" spans="1:17" s="248" customFormat="1" ht="24" customHeight="1" x14ac:dyDescent="0.25">
      <c r="A157" s="220" t="s">
        <v>698</v>
      </c>
      <c r="B157" s="758" t="s">
        <v>26</v>
      </c>
      <c r="C157" s="759"/>
      <c r="D157" s="218"/>
      <c r="E157" s="222"/>
      <c r="F157" s="222"/>
      <c r="G157" s="222"/>
      <c r="H157" s="222"/>
      <c r="I157" s="222"/>
      <c r="J157" s="458"/>
      <c r="K157" s="210">
        <f>COUNTIF(K158:K158,"X")</f>
        <v>0</v>
      </c>
      <c r="L157" s="210">
        <f>COUNTIF(L158:L158,"X")</f>
        <v>0</v>
      </c>
      <c r="M157" s="210">
        <f>COUNTIF(M158:M158,"X")</f>
        <v>0</v>
      </c>
      <c r="N157" s="210">
        <f>COUNTIF(N158:N158,"X")</f>
        <v>0</v>
      </c>
      <c r="O157" s="210">
        <f>COUNTIF(O158:O158,"X")</f>
        <v>0</v>
      </c>
      <c r="P157" s="223"/>
    </row>
    <row r="158" spans="1:17" s="248" customFormat="1" ht="24" customHeight="1" x14ac:dyDescent="0.25">
      <c r="A158" s="224">
        <v>3</v>
      </c>
      <c r="B158" s="265" t="s">
        <v>404</v>
      </c>
      <c r="C158" s="354" t="s">
        <v>443</v>
      </c>
      <c r="D158" s="218" t="s">
        <v>713</v>
      </c>
      <c r="E158" s="214">
        <f>IFERROR((VLOOKUP($D158,'[11]Mẫu 4A'!$D$9:$P$14,2,0)),0)</f>
        <v>95</v>
      </c>
      <c r="F158" s="214">
        <f>IFERROR((VLOOKUP($D158,'[11]Mẫu 4A'!$D$9:$P$14,3,0)),0)</f>
        <v>35</v>
      </c>
      <c r="G158" s="214">
        <f>IFERROR((VLOOKUP($D158,'[11]Mẫu 4A'!$D$9:$P$14,4,0)),0)</f>
        <v>60</v>
      </c>
      <c r="H158" s="214">
        <f>IFERROR((VLOOKUP($D158,'[11]Mẫu 4A'!$D$9:$P$14,5,0)),0)</f>
        <v>0</v>
      </c>
      <c r="I158" s="214">
        <f>IFERROR((VLOOKUP($D158,'[11]Mẫu 4A'!$D$9:$P$14,6,0)),0)</f>
        <v>0</v>
      </c>
      <c r="J158" s="459">
        <f>ROUND(F158+G158+H158-I158,1)</f>
        <v>95</v>
      </c>
      <c r="K158" s="206"/>
      <c r="L158" s="215" t="str">
        <f>IF(AND($J158&gt;=75,$J158&lt;90),"X",IF($J158&lt;75,"",""))</f>
        <v/>
      </c>
      <c r="M158" s="225"/>
      <c r="N158" s="225"/>
      <c r="O158" s="225"/>
      <c r="P158" s="223"/>
    </row>
    <row r="159" spans="1:17" s="248" customFormat="1" ht="23.45" customHeight="1" x14ac:dyDescent="0.25">
      <c r="A159" s="482" t="s">
        <v>783</v>
      </c>
      <c r="B159" s="775" t="s">
        <v>480</v>
      </c>
      <c r="C159" s="776"/>
      <c r="D159" s="777"/>
      <c r="E159" s="483"/>
      <c r="F159" s="483"/>
      <c r="G159" s="483"/>
      <c r="H159" s="483"/>
      <c r="I159" s="483"/>
      <c r="J159" s="483"/>
      <c r="K159" s="484">
        <f>K160+K165</f>
        <v>1</v>
      </c>
      <c r="L159" s="484">
        <f>L160+L165</f>
        <v>5</v>
      </c>
      <c r="M159" s="484">
        <f>M160+M165</f>
        <v>0</v>
      </c>
      <c r="N159" s="484">
        <f>N160+N165</f>
        <v>0</v>
      </c>
      <c r="O159" s="484">
        <f>O160+O165</f>
        <v>0</v>
      </c>
      <c r="P159" s="485"/>
    </row>
    <row r="160" spans="1:17" s="246" customFormat="1" ht="26.25" customHeight="1" x14ac:dyDescent="0.25">
      <c r="A160" s="206" t="s">
        <v>697</v>
      </c>
      <c r="B160" s="207" t="s">
        <v>23</v>
      </c>
      <c r="C160" s="422"/>
      <c r="D160" s="208"/>
      <c r="E160" s="209"/>
      <c r="F160" s="209"/>
      <c r="G160" s="209"/>
      <c r="H160" s="209"/>
      <c r="I160" s="209"/>
      <c r="J160" s="456"/>
      <c r="K160" s="210">
        <f>COUNTIF(K161:K164,"X")</f>
        <v>1</v>
      </c>
      <c r="L160" s="210">
        <f>COUNTIF(L161:L164,"X")</f>
        <v>3</v>
      </c>
      <c r="M160" s="210">
        <f>COUNTIF(M161:M164,"X")</f>
        <v>0</v>
      </c>
      <c r="N160" s="210">
        <f>COUNTIF(N161:N164,"X")</f>
        <v>0</v>
      </c>
      <c r="O160" s="210">
        <f>COUNTIF(O161:O164,"X")</f>
        <v>0</v>
      </c>
      <c r="P160" s="208"/>
    </row>
    <row r="161" spans="1:16" s="246" customFormat="1" ht="31.5" customHeight="1" x14ac:dyDescent="0.25">
      <c r="A161" s="224">
        <v>1</v>
      </c>
      <c r="B161" s="411" t="s">
        <v>447</v>
      </c>
      <c r="C161" s="216" t="s">
        <v>448</v>
      </c>
      <c r="D161" s="560">
        <v>11100082715</v>
      </c>
      <c r="E161" s="214">
        <f>IFERROR((VLOOKUP($D161,'[12]Mẫu 4A'!$D$11:$P$18,2,0)),0)</f>
        <v>88</v>
      </c>
      <c r="F161" s="214">
        <f>IFERROR((VLOOKUP($D161,'[12]Mẫu 4A'!$D$11:$P$18,3,0)),0)</f>
        <v>30</v>
      </c>
      <c r="G161" s="214">
        <f>IFERROR((VLOOKUP($D161,'[12]Mẫu 4A'!$D$11:$P$18,4,0)),0)</f>
        <v>60</v>
      </c>
      <c r="H161" s="214">
        <f>IFERROR((VLOOKUP($D161,'[12]Mẫu 4A'!$D$11:$P$18,5,0)),0)</f>
        <v>0</v>
      </c>
      <c r="I161" s="214">
        <f>IFERROR((VLOOKUP($D161,'[12]Mẫu 4A'!$D$11:$P$18,6,0)),0)</f>
        <v>0</v>
      </c>
      <c r="J161" s="459">
        <f>ROUND(F161+G161+H161-I161,1)</f>
        <v>90</v>
      </c>
      <c r="K161" s="219" t="str">
        <f>IF(AND($J161&gt;=90,$J161&lt;=100),"X",IF($J161&lt;90,"",""))</f>
        <v>X</v>
      </c>
      <c r="L161" s="219" t="str">
        <f>IF(AND($J161&gt;=75,$J161&lt;90),"X",IF($J161&lt;75,"",""))</f>
        <v/>
      </c>
      <c r="M161" s="219" t="str">
        <f>IF(AND($J161&gt;=50,$J161&lt;75),"X",IF($J161&lt;50,"",""))</f>
        <v/>
      </c>
      <c r="N161" s="219" t="str">
        <f>IF($J161&lt;50,"X","")</f>
        <v/>
      </c>
      <c r="O161" s="215"/>
      <c r="P161" s="208"/>
    </row>
    <row r="162" spans="1:16" s="247" customFormat="1" ht="27" customHeight="1" x14ac:dyDescent="0.25">
      <c r="A162" s="224">
        <v>2</v>
      </c>
      <c r="B162" s="411" t="s">
        <v>449</v>
      </c>
      <c r="C162" s="216" t="s">
        <v>282</v>
      </c>
      <c r="D162" s="560">
        <v>40700000674</v>
      </c>
      <c r="E162" s="214">
        <f>IFERROR((VLOOKUP($D162,'[12]Mẫu 4A'!$D$11:$P$18,2,0)),0)</f>
        <v>78</v>
      </c>
      <c r="F162" s="214">
        <f>IFERROR((VLOOKUP($D162,'[12]Mẫu 4A'!$D$11:$P$18,3,0)),0)</f>
        <v>30</v>
      </c>
      <c r="G162" s="214">
        <f>IFERROR((VLOOKUP($D162,'[12]Mẫu 4A'!$D$11:$P$18,4,0)),0)</f>
        <v>50</v>
      </c>
      <c r="H162" s="214">
        <f>IFERROR((VLOOKUP($D162,'[12]Mẫu 4A'!$D$11:$P$18,5,0)),0)</f>
        <v>0</v>
      </c>
      <c r="I162" s="214">
        <f>IFERROR((VLOOKUP($D162,'[12]Mẫu 4A'!$D$11:$P$18,6,0)),0)</f>
        <v>0</v>
      </c>
      <c r="J162" s="459">
        <f>ROUND(F162+G162+H162-I162,1)</f>
        <v>80</v>
      </c>
      <c r="K162" s="219" t="str">
        <f>IF(AND($J162&gt;=90,$J162&lt;=100),"X",IF($J162&lt;90,"",""))</f>
        <v/>
      </c>
      <c r="L162" s="219" t="str">
        <f>IF(AND($J162&gt;=75,$J162&lt;90),"X",IF($J162&lt;75,"",""))</f>
        <v>X</v>
      </c>
      <c r="M162" s="219" t="str">
        <f>IF(AND($J162&gt;=50,$J162&lt;75),"X",IF($J162&lt;50,"",""))</f>
        <v/>
      </c>
      <c r="N162" s="219" t="str">
        <f>IF($J162&lt;50,"X","")</f>
        <v/>
      </c>
      <c r="O162" s="215"/>
      <c r="P162" s="217"/>
    </row>
    <row r="163" spans="1:16" s="247" customFormat="1" ht="28.5" customHeight="1" x14ac:dyDescent="0.25">
      <c r="A163" s="224">
        <v>3</v>
      </c>
      <c r="B163" s="411" t="s">
        <v>454</v>
      </c>
      <c r="C163" s="216" t="s">
        <v>115</v>
      </c>
      <c r="D163" s="560">
        <v>40400000544</v>
      </c>
      <c r="E163" s="214">
        <f>IFERROR((VLOOKUP($D163,'[12]Mẫu 4A'!$D$11:$P$18,2,0)),0)</f>
        <v>80</v>
      </c>
      <c r="F163" s="214">
        <f>IFERROR((VLOOKUP($D163,'[12]Mẫu 4A'!$D$11:$P$18,3,0)),0)</f>
        <v>29</v>
      </c>
      <c r="G163" s="214">
        <f>IFERROR((VLOOKUP($D163,'[12]Mẫu 4A'!$D$11:$P$18,4,0)),0)</f>
        <v>50</v>
      </c>
      <c r="H163" s="214">
        <f>IFERROR((VLOOKUP($D163,'[12]Mẫu 4A'!$D$11:$P$18,5,0)),0)</f>
        <v>0</v>
      </c>
      <c r="I163" s="214">
        <f>IFERROR((VLOOKUP($D163,'[12]Mẫu 4A'!$D$11:$P$18,6,0)),0)</f>
        <v>0</v>
      </c>
      <c r="J163" s="459">
        <f>ROUND(F163+G163+H163-I163,1)</f>
        <v>79</v>
      </c>
      <c r="K163" s="219" t="str">
        <f>IF(AND($J163&gt;=90,$J163&lt;=100),"X",IF($J163&lt;90,"",""))</f>
        <v/>
      </c>
      <c r="L163" s="219" t="str">
        <f>IF(AND($J163&gt;=75,$J163&lt;90),"X",IF($J163&lt;75,"",""))</f>
        <v>X</v>
      </c>
      <c r="M163" s="219" t="str">
        <f>IF(AND($J163&gt;=50,$J163&lt;75),"X",IF($J163&lt;50,"",""))</f>
        <v/>
      </c>
      <c r="N163" s="219" t="str">
        <f>IF($J163&lt;50,"X","")</f>
        <v/>
      </c>
      <c r="O163" s="215"/>
      <c r="P163" s="217"/>
    </row>
    <row r="164" spans="1:16" s="246" customFormat="1" ht="24" customHeight="1" x14ac:dyDescent="0.25">
      <c r="A164" s="224">
        <v>4</v>
      </c>
      <c r="B164" s="411" t="s">
        <v>450</v>
      </c>
      <c r="C164" s="216" t="s">
        <v>451</v>
      </c>
      <c r="D164" s="560">
        <v>11100000754</v>
      </c>
      <c r="E164" s="214">
        <f>IFERROR((VLOOKUP($D164,'[12]Mẫu 4A'!$D$11:$P$18,2,0)),0)</f>
        <v>89</v>
      </c>
      <c r="F164" s="214">
        <f>IFERROR((VLOOKUP($D164,'[12]Mẫu 4A'!$D$11:$P$18,3,0)),0)</f>
        <v>28</v>
      </c>
      <c r="G164" s="214">
        <f>IFERROR((VLOOKUP($D164,'[12]Mẫu 4A'!$D$11:$P$18,4,0)),0)</f>
        <v>50</v>
      </c>
      <c r="H164" s="214">
        <f>IFERROR((VLOOKUP($D164,'[12]Mẫu 4A'!$D$11:$P$18,5,0)),0)</f>
        <v>0</v>
      </c>
      <c r="I164" s="214">
        <f>IFERROR((VLOOKUP($D164,'[12]Mẫu 4A'!$D$11:$P$18,6,0)),0)</f>
        <v>0</v>
      </c>
      <c r="J164" s="459">
        <f>ROUND(F164+G164+H164-I164,1)</f>
        <v>78</v>
      </c>
      <c r="K164" s="219" t="str">
        <f>IF(AND($J164&gt;=90,$J164&lt;=100),"X",IF($J164&lt;90,"",""))</f>
        <v/>
      </c>
      <c r="L164" s="219" t="str">
        <f>IF(AND($J164&gt;=75,$J164&lt;90),"X",IF($J164&lt;75,"",""))</f>
        <v>X</v>
      </c>
      <c r="M164" s="219" t="str">
        <f>IF(AND($J164&gt;=50,$J164&lt;75),"X",IF($J164&lt;50,"",""))</f>
        <v/>
      </c>
      <c r="N164" s="219" t="str">
        <f>IF($J164&lt;50,"X","")</f>
        <v/>
      </c>
      <c r="O164" s="215"/>
      <c r="P164" s="208"/>
    </row>
    <row r="165" spans="1:16" s="248" customFormat="1" ht="24.75" customHeight="1" x14ac:dyDescent="0.25">
      <c r="A165" s="220" t="s">
        <v>698</v>
      </c>
      <c r="B165" s="758" t="s">
        <v>26</v>
      </c>
      <c r="C165" s="759"/>
      <c r="D165" s="218"/>
      <c r="E165" s="222"/>
      <c r="F165" s="222"/>
      <c r="G165" s="222"/>
      <c r="H165" s="222"/>
      <c r="I165" s="222"/>
      <c r="J165" s="457"/>
      <c r="K165" s="210">
        <f>COUNTIF(K166:K167,"X")</f>
        <v>0</v>
      </c>
      <c r="L165" s="210">
        <f>COUNTIF(L166:L167,"X")</f>
        <v>2</v>
      </c>
      <c r="M165" s="210">
        <f>COUNTIF(M166:M167,"X")</f>
        <v>0</v>
      </c>
      <c r="N165" s="210">
        <f>COUNTIF(N166:N167,"X")</f>
        <v>0</v>
      </c>
      <c r="O165" s="210">
        <f>COUNTIF(O166:O167,"X")</f>
        <v>0</v>
      </c>
      <c r="P165" s="223"/>
    </row>
    <row r="166" spans="1:16" s="248" customFormat="1" ht="29.25" customHeight="1" x14ac:dyDescent="0.25">
      <c r="A166" s="224">
        <v>5</v>
      </c>
      <c r="B166" s="411" t="s">
        <v>164</v>
      </c>
      <c r="C166" s="354" t="s">
        <v>146</v>
      </c>
      <c r="D166" s="218" t="s">
        <v>457</v>
      </c>
      <c r="E166" s="214">
        <f>IFERROR((VLOOKUP($D166,'[12]Mẫu 4A'!$D$11:$P$18,2,0)),0)</f>
        <v>77</v>
      </c>
      <c r="F166" s="214">
        <f>IFERROR((VLOOKUP($D166,'[12]Mẫu 4A'!$D$11:$P$18,3,0)),0)</f>
        <v>27</v>
      </c>
      <c r="G166" s="214">
        <f>IFERROR((VLOOKUP($D166,'[12]Mẫu 4A'!$D$11:$P$18,4,0)),0)</f>
        <v>50</v>
      </c>
      <c r="H166" s="214">
        <f>IFERROR((VLOOKUP($D166,'[12]Mẫu 4A'!$D$11:$P$18,5,0)),0)</f>
        <v>0</v>
      </c>
      <c r="I166" s="214">
        <f>IFERROR((VLOOKUP($D166,'[12]Mẫu 4A'!$D$11:$P$18,6,0)),0)</f>
        <v>0</v>
      </c>
      <c r="J166" s="457">
        <f>ROUND(F166+G166+H166-I166,1)</f>
        <v>77</v>
      </c>
      <c r="K166" s="206"/>
      <c r="L166" s="215" t="s">
        <v>299</v>
      </c>
      <c r="M166" s="225"/>
      <c r="N166" s="225"/>
      <c r="O166" s="225"/>
      <c r="P166" s="223"/>
    </row>
    <row r="167" spans="1:16" s="248" customFormat="1" ht="32.25" customHeight="1" x14ac:dyDescent="0.25">
      <c r="A167" s="224">
        <v>6</v>
      </c>
      <c r="B167" s="411" t="s">
        <v>455</v>
      </c>
      <c r="C167" s="354" t="s">
        <v>98</v>
      </c>
      <c r="D167" s="218" t="s">
        <v>456</v>
      </c>
      <c r="E167" s="214">
        <f>IFERROR((VLOOKUP($D167,'[12]Mẫu 4A'!$D$11:$P$18,2,0)),0)</f>
        <v>77</v>
      </c>
      <c r="F167" s="214">
        <f>IFERROR((VLOOKUP($D167,'[12]Mẫu 4A'!$D$11:$P$18,3,0)),0)</f>
        <v>27</v>
      </c>
      <c r="G167" s="214">
        <f>IFERROR((VLOOKUP($D167,'[12]Mẫu 4A'!$D$11:$P$18,4,0)),0)</f>
        <v>50</v>
      </c>
      <c r="H167" s="214">
        <f>IFERROR((VLOOKUP($D167,'[12]Mẫu 4A'!$D$11:$P$18,5,0)),0)</f>
        <v>0</v>
      </c>
      <c r="I167" s="214">
        <f>IFERROR((VLOOKUP($D167,'[12]Mẫu 4A'!$D$11:$P$18,6,0)),0)</f>
        <v>0</v>
      </c>
      <c r="J167" s="457">
        <f>ROUND(F167+G167+H167-I167,1)</f>
        <v>77</v>
      </c>
      <c r="K167" s="206"/>
      <c r="L167" s="215" t="s">
        <v>299</v>
      </c>
      <c r="M167" s="225"/>
      <c r="N167" s="225"/>
      <c r="O167" s="225"/>
      <c r="P167" s="223"/>
    </row>
    <row r="168" spans="1:16" ht="24" customHeight="1" x14ac:dyDescent="0.25">
      <c r="A168" s="482" t="s">
        <v>458</v>
      </c>
      <c r="B168" s="784" t="s">
        <v>481</v>
      </c>
      <c r="C168" s="784"/>
      <c r="D168" s="784"/>
      <c r="E168" s="479"/>
      <c r="F168" s="479"/>
      <c r="G168" s="479"/>
      <c r="H168" s="479"/>
      <c r="I168" s="479"/>
      <c r="J168" s="479"/>
      <c r="K168" s="480">
        <f>K169+K172</f>
        <v>0</v>
      </c>
      <c r="L168" s="480">
        <f>L169+L172</f>
        <v>3</v>
      </c>
      <c r="M168" s="480">
        <f>M169+M172</f>
        <v>0</v>
      </c>
      <c r="N168" s="480">
        <f>N169+N172</f>
        <v>0</v>
      </c>
      <c r="O168" s="480">
        <f>O169+O172</f>
        <v>0</v>
      </c>
      <c r="P168" s="479"/>
    </row>
    <row r="169" spans="1:16" s="246" customFormat="1" ht="18.75" customHeight="1" x14ac:dyDescent="0.25">
      <c r="A169" s="206" t="s">
        <v>697</v>
      </c>
      <c r="B169" s="207" t="s">
        <v>23</v>
      </c>
      <c r="C169" s="422"/>
      <c r="D169" s="208"/>
      <c r="E169" s="209"/>
      <c r="F169" s="209"/>
      <c r="G169" s="209"/>
      <c r="H169" s="209"/>
      <c r="I169" s="209"/>
      <c r="J169" s="456"/>
      <c r="K169" s="210">
        <f>COUNTIF(K170:K171,"X")</f>
        <v>0</v>
      </c>
      <c r="L169" s="210">
        <f>COUNTIF(L170:L171,"X")</f>
        <v>2</v>
      </c>
      <c r="M169" s="210">
        <f>COUNTIF(M170:M171,"X")</f>
        <v>0</v>
      </c>
      <c r="N169" s="210">
        <f>COUNTIF(N170:N171,"X")</f>
        <v>0</v>
      </c>
      <c r="O169" s="210">
        <f>COUNTIF(O170:O171,"X")</f>
        <v>0</v>
      </c>
      <c r="P169" s="208"/>
    </row>
    <row r="170" spans="1:16" s="246" customFormat="1" ht="23.45" customHeight="1" x14ac:dyDescent="0.25">
      <c r="A170" s="224">
        <v>1</v>
      </c>
      <c r="B170" s="411" t="s">
        <v>161</v>
      </c>
      <c r="C170" s="216" t="s">
        <v>128</v>
      </c>
      <c r="D170" s="317">
        <v>11100083302</v>
      </c>
      <c r="E170" s="214">
        <f>IFERROR((VLOOKUP($D170,'[13]Mẫu 4A'!$D$11:$P$19,2,0)),0)</f>
        <v>77</v>
      </c>
      <c r="F170" s="214">
        <f>IFERROR((VLOOKUP($D170,'[13]Mẫu 4A'!$D$11:$P$19,3,0)),0)</f>
        <v>27</v>
      </c>
      <c r="G170" s="214">
        <f>IFERROR((VLOOKUP($D170,'[13]Mẫu 4A'!$D$11:$P$19,4,0)),0)</f>
        <v>50</v>
      </c>
      <c r="H170" s="214">
        <f>IFERROR((VLOOKUP($D170,'[13]Mẫu 4A'!$D$11:$P$19,5,0)),0)</f>
        <v>0</v>
      </c>
      <c r="I170" s="214">
        <f>IFERROR((VLOOKUP($D170,'[13]Mẫu 4A'!$D$11:$P$19,6,0)),0)</f>
        <v>0</v>
      </c>
      <c r="J170" s="459">
        <f>ROUND(F170+G170+H170-I170,1)</f>
        <v>77</v>
      </c>
      <c r="K170" s="219" t="str">
        <f>IF(AND($J170&gt;=90,$J170&lt;=100),"X",IF($J170&lt;90,"",""))</f>
        <v/>
      </c>
      <c r="L170" s="219" t="str">
        <f>IF(AND($J170&gt;=75,$J170&lt;90),"X",IF($J170&lt;75,"",""))</f>
        <v>X</v>
      </c>
      <c r="M170" s="219" t="str">
        <f>IF(AND($J170&gt;=50,$J170&lt;75),"X",IF($J170&lt;50,"",""))</f>
        <v/>
      </c>
      <c r="N170" s="219" t="str">
        <f>IF($J170&lt;50,"X","")</f>
        <v/>
      </c>
      <c r="O170" s="215"/>
      <c r="P170" s="208"/>
    </row>
    <row r="171" spans="1:16" s="247" customFormat="1" ht="23.45" customHeight="1" x14ac:dyDescent="0.25">
      <c r="A171" s="224">
        <v>2</v>
      </c>
      <c r="B171" s="411" t="s">
        <v>664</v>
      </c>
      <c r="C171" s="216" t="s">
        <v>152</v>
      </c>
      <c r="D171" s="561">
        <v>11100083298</v>
      </c>
      <c r="E171" s="214">
        <f>IFERROR((VLOOKUP($D171,'[13]Mẫu 4A'!$D$11:$P$19,2,0)),0)</f>
        <v>77</v>
      </c>
      <c r="F171" s="214">
        <f>IFERROR((VLOOKUP($D171,'[13]Mẫu 4A'!$D$11:$P$19,3,0)),0)</f>
        <v>27</v>
      </c>
      <c r="G171" s="214">
        <f>IFERROR((VLOOKUP($D171,'[13]Mẫu 4A'!$D$11:$P$19,4,0)),0)</f>
        <v>50</v>
      </c>
      <c r="H171" s="214">
        <f>IFERROR((VLOOKUP($D171,'[13]Mẫu 4A'!$D$11:$P$19,5,0)),0)</f>
        <v>0</v>
      </c>
      <c r="I171" s="214">
        <f>IFERROR((VLOOKUP($D171,'[13]Mẫu 4A'!$D$11:$P$19,6,0)),0)</f>
        <v>0</v>
      </c>
      <c r="J171" s="459">
        <f>ROUND(F171+G171+H171-I171,1)</f>
        <v>77</v>
      </c>
      <c r="K171" s="219" t="str">
        <f>IF(AND($J171&gt;=90,$J171&lt;=100),"X",IF($J171&lt;90,"",""))</f>
        <v/>
      </c>
      <c r="L171" s="219" t="str">
        <f>IF(AND($J171&gt;=75,$J171&lt;90),"X",IF($J171&lt;75,"",""))</f>
        <v>X</v>
      </c>
      <c r="M171" s="219" t="str">
        <f>IF(AND($J171&gt;=50,$J171&lt;75),"X",IF($J171&lt;50,"",""))</f>
        <v/>
      </c>
      <c r="N171" s="219" t="str">
        <f>IF($J171&lt;50,"X","")</f>
        <v/>
      </c>
      <c r="O171" s="215"/>
      <c r="P171" s="217"/>
    </row>
    <row r="172" spans="1:16" s="248" customFormat="1" ht="23.45" customHeight="1" x14ac:dyDescent="0.25">
      <c r="A172" s="220" t="s">
        <v>698</v>
      </c>
      <c r="B172" s="758" t="s">
        <v>26</v>
      </c>
      <c r="C172" s="759"/>
      <c r="D172" s="218"/>
      <c r="E172" s="222"/>
      <c r="F172" s="222"/>
      <c r="G172" s="222"/>
      <c r="H172" s="222"/>
      <c r="I172" s="222"/>
      <c r="J172" s="457"/>
      <c r="K172" s="210">
        <f>COUNTIF(K173:K173,"X")</f>
        <v>0</v>
      </c>
      <c r="L172" s="210">
        <f>COUNTIF(L173:L173,"X")</f>
        <v>1</v>
      </c>
      <c r="M172" s="210">
        <f>COUNTIF(M173:M173,"X")</f>
        <v>0</v>
      </c>
      <c r="N172" s="210">
        <f>COUNTIF(N173:N173,"X")</f>
        <v>0</v>
      </c>
      <c r="O172" s="210">
        <f>COUNTIF(O173:O173,"X")</f>
        <v>0</v>
      </c>
      <c r="P172" s="223"/>
    </row>
    <row r="173" spans="1:16" s="248" customFormat="1" ht="23.45" customHeight="1" x14ac:dyDescent="0.25">
      <c r="A173" s="224">
        <v>3</v>
      </c>
      <c r="B173" s="265" t="s">
        <v>665</v>
      </c>
      <c r="C173" s="437" t="s">
        <v>584</v>
      </c>
      <c r="D173" s="218" t="s">
        <v>297</v>
      </c>
      <c r="E173" s="214">
        <f>IFERROR((VLOOKUP($D173,'[13]Mẫu 4A'!$D$11:$P$19,2,0)),0)</f>
        <v>77</v>
      </c>
      <c r="F173" s="214">
        <f>IFERROR((VLOOKUP($D173,'[13]Mẫu 4A'!$D$11:$P$19,3,0)),0)</f>
        <v>27</v>
      </c>
      <c r="G173" s="214">
        <f>IFERROR((VLOOKUP($D173,'[13]Mẫu 4A'!$D$11:$P$19,4,0)),0)</f>
        <v>50</v>
      </c>
      <c r="H173" s="214">
        <f>IFERROR((VLOOKUP($D173,'[13]Mẫu 4A'!$D$11:$P$19,5,0)),0)</f>
        <v>0</v>
      </c>
      <c r="I173" s="214">
        <f>IFERROR((VLOOKUP($D173,'[13]Mẫu 4A'!$D$11:$P$19,6,0)),0)</f>
        <v>0</v>
      </c>
      <c r="J173" s="457">
        <f>ROUND(F173+G173+H173-I173,1)</f>
        <v>77</v>
      </c>
      <c r="K173" s="215" t="str">
        <f>IF(AND($J173&gt;=90,$J173&lt;=100),"X",IF($J173&lt;90,"",""))</f>
        <v/>
      </c>
      <c r="L173" s="215" t="str">
        <f>IF(AND($J173&gt;=75,$J173&lt;90),"X",IF($J173&lt;75,"",""))</f>
        <v>X</v>
      </c>
      <c r="M173" s="215" t="str">
        <f>IF(AND($J173&gt;=50,$J173&lt;75),"X",IF($J173&lt;50,"",""))</f>
        <v/>
      </c>
      <c r="N173" s="215" t="str">
        <f>IF($J173&lt;50,"X","")</f>
        <v/>
      </c>
      <c r="O173" s="243"/>
      <c r="P173" s="266"/>
    </row>
    <row r="174" spans="1:16" ht="27.75" customHeight="1" x14ac:dyDescent="0.25">
      <c r="A174" s="476" t="s">
        <v>460</v>
      </c>
      <c r="B174" s="784" t="s">
        <v>784</v>
      </c>
      <c r="C174" s="784"/>
      <c r="D174" s="784"/>
      <c r="E174" s="479"/>
      <c r="F174" s="479"/>
      <c r="G174" s="479"/>
      <c r="H174" s="479"/>
      <c r="I174" s="479"/>
      <c r="J174" s="479"/>
      <c r="K174" s="480">
        <f>K175+K207</f>
        <v>11</v>
      </c>
      <c r="L174" s="480">
        <f>L175+L207</f>
        <v>21</v>
      </c>
      <c r="M174" s="480">
        <f>M175+M207</f>
        <v>0</v>
      </c>
      <c r="N174" s="480">
        <f>N175+N207</f>
        <v>0</v>
      </c>
      <c r="O174" s="480">
        <f>O175+O207</f>
        <v>1</v>
      </c>
      <c r="P174" s="479"/>
    </row>
    <row r="175" spans="1:16" s="246" customFormat="1" ht="25.5" customHeight="1" x14ac:dyDescent="0.25">
      <c r="A175" s="206" t="s">
        <v>697</v>
      </c>
      <c r="B175" s="207" t="s">
        <v>23</v>
      </c>
      <c r="C175" s="422"/>
      <c r="D175" s="208"/>
      <c r="E175" s="209"/>
      <c r="F175" s="209"/>
      <c r="G175" s="209"/>
      <c r="H175" s="209"/>
      <c r="I175" s="209"/>
      <c r="J175" s="456"/>
      <c r="K175" s="210">
        <f>COUNTIF(K176:K206,"X")</f>
        <v>10</v>
      </c>
      <c r="L175" s="210">
        <f>COUNTIF(L176:L206,"X")</f>
        <v>20</v>
      </c>
      <c r="M175" s="210">
        <f>COUNTIF(M176:M206,"X")</f>
        <v>0</v>
      </c>
      <c r="N175" s="210">
        <f>COUNTIF(N176:N206,"X")</f>
        <v>0</v>
      </c>
      <c r="O175" s="210">
        <f>COUNTIF(O176:O206,"X")</f>
        <v>1</v>
      </c>
      <c r="P175" s="208"/>
    </row>
    <row r="176" spans="1:16" s="3" customFormat="1" ht="24" customHeight="1" x14ac:dyDescent="0.25">
      <c r="A176" s="224">
        <v>1</v>
      </c>
      <c r="B176" s="231" t="s">
        <v>261</v>
      </c>
      <c r="C176" s="232" t="s">
        <v>318</v>
      </c>
      <c r="D176" s="212">
        <v>60400000280</v>
      </c>
      <c r="E176" s="214">
        <f>IFERROR((VLOOKUP($D176,'[14]Mẫu 4A'!$D$11:$P$46,2,0)),0)</f>
        <v>98</v>
      </c>
      <c r="F176" s="214">
        <f>IFERROR((VLOOKUP($D176,'[14]Mẫu 4A'!$D$11:$P$46,3,0)),0)</f>
        <v>38</v>
      </c>
      <c r="G176" s="214">
        <f>IFERROR((VLOOKUP($D176,'[14]Mẫu 4A'!$D$11:$P$46,4,0)),0)</f>
        <v>60</v>
      </c>
      <c r="H176" s="214">
        <f>IFERROR((VLOOKUP($D176,'[14]Mẫu 4A'!$D$11:$P$46,5,0)),0)</f>
        <v>0</v>
      </c>
      <c r="I176" s="214">
        <f>IFERROR((VLOOKUP($D176,'[14]Mẫu 4A'!$D$11:$P$46,6,0)),0)</f>
        <v>0</v>
      </c>
      <c r="J176" s="457">
        <f>ROUND(F176+G176+H176-I176,1)</f>
        <v>98</v>
      </c>
      <c r="K176" s="219" t="str">
        <f t="shared" ref="K176:K209" si="50">IF(AND($J176&gt;=90,$J176&lt;=100),"X",IF($J176&lt;90,"",""))</f>
        <v>X</v>
      </c>
      <c r="L176" s="219" t="str">
        <f t="shared" ref="L176:L209" si="51">IF(AND($J176&gt;=75,$J176&lt;90),"X",IF($J176&lt;75,"",""))</f>
        <v/>
      </c>
      <c r="M176" s="219" t="str">
        <f t="shared" ref="M176:M209" si="52">IF(AND($J176&gt;=50,$J176&lt;75),"X",IF($J176&lt;50,"",""))</f>
        <v/>
      </c>
      <c r="N176" s="219" t="str">
        <f t="shared" ref="N176:N209" si="53">IF($J176&lt;50,"X","")</f>
        <v/>
      </c>
      <c r="O176" s="215"/>
      <c r="P176" s="217"/>
    </row>
    <row r="177" spans="1:26" s="246" customFormat="1" ht="23.45" customHeight="1" x14ac:dyDescent="0.25">
      <c r="A177" s="224">
        <v>2</v>
      </c>
      <c r="B177" s="288" t="s">
        <v>92</v>
      </c>
      <c r="C177" s="216" t="s">
        <v>93</v>
      </c>
      <c r="D177" s="150">
        <v>11100000799</v>
      </c>
      <c r="E177" s="214">
        <f>IFERROR((VLOOKUP($D177,'[14]Mẫu 4A'!$D$11:$P$46,2,0)),0)</f>
        <v>94</v>
      </c>
      <c r="F177" s="214">
        <f>IFERROR((VLOOKUP($D177,'[14]Mẫu 4A'!$D$11:$P$46,3,0)),0)</f>
        <v>29</v>
      </c>
      <c r="G177" s="214">
        <f>IFERROR((VLOOKUP($D177,'[14]Mẫu 4A'!$D$11:$P$46,4,0)),0)</f>
        <v>60</v>
      </c>
      <c r="H177" s="214">
        <f>IFERROR((VLOOKUP($D177,'[14]Mẫu 4A'!$D$11:$P$46,5,0)),0)</f>
        <v>0</v>
      </c>
      <c r="I177" s="214">
        <f>IFERROR((VLOOKUP($D177,'[14]Mẫu 4A'!$D$11:$P$46,6,0)),0)</f>
        <v>0</v>
      </c>
      <c r="J177" s="459">
        <f t="shared" ref="J177:J206" si="54">ROUND(F177+G177+H177-I177,1)</f>
        <v>89</v>
      </c>
      <c r="K177" s="219" t="str">
        <f t="shared" si="50"/>
        <v/>
      </c>
      <c r="L177" s="219" t="str">
        <f t="shared" si="51"/>
        <v>X</v>
      </c>
      <c r="M177" s="219" t="str">
        <f t="shared" si="52"/>
        <v/>
      </c>
      <c r="N177" s="219" t="str">
        <f t="shared" si="53"/>
        <v/>
      </c>
      <c r="O177" s="215"/>
      <c r="P177" s="289"/>
      <c r="Q177" s="286"/>
      <c r="R177" s="286"/>
      <c r="S177" s="286"/>
      <c r="T177" s="286"/>
      <c r="U177" s="286"/>
      <c r="V177" s="286"/>
      <c r="W177" s="286"/>
      <c r="X177" s="286"/>
      <c r="Y177" s="286"/>
      <c r="Z177" s="286"/>
    </row>
    <row r="178" spans="1:26" s="246" customFormat="1" ht="23.45" customHeight="1" x14ac:dyDescent="0.25">
      <c r="A178" s="224">
        <v>3</v>
      </c>
      <c r="B178" s="288" t="s">
        <v>677</v>
      </c>
      <c r="C178" s="216" t="s">
        <v>93</v>
      </c>
      <c r="D178" s="150">
        <v>11100067878</v>
      </c>
      <c r="E178" s="214">
        <f>IFERROR((VLOOKUP($D178,'[14]Mẫu 4A'!$D$11:$P$46,2,0)),0)</f>
        <v>95</v>
      </c>
      <c r="F178" s="214">
        <f>IFERROR((VLOOKUP($D178,'[14]Mẫu 4A'!$D$11:$P$46,3,0)),0)</f>
        <v>35</v>
      </c>
      <c r="G178" s="214">
        <f>IFERROR((VLOOKUP($D178,'[14]Mẫu 4A'!$D$11:$P$46,4,0)),0)</f>
        <v>50</v>
      </c>
      <c r="H178" s="214">
        <f>IFERROR((VLOOKUP($D178,'[14]Mẫu 4A'!$D$11:$P$46,5,0)),0)</f>
        <v>0</v>
      </c>
      <c r="I178" s="214">
        <f>IFERROR((VLOOKUP($D178,'[14]Mẫu 4A'!$D$11:$P$46,6,0)),0)</f>
        <v>0</v>
      </c>
      <c r="J178" s="459">
        <f t="shared" si="54"/>
        <v>85</v>
      </c>
      <c r="K178" s="219" t="str">
        <f t="shared" si="50"/>
        <v/>
      </c>
      <c r="L178" s="219" t="str">
        <f t="shared" si="51"/>
        <v>X</v>
      </c>
      <c r="M178" s="219" t="str">
        <f t="shared" si="52"/>
        <v/>
      </c>
      <c r="N178" s="219" t="str">
        <f t="shared" si="53"/>
        <v/>
      </c>
      <c r="O178" s="215"/>
      <c r="P178" s="215"/>
      <c r="Q178" s="286"/>
      <c r="R178" s="286"/>
      <c r="S178" s="286"/>
      <c r="T178" s="286"/>
      <c r="U178" s="286"/>
      <c r="V178" s="286"/>
      <c r="W178" s="286"/>
      <c r="X178" s="286"/>
      <c r="Y178" s="286"/>
      <c r="Z178" s="286"/>
    </row>
    <row r="179" spans="1:26" s="246" customFormat="1" ht="23.45" customHeight="1" x14ac:dyDescent="0.25">
      <c r="A179" s="224">
        <v>4</v>
      </c>
      <c r="B179" s="288" t="s">
        <v>95</v>
      </c>
      <c r="C179" s="216" t="s">
        <v>96</v>
      </c>
      <c r="D179" s="150">
        <v>11100067268</v>
      </c>
      <c r="E179" s="214">
        <f>IFERROR((VLOOKUP($D179,'[14]Mẫu 4A'!$D$11:$P$46,2,0)),0)</f>
        <v>96</v>
      </c>
      <c r="F179" s="214">
        <f>IFERROR((VLOOKUP($D179,'[14]Mẫu 4A'!$D$11:$P$46,3,0)),0)</f>
        <v>36</v>
      </c>
      <c r="G179" s="214">
        <f>IFERROR((VLOOKUP($D179,'[14]Mẫu 4A'!$D$11:$P$46,4,0)),0)</f>
        <v>60</v>
      </c>
      <c r="H179" s="214">
        <f>IFERROR((VLOOKUP($D179,'[14]Mẫu 4A'!$D$11:$P$46,5,0)),0)</f>
        <v>0</v>
      </c>
      <c r="I179" s="214">
        <f>IFERROR((VLOOKUP($D179,'[14]Mẫu 4A'!$D$11:$P$46,6,0)),0)</f>
        <v>0</v>
      </c>
      <c r="J179" s="459">
        <f t="shared" si="54"/>
        <v>96</v>
      </c>
      <c r="K179" s="219" t="str">
        <f t="shared" si="50"/>
        <v>X</v>
      </c>
      <c r="L179" s="219" t="str">
        <f t="shared" si="51"/>
        <v/>
      </c>
      <c r="M179" s="219" t="str">
        <f t="shared" si="52"/>
        <v/>
      </c>
      <c r="N179" s="219" t="str">
        <f t="shared" si="53"/>
        <v/>
      </c>
      <c r="O179" s="215"/>
      <c r="P179" s="206"/>
      <c r="Q179" s="286"/>
      <c r="R179" s="286"/>
      <c r="S179" s="286"/>
      <c r="T179" s="286"/>
      <c r="U179" s="286"/>
      <c r="V179" s="286"/>
      <c r="W179" s="286"/>
      <c r="X179" s="286"/>
      <c r="Y179" s="286"/>
      <c r="Z179" s="286"/>
    </row>
    <row r="180" spans="1:26" s="246" customFormat="1" ht="23.45" customHeight="1" x14ac:dyDescent="0.25">
      <c r="A180" s="224">
        <v>5</v>
      </c>
      <c r="B180" s="288" t="s">
        <v>97</v>
      </c>
      <c r="C180" s="216" t="s">
        <v>98</v>
      </c>
      <c r="D180" s="150">
        <v>31100001602</v>
      </c>
      <c r="E180" s="214">
        <f>IFERROR((VLOOKUP($D180,'[14]Mẫu 4A'!$D$11:$P$46,2,0)),0)</f>
        <v>85</v>
      </c>
      <c r="F180" s="214">
        <f>IFERROR((VLOOKUP($D180,'[14]Mẫu 4A'!$D$11:$P$46,3,0)),0)</f>
        <v>26</v>
      </c>
      <c r="G180" s="214">
        <f>IFERROR((VLOOKUP($D180,'[14]Mẫu 4A'!$D$11:$P$46,4,0)),0)</f>
        <v>50</v>
      </c>
      <c r="H180" s="214">
        <f>IFERROR((VLOOKUP($D180,'[14]Mẫu 4A'!$D$11:$P$46,5,0)),0)</f>
        <v>0</v>
      </c>
      <c r="I180" s="214">
        <f>IFERROR((VLOOKUP($D180,'[14]Mẫu 4A'!$D$11:$P$46,6,0)),0)</f>
        <v>0</v>
      </c>
      <c r="J180" s="459">
        <f t="shared" si="54"/>
        <v>76</v>
      </c>
      <c r="K180" s="219" t="str">
        <f t="shared" si="50"/>
        <v/>
      </c>
      <c r="L180" s="219" t="str">
        <f t="shared" si="51"/>
        <v>X</v>
      </c>
      <c r="M180" s="219" t="str">
        <f t="shared" si="52"/>
        <v/>
      </c>
      <c r="N180" s="219" t="str">
        <f t="shared" si="53"/>
        <v/>
      </c>
      <c r="O180" s="215"/>
      <c r="P180" s="215"/>
      <c r="Q180" s="286"/>
      <c r="R180" s="286"/>
      <c r="S180" s="286"/>
      <c r="T180" s="286"/>
      <c r="U180" s="286"/>
      <c r="V180" s="286"/>
      <c r="W180" s="286"/>
      <c r="X180" s="286"/>
      <c r="Y180" s="286"/>
      <c r="Z180" s="286"/>
    </row>
    <row r="181" spans="1:26" s="246" customFormat="1" ht="18.75" x14ac:dyDescent="0.25">
      <c r="A181" s="224">
        <v>6</v>
      </c>
      <c r="B181" s="288" t="s">
        <v>99</v>
      </c>
      <c r="C181" s="216" t="s">
        <v>100</v>
      </c>
      <c r="D181" s="150">
        <v>31100001640</v>
      </c>
      <c r="E181" s="214">
        <f>IFERROR((VLOOKUP($D181,'[14]Mẫu 4A'!$D$11:$P$46,2,0)),0)</f>
        <v>94</v>
      </c>
      <c r="F181" s="214">
        <f>IFERROR((VLOOKUP($D181,'[14]Mẫu 4A'!$D$11:$P$46,3,0)),0)</f>
        <v>26</v>
      </c>
      <c r="G181" s="214">
        <f>IFERROR((VLOOKUP($D181,'[14]Mẫu 4A'!$D$11:$P$46,4,0)),0)</f>
        <v>50</v>
      </c>
      <c r="H181" s="214">
        <f>IFERROR((VLOOKUP($D181,'[14]Mẫu 4A'!$D$11:$P$46,5,0)),0)</f>
        <v>0</v>
      </c>
      <c r="I181" s="214">
        <f>IFERROR((VLOOKUP($D181,'[14]Mẫu 4A'!$D$11:$P$46,6,0)),0)</f>
        <v>0</v>
      </c>
      <c r="J181" s="459">
        <f t="shared" si="54"/>
        <v>76</v>
      </c>
      <c r="K181" s="219" t="str">
        <f t="shared" si="50"/>
        <v/>
      </c>
      <c r="L181" s="219" t="str">
        <f t="shared" si="51"/>
        <v>X</v>
      </c>
      <c r="M181" s="219" t="str">
        <f t="shared" si="52"/>
        <v/>
      </c>
      <c r="N181" s="219" t="str">
        <f t="shared" si="53"/>
        <v/>
      </c>
      <c r="O181" s="215"/>
      <c r="P181" s="289"/>
      <c r="Q181" s="286"/>
      <c r="R181" s="286"/>
      <c r="S181" s="286"/>
      <c r="T181" s="286"/>
      <c r="U181" s="286"/>
      <c r="V181" s="286"/>
      <c r="W181" s="286"/>
      <c r="X181" s="286"/>
      <c r="Y181" s="286"/>
      <c r="Z181" s="286"/>
    </row>
    <row r="182" spans="1:26" s="246" customFormat="1" ht="23.45" customHeight="1" x14ac:dyDescent="0.25">
      <c r="A182" s="224">
        <v>7</v>
      </c>
      <c r="B182" s="288" t="s">
        <v>101</v>
      </c>
      <c r="C182" s="216" t="s">
        <v>102</v>
      </c>
      <c r="D182" s="150">
        <v>11100096296</v>
      </c>
      <c r="E182" s="214">
        <f>IFERROR((VLOOKUP($D182,'[14]Mẫu 4A'!$D$11:$P$46,2,0)),0)</f>
        <v>75</v>
      </c>
      <c r="F182" s="214">
        <f>IFERROR((VLOOKUP($D182,'[14]Mẫu 4A'!$D$11:$P$46,3,0)),0)</f>
        <v>26</v>
      </c>
      <c r="G182" s="214">
        <f>IFERROR((VLOOKUP($D182,'[14]Mẫu 4A'!$D$11:$P$46,4,0)),0)</f>
        <v>50</v>
      </c>
      <c r="H182" s="214">
        <f>IFERROR((VLOOKUP($D182,'[14]Mẫu 4A'!$D$11:$P$46,5,0)),0)</f>
        <v>0</v>
      </c>
      <c r="I182" s="214">
        <f>IFERROR((VLOOKUP($D182,'[14]Mẫu 4A'!$D$11:$P$46,6,0)),0)</f>
        <v>0</v>
      </c>
      <c r="J182" s="459">
        <f t="shared" si="54"/>
        <v>76</v>
      </c>
      <c r="K182" s="219" t="str">
        <f t="shared" si="50"/>
        <v/>
      </c>
      <c r="L182" s="219" t="str">
        <f t="shared" si="51"/>
        <v>X</v>
      </c>
      <c r="M182" s="219" t="str">
        <f t="shared" si="52"/>
        <v/>
      </c>
      <c r="N182" s="219" t="str">
        <f t="shared" si="53"/>
        <v/>
      </c>
      <c r="O182" s="215"/>
      <c r="P182" s="206"/>
      <c r="Q182" s="286"/>
      <c r="R182" s="286"/>
      <c r="S182" s="286"/>
      <c r="T182" s="286"/>
      <c r="U182" s="286"/>
      <c r="V182" s="286"/>
      <c r="W182" s="286"/>
      <c r="X182" s="286"/>
      <c r="Y182" s="286"/>
      <c r="Z182" s="286"/>
    </row>
    <row r="183" spans="1:26" s="246" customFormat="1" ht="23.45" customHeight="1" x14ac:dyDescent="0.25">
      <c r="A183" s="224">
        <v>8</v>
      </c>
      <c r="B183" s="288" t="s">
        <v>103</v>
      </c>
      <c r="C183" s="216" t="s">
        <v>104</v>
      </c>
      <c r="D183" s="150">
        <v>20500006963</v>
      </c>
      <c r="E183" s="214">
        <f>IFERROR((VLOOKUP($D183,'[14]Mẫu 4A'!$D$11:$P$46,2,0)),0)</f>
        <v>86</v>
      </c>
      <c r="F183" s="214">
        <f>IFERROR((VLOOKUP($D183,'[14]Mẫu 4A'!$D$11:$P$46,3,0)),0)</f>
        <v>26</v>
      </c>
      <c r="G183" s="214">
        <f>IFERROR((VLOOKUP($D183,'[14]Mẫu 4A'!$D$11:$P$46,4,0)),0)</f>
        <v>50</v>
      </c>
      <c r="H183" s="214">
        <f>IFERROR((VLOOKUP($D183,'[14]Mẫu 4A'!$D$11:$P$46,5,0)),0)</f>
        <v>0</v>
      </c>
      <c r="I183" s="214">
        <f>IFERROR((VLOOKUP($D183,'[14]Mẫu 4A'!$D$11:$P$46,6,0)),0)</f>
        <v>0</v>
      </c>
      <c r="J183" s="459">
        <f t="shared" si="54"/>
        <v>76</v>
      </c>
      <c r="K183" s="219" t="str">
        <f t="shared" si="50"/>
        <v/>
      </c>
      <c r="L183" s="219" t="str">
        <f t="shared" si="51"/>
        <v>X</v>
      </c>
      <c r="M183" s="219" t="str">
        <f t="shared" si="52"/>
        <v/>
      </c>
      <c r="N183" s="219" t="str">
        <f t="shared" si="53"/>
        <v/>
      </c>
      <c r="O183" s="215"/>
      <c r="P183" s="206"/>
      <c r="Q183" s="286"/>
      <c r="R183" s="286"/>
      <c r="S183" s="286"/>
      <c r="T183" s="286"/>
      <c r="U183" s="286"/>
      <c r="V183" s="286"/>
      <c r="W183" s="286"/>
      <c r="X183" s="286"/>
      <c r="Y183" s="286"/>
      <c r="Z183" s="286"/>
    </row>
    <row r="184" spans="1:26" s="246" customFormat="1" ht="23.45" customHeight="1" x14ac:dyDescent="0.25">
      <c r="A184" s="224">
        <v>9</v>
      </c>
      <c r="B184" s="288" t="s">
        <v>65</v>
      </c>
      <c r="C184" s="216" t="s">
        <v>105</v>
      </c>
      <c r="D184" s="150">
        <v>11100109681</v>
      </c>
      <c r="E184" s="214">
        <f>IFERROR((VLOOKUP($D184,'[14]Mẫu 4A'!$D$11:$P$46,2,0)),0)</f>
        <v>90</v>
      </c>
      <c r="F184" s="214">
        <f>IFERROR((VLOOKUP($D184,'[14]Mẫu 4A'!$D$11:$P$46,3,0)),0)</f>
        <v>34</v>
      </c>
      <c r="G184" s="214">
        <f>IFERROR((VLOOKUP($D184,'[14]Mẫu 4A'!$D$11:$P$46,4,0)),0)</f>
        <v>60</v>
      </c>
      <c r="H184" s="214">
        <f>IFERROR((VLOOKUP($D184,'[14]Mẫu 4A'!$D$11:$P$46,5,0)),0)</f>
        <v>0</v>
      </c>
      <c r="I184" s="214">
        <f>IFERROR((VLOOKUP($D184,'[14]Mẫu 4A'!$D$11:$P$46,6,0)),0)</f>
        <v>0</v>
      </c>
      <c r="J184" s="459">
        <f t="shared" si="54"/>
        <v>94</v>
      </c>
      <c r="K184" s="219" t="str">
        <f t="shared" si="50"/>
        <v>X</v>
      </c>
      <c r="L184" s="219" t="str">
        <f t="shared" si="51"/>
        <v/>
      </c>
      <c r="M184" s="219" t="str">
        <f t="shared" si="52"/>
        <v/>
      </c>
      <c r="N184" s="219" t="str">
        <f t="shared" si="53"/>
        <v/>
      </c>
      <c r="O184" s="215"/>
      <c r="P184" s="206"/>
      <c r="Q184" s="286"/>
      <c r="R184" s="286"/>
      <c r="S184" s="286"/>
      <c r="T184" s="286"/>
      <c r="U184" s="286"/>
      <c r="V184" s="286"/>
      <c r="W184" s="286"/>
      <c r="X184" s="286"/>
      <c r="Y184" s="286"/>
      <c r="Z184" s="286"/>
    </row>
    <row r="185" spans="1:26" s="246" customFormat="1" ht="23.45" customHeight="1" x14ac:dyDescent="0.25">
      <c r="A185" s="224">
        <v>10</v>
      </c>
      <c r="B185" s="288" t="s">
        <v>97</v>
      </c>
      <c r="C185" s="216" t="s">
        <v>106</v>
      </c>
      <c r="D185" s="150">
        <v>11100000796</v>
      </c>
      <c r="E185" s="214">
        <f>IFERROR((VLOOKUP($D185,'[14]Mẫu 4A'!$D$11:$P$46,2,0)),0)</f>
        <v>90</v>
      </c>
      <c r="F185" s="214">
        <f>IFERROR((VLOOKUP($D185,'[14]Mẫu 4A'!$D$11:$P$46,3,0)),0)</f>
        <v>34</v>
      </c>
      <c r="G185" s="214">
        <f>IFERROR((VLOOKUP($D185,'[14]Mẫu 4A'!$D$11:$P$46,4,0)),0)</f>
        <v>60</v>
      </c>
      <c r="H185" s="214">
        <f>IFERROR((VLOOKUP($D185,'[14]Mẫu 4A'!$D$11:$P$46,5,0)),0)</f>
        <v>0</v>
      </c>
      <c r="I185" s="214">
        <f>IFERROR((VLOOKUP($D185,'[14]Mẫu 4A'!$D$11:$P$46,6,0)),0)</f>
        <v>0</v>
      </c>
      <c r="J185" s="459">
        <f t="shared" si="54"/>
        <v>94</v>
      </c>
      <c r="K185" s="219" t="str">
        <f t="shared" si="50"/>
        <v>X</v>
      </c>
      <c r="L185" s="219" t="str">
        <f t="shared" si="51"/>
        <v/>
      </c>
      <c r="M185" s="219" t="str">
        <f t="shared" si="52"/>
        <v/>
      </c>
      <c r="N185" s="219" t="str">
        <f t="shared" si="53"/>
        <v/>
      </c>
      <c r="O185" s="215"/>
      <c r="P185" s="206"/>
      <c r="Q185" s="286"/>
      <c r="R185" s="286"/>
      <c r="S185" s="286"/>
      <c r="T185" s="286"/>
      <c r="U185" s="286"/>
      <c r="V185" s="286"/>
      <c r="W185" s="286"/>
      <c r="X185" s="286"/>
      <c r="Y185" s="286"/>
      <c r="Z185" s="286"/>
    </row>
    <row r="186" spans="1:26" s="246" customFormat="1" ht="23.45" customHeight="1" x14ac:dyDescent="0.25">
      <c r="A186" s="224">
        <v>11</v>
      </c>
      <c r="B186" s="288" t="s">
        <v>107</v>
      </c>
      <c r="C186" s="216" t="s">
        <v>108</v>
      </c>
      <c r="D186" s="150">
        <v>11100067776</v>
      </c>
      <c r="E186" s="214">
        <f>IFERROR((VLOOKUP($D186,'[14]Mẫu 4A'!$D$11:$P$46,2,0)),0)</f>
        <v>85</v>
      </c>
      <c r="F186" s="214">
        <f>IFERROR((VLOOKUP($D186,'[14]Mẫu 4A'!$D$11:$P$46,3,0)),0)</f>
        <v>26</v>
      </c>
      <c r="G186" s="214">
        <f>IFERROR((VLOOKUP($D186,'[14]Mẫu 4A'!$D$11:$P$46,4,0)),0)</f>
        <v>50</v>
      </c>
      <c r="H186" s="214">
        <f>IFERROR((VLOOKUP($D186,'[14]Mẫu 4A'!$D$11:$P$46,5,0)),0)</f>
        <v>0</v>
      </c>
      <c r="I186" s="214">
        <f>IFERROR((VLOOKUP($D186,'[14]Mẫu 4A'!$D$11:$P$46,6,0)),0)</f>
        <v>0</v>
      </c>
      <c r="J186" s="459">
        <f t="shared" si="54"/>
        <v>76</v>
      </c>
      <c r="K186" s="219" t="str">
        <f t="shared" si="50"/>
        <v/>
      </c>
      <c r="L186" s="219" t="str">
        <f t="shared" si="51"/>
        <v>X</v>
      </c>
      <c r="M186" s="219" t="str">
        <f t="shared" si="52"/>
        <v/>
      </c>
      <c r="N186" s="219" t="str">
        <f t="shared" si="53"/>
        <v/>
      </c>
      <c r="O186" s="215"/>
      <c r="P186" s="206"/>
      <c r="Q186" s="286"/>
      <c r="R186" s="286"/>
      <c r="S186" s="286"/>
      <c r="T186" s="286"/>
      <c r="U186" s="286"/>
      <c r="V186" s="286"/>
      <c r="W186" s="286"/>
      <c r="X186" s="286"/>
      <c r="Y186" s="286"/>
      <c r="Z186" s="286"/>
    </row>
    <row r="187" spans="1:26" s="246" customFormat="1" ht="23.45" customHeight="1" x14ac:dyDescent="0.25">
      <c r="A187" s="224">
        <v>12</v>
      </c>
      <c r="B187" s="288" t="s">
        <v>109</v>
      </c>
      <c r="C187" s="216" t="s">
        <v>110</v>
      </c>
      <c r="D187" s="150">
        <v>11100000752</v>
      </c>
      <c r="E187" s="214">
        <f>IFERROR((VLOOKUP($D187,'[14]Mẫu 4A'!$D$11:$P$46,2,0)),0)</f>
        <v>91</v>
      </c>
      <c r="F187" s="214">
        <f>IFERROR((VLOOKUP($D187,'[14]Mẫu 4A'!$D$11:$P$46,3,0)),0)</f>
        <v>35</v>
      </c>
      <c r="G187" s="214">
        <f>IFERROR((VLOOKUP($D187,'[14]Mẫu 4A'!$D$11:$P$46,4,0)),0)</f>
        <v>60</v>
      </c>
      <c r="H187" s="214">
        <f>IFERROR((VLOOKUP($D187,'[14]Mẫu 4A'!$D$11:$P$46,5,0)),0)</f>
        <v>0</v>
      </c>
      <c r="I187" s="214">
        <f>IFERROR((VLOOKUP($D187,'[14]Mẫu 4A'!$D$11:$P$46,6,0)),0)</f>
        <v>0</v>
      </c>
      <c r="J187" s="459">
        <f t="shared" si="54"/>
        <v>95</v>
      </c>
      <c r="K187" s="219" t="str">
        <f t="shared" si="50"/>
        <v>X</v>
      </c>
      <c r="L187" s="219" t="str">
        <f t="shared" si="51"/>
        <v/>
      </c>
      <c r="M187" s="219" t="str">
        <f t="shared" si="52"/>
        <v/>
      </c>
      <c r="N187" s="219" t="str">
        <f t="shared" si="53"/>
        <v/>
      </c>
      <c r="O187" s="215"/>
      <c r="P187" s="206"/>
      <c r="Q187" s="286"/>
      <c r="R187" s="286"/>
      <c r="S187" s="286"/>
      <c r="T187" s="286"/>
      <c r="U187" s="286"/>
      <c r="V187" s="286"/>
      <c r="W187" s="286"/>
      <c r="X187" s="286"/>
      <c r="Y187" s="286"/>
      <c r="Z187" s="286"/>
    </row>
    <row r="188" spans="1:26" s="246" customFormat="1" ht="18.75" x14ac:dyDescent="0.25">
      <c r="A188" s="224">
        <v>13</v>
      </c>
      <c r="B188" s="288" t="s">
        <v>111</v>
      </c>
      <c r="C188" s="216" t="s">
        <v>112</v>
      </c>
      <c r="D188" s="150">
        <v>11100096308</v>
      </c>
      <c r="E188" s="214">
        <f>IFERROR((VLOOKUP($D188,'[14]Mẫu 4A'!$D$11:$P$46,2,0)),0)</f>
        <v>76</v>
      </c>
      <c r="F188" s="214">
        <f>IFERROR((VLOOKUP($D188,'[14]Mẫu 4A'!$D$11:$P$46,3,0)),0)</f>
        <v>26</v>
      </c>
      <c r="G188" s="214">
        <f>IFERROR((VLOOKUP($D188,'[14]Mẫu 4A'!$D$11:$P$46,4,0)),0)</f>
        <v>50</v>
      </c>
      <c r="H188" s="214">
        <f>IFERROR((VLOOKUP($D188,'[14]Mẫu 4A'!$D$11:$P$46,5,0)),0)</f>
        <v>0</v>
      </c>
      <c r="I188" s="214">
        <f>IFERROR((VLOOKUP($D188,'[14]Mẫu 4A'!$D$11:$P$46,6,0)),0)</f>
        <v>0</v>
      </c>
      <c r="J188" s="459">
        <f t="shared" si="54"/>
        <v>76</v>
      </c>
      <c r="K188" s="219" t="str">
        <f t="shared" si="50"/>
        <v/>
      </c>
      <c r="L188" s="219" t="str">
        <f t="shared" si="51"/>
        <v>X</v>
      </c>
      <c r="M188" s="219" t="str">
        <f t="shared" si="52"/>
        <v/>
      </c>
      <c r="N188" s="219" t="str">
        <f t="shared" si="53"/>
        <v/>
      </c>
      <c r="O188" s="215"/>
      <c r="P188" s="289"/>
      <c r="Q188" s="286"/>
      <c r="R188" s="286"/>
      <c r="S188" s="286"/>
      <c r="T188" s="286"/>
      <c r="U188" s="286"/>
      <c r="V188" s="286"/>
      <c r="W188" s="286"/>
      <c r="X188" s="286"/>
      <c r="Y188" s="286"/>
      <c r="Z188" s="286"/>
    </row>
    <row r="189" spans="1:26" s="246" customFormat="1" ht="23.45" customHeight="1" x14ac:dyDescent="0.25">
      <c r="A189" s="224">
        <v>14</v>
      </c>
      <c r="B189" s="288" t="s">
        <v>678</v>
      </c>
      <c r="C189" s="216" t="s">
        <v>426</v>
      </c>
      <c r="D189" s="367">
        <v>11100109967</v>
      </c>
      <c r="E189" s="214">
        <f>IFERROR((VLOOKUP($D189,'[14]Mẫu 4A'!$D$11:$P$46,2,0)),0)</f>
        <v>86</v>
      </c>
      <c r="F189" s="214">
        <f>IFERROR((VLOOKUP($D189,'[14]Mẫu 4A'!$D$11:$P$46,3,0)),0)</f>
        <v>26</v>
      </c>
      <c r="G189" s="214">
        <f>IFERROR((VLOOKUP($D189,'[14]Mẫu 4A'!$D$11:$P$46,4,0)),0)</f>
        <v>50</v>
      </c>
      <c r="H189" s="214">
        <f>IFERROR((VLOOKUP($D189,'[14]Mẫu 4A'!$D$11:$P$46,5,0)),0)</f>
        <v>0</v>
      </c>
      <c r="I189" s="214">
        <f>IFERROR((VLOOKUP($D189,'[14]Mẫu 4A'!$D$11:$P$46,6,0)),0)</f>
        <v>0</v>
      </c>
      <c r="J189" s="459">
        <f t="shared" si="54"/>
        <v>76</v>
      </c>
      <c r="K189" s="219" t="str">
        <f t="shared" si="50"/>
        <v/>
      </c>
      <c r="L189" s="219" t="str">
        <f t="shared" si="51"/>
        <v>X</v>
      </c>
      <c r="M189" s="219" t="str">
        <f t="shared" si="52"/>
        <v/>
      </c>
      <c r="N189" s="219" t="str">
        <f t="shared" si="53"/>
        <v/>
      </c>
      <c r="O189" s="215"/>
      <c r="P189" s="206"/>
      <c r="Q189" s="286"/>
      <c r="R189" s="286"/>
      <c r="S189" s="286"/>
      <c r="T189" s="286"/>
      <c r="U189" s="286"/>
      <c r="V189" s="286"/>
      <c r="W189" s="286"/>
      <c r="X189" s="286"/>
      <c r="Y189" s="286"/>
      <c r="Z189" s="286"/>
    </row>
    <row r="190" spans="1:26" s="246" customFormat="1" ht="23.45" customHeight="1" x14ac:dyDescent="0.25">
      <c r="A190" s="224">
        <v>15</v>
      </c>
      <c r="B190" s="288" t="s">
        <v>657</v>
      </c>
      <c r="C190" s="216" t="s">
        <v>679</v>
      </c>
      <c r="D190" s="150">
        <v>11100067248</v>
      </c>
      <c r="E190" s="214">
        <f>IFERROR((VLOOKUP($D190,'[14]Mẫu 4A'!$D$11:$P$46,2,0)),0)</f>
        <v>93</v>
      </c>
      <c r="F190" s="214">
        <f>IFERROR((VLOOKUP($D190,'[14]Mẫu 4A'!$D$11:$P$46,3,0)),0)</f>
        <v>34</v>
      </c>
      <c r="G190" s="214">
        <f>IFERROR((VLOOKUP($D190,'[14]Mẫu 4A'!$D$11:$P$46,4,0)),0)</f>
        <v>50</v>
      </c>
      <c r="H190" s="214">
        <f>IFERROR((VLOOKUP($D190,'[14]Mẫu 4A'!$D$11:$P$46,5,0)),0)</f>
        <v>0</v>
      </c>
      <c r="I190" s="214">
        <f>IFERROR((VLOOKUP($D190,'[14]Mẫu 4A'!$D$11:$P$46,6,0)),0)</f>
        <v>0</v>
      </c>
      <c r="J190" s="459">
        <f t="shared" si="54"/>
        <v>84</v>
      </c>
      <c r="K190" s="219" t="str">
        <f t="shared" si="50"/>
        <v/>
      </c>
      <c r="L190" s="219" t="str">
        <f t="shared" si="51"/>
        <v>X</v>
      </c>
      <c r="M190" s="219" t="str">
        <f t="shared" si="52"/>
        <v/>
      </c>
      <c r="N190" s="219" t="str">
        <f t="shared" si="53"/>
        <v/>
      </c>
      <c r="O190" s="215"/>
      <c r="P190" s="290"/>
      <c r="Q190" s="286"/>
      <c r="R190" s="286"/>
      <c r="S190" s="286"/>
      <c r="T190" s="286"/>
      <c r="U190" s="286"/>
      <c r="V190" s="286"/>
      <c r="W190" s="286"/>
      <c r="X190" s="286"/>
      <c r="Y190" s="286"/>
      <c r="Z190" s="286"/>
    </row>
    <row r="191" spans="1:26" s="246" customFormat="1" ht="23.45" customHeight="1" x14ac:dyDescent="0.25">
      <c r="A191" s="224">
        <v>16</v>
      </c>
      <c r="B191" s="288" t="s">
        <v>116</v>
      </c>
      <c r="C191" s="216" t="s">
        <v>110</v>
      </c>
      <c r="D191" s="150">
        <v>11100082584</v>
      </c>
      <c r="E191" s="214">
        <f>IFERROR((VLOOKUP($D191,'[14]Mẫu 4A'!$D$11:$P$46,2,0)),0)</f>
        <v>84</v>
      </c>
      <c r="F191" s="214">
        <f>IFERROR((VLOOKUP($D191,'[14]Mẫu 4A'!$D$11:$P$46,3,0)),0)</f>
        <v>34</v>
      </c>
      <c r="G191" s="214">
        <f>IFERROR((VLOOKUP($D191,'[14]Mẫu 4A'!$D$11:$P$46,4,0)),0)</f>
        <v>60</v>
      </c>
      <c r="H191" s="214">
        <f>IFERROR((VLOOKUP($D191,'[14]Mẫu 4A'!$D$11:$P$46,5,0)),0)</f>
        <v>0</v>
      </c>
      <c r="I191" s="214">
        <f>IFERROR((VLOOKUP($D191,'[14]Mẫu 4A'!$D$11:$P$46,6,0)),0)</f>
        <v>0</v>
      </c>
      <c r="J191" s="459">
        <f t="shared" si="54"/>
        <v>94</v>
      </c>
      <c r="K191" s="219" t="str">
        <f t="shared" si="50"/>
        <v>X</v>
      </c>
      <c r="L191" s="219" t="str">
        <f t="shared" si="51"/>
        <v/>
      </c>
      <c r="M191" s="219" t="str">
        <f t="shared" si="52"/>
        <v/>
      </c>
      <c r="N191" s="219" t="str">
        <f t="shared" si="53"/>
        <v/>
      </c>
      <c r="O191" s="215"/>
      <c r="P191" s="206"/>
      <c r="Q191" s="286"/>
      <c r="R191" s="286"/>
      <c r="S191" s="286"/>
      <c r="T191" s="286"/>
      <c r="U191" s="286"/>
      <c r="V191" s="286"/>
      <c r="W191" s="286"/>
      <c r="X191" s="286"/>
      <c r="Y191" s="286"/>
      <c r="Z191" s="286"/>
    </row>
    <row r="192" spans="1:26" s="246" customFormat="1" ht="23.45" customHeight="1" x14ac:dyDescent="0.25">
      <c r="A192" s="224">
        <v>17</v>
      </c>
      <c r="B192" s="288" t="s">
        <v>117</v>
      </c>
      <c r="C192" s="216" t="s">
        <v>96</v>
      </c>
      <c r="D192" s="150">
        <v>11100113288</v>
      </c>
      <c r="E192" s="214">
        <f>IFERROR((VLOOKUP($D192,'[14]Mẫu 4A'!$D$11:$P$46,2,0)),0)</f>
        <v>98</v>
      </c>
      <c r="F192" s="214">
        <f>IFERROR((VLOOKUP($D192,'[14]Mẫu 4A'!$D$11:$P$46,3,0)),0)</f>
        <v>38</v>
      </c>
      <c r="G192" s="214">
        <f>IFERROR((VLOOKUP($D192,'[14]Mẫu 4A'!$D$11:$P$46,4,0)),0)</f>
        <v>60</v>
      </c>
      <c r="H192" s="214">
        <f>IFERROR((VLOOKUP($D192,'[14]Mẫu 4A'!$D$11:$P$46,5,0)),0)</f>
        <v>0</v>
      </c>
      <c r="I192" s="214">
        <f>IFERROR((VLOOKUP($D192,'[14]Mẫu 4A'!$D$11:$P$46,6,0)),0)</f>
        <v>0</v>
      </c>
      <c r="J192" s="459">
        <f t="shared" si="54"/>
        <v>98</v>
      </c>
      <c r="K192" s="219" t="str">
        <f t="shared" si="50"/>
        <v>X</v>
      </c>
      <c r="L192" s="219" t="str">
        <f t="shared" si="51"/>
        <v/>
      </c>
      <c r="M192" s="219" t="str">
        <f t="shared" si="52"/>
        <v/>
      </c>
      <c r="N192" s="219" t="str">
        <f t="shared" si="53"/>
        <v/>
      </c>
      <c r="O192" s="215"/>
      <c r="P192" s="206"/>
      <c r="Q192" s="286"/>
      <c r="R192" s="286"/>
      <c r="S192" s="286"/>
      <c r="T192" s="286"/>
      <c r="U192" s="286"/>
      <c r="V192" s="286"/>
      <c r="W192" s="286"/>
      <c r="X192" s="286"/>
      <c r="Y192" s="286"/>
      <c r="Z192" s="286"/>
    </row>
    <row r="193" spans="1:26" s="246" customFormat="1" ht="23.45" customHeight="1" x14ac:dyDescent="0.25">
      <c r="A193" s="224">
        <v>18</v>
      </c>
      <c r="B193" s="288" t="s">
        <v>118</v>
      </c>
      <c r="C193" s="216" t="s">
        <v>119</v>
      </c>
      <c r="D193" s="150">
        <v>11100097748</v>
      </c>
      <c r="E193" s="214">
        <f>IFERROR((VLOOKUP($D193,'[14]Mẫu 4A'!$D$11:$P$46,2,0)),0)</f>
        <v>75</v>
      </c>
      <c r="F193" s="214">
        <f>IFERROR((VLOOKUP($D193,'[14]Mẫu 4A'!$D$11:$P$46,3,0)),0)</f>
        <v>26</v>
      </c>
      <c r="G193" s="214">
        <f>IFERROR((VLOOKUP($D193,'[14]Mẫu 4A'!$D$11:$P$46,4,0)),0)</f>
        <v>50</v>
      </c>
      <c r="H193" s="214">
        <f>IFERROR((VLOOKUP($D193,'[14]Mẫu 4A'!$D$11:$P$46,5,0)),0)</f>
        <v>0</v>
      </c>
      <c r="I193" s="214">
        <f>IFERROR((VLOOKUP($D193,'[14]Mẫu 4A'!$D$11:$P$46,6,0)),0)</f>
        <v>0</v>
      </c>
      <c r="J193" s="459">
        <f t="shared" si="54"/>
        <v>76</v>
      </c>
      <c r="K193" s="219" t="str">
        <f t="shared" si="50"/>
        <v/>
      </c>
      <c r="L193" s="219" t="str">
        <f t="shared" si="51"/>
        <v>X</v>
      </c>
      <c r="M193" s="219" t="str">
        <f t="shared" si="52"/>
        <v/>
      </c>
      <c r="N193" s="219" t="str">
        <f t="shared" si="53"/>
        <v/>
      </c>
      <c r="O193" s="215"/>
      <c r="P193" s="215"/>
      <c r="Q193" s="286"/>
      <c r="R193" s="286"/>
      <c r="S193" s="286"/>
      <c r="T193" s="286"/>
      <c r="U193" s="286"/>
      <c r="V193" s="286"/>
      <c r="W193" s="286"/>
      <c r="X193" s="286"/>
      <c r="Y193" s="286"/>
      <c r="Z193" s="286"/>
    </row>
    <row r="194" spans="1:26" s="246" customFormat="1" ht="23.45" customHeight="1" x14ac:dyDescent="0.25">
      <c r="A194" s="224">
        <v>19</v>
      </c>
      <c r="B194" s="288" t="s">
        <v>120</v>
      </c>
      <c r="C194" s="216" t="s">
        <v>121</v>
      </c>
      <c r="D194" s="150">
        <v>11100097744</v>
      </c>
      <c r="E194" s="214">
        <f>IFERROR((VLOOKUP($D194,'[14]Mẫu 4A'!$D$11:$P$46,2,0)),0)</f>
        <v>75</v>
      </c>
      <c r="F194" s="214">
        <f>IFERROR((VLOOKUP($D194,'[14]Mẫu 4A'!$D$11:$P$46,3,0)),0)</f>
        <v>26</v>
      </c>
      <c r="G194" s="214">
        <f>IFERROR((VLOOKUP($D194,'[14]Mẫu 4A'!$D$11:$P$46,4,0)),0)</f>
        <v>50</v>
      </c>
      <c r="H194" s="214">
        <f>IFERROR((VLOOKUP($D194,'[14]Mẫu 4A'!$D$11:$P$46,5,0)),0)</f>
        <v>0</v>
      </c>
      <c r="I194" s="214">
        <f>IFERROR((VLOOKUP($D194,'[14]Mẫu 4A'!$D$11:$P$46,6,0)),0)</f>
        <v>0</v>
      </c>
      <c r="J194" s="459">
        <f t="shared" si="54"/>
        <v>76</v>
      </c>
      <c r="K194" s="219" t="str">
        <f t="shared" si="50"/>
        <v/>
      </c>
      <c r="L194" s="219" t="str">
        <f t="shared" si="51"/>
        <v>X</v>
      </c>
      <c r="M194" s="219" t="str">
        <f t="shared" si="52"/>
        <v/>
      </c>
      <c r="N194" s="219" t="str">
        <f t="shared" si="53"/>
        <v/>
      </c>
      <c r="O194" s="215"/>
      <c r="P194" s="206"/>
      <c r="Q194" s="286"/>
      <c r="R194" s="286"/>
      <c r="S194" s="286"/>
      <c r="T194" s="286"/>
      <c r="U194" s="286"/>
      <c r="V194" s="286"/>
      <c r="W194" s="286"/>
      <c r="X194" s="286"/>
      <c r="Y194" s="286"/>
      <c r="Z194" s="286"/>
    </row>
    <row r="195" spans="1:26" s="246" customFormat="1" ht="23.45" customHeight="1" x14ac:dyDescent="0.25">
      <c r="A195" s="224">
        <v>20</v>
      </c>
      <c r="B195" s="288" t="s">
        <v>122</v>
      </c>
      <c r="C195" s="216" t="s">
        <v>123</v>
      </c>
      <c r="D195" s="150">
        <v>11100000763</v>
      </c>
      <c r="E195" s="214">
        <f>IFERROR((VLOOKUP($D195,'[14]Mẫu 4A'!$D$11:$P$46,2,0)),0)</f>
        <v>75</v>
      </c>
      <c r="F195" s="214">
        <f>IFERROR((VLOOKUP($D195,'[14]Mẫu 4A'!$D$11:$P$46,3,0)),0)</f>
        <v>26</v>
      </c>
      <c r="G195" s="214">
        <f>IFERROR((VLOOKUP($D195,'[14]Mẫu 4A'!$D$11:$P$46,4,0)),0)</f>
        <v>50</v>
      </c>
      <c r="H195" s="214">
        <f>IFERROR((VLOOKUP($D195,'[14]Mẫu 4A'!$D$11:$P$46,5,0)),0)</f>
        <v>0</v>
      </c>
      <c r="I195" s="214">
        <f>IFERROR((VLOOKUP($D195,'[14]Mẫu 4A'!$D$11:$P$46,6,0)),0)</f>
        <v>0</v>
      </c>
      <c r="J195" s="459">
        <f t="shared" si="54"/>
        <v>76</v>
      </c>
      <c r="K195" s="219" t="str">
        <f t="shared" si="50"/>
        <v/>
      </c>
      <c r="L195" s="219" t="str">
        <f t="shared" si="51"/>
        <v>X</v>
      </c>
      <c r="M195" s="219" t="str">
        <f t="shared" si="52"/>
        <v/>
      </c>
      <c r="N195" s="219" t="str">
        <f t="shared" si="53"/>
        <v/>
      </c>
      <c r="O195" s="215"/>
      <c r="P195" s="206"/>
      <c r="Q195" s="286"/>
      <c r="R195" s="286"/>
      <c r="S195" s="286"/>
      <c r="T195" s="286"/>
      <c r="U195" s="286"/>
      <c r="V195" s="286"/>
      <c r="W195" s="286"/>
      <c r="X195" s="286"/>
      <c r="Y195" s="286"/>
      <c r="Z195" s="286"/>
    </row>
    <row r="196" spans="1:26" s="246" customFormat="1" ht="23.45" customHeight="1" x14ac:dyDescent="0.25">
      <c r="A196" s="224">
        <v>21</v>
      </c>
      <c r="B196" s="288" t="s">
        <v>124</v>
      </c>
      <c r="C196" s="216" t="s">
        <v>115</v>
      </c>
      <c r="D196" s="150">
        <v>60300000097</v>
      </c>
      <c r="E196" s="214">
        <f>IFERROR((VLOOKUP($D196,'[14]Mẫu 4A'!$D$11:$P$46,2,0)),0)</f>
        <v>96</v>
      </c>
      <c r="F196" s="214">
        <f>IFERROR((VLOOKUP($D196,'[14]Mẫu 4A'!$D$11:$P$46,3,0)),0)</f>
        <v>36</v>
      </c>
      <c r="G196" s="214">
        <f>IFERROR((VLOOKUP($D196,'[14]Mẫu 4A'!$D$11:$P$46,4,0)),0)</f>
        <v>60</v>
      </c>
      <c r="H196" s="214">
        <f>IFERROR((VLOOKUP($D196,'[14]Mẫu 4A'!$D$11:$P$46,5,0)),0)</f>
        <v>0</v>
      </c>
      <c r="I196" s="214">
        <f>IFERROR((VLOOKUP($D196,'[14]Mẫu 4A'!$D$11:$P$46,6,0)),0)</f>
        <v>0</v>
      </c>
      <c r="J196" s="459">
        <f t="shared" si="54"/>
        <v>96</v>
      </c>
      <c r="K196" s="219" t="str">
        <f t="shared" si="50"/>
        <v>X</v>
      </c>
      <c r="L196" s="219" t="str">
        <f t="shared" si="51"/>
        <v/>
      </c>
      <c r="M196" s="219" t="str">
        <f t="shared" si="52"/>
        <v/>
      </c>
      <c r="N196" s="219" t="str">
        <f t="shared" si="53"/>
        <v/>
      </c>
      <c r="O196" s="215"/>
      <c r="P196" s="206"/>
      <c r="Q196" s="286"/>
      <c r="R196" s="286"/>
      <c r="S196" s="286"/>
      <c r="T196" s="286"/>
      <c r="U196" s="286"/>
      <c r="V196" s="286"/>
      <c r="W196" s="286"/>
      <c r="X196" s="286"/>
      <c r="Y196" s="286"/>
      <c r="Z196" s="286"/>
    </row>
    <row r="197" spans="1:26" s="246" customFormat="1" ht="27" customHeight="1" x14ac:dyDescent="0.25">
      <c r="A197" s="224">
        <v>22</v>
      </c>
      <c r="B197" s="288" t="s">
        <v>92</v>
      </c>
      <c r="C197" s="216" t="s">
        <v>125</v>
      </c>
      <c r="D197" s="150">
        <v>60300000060</v>
      </c>
      <c r="E197" s="214">
        <f>IFERROR((VLOOKUP($D197,'[14]Mẫu 4A'!$D$11:$P$46,2,0)),0)</f>
        <v>93</v>
      </c>
      <c r="F197" s="214">
        <f>IFERROR((VLOOKUP($D197,'[14]Mẫu 4A'!$D$11:$P$46,3,0)),0)</f>
        <v>33</v>
      </c>
      <c r="G197" s="214">
        <f>IFERROR((VLOOKUP($D197,'[14]Mẫu 4A'!$D$11:$P$46,4,0)),0)</f>
        <v>60</v>
      </c>
      <c r="H197" s="214">
        <f>IFERROR((VLOOKUP($D197,'[14]Mẫu 4A'!$D$11:$P$46,5,0)),0)</f>
        <v>0</v>
      </c>
      <c r="I197" s="214">
        <f>IFERROR((VLOOKUP($D197,'[14]Mẫu 4A'!$D$11:$P$46,6,0)),0)</f>
        <v>0</v>
      </c>
      <c r="J197" s="459">
        <f t="shared" si="54"/>
        <v>93</v>
      </c>
      <c r="K197" s="219" t="str">
        <f t="shared" si="50"/>
        <v>X</v>
      </c>
      <c r="L197" s="219" t="str">
        <f t="shared" si="51"/>
        <v/>
      </c>
      <c r="M197" s="219" t="str">
        <f t="shared" si="52"/>
        <v/>
      </c>
      <c r="N197" s="219" t="str">
        <f t="shared" si="53"/>
        <v/>
      </c>
      <c r="O197" s="215"/>
      <c r="P197" s="291"/>
      <c r="Q197" s="286"/>
      <c r="R197" s="286"/>
      <c r="S197" s="286"/>
      <c r="T197" s="286"/>
      <c r="U197" s="286"/>
      <c r="V197" s="286"/>
      <c r="W197" s="286"/>
      <c r="X197" s="286"/>
      <c r="Y197" s="286"/>
      <c r="Z197" s="286"/>
    </row>
    <row r="198" spans="1:26" s="246" customFormat="1" ht="23.45" customHeight="1" x14ac:dyDescent="0.25">
      <c r="A198" s="224">
        <v>23</v>
      </c>
      <c r="B198" s="288" t="s">
        <v>126</v>
      </c>
      <c r="C198" s="216" t="s">
        <v>127</v>
      </c>
      <c r="D198" s="150">
        <v>11100091472</v>
      </c>
      <c r="E198" s="214">
        <f>IFERROR((VLOOKUP($D198,'[14]Mẫu 4A'!$D$11:$P$46,2,0)),0)</f>
        <v>75</v>
      </c>
      <c r="F198" s="214">
        <f>IFERROR((VLOOKUP($D198,'[14]Mẫu 4A'!$D$11:$P$46,3,0)),0)</f>
        <v>32</v>
      </c>
      <c r="G198" s="214">
        <f>IFERROR((VLOOKUP($D198,'[14]Mẫu 4A'!$D$11:$P$46,4,0)),0)</f>
        <v>50</v>
      </c>
      <c r="H198" s="214">
        <f>IFERROR((VLOOKUP($D198,'[14]Mẫu 4A'!$D$11:$P$46,5,0)),0)</f>
        <v>0</v>
      </c>
      <c r="I198" s="214">
        <f>IFERROR((VLOOKUP($D198,'[14]Mẫu 4A'!$D$11:$P$46,6,0)),0)</f>
        <v>0</v>
      </c>
      <c r="J198" s="459">
        <f t="shared" si="54"/>
        <v>82</v>
      </c>
      <c r="K198" s="219" t="str">
        <f t="shared" si="50"/>
        <v/>
      </c>
      <c r="L198" s="219" t="str">
        <f t="shared" si="51"/>
        <v>X</v>
      </c>
      <c r="M198" s="219" t="str">
        <f t="shared" si="52"/>
        <v/>
      </c>
      <c r="N198" s="219" t="str">
        <f t="shared" si="53"/>
        <v/>
      </c>
      <c r="O198" s="215"/>
      <c r="P198" s="215"/>
      <c r="Q198" s="286"/>
      <c r="R198" s="286"/>
      <c r="S198" s="286"/>
      <c r="T198" s="286"/>
      <c r="U198" s="286"/>
      <c r="V198" s="286"/>
      <c r="W198" s="286"/>
      <c r="X198" s="286"/>
      <c r="Y198" s="286"/>
      <c r="Z198" s="286"/>
    </row>
    <row r="199" spans="1:26" s="246" customFormat="1" ht="18.75" x14ac:dyDescent="0.25">
      <c r="A199" s="224">
        <v>24</v>
      </c>
      <c r="B199" s="288" t="s">
        <v>124</v>
      </c>
      <c r="C199" s="216" t="s">
        <v>128</v>
      </c>
      <c r="D199" s="150">
        <v>11100066702</v>
      </c>
      <c r="E199" s="214">
        <f>IFERROR((VLOOKUP($D199,'[14]Mẫu 4A'!$D$11:$P$46,2,0)),0)</f>
        <v>93</v>
      </c>
      <c r="F199" s="214">
        <f>IFERROR((VLOOKUP($D199,'[14]Mẫu 4A'!$D$11:$P$46,3,0)),0)</f>
        <v>33</v>
      </c>
      <c r="G199" s="214">
        <f>IFERROR((VLOOKUP($D199,'[14]Mẫu 4A'!$D$11:$P$46,4,0)),0)</f>
        <v>50</v>
      </c>
      <c r="H199" s="214">
        <f>IFERROR((VLOOKUP($D199,'[14]Mẫu 4A'!$D$11:$P$46,5,0)),0)</f>
        <v>0</v>
      </c>
      <c r="I199" s="214">
        <f>IFERROR((VLOOKUP($D199,'[14]Mẫu 4A'!$D$11:$P$46,6,0)),0)</f>
        <v>0</v>
      </c>
      <c r="J199" s="459">
        <f t="shared" si="54"/>
        <v>83</v>
      </c>
      <c r="K199" s="219" t="str">
        <f t="shared" si="50"/>
        <v/>
      </c>
      <c r="L199" s="219" t="str">
        <f t="shared" si="51"/>
        <v>X</v>
      </c>
      <c r="M199" s="219" t="str">
        <f t="shared" si="52"/>
        <v/>
      </c>
      <c r="N199" s="219" t="str">
        <f t="shared" si="53"/>
        <v/>
      </c>
      <c r="O199" s="215"/>
      <c r="P199" s="289"/>
      <c r="Q199" s="286"/>
      <c r="R199" s="286"/>
      <c r="S199" s="286"/>
      <c r="T199" s="286"/>
      <c r="U199" s="286"/>
      <c r="V199" s="286"/>
      <c r="W199" s="286"/>
      <c r="X199" s="286"/>
      <c r="Y199" s="286"/>
      <c r="Z199" s="286"/>
    </row>
    <row r="200" spans="1:26" s="247" customFormat="1" ht="23.45" customHeight="1" x14ac:dyDescent="0.25">
      <c r="A200" s="224">
        <v>25</v>
      </c>
      <c r="B200" s="288" t="s">
        <v>129</v>
      </c>
      <c r="C200" s="216" t="s">
        <v>105</v>
      </c>
      <c r="D200" s="150">
        <v>11100000801</v>
      </c>
      <c r="E200" s="214">
        <f>IFERROR((VLOOKUP($D200,'[14]Mẫu 4A'!$D$11:$P$46,2,0)),0)</f>
        <v>85</v>
      </c>
      <c r="F200" s="214">
        <f>IFERROR((VLOOKUP($D200,'[14]Mẫu 4A'!$D$11:$P$46,3,0)),0)</f>
        <v>34</v>
      </c>
      <c r="G200" s="214">
        <f>IFERROR((VLOOKUP($D200,'[14]Mẫu 4A'!$D$11:$P$46,4,0)),0)</f>
        <v>50</v>
      </c>
      <c r="H200" s="214">
        <f>IFERROR((VLOOKUP($D200,'[14]Mẫu 4A'!$D$11:$P$46,5,0)),0)</f>
        <v>0</v>
      </c>
      <c r="I200" s="214">
        <f>IFERROR((VLOOKUP($D200,'[14]Mẫu 4A'!$D$11:$P$46,6,0)),0)</f>
        <v>0</v>
      </c>
      <c r="J200" s="459">
        <f t="shared" si="54"/>
        <v>84</v>
      </c>
      <c r="K200" s="219" t="str">
        <f t="shared" si="50"/>
        <v/>
      </c>
      <c r="L200" s="219" t="str">
        <f t="shared" si="51"/>
        <v>X</v>
      </c>
      <c r="M200" s="219" t="str">
        <f t="shared" si="52"/>
        <v/>
      </c>
      <c r="N200" s="219" t="str">
        <f t="shared" si="53"/>
        <v/>
      </c>
      <c r="O200" s="215"/>
      <c r="P200" s="215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</row>
    <row r="201" spans="1:26" s="247" customFormat="1" ht="18.75" x14ac:dyDescent="0.25">
      <c r="A201" s="224">
        <v>26</v>
      </c>
      <c r="B201" s="288" t="s">
        <v>131</v>
      </c>
      <c r="C201" s="216" t="s">
        <v>132</v>
      </c>
      <c r="D201" s="150">
        <v>11100119654</v>
      </c>
      <c r="E201" s="214">
        <f>IFERROR((VLOOKUP($D201,'[14]Mẫu 4A'!$D$11:$P$46,2,0)),0)</f>
        <v>75</v>
      </c>
      <c r="F201" s="214">
        <f>IFERROR((VLOOKUP($D201,'[14]Mẫu 4A'!$D$11:$P$46,3,0)),0)</f>
        <v>34</v>
      </c>
      <c r="G201" s="214">
        <f>IFERROR((VLOOKUP($D201,'[14]Mẫu 4A'!$D$11:$P$46,4,0)),0)</f>
        <v>60</v>
      </c>
      <c r="H201" s="214">
        <f>IFERROR((VLOOKUP($D201,'[14]Mẫu 4A'!$D$11:$P$46,5,0)),0)</f>
        <v>0</v>
      </c>
      <c r="I201" s="214">
        <f>IFERROR((VLOOKUP($D201,'[14]Mẫu 4A'!$D$11:$P$46,6,0)),0)</f>
        <v>0</v>
      </c>
      <c r="J201" s="459">
        <f t="shared" si="54"/>
        <v>94</v>
      </c>
      <c r="K201" s="219" t="str">
        <f t="shared" si="50"/>
        <v>X</v>
      </c>
      <c r="L201" s="219" t="str">
        <f t="shared" si="51"/>
        <v/>
      </c>
      <c r="M201" s="219" t="str">
        <f t="shared" si="52"/>
        <v/>
      </c>
      <c r="N201" s="219" t="str">
        <f t="shared" si="53"/>
        <v/>
      </c>
      <c r="O201" s="215"/>
      <c r="P201" s="289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</row>
    <row r="202" spans="1:26" s="247" customFormat="1" ht="23.45" customHeight="1" x14ac:dyDescent="0.25">
      <c r="A202" s="224">
        <v>27</v>
      </c>
      <c r="B202" s="288" t="s">
        <v>133</v>
      </c>
      <c r="C202" s="216" t="s">
        <v>134</v>
      </c>
      <c r="D202" s="150">
        <v>11100000737</v>
      </c>
      <c r="E202" s="214">
        <f>IFERROR((VLOOKUP($D202,'[14]Mẫu 4A'!$D$11:$P$46,2,0)),0)</f>
        <v>85</v>
      </c>
      <c r="F202" s="214">
        <f>IFERROR((VLOOKUP($D202,'[14]Mẫu 4A'!$D$11:$P$46,3,0)),0)</f>
        <v>34</v>
      </c>
      <c r="G202" s="214">
        <f>IFERROR((VLOOKUP($D202,'[14]Mẫu 4A'!$D$11:$P$46,4,0)),0)</f>
        <v>50</v>
      </c>
      <c r="H202" s="214">
        <f>IFERROR((VLOOKUP($D202,'[14]Mẫu 4A'!$D$11:$P$46,5,0)),0)</f>
        <v>0</v>
      </c>
      <c r="I202" s="214">
        <f>IFERROR((VLOOKUP($D202,'[14]Mẫu 4A'!$D$11:$P$46,6,0)),0)</f>
        <v>0</v>
      </c>
      <c r="J202" s="459">
        <f t="shared" si="54"/>
        <v>84</v>
      </c>
      <c r="K202" s="219" t="str">
        <f t="shared" si="50"/>
        <v/>
      </c>
      <c r="L202" s="219" t="str">
        <f t="shared" si="51"/>
        <v>X</v>
      </c>
      <c r="M202" s="219" t="str">
        <f t="shared" si="52"/>
        <v/>
      </c>
      <c r="N202" s="219" t="str">
        <f t="shared" si="53"/>
        <v/>
      </c>
      <c r="O202" s="215"/>
      <c r="P202" s="215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</row>
    <row r="203" spans="1:26" s="247" customFormat="1" ht="32.25" customHeight="1" x14ac:dyDescent="0.25">
      <c r="A203" s="224">
        <v>28</v>
      </c>
      <c r="B203" s="288" t="s">
        <v>135</v>
      </c>
      <c r="C203" s="216" t="s">
        <v>108</v>
      </c>
      <c r="D203" s="150">
        <v>60200000550</v>
      </c>
      <c r="E203" s="214">
        <f>IFERROR((VLOOKUP($D203,'[14]Mẫu 4A'!$D$11:$P$46,2,0)),0)</f>
        <v>0</v>
      </c>
      <c r="F203" s="214">
        <f>IFERROR((VLOOKUP($D203,'[14]Mẫu 4A'!$D$11:$P$46,3,0)),0)</f>
        <v>0</v>
      </c>
      <c r="G203" s="214">
        <f>IFERROR((VLOOKUP($D203,'[14]Mẫu 4A'!$D$11:$P$46,4,0)),0)</f>
        <v>0</v>
      </c>
      <c r="H203" s="214">
        <f>IFERROR((VLOOKUP($D203,'[14]Mẫu 4A'!$D$11:$P$46,5,0)),0)</f>
        <v>0</v>
      </c>
      <c r="I203" s="214">
        <f>IFERROR((VLOOKUP($D203,'[14]Mẫu 4A'!$D$11:$P$46,6,0)),0)</f>
        <v>0</v>
      </c>
      <c r="J203" s="459">
        <f t="shared" si="54"/>
        <v>0</v>
      </c>
      <c r="K203" s="219" t="str">
        <f t="shared" si="50"/>
        <v/>
      </c>
      <c r="L203" s="219" t="str">
        <f t="shared" si="51"/>
        <v/>
      </c>
      <c r="M203" s="219" t="str">
        <f t="shared" si="52"/>
        <v/>
      </c>
      <c r="N203" s="219"/>
      <c r="O203" s="215" t="s">
        <v>299</v>
      </c>
      <c r="P203" s="215" t="s">
        <v>859</v>
      </c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</row>
    <row r="204" spans="1:26" s="247" customFormat="1" ht="23.45" customHeight="1" x14ac:dyDescent="0.25">
      <c r="A204" s="224">
        <v>29</v>
      </c>
      <c r="B204" s="288" t="s">
        <v>136</v>
      </c>
      <c r="C204" s="216" t="s">
        <v>137</v>
      </c>
      <c r="D204" s="150">
        <v>60100001140</v>
      </c>
      <c r="E204" s="214">
        <f>IFERROR((VLOOKUP($D204,'[14]Mẫu 4A'!$D$11:$P$46,2,0)),0)</f>
        <v>76</v>
      </c>
      <c r="F204" s="214">
        <f>IFERROR((VLOOKUP($D204,'[14]Mẫu 4A'!$D$11:$P$46,3,0)),0)</f>
        <v>26</v>
      </c>
      <c r="G204" s="214">
        <f>IFERROR((VLOOKUP($D204,'[14]Mẫu 4A'!$D$11:$P$46,4,0)),0)</f>
        <v>50</v>
      </c>
      <c r="H204" s="214">
        <f>IFERROR((VLOOKUP($D204,'[14]Mẫu 4A'!$D$11:$P$46,5,0)),0)</f>
        <v>0</v>
      </c>
      <c r="I204" s="214">
        <f>IFERROR((VLOOKUP($D204,'[14]Mẫu 4A'!$D$11:$P$46,6,0)),0)</f>
        <v>0</v>
      </c>
      <c r="J204" s="459">
        <f t="shared" si="54"/>
        <v>76</v>
      </c>
      <c r="K204" s="219" t="str">
        <f t="shared" si="50"/>
        <v/>
      </c>
      <c r="L204" s="219" t="str">
        <f t="shared" si="51"/>
        <v>X</v>
      </c>
      <c r="M204" s="219" t="str">
        <f t="shared" si="52"/>
        <v/>
      </c>
      <c r="N204" s="219" t="str">
        <f t="shared" si="53"/>
        <v/>
      </c>
      <c r="O204" s="215"/>
      <c r="P204" s="215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</row>
    <row r="205" spans="1:26" s="247" customFormat="1" ht="23.45" customHeight="1" x14ac:dyDescent="0.25">
      <c r="A205" s="224">
        <v>30</v>
      </c>
      <c r="B205" s="288" t="s">
        <v>138</v>
      </c>
      <c r="C205" s="216" t="s">
        <v>139</v>
      </c>
      <c r="D205" s="150">
        <v>11100000810</v>
      </c>
      <c r="E205" s="214">
        <f>IFERROR((VLOOKUP($D205,'[14]Mẫu 4A'!$D$11:$P$46,2,0)),0)</f>
        <v>75</v>
      </c>
      <c r="F205" s="214">
        <f>IFERROR((VLOOKUP($D205,'[14]Mẫu 4A'!$D$11:$P$46,3,0)),0)</f>
        <v>26</v>
      </c>
      <c r="G205" s="214">
        <f>IFERROR((VLOOKUP($D205,'[14]Mẫu 4A'!$D$11:$P$46,4,0)),0)</f>
        <v>50</v>
      </c>
      <c r="H205" s="214">
        <f>IFERROR((VLOOKUP($D205,'[14]Mẫu 4A'!$D$11:$P$46,5,0)),0)</f>
        <v>0</v>
      </c>
      <c r="I205" s="214">
        <f>IFERROR((VLOOKUP($D205,'[14]Mẫu 4A'!$D$11:$P$46,6,0)),0)</f>
        <v>0</v>
      </c>
      <c r="J205" s="459">
        <f t="shared" si="54"/>
        <v>76</v>
      </c>
      <c r="K205" s="219" t="str">
        <f t="shared" si="50"/>
        <v/>
      </c>
      <c r="L205" s="219" t="str">
        <f t="shared" si="51"/>
        <v>X</v>
      </c>
      <c r="M205" s="219" t="str">
        <f t="shared" si="52"/>
        <v/>
      </c>
      <c r="N205" s="219" t="str">
        <f t="shared" si="53"/>
        <v/>
      </c>
      <c r="O205" s="215"/>
      <c r="P205" s="215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</row>
    <row r="206" spans="1:26" s="246" customFormat="1" ht="23.45" customHeight="1" x14ac:dyDescent="0.25">
      <c r="A206" s="224">
        <v>31</v>
      </c>
      <c r="B206" s="288" t="s">
        <v>680</v>
      </c>
      <c r="C206" s="216" t="s">
        <v>218</v>
      </c>
      <c r="D206" s="367">
        <v>11100109549</v>
      </c>
      <c r="E206" s="214">
        <f>IFERROR((VLOOKUP($D206,'[14]Mẫu 4A'!$D$11:$P$46,2,0)),0)</f>
        <v>85</v>
      </c>
      <c r="F206" s="214">
        <f>IFERROR((VLOOKUP($D206,'[14]Mẫu 4A'!$D$11:$P$46,3,0)),0)</f>
        <v>26</v>
      </c>
      <c r="G206" s="214">
        <f>IFERROR((VLOOKUP($D206,'[14]Mẫu 4A'!$D$11:$P$46,4,0)),0)</f>
        <v>50</v>
      </c>
      <c r="H206" s="214">
        <f>IFERROR((VLOOKUP($D206,'[14]Mẫu 4A'!$D$11:$P$46,5,0)),0)</f>
        <v>0</v>
      </c>
      <c r="I206" s="214">
        <f>IFERROR((VLOOKUP($D206,'[14]Mẫu 4A'!$D$11:$P$46,6,0)),0)</f>
        <v>0</v>
      </c>
      <c r="J206" s="459">
        <f t="shared" si="54"/>
        <v>76</v>
      </c>
      <c r="K206" s="219" t="str">
        <f t="shared" si="50"/>
        <v/>
      </c>
      <c r="L206" s="219" t="str">
        <f t="shared" si="51"/>
        <v>X</v>
      </c>
      <c r="M206" s="219" t="str">
        <f t="shared" si="52"/>
        <v/>
      </c>
      <c r="N206" s="219" t="str">
        <f t="shared" si="53"/>
        <v/>
      </c>
      <c r="O206" s="215"/>
      <c r="P206" s="206"/>
      <c r="Q206" s="286"/>
      <c r="R206" s="286"/>
      <c r="S206" s="286"/>
      <c r="T206" s="286"/>
      <c r="U206" s="286"/>
      <c r="V206" s="286"/>
      <c r="W206" s="286"/>
      <c r="X206" s="286"/>
      <c r="Y206" s="286"/>
      <c r="Z206" s="286"/>
    </row>
    <row r="207" spans="1:26" s="248" customFormat="1" ht="29.25" customHeight="1" x14ac:dyDescent="0.25">
      <c r="A207" s="220" t="s">
        <v>698</v>
      </c>
      <c r="B207" s="221" t="s">
        <v>27</v>
      </c>
      <c r="C207" s="449"/>
      <c r="D207" s="553"/>
      <c r="E207" s="222"/>
      <c r="F207" s="222"/>
      <c r="G207" s="222"/>
      <c r="H207" s="222"/>
      <c r="I207" s="222"/>
      <c r="J207" s="458"/>
      <c r="K207" s="210">
        <f>COUNTIF(K208:K209,"X")</f>
        <v>1</v>
      </c>
      <c r="L207" s="210">
        <f>COUNTIF(L208:L209,"X")</f>
        <v>1</v>
      </c>
      <c r="M207" s="210">
        <f>COUNTIF(M208:M209,"X")</f>
        <v>0</v>
      </c>
      <c r="N207" s="210">
        <f>COUNTIF(N208:N209,"X")</f>
        <v>0</v>
      </c>
      <c r="O207" s="210">
        <f>COUNTIF(O208:O209,"X")</f>
        <v>0</v>
      </c>
      <c r="P207" s="266"/>
    </row>
    <row r="208" spans="1:26" s="248" customFormat="1" ht="29.25" customHeight="1" x14ac:dyDescent="0.25">
      <c r="A208" s="224">
        <v>34</v>
      </c>
      <c r="B208" s="322" t="s">
        <v>715</v>
      </c>
      <c r="C208" s="216" t="s">
        <v>210</v>
      </c>
      <c r="D208" s="150">
        <v>91100000263</v>
      </c>
      <c r="E208" s="214">
        <f>IFERROR((VLOOKUP($D208,'[14]Mẫu 4A'!$D$11:$P$46,2,0)),0)</f>
        <v>96</v>
      </c>
      <c r="F208" s="214">
        <f>IFERROR((VLOOKUP($D208,'[14]Mẫu 4A'!$D$11:$P$46,3,0)),0)</f>
        <v>36</v>
      </c>
      <c r="G208" s="214">
        <f>IFERROR((VLOOKUP($D208,'[14]Mẫu 4A'!$D$11:$P$46,4,0)),0)</f>
        <v>60</v>
      </c>
      <c r="H208" s="214">
        <f>IFERROR((VLOOKUP($D208,'[14]Mẫu 4A'!$D$11:$P$46,5,0)),0)</f>
        <v>0</v>
      </c>
      <c r="I208" s="214">
        <f>IFERROR((VLOOKUP($D208,'[14]Mẫu 4A'!$D$11:$P$46,6,0)),0)</f>
        <v>0</v>
      </c>
      <c r="J208" s="459">
        <f>ROUND(F208+G208+H208-I208,1)</f>
        <v>96</v>
      </c>
      <c r="K208" s="219" t="str">
        <f t="shared" si="50"/>
        <v>X</v>
      </c>
      <c r="L208" s="219" t="str">
        <f t="shared" si="51"/>
        <v/>
      </c>
      <c r="M208" s="219" t="str">
        <f t="shared" si="52"/>
        <v/>
      </c>
      <c r="N208" s="219" t="str">
        <f t="shared" si="53"/>
        <v/>
      </c>
      <c r="O208" s="215"/>
      <c r="P208" s="266"/>
    </row>
    <row r="209" spans="1:16" s="248" customFormat="1" ht="23.45" customHeight="1" x14ac:dyDescent="0.25">
      <c r="A209" s="224">
        <v>35</v>
      </c>
      <c r="B209" s="322" t="s">
        <v>243</v>
      </c>
      <c r="C209" s="216" t="s">
        <v>278</v>
      </c>
      <c r="D209" s="317" t="s">
        <v>858</v>
      </c>
      <c r="E209" s="214">
        <f>IFERROR((VLOOKUP($D209,'[14]Mẫu 4A'!$D$11:$P$46,2,0)),0)</f>
        <v>75</v>
      </c>
      <c r="F209" s="214">
        <f>IFERROR((VLOOKUP($D209,'[14]Mẫu 4A'!$D$11:$P$46,3,0)),0)</f>
        <v>27</v>
      </c>
      <c r="G209" s="214">
        <f>IFERROR((VLOOKUP($D209,'[14]Mẫu 4A'!$D$11:$P$46,4,0)),0)</f>
        <v>50</v>
      </c>
      <c r="H209" s="214">
        <f>IFERROR((VLOOKUP($D209,'[14]Mẫu 4A'!$D$11:$P$46,5,0)),0)</f>
        <v>0</v>
      </c>
      <c r="I209" s="214">
        <f>IFERROR((VLOOKUP($D209,'[14]Mẫu 4A'!$D$11:$P$46,6,0)),0)</f>
        <v>0</v>
      </c>
      <c r="J209" s="459">
        <f>ROUND(F209+G209+H209-I209,1)</f>
        <v>77</v>
      </c>
      <c r="K209" s="219" t="str">
        <f t="shared" si="50"/>
        <v/>
      </c>
      <c r="L209" s="219" t="str">
        <f t="shared" si="51"/>
        <v>X</v>
      </c>
      <c r="M209" s="219" t="str">
        <f t="shared" si="52"/>
        <v/>
      </c>
      <c r="N209" s="219" t="str">
        <f t="shared" si="53"/>
        <v/>
      </c>
      <c r="O209" s="215"/>
      <c r="P209" s="266"/>
    </row>
    <row r="210" spans="1:16" ht="25.5" customHeight="1" x14ac:dyDescent="0.25">
      <c r="A210" s="476" t="s">
        <v>461</v>
      </c>
      <c r="B210" s="784" t="s">
        <v>483</v>
      </c>
      <c r="C210" s="784"/>
      <c r="D210" s="784"/>
      <c r="E210" s="479"/>
      <c r="F210" s="479"/>
      <c r="G210" s="479"/>
      <c r="H210" s="479"/>
      <c r="I210" s="479"/>
      <c r="J210" s="480"/>
      <c r="K210" s="480">
        <f>K211</f>
        <v>4</v>
      </c>
      <c r="L210" s="480">
        <f>L211</f>
        <v>12</v>
      </c>
      <c r="M210" s="480">
        <f>M211</f>
        <v>0</v>
      </c>
      <c r="N210" s="480">
        <f>N211</f>
        <v>0</v>
      </c>
      <c r="O210" s="480">
        <f>O211</f>
        <v>0</v>
      </c>
      <c r="P210" s="479"/>
    </row>
    <row r="211" spans="1:16" s="247" customFormat="1" ht="23.45" customHeight="1" x14ac:dyDescent="0.25">
      <c r="A211" s="206" t="s">
        <v>697</v>
      </c>
      <c r="B211" s="207" t="s">
        <v>23</v>
      </c>
      <c r="C211" s="422"/>
      <c r="D211" s="208"/>
      <c r="E211" s="209"/>
      <c r="F211" s="209"/>
      <c r="G211" s="209"/>
      <c r="H211" s="209"/>
      <c r="I211" s="209"/>
      <c r="J211" s="459"/>
      <c r="K211" s="210">
        <f>COUNTIF(K212:K227,"X")</f>
        <v>4</v>
      </c>
      <c r="L211" s="210">
        <f>COUNTIF(L212:L227,"X")</f>
        <v>12</v>
      </c>
      <c r="M211" s="210">
        <f>COUNTIF(M212:M227,"X")</f>
        <v>0</v>
      </c>
      <c r="N211" s="210">
        <f>COUNTIF(N212:N227,"X")</f>
        <v>0</v>
      </c>
      <c r="O211" s="210">
        <f>COUNTIF(O212:O227,"X")</f>
        <v>0</v>
      </c>
      <c r="P211" s="208"/>
    </row>
    <row r="212" spans="1:16" s="247" customFormat="1" ht="23.45" customHeight="1" x14ac:dyDescent="0.25">
      <c r="A212" s="215">
        <v>1</v>
      </c>
      <c r="B212" s="414" t="s">
        <v>142</v>
      </c>
      <c r="C212" s="268" t="s">
        <v>141</v>
      </c>
      <c r="D212" s="551">
        <v>11100096279</v>
      </c>
      <c r="E212" s="213">
        <f>IFERROR((VLOOKUP($D212,'[15]Mẫu 4A'!$D$11:$P$29,2,0)),0)</f>
        <v>96</v>
      </c>
      <c r="F212" s="213">
        <f>IFERROR((VLOOKUP($D212,'[15]Mẫu 4A'!$D$11:$P$29,3,0)),0)</f>
        <v>32</v>
      </c>
      <c r="G212" s="213">
        <f>IFERROR((VLOOKUP($D212,'[15]Mẫu 4A'!$D$11:$P$29,4,0)),0)</f>
        <v>50</v>
      </c>
      <c r="H212" s="213">
        <f>IFERROR((VLOOKUP($D212,'[15]Mẫu 4A'!$D$11:$P$29,5,0)),0)</f>
        <v>2</v>
      </c>
      <c r="I212" s="213">
        <f>IFERROR((VLOOKUP($D212,'[15]Mẫu 4A'!$D$11:$P$29,6,0)),0)</f>
        <v>0</v>
      </c>
      <c r="J212" s="459">
        <f t="shared" ref="J212:J222" si="55">ROUND(F212+G212+H212-I212,1)</f>
        <v>84</v>
      </c>
      <c r="K212" s="219" t="str">
        <f t="shared" ref="K212:K227" si="56">IF(AND($J212&gt;=90,$J212&lt;=100),"X",IF($J212&lt;90,"",""))</f>
        <v/>
      </c>
      <c r="L212" s="219" t="str">
        <f t="shared" ref="L212:L227" si="57">IF(AND($J212&gt;=75,$J212&lt;90),"X",IF($J212&lt;75,"",""))</f>
        <v>X</v>
      </c>
      <c r="M212" s="215"/>
      <c r="N212" s="219" t="str">
        <f t="shared" ref="N212:N227" si="58">IF($J212&lt;50,"X","")</f>
        <v/>
      </c>
      <c r="O212" s="215"/>
      <c r="P212" s="208"/>
    </row>
    <row r="213" spans="1:16" s="246" customFormat="1" ht="23.45" customHeight="1" x14ac:dyDescent="0.25">
      <c r="A213" s="215">
        <v>2</v>
      </c>
      <c r="B213" s="414" t="s">
        <v>144</v>
      </c>
      <c r="C213" s="268" t="s">
        <v>143</v>
      </c>
      <c r="D213" s="551">
        <v>11100110132</v>
      </c>
      <c r="E213" s="213">
        <f>IFERROR((VLOOKUP($D213,'[15]Mẫu 4A'!$D$11:$P$29,2,0)),0)</f>
        <v>84</v>
      </c>
      <c r="F213" s="213">
        <f>IFERROR((VLOOKUP($D213,'[15]Mẫu 4A'!$D$11:$P$29,3,0)),0)</f>
        <v>34</v>
      </c>
      <c r="G213" s="213">
        <f>IFERROR((VLOOKUP($D213,'[15]Mẫu 4A'!$D$11:$P$29,4,0)),0)</f>
        <v>50</v>
      </c>
      <c r="H213" s="213">
        <f>IFERROR((VLOOKUP($D213,'[15]Mẫu 4A'!$D$11:$P$29,5,0)),0)</f>
        <v>0</v>
      </c>
      <c r="I213" s="213">
        <f>IFERROR((VLOOKUP($D213,'[15]Mẫu 4A'!$D$11:$P$29,6,0)),0)</f>
        <v>0</v>
      </c>
      <c r="J213" s="459">
        <f t="shared" si="55"/>
        <v>84</v>
      </c>
      <c r="K213" s="219" t="str">
        <f t="shared" si="56"/>
        <v/>
      </c>
      <c r="L213" s="219" t="str">
        <f t="shared" si="57"/>
        <v>X</v>
      </c>
      <c r="M213" s="215"/>
      <c r="N213" s="219" t="str">
        <f t="shared" si="58"/>
        <v/>
      </c>
      <c r="O213" s="215"/>
      <c r="P213" s="208"/>
    </row>
    <row r="214" spans="1:16" s="248" customFormat="1" ht="23.45" customHeight="1" x14ac:dyDescent="0.25">
      <c r="A214" s="215">
        <v>3</v>
      </c>
      <c r="B214" s="414" t="s">
        <v>157</v>
      </c>
      <c r="C214" s="268" t="s">
        <v>145</v>
      </c>
      <c r="D214" s="551">
        <v>11100082586</v>
      </c>
      <c r="E214" s="213">
        <f>IFERROR((VLOOKUP($D214,'[15]Mẫu 4A'!$D$11:$P$29,2,0)),0)</f>
        <v>85</v>
      </c>
      <c r="F214" s="213">
        <f>IFERROR((VLOOKUP($D214,'[15]Mẫu 4A'!$D$11:$P$29,3,0)),0)</f>
        <v>34</v>
      </c>
      <c r="G214" s="213">
        <f>IFERROR((VLOOKUP($D214,'[15]Mẫu 4A'!$D$11:$P$29,4,0)),0)</f>
        <v>60</v>
      </c>
      <c r="H214" s="213">
        <f>IFERROR((VLOOKUP($D214,'[15]Mẫu 4A'!$D$11:$P$29,5,0)),0)</f>
        <v>1</v>
      </c>
      <c r="I214" s="213">
        <f>IFERROR((VLOOKUP($D214,'[15]Mẫu 4A'!$D$11:$P$29,6,0)),0)</f>
        <v>2.85</v>
      </c>
      <c r="J214" s="459">
        <f t="shared" si="55"/>
        <v>92.2</v>
      </c>
      <c r="K214" s="219" t="str">
        <f t="shared" si="56"/>
        <v>X</v>
      </c>
      <c r="L214" s="219" t="str">
        <f t="shared" si="57"/>
        <v/>
      </c>
      <c r="M214" s="215"/>
      <c r="N214" s="219" t="str">
        <f t="shared" si="58"/>
        <v/>
      </c>
      <c r="O214" s="215"/>
      <c r="P214" s="208"/>
    </row>
    <row r="215" spans="1:16" s="248" customFormat="1" ht="23.45" customHeight="1" x14ac:dyDescent="0.25">
      <c r="A215" s="215">
        <v>4</v>
      </c>
      <c r="B215" s="414" t="s">
        <v>158</v>
      </c>
      <c r="C215" s="268" t="s">
        <v>146</v>
      </c>
      <c r="D215" s="551">
        <v>60300000132</v>
      </c>
      <c r="E215" s="213">
        <f>IFERROR((VLOOKUP($D215,'[15]Mẫu 4A'!$D$11:$P$29,2,0)),0)</f>
        <v>83</v>
      </c>
      <c r="F215" s="213">
        <f>IFERROR((VLOOKUP($D215,'[15]Mẫu 4A'!$D$11:$P$29,3,0)),0)</f>
        <v>32</v>
      </c>
      <c r="G215" s="213">
        <f>IFERROR((VLOOKUP($D215,'[15]Mẫu 4A'!$D$11:$P$29,4,0)),0)</f>
        <v>60</v>
      </c>
      <c r="H215" s="213">
        <f>IFERROR((VLOOKUP($D215,'[15]Mẫu 4A'!$D$11:$P$29,5,0)),0)</f>
        <v>0</v>
      </c>
      <c r="I215" s="213">
        <f>IFERROR((VLOOKUP($D215,'[15]Mẫu 4A'!$D$11:$P$29,6,0)),0)</f>
        <v>0</v>
      </c>
      <c r="J215" s="459">
        <f t="shared" si="55"/>
        <v>92</v>
      </c>
      <c r="K215" s="219" t="str">
        <f t="shared" si="56"/>
        <v>X</v>
      </c>
      <c r="L215" s="219" t="str">
        <f t="shared" si="57"/>
        <v/>
      </c>
      <c r="M215" s="215"/>
      <c r="N215" s="219" t="str">
        <f t="shared" si="58"/>
        <v/>
      </c>
      <c r="O215" s="215"/>
      <c r="P215" s="208"/>
    </row>
    <row r="216" spans="1:16" s="248" customFormat="1" ht="23.45" customHeight="1" x14ac:dyDescent="0.25">
      <c r="A216" s="215">
        <v>5</v>
      </c>
      <c r="B216" s="414" t="s">
        <v>160</v>
      </c>
      <c r="C216" s="268" t="s">
        <v>159</v>
      </c>
      <c r="D216" s="551">
        <v>11100071858</v>
      </c>
      <c r="E216" s="213">
        <f>IFERROR((VLOOKUP($D216,'[15]Mẫu 4A'!$D$11:$P$29,2,0)),0)</f>
        <v>83</v>
      </c>
      <c r="F216" s="213">
        <f>IFERROR((VLOOKUP($D216,'[15]Mẫu 4A'!$D$11:$P$29,3,0)),0)</f>
        <v>33</v>
      </c>
      <c r="G216" s="213">
        <f>IFERROR((VLOOKUP($D216,'[15]Mẫu 4A'!$D$11:$P$29,4,0)),0)</f>
        <v>50</v>
      </c>
      <c r="H216" s="213">
        <f>IFERROR((VLOOKUP($D216,'[15]Mẫu 4A'!$D$11:$P$29,5,0)),0)</f>
        <v>2</v>
      </c>
      <c r="I216" s="213">
        <f>IFERROR((VLOOKUP($D216,'[15]Mẫu 4A'!$D$11:$P$29,6,0)),0)</f>
        <v>0</v>
      </c>
      <c r="J216" s="459">
        <f t="shared" si="55"/>
        <v>85</v>
      </c>
      <c r="K216" s="219" t="str">
        <f t="shared" si="56"/>
        <v/>
      </c>
      <c r="L216" s="219" t="str">
        <f t="shared" si="57"/>
        <v>X</v>
      </c>
      <c r="M216" s="215"/>
      <c r="N216" s="219" t="str">
        <f t="shared" si="58"/>
        <v/>
      </c>
      <c r="O216" s="215"/>
      <c r="P216" s="208"/>
    </row>
    <row r="217" spans="1:16" s="248" customFormat="1" ht="23.45" customHeight="1" x14ac:dyDescent="0.25">
      <c r="A217" s="215">
        <v>6</v>
      </c>
      <c r="B217" s="414" t="s">
        <v>161</v>
      </c>
      <c r="C217" s="268" t="s">
        <v>147</v>
      </c>
      <c r="D217" s="551">
        <v>11100109963</v>
      </c>
      <c r="E217" s="213">
        <f>IFERROR((VLOOKUP($D217,'[15]Mẫu 4A'!$D$11:$P$29,2,0)),0)</f>
        <v>83</v>
      </c>
      <c r="F217" s="213">
        <f>IFERROR((VLOOKUP($D217,'[15]Mẫu 4A'!$D$11:$P$29,3,0)),0)</f>
        <v>32</v>
      </c>
      <c r="G217" s="213">
        <f>IFERROR((VLOOKUP($D217,'[15]Mẫu 4A'!$D$11:$P$29,4,0)),0)</f>
        <v>50</v>
      </c>
      <c r="H217" s="213">
        <f>IFERROR((VLOOKUP($D217,'[15]Mẫu 4A'!$D$11:$P$29,5,0)),0)</f>
        <v>0</v>
      </c>
      <c r="I217" s="213">
        <f>IFERROR((VLOOKUP($D217,'[15]Mẫu 4A'!$D$11:$P$29,6,0)),0)</f>
        <v>0</v>
      </c>
      <c r="J217" s="459">
        <f t="shared" si="55"/>
        <v>82</v>
      </c>
      <c r="K217" s="219" t="str">
        <f t="shared" si="56"/>
        <v/>
      </c>
      <c r="L217" s="219" t="str">
        <f t="shared" si="57"/>
        <v>X</v>
      </c>
      <c r="M217" s="215"/>
      <c r="N217" s="219" t="str">
        <f t="shared" si="58"/>
        <v/>
      </c>
      <c r="O217" s="215"/>
      <c r="P217" s="208"/>
    </row>
    <row r="218" spans="1:16" s="249" customFormat="1" ht="26.25" customHeight="1" x14ac:dyDescent="0.25">
      <c r="A218" s="215">
        <v>7</v>
      </c>
      <c r="B218" s="414" t="s">
        <v>162</v>
      </c>
      <c r="C218" s="268" t="s">
        <v>148</v>
      </c>
      <c r="D218" s="551">
        <v>31100001615</v>
      </c>
      <c r="E218" s="213">
        <f>IFERROR((VLOOKUP($D218,'[15]Mẫu 4A'!$D$11:$P$29,2,0)),0)</f>
        <v>84</v>
      </c>
      <c r="F218" s="213">
        <f>IFERROR((VLOOKUP($D218,'[15]Mẫu 4A'!$D$11:$P$29,3,0)),0)</f>
        <v>33</v>
      </c>
      <c r="G218" s="213">
        <f>IFERROR((VLOOKUP($D218,'[15]Mẫu 4A'!$D$11:$P$29,4,0)),0)</f>
        <v>50</v>
      </c>
      <c r="H218" s="213">
        <f>IFERROR((VLOOKUP($D218,'[15]Mẫu 4A'!$D$11:$P$29,5,0)),0)</f>
        <v>0</v>
      </c>
      <c r="I218" s="213">
        <f>IFERROR((VLOOKUP($D218,'[15]Mẫu 4A'!$D$11:$P$29,6,0)),0)</f>
        <v>0</v>
      </c>
      <c r="J218" s="459">
        <f t="shared" si="55"/>
        <v>83</v>
      </c>
      <c r="K218" s="219" t="str">
        <f t="shared" si="56"/>
        <v/>
      </c>
      <c r="L218" s="219" t="str">
        <f t="shared" si="57"/>
        <v>X</v>
      </c>
      <c r="M218" s="215"/>
      <c r="N218" s="219" t="str">
        <f t="shared" si="58"/>
        <v/>
      </c>
      <c r="O218" s="215"/>
      <c r="P218" s="208"/>
    </row>
    <row r="219" spans="1:16" s="246" customFormat="1" ht="24.75" customHeight="1" x14ac:dyDescent="0.25">
      <c r="A219" s="215">
        <v>8</v>
      </c>
      <c r="B219" s="414" t="s">
        <v>163</v>
      </c>
      <c r="C219" s="268" t="s">
        <v>149</v>
      </c>
      <c r="D219" s="551">
        <v>11100109912</v>
      </c>
      <c r="E219" s="213">
        <f>IFERROR((VLOOKUP($D219,'[15]Mẫu 4A'!$D$11:$P$29,2,0)),0)</f>
        <v>78</v>
      </c>
      <c r="F219" s="213">
        <f>IFERROR((VLOOKUP($D219,'[15]Mẫu 4A'!$D$11:$P$29,3,0)),0)</f>
        <v>32</v>
      </c>
      <c r="G219" s="213">
        <f>IFERROR((VLOOKUP($D219,'[15]Mẫu 4A'!$D$11:$P$29,4,0)),0)</f>
        <v>50</v>
      </c>
      <c r="H219" s="213">
        <f>IFERROR((VLOOKUP($D219,'[15]Mẫu 4A'!$D$11:$P$29,5,0)),0)</f>
        <v>0</v>
      </c>
      <c r="I219" s="213">
        <f>IFERROR((VLOOKUP($D219,'[15]Mẫu 4A'!$D$11:$P$29,6,0)),0)</f>
        <v>0</v>
      </c>
      <c r="J219" s="459">
        <f t="shared" si="55"/>
        <v>82</v>
      </c>
      <c r="K219" s="219" t="str">
        <f t="shared" si="56"/>
        <v/>
      </c>
      <c r="L219" s="219" t="str">
        <f t="shared" si="57"/>
        <v>X</v>
      </c>
      <c r="M219" s="215"/>
      <c r="N219" s="219" t="str">
        <f t="shared" si="58"/>
        <v/>
      </c>
      <c r="O219" s="215"/>
      <c r="P219" s="208"/>
    </row>
    <row r="220" spans="1:16" s="245" customFormat="1" ht="18.75" x14ac:dyDescent="0.25">
      <c r="A220" s="215">
        <v>9</v>
      </c>
      <c r="B220" s="414" t="s">
        <v>164</v>
      </c>
      <c r="C220" s="268" t="s">
        <v>150</v>
      </c>
      <c r="D220" s="551">
        <v>11100000795</v>
      </c>
      <c r="E220" s="213">
        <f>IFERROR((VLOOKUP($D220,'[15]Mẫu 4A'!$D$11:$P$29,2,0)),0)</f>
        <v>93</v>
      </c>
      <c r="F220" s="213">
        <f>IFERROR((VLOOKUP($D220,'[15]Mẫu 4A'!$D$11:$P$29,3,0)),0)</f>
        <v>33</v>
      </c>
      <c r="G220" s="213">
        <f>IFERROR((VLOOKUP($D220,'[15]Mẫu 4A'!$D$11:$P$29,4,0)),0)</f>
        <v>50</v>
      </c>
      <c r="H220" s="213">
        <f>IFERROR((VLOOKUP($D220,'[15]Mẫu 4A'!$D$11:$P$29,5,0)),0)</f>
        <v>0</v>
      </c>
      <c r="I220" s="213">
        <f>IFERROR((VLOOKUP($D220,'[15]Mẫu 4A'!$D$11:$P$29,6,0)),0)</f>
        <v>0</v>
      </c>
      <c r="J220" s="459">
        <f t="shared" si="55"/>
        <v>83</v>
      </c>
      <c r="K220" s="219" t="str">
        <f t="shared" si="56"/>
        <v/>
      </c>
      <c r="L220" s="219" t="str">
        <f t="shared" si="57"/>
        <v>X</v>
      </c>
      <c r="M220" s="215"/>
      <c r="N220" s="219" t="str">
        <f t="shared" si="58"/>
        <v/>
      </c>
      <c r="O220" s="215"/>
      <c r="P220" s="208"/>
    </row>
    <row r="221" spans="1:16" s="245" customFormat="1" ht="18.75" x14ac:dyDescent="0.25">
      <c r="A221" s="215">
        <v>10</v>
      </c>
      <c r="B221" s="414" t="s">
        <v>165</v>
      </c>
      <c r="C221" s="268" t="s">
        <v>151</v>
      </c>
      <c r="D221" s="551">
        <v>11100116900</v>
      </c>
      <c r="E221" s="213">
        <f>IFERROR((VLOOKUP($D221,'[15]Mẫu 4A'!$D$11:$P$29,2,0)),0)</f>
        <v>93</v>
      </c>
      <c r="F221" s="213">
        <f>IFERROR((VLOOKUP($D221,'[15]Mẫu 4A'!$D$11:$P$29,3,0)),0)</f>
        <v>33</v>
      </c>
      <c r="G221" s="213">
        <f>IFERROR((VLOOKUP($D221,'[15]Mẫu 4A'!$D$11:$P$29,4,0)),0)</f>
        <v>50</v>
      </c>
      <c r="H221" s="213">
        <f>IFERROR((VLOOKUP($D221,'[15]Mẫu 4A'!$D$11:$P$29,5,0)),0)</f>
        <v>2</v>
      </c>
      <c r="I221" s="213">
        <f>IFERROR((VLOOKUP($D221,'[15]Mẫu 4A'!$D$11:$P$29,6,0)),0)</f>
        <v>0</v>
      </c>
      <c r="J221" s="459">
        <f t="shared" si="55"/>
        <v>85</v>
      </c>
      <c r="K221" s="219" t="str">
        <f t="shared" si="56"/>
        <v/>
      </c>
      <c r="L221" s="219" t="str">
        <f t="shared" si="57"/>
        <v>X</v>
      </c>
      <c r="M221" s="215"/>
      <c r="N221" s="219" t="str">
        <f t="shared" si="58"/>
        <v/>
      </c>
      <c r="O221" s="215"/>
      <c r="P221" s="208"/>
    </row>
    <row r="222" spans="1:16" s="245" customFormat="1" ht="18.75" x14ac:dyDescent="0.25">
      <c r="A222" s="215">
        <v>11</v>
      </c>
      <c r="B222" s="414" t="s">
        <v>166</v>
      </c>
      <c r="C222" s="268" t="s">
        <v>152</v>
      </c>
      <c r="D222" s="189">
        <v>20500006345</v>
      </c>
      <c r="E222" s="213">
        <f>IFERROR((VLOOKUP($D222,'[15]Mẫu 4A'!$D$11:$P$29,2,0)),0)</f>
        <v>83</v>
      </c>
      <c r="F222" s="213">
        <f>IFERROR((VLOOKUP($D222,'[15]Mẫu 4A'!$D$11:$P$29,3,0)),0)</f>
        <v>33</v>
      </c>
      <c r="G222" s="213">
        <f>IFERROR((VLOOKUP($D222,'[15]Mẫu 4A'!$D$11:$P$29,4,0)),0)</f>
        <v>50</v>
      </c>
      <c r="H222" s="213">
        <f>IFERROR((VLOOKUP($D222,'[15]Mẫu 4A'!$D$11:$P$29,5,0)),0)</f>
        <v>2</v>
      </c>
      <c r="I222" s="213">
        <f>IFERROR((VLOOKUP($D222,'[15]Mẫu 4A'!$D$11:$P$29,6,0)),0)</f>
        <v>0</v>
      </c>
      <c r="J222" s="459">
        <f t="shared" si="55"/>
        <v>85</v>
      </c>
      <c r="K222" s="219" t="str">
        <f t="shared" si="56"/>
        <v/>
      </c>
      <c r="L222" s="219" t="str">
        <f t="shared" si="57"/>
        <v>X</v>
      </c>
      <c r="M222" s="215"/>
      <c r="N222" s="219" t="str">
        <f t="shared" si="58"/>
        <v/>
      </c>
      <c r="O222" s="215"/>
      <c r="P222" s="208"/>
    </row>
    <row r="223" spans="1:16" s="245" customFormat="1" ht="18.75" x14ac:dyDescent="0.25">
      <c r="A223" s="215">
        <v>12</v>
      </c>
      <c r="B223" s="414" t="s">
        <v>167</v>
      </c>
      <c r="C223" s="268" t="s">
        <v>153</v>
      </c>
      <c r="D223" s="189">
        <v>11100109686</v>
      </c>
      <c r="E223" s="213">
        <f>IFERROR((VLOOKUP($D223,'[15]Mẫu 4A'!$D$11:$P$29,2,0)),0)</f>
        <v>98</v>
      </c>
      <c r="F223" s="213">
        <f>IFERROR((VLOOKUP($D223,'[15]Mẫu 4A'!$D$11:$P$29,3,0)),0)</f>
        <v>33</v>
      </c>
      <c r="G223" s="213">
        <f>IFERROR((VLOOKUP($D223,'[15]Mẫu 4A'!$D$11:$P$29,4,0)),0)</f>
        <v>50</v>
      </c>
      <c r="H223" s="213">
        <f>IFERROR((VLOOKUP($D223,'[15]Mẫu 4A'!$D$11:$P$29,5,0)),0)</f>
        <v>0</v>
      </c>
      <c r="I223" s="213">
        <f>IFERROR((VLOOKUP($D223,'[15]Mẫu 4A'!$D$11:$P$29,6,0)),0)</f>
        <v>0</v>
      </c>
      <c r="J223" s="459">
        <f>ROUND(F223+G223+H223-I223,1)</f>
        <v>83</v>
      </c>
      <c r="K223" s="219" t="str">
        <f t="shared" si="56"/>
        <v/>
      </c>
      <c r="L223" s="219" t="str">
        <f t="shared" si="57"/>
        <v>X</v>
      </c>
      <c r="M223" s="215"/>
      <c r="N223" s="219" t="str">
        <f t="shared" si="58"/>
        <v/>
      </c>
      <c r="O223" s="215"/>
      <c r="P223" s="208"/>
    </row>
    <row r="224" spans="1:16" s="245" customFormat="1" ht="18.75" x14ac:dyDescent="0.25">
      <c r="A224" s="215">
        <v>13</v>
      </c>
      <c r="B224" s="414" t="s">
        <v>168</v>
      </c>
      <c r="C224" s="268" t="s">
        <v>146</v>
      </c>
      <c r="D224" s="189">
        <v>11100096307</v>
      </c>
      <c r="E224" s="213">
        <f>IFERROR((VLOOKUP($D224,'[15]Mẫu 4A'!$D$11:$P$29,2,0)),0)</f>
        <v>96</v>
      </c>
      <c r="F224" s="213">
        <f>IFERROR((VLOOKUP($D224,'[15]Mẫu 4A'!$D$11:$P$29,3,0)),0)</f>
        <v>32</v>
      </c>
      <c r="G224" s="213">
        <f>IFERROR((VLOOKUP($D224,'[15]Mẫu 4A'!$D$11:$P$29,4,0)),0)</f>
        <v>60</v>
      </c>
      <c r="H224" s="213">
        <f>IFERROR((VLOOKUP($D224,'[15]Mẫu 4A'!$D$11:$P$29,5,0)),0)</f>
        <v>2</v>
      </c>
      <c r="I224" s="213">
        <f>IFERROR((VLOOKUP($D224,'[15]Mẫu 4A'!$D$11:$P$29,6,0)),0)</f>
        <v>0</v>
      </c>
      <c r="J224" s="459">
        <f>ROUND(F224+G224+H224-I224,1)</f>
        <v>94</v>
      </c>
      <c r="K224" s="219" t="str">
        <f t="shared" si="56"/>
        <v>X</v>
      </c>
      <c r="L224" s="219" t="str">
        <f t="shared" si="57"/>
        <v/>
      </c>
      <c r="M224" s="215"/>
      <c r="N224" s="219" t="str">
        <f t="shared" si="58"/>
        <v/>
      </c>
      <c r="O224" s="215"/>
      <c r="P224" s="217"/>
    </row>
    <row r="225" spans="1:16" s="245" customFormat="1" ht="18.75" x14ac:dyDescent="0.25">
      <c r="A225" s="215">
        <v>14</v>
      </c>
      <c r="B225" s="414" t="s">
        <v>169</v>
      </c>
      <c r="C225" s="268" t="s">
        <v>154</v>
      </c>
      <c r="D225" s="189">
        <v>11100000714</v>
      </c>
      <c r="E225" s="213">
        <f>IFERROR((VLOOKUP($D225,'[15]Mẫu 4A'!$D$11:$P$29,2,0)),0)</f>
        <v>82</v>
      </c>
      <c r="F225" s="213">
        <f>IFERROR((VLOOKUP($D225,'[15]Mẫu 4A'!$D$11:$P$29,3,0)),0)</f>
        <v>32</v>
      </c>
      <c r="G225" s="213">
        <f>IFERROR((VLOOKUP($D225,'[15]Mẫu 4A'!$D$11:$P$29,4,0)),0)</f>
        <v>60</v>
      </c>
      <c r="H225" s="213">
        <f>IFERROR((VLOOKUP($D225,'[15]Mẫu 4A'!$D$11:$P$29,5,0)),0)</f>
        <v>0</v>
      </c>
      <c r="I225" s="213">
        <f>IFERROR((VLOOKUP($D225,'[15]Mẫu 4A'!$D$11:$P$29,6,0)),0)</f>
        <v>0</v>
      </c>
      <c r="J225" s="459">
        <f>ROUND(F225+G225+H225-I225,1)</f>
        <v>92</v>
      </c>
      <c r="K225" s="219" t="str">
        <f t="shared" si="56"/>
        <v>X</v>
      </c>
      <c r="L225" s="219" t="str">
        <f t="shared" si="57"/>
        <v/>
      </c>
      <c r="M225" s="215"/>
      <c r="N225" s="219" t="str">
        <f t="shared" si="58"/>
        <v/>
      </c>
      <c r="O225" s="215"/>
      <c r="P225" s="217"/>
    </row>
    <row r="226" spans="1:16" s="245" customFormat="1" ht="18.75" x14ac:dyDescent="0.25">
      <c r="A226" s="215">
        <v>15</v>
      </c>
      <c r="B226" s="414" t="s">
        <v>170</v>
      </c>
      <c r="C226" s="268" t="s">
        <v>155</v>
      </c>
      <c r="D226" s="189">
        <v>11100067051</v>
      </c>
      <c r="E226" s="213">
        <f>IFERROR((VLOOKUP($D226,'[15]Mẫu 4A'!$D$11:$P$29,2,0)),0)</f>
        <v>83</v>
      </c>
      <c r="F226" s="213">
        <f>IFERROR((VLOOKUP($D226,'[15]Mẫu 4A'!$D$11:$P$29,3,0)),0)</f>
        <v>33</v>
      </c>
      <c r="G226" s="213">
        <f>IFERROR((VLOOKUP($D226,'[15]Mẫu 4A'!$D$11:$P$29,4,0)),0)</f>
        <v>50</v>
      </c>
      <c r="H226" s="213">
        <f>IFERROR((VLOOKUP($D226,'[15]Mẫu 4A'!$D$11:$P$29,5,0)),0)</f>
        <v>0</v>
      </c>
      <c r="I226" s="213">
        <f>IFERROR((VLOOKUP($D226,'[15]Mẫu 4A'!$D$11:$P$29,6,0)),0)</f>
        <v>0</v>
      </c>
      <c r="J226" s="459">
        <f>ROUND(F226+G226+H226-I226,1)</f>
        <v>83</v>
      </c>
      <c r="K226" s="219" t="str">
        <f t="shared" si="56"/>
        <v/>
      </c>
      <c r="L226" s="219" t="str">
        <f t="shared" si="57"/>
        <v>X</v>
      </c>
      <c r="M226" s="215"/>
      <c r="N226" s="219" t="str">
        <f t="shared" si="58"/>
        <v/>
      </c>
      <c r="O226" s="215"/>
      <c r="P226" s="208"/>
    </row>
    <row r="227" spans="1:16" s="245" customFormat="1" ht="18.75" x14ac:dyDescent="0.25">
      <c r="A227" s="215">
        <v>16</v>
      </c>
      <c r="B227" s="414" t="s">
        <v>294</v>
      </c>
      <c r="C227" s="268" t="s">
        <v>156</v>
      </c>
      <c r="D227" s="189">
        <v>30800000127</v>
      </c>
      <c r="E227" s="213">
        <f>IFERROR((VLOOKUP($D227,'[15]Mẫu 4A'!$D$11:$P$29,2,0)),0)</f>
        <v>83</v>
      </c>
      <c r="F227" s="213">
        <f>IFERROR((VLOOKUP($D227,'[15]Mẫu 4A'!$D$11:$P$29,3,0)),0)</f>
        <v>33</v>
      </c>
      <c r="G227" s="213">
        <f>IFERROR((VLOOKUP($D227,'[15]Mẫu 4A'!$D$11:$P$29,4,0)),0)</f>
        <v>50</v>
      </c>
      <c r="H227" s="213">
        <f>IFERROR((VLOOKUP($D227,'[15]Mẫu 4A'!$D$11:$P$29,5,0)),0)</f>
        <v>1</v>
      </c>
      <c r="I227" s="213">
        <f>IFERROR((VLOOKUP($D227,'[15]Mẫu 4A'!$D$11:$P$29,6,0)),0)</f>
        <v>0</v>
      </c>
      <c r="J227" s="459">
        <f>ROUND(F227+G227+H227-I227,1)</f>
        <v>84</v>
      </c>
      <c r="K227" s="219" t="str">
        <f t="shared" si="56"/>
        <v/>
      </c>
      <c r="L227" s="219" t="str">
        <f t="shared" si="57"/>
        <v>X</v>
      </c>
      <c r="M227" s="215"/>
      <c r="N227" s="219" t="str">
        <f t="shared" si="58"/>
        <v/>
      </c>
      <c r="O227" s="215"/>
      <c r="P227" s="223"/>
    </row>
    <row r="228" spans="1:16" ht="26.25" customHeight="1" x14ac:dyDescent="0.25">
      <c r="A228" s="476" t="s">
        <v>462</v>
      </c>
      <c r="B228" s="784" t="s">
        <v>785</v>
      </c>
      <c r="C228" s="784"/>
      <c r="D228" s="784"/>
      <c r="E228" s="479"/>
      <c r="F228" s="479"/>
      <c r="G228" s="479"/>
      <c r="H228" s="479"/>
      <c r="I228" s="479"/>
      <c r="J228" s="479"/>
      <c r="K228" s="480">
        <f>K229+K255</f>
        <v>10</v>
      </c>
      <c r="L228" s="480">
        <f>L229+L255</f>
        <v>16</v>
      </c>
      <c r="M228" s="480">
        <f>M229+M255</f>
        <v>0</v>
      </c>
      <c r="N228" s="480">
        <f>N229+N255</f>
        <v>0</v>
      </c>
      <c r="O228" s="480">
        <f>O229+O255</f>
        <v>0</v>
      </c>
      <c r="P228" s="479"/>
    </row>
    <row r="229" spans="1:16" s="297" customFormat="1" ht="18.75" customHeight="1" x14ac:dyDescent="0.25">
      <c r="A229" s="300" t="s">
        <v>697</v>
      </c>
      <c r="B229" s="301" t="s">
        <v>23</v>
      </c>
      <c r="C229" s="439"/>
      <c r="D229" s="298"/>
      <c r="E229" s="299"/>
      <c r="F229" s="299"/>
      <c r="G229" s="299"/>
      <c r="H229" s="299"/>
      <c r="I229" s="299"/>
      <c r="J229" s="468"/>
      <c r="K229" s="210">
        <f>COUNTIF(K230:K254,"X")</f>
        <v>10</v>
      </c>
      <c r="L229" s="210">
        <f>COUNTIF(L230:L254,"X")</f>
        <v>15</v>
      </c>
      <c r="M229" s="210">
        <f>COUNTIF(M230:M254,"X")</f>
        <v>0</v>
      </c>
      <c r="N229" s="210">
        <f>COUNTIF(N230:N254,"X")</f>
        <v>0</v>
      </c>
      <c r="O229" s="284"/>
      <c r="P229" s="298"/>
    </row>
    <row r="230" spans="1:16" s="297" customFormat="1" ht="23.45" customHeight="1" x14ac:dyDescent="0.25">
      <c r="A230" s="283">
        <v>1</v>
      </c>
      <c r="B230" s="302" t="s">
        <v>197</v>
      </c>
      <c r="C230" s="446" t="s">
        <v>198</v>
      </c>
      <c r="D230" s="282">
        <v>81000000899</v>
      </c>
      <c r="E230" s="303">
        <f>IFERROR((VLOOKUP($D230,'[16]Mẫu 4A'!$D$11:$P$39,2,0)),0)</f>
        <v>97</v>
      </c>
      <c r="F230" s="303">
        <f>IFERROR((VLOOKUP($D230,'[16]Mẫu 4A'!$D$11:$P$39,3,0)),0)</f>
        <v>36</v>
      </c>
      <c r="G230" s="303">
        <f>IFERROR((VLOOKUP($D230,'[16]Mẫu 4A'!$D$11:$P$39,4,0)),0)</f>
        <v>60</v>
      </c>
      <c r="H230" s="303">
        <f>IFERROR((VLOOKUP($D230,'[16]Mẫu 4A'!$D$11:$P$39,5,0)),0)</f>
        <v>0</v>
      </c>
      <c r="I230" s="303">
        <f>IFERROR((VLOOKUP($D230,'[16]Mẫu 4A'!$D$11:$P$39,6,0)),0)</f>
        <v>0</v>
      </c>
      <c r="J230" s="469">
        <f>ROUND(F230+G230+H230-I230,1)</f>
        <v>96</v>
      </c>
      <c r="K230" s="304" t="str">
        <f>IF(AND($J230&gt;=90,$J230&lt;=100),"X",IF($J230&lt;90,"",""))</f>
        <v>X</v>
      </c>
      <c r="L230" s="304" t="str">
        <f>IF(AND($J230&gt;=75,$J230&lt;90),"X",IF($J230&lt;75,"",""))</f>
        <v/>
      </c>
      <c r="M230" s="304" t="str">
        <f>IF(AND($J230&gt;=50,$J230&lt;75),"X",IF($J230&lt;50,"",""))</f>
        <v/>
      </c>
      <c r="N230" s="304" t="str">
        <f>IF($J230&lt;50,"X","")</f>
        <v/>
      </c>
      <c r="O230" s="284"/>
      <c r="P230" s="298"/>
    </row>
    <row r="231" spans="1:16" s="297" customFormat="1" ht="23.45" customHeight="1" x14ac:dyDescent="0.25">
      <c r="A231" s="283">
        <v>2</v>
      </c>
      <c r="B231" s="305" t="s">
        <v>199</v>
      </c>
      <c r="C231" s="447" t="s">
        <v>200</v>
      </c>
      <c r="D231" s="282">
        <v>11100082750</v>
      </c>
      <c r="E231" s="303">
        <f>IFERROR((VLOOKUP($D231,'[16]Mẫu 4A'!$D$11:$P$39,2,0)),0)</f>
        <v>93</v>
      </c>
      <c r="F231" s="303">
        <f>IFERROR((VLOOKUP($D231,'[16]Mẫu 4A'!$D$11:$P$39,3,0)),0)</f>
        <v>34</v>
      </c>
      <c r="G231" s="303">
        <f>IFERROR((VLOOKUP($D231,'[16]Mẫu 4A'!$D$11:$P$39,4,0)),0)</f>
        <v>50</v>
      </c>
      <c r="H231" s="303">
        <f>IFERROR((VLOOKUP($D231,'[16]Mẫu 4A'!$D$11:$P$39,5,0)),0)</f>
        <v>0</v>
      </c>
      <c r="I231" s="303">
        <f>IFERROR((VLOOKUP($D231,'[16]Mẫu 4A'!$D$11:$P$39,6,0)),0)</f>
        <v>0</v>
      </c>
      <c r="J231" s="469">
        <f t="shared" ref="J231:J250" si="59">ROUND(F231+G231+H231-I231,1)</f>
        <v>84</v>
      </c>
      <c r="K231" s="304" t="str">
        <f t="shared" ref="K231:K254" si="60">IF(AND($J231&gt;=90,$J231&lt;=100),"X",IF($J231&lt;90,"",""))</f>
        <v/>
      </c>
      <c r="L231" s="304" t="str">
        <f t="shared" ref="L231:L254" si="61">IF(AND($J231&gt;=75,$J231&lt;90),"X",IF($J231&lt;75,"",""))</f>
        <v>X</v>
      </c>
      <c r="M231" s="304" t="str">
        <f t="shared" ref="M231:M254" si="62">IF(AND($J231&gt;=50,$J231&lt;75),"X",IF($J231&lt;50,"",""))</f>
        <v/>
      </c>
      <c r="N231" s="304" t="str">
        <f t="shared" ref="N231:N254" si="63">IF($J231&lt;50,"X","")</f>
        <v/>
      </c>
      <c r="O231" s="284"/>
      <c r="P231" s="298"/>
    </row>
    <row r="232" spans="1:16" s="297" customFormat="1" ht="23.45" customHeight="1" x14ac:dyDescent="0.25">
      <c r="A232" s="283">
        <v>3</v>
      </c>
      <c r="B232" s="305" t="s">
        <v>28</v>
      </c>
      <c r="C232" s="447" t="s">
        <v>201</v>
      </c>
      <c r="D232" s="282">
        <v>11100119656</v>
      </c>
      <c r="E232" s="303">
        <f>IFERROR((VLOOKUP($D232,'[16]Mẫu 4A'!$D$11:$P$39,2,0)),0)</f>
        <v>93</v>
      </c>
      <c r="F232" s="303">
        <f>IFERROR((VLOOKUP($D232,'[16]Mẫu 4A'!$D$11:$P$39,3,0)),0)</f>
        <v>36</v>
      </c>
      <c r="G232" s="303">
        <f>IFERROR((VLOOKUP($D232,'[16]Mẫu 4A'!$D$11:$P$39,4,0)),0)</f>
        <v>60</v>
      </c>
      <c r="H232" s="303">
        <f>IFERROR((VLOOKUP($D232,'[16]Mẫu 4A'!$D$11:$P$39,5,0)),0)</f>
        <v>0</v>
      </c>
      <c r="I232" s="303">
        <f>IFERROR((VLOOKUP($D232,'[16]Mẫu 4A'!$D$11:$P$39,6,0)),0)</f>
        <v>0</v>
      </c>
      <c r="J232" s="469">
        <f t="shared" si="59"/>
        <v>96</v>
      </c>
      <c r="K232" s="304" t="str">
        <f t="shared" si="60"/>
        <v>X</v>
      </c>
      <c r="L232" s="304" t="str">
        <f t="shared" si="61"/>
        <v/>
      </c>
      <c r="M232" s="304" t="str">
        <f t="shared" si="62"/>
        <v/>
      </c>
      <c r="N232" s="304" t="str">
        <f t="shared" si="63"/>
        <v/>
      </c>
      <c r="O232" s="284"/>
      <c r="P232" s="298"/>
    </row>
    <row r="233" spans="1:16" s="297" customFormat="1" ht="23.45" customHeight="1" x14ac:dyDescent="0.25">
      <c r="A233" s="283">
        <v>4</v>
      </c>
      <c r="B233" s="305" t="s">
        <v>202</v>
      </c>
      <c r="C233" s="447" t="s">
        <v>203</v>
      </c>
      <c r="D233" s="282">
        <v>11100096269</v>
      </c>
      <c r="E233" s="303">
        <f>IFERROR((VLOOKUP($D233,'[16]Mẫu 4A'!$D$11:$P$39,2,0)),0)</f>
        <v>93</v>
      </c>
      <c r="F233" s="303">
        <f>IFERROR((VLOOKUP($D233,'[16]Mẫu 4A'!$D$11:$P$39,3,0)),0)</f>
        <v>34</v>
      </c>
      <c r="G233" s="303">
        <f>IFERROR((VLOOKUP($D233,'[16]Mẫu 4A'!$D$11:$P$39,4,0)),0)</f>
        <v>50</v>
      </c>
      <c r="H233" s="303">
        <f>IFERROR((VLOOKUP($D233,'[16]Mẫu 4A'!$D$11:$P$39,5,0)),0)</f>
        <v>0</v>
      </c>
      <c r="I233" s="303">
        <f>IFERROR((VLOOKUP($D233,'[16]Mẫu 4A'!$D$11:$P$39,6,0)),0)</f>
        <v>0</v>
      </c>
      <c r="J233" s="469">
        <f t="shared" si="59"/>
        <v>84</v>
      </c>
      <c r="K233" s="304" t="str">
        <f t="shared" si="60"/>
        <v/>
      </c>
      <c r="L233" s="304" t="str">
        <f t="shared" si="61"/>
        <v>X</v>
      </c>
      <c r="M233" s="304" t="str">
        <f t="shared" si="62"/>
        <v/>
      </c>
      <c r="N233" s="304" t="str">
        <f t="shared" si="63"/>
        <v/>
      </c>
      <c r="O233" s="284"/>
      <c r="P233" s="298"/>
    </row>
    <row r="234" spans="1:16" s="297" customFormat="1" ht="23.45" customHeight="1" x14ac:dyDescent="0.25">
      <c r="A234" s="283">
        <v>5</v>
      </c>
      <c r="B234" s="305" t="s">
        <v>28</v>
      </c>
      <c r="C234" s="447" t="s">
        <v>204</v>
      </c>
      <c r="D234" s="282">
        <v>11100109469</v>
      </c>
      <c r="E234" s="303">
        <f>IFERROR((VLOOKUP($D234,'[16]Mẫu 4A'!$D$11:$P$39,2,0)),0)</f>
        <v>97</v>
      </c>
      <c r="F234" s="303">
        <f>IFERROR((VLOOKUP($D234,'[16]Mẫu 4A'!$D$11:$P$39,3,0)),0)</f>
        <v>37</v>
      </c>
      <c r="G234" s="303">
        <f>IFERROR((VLOOKUP($D234,'[16]Mẫu 4A'!$D$11:$P$39,4,0)),0)</f>
        <v>60</v>
      </c>
      <c r="H234" s="303">
        <f>IFERROR((VLOOKUP($D234,'[16]Mẫu 4A'!$D$11:$P$39,5,0)),0)</f>
        <v>0</v>
      </c>
      <c r="I234" s="303">
        <f>IFERROR((VLOOKUP($D234,'[16]Mẫu 4A'!$D$11:$P$39,6,0)),0)</f>
        <v>0</v>
      </c>
      <c r="J234" s="469">
        <f t="shared" si="59"/>
        <v>97</v>
      </c>
      <c r="K234" s="304" t="str">
        <f t="shared" si="60"/>
        <v>X</v>
      </c>
      <c r="L234" s="304" t="str">
        <f t="shared" si="61"/>
        <v/>
      </c>
      <c r="M234" s="304" t="str">
        <f t="shared" si="62"/>
        <v/>
      </c>
      <c r="N234" s="304" t="str">
        <f t="shared" si="63"/>
        <v/>
      </c>
      <c r="O234" s="284"/>
      <c r="P234" s="298"/>
    </row>
    <row r="235" spans="1:16" s="297" customFormat="1" ht="23.45" customHeight="1" x14ac:dyDescent="0.25">
      <c r="A235" s="283">
        <v>6</v>
      </c>
      <c r="B235" s="305" t="s">
        <v>205</v>
      </c>
      <c r="C235" s="447" t="s">
        <v>149</v>
      </c>
      <c r="D235" s="282">
        <v>11100096278</v>
      </c>
      <c r="E235" s="303">
        <f>IFERROR((VLOOKUP($D235,'[16]Mẫu 4A'!$D$11:$P$39,2,0)),0)</f>
        <v>90</v>
      </c>
      <c r="F235" s="303">
        <f>IFERROR((VLOOKUP($D235,'[16]Mẫu 4A'!$D$11:$P$39,3,0)),0)</f>
        <v>35</v>
      </c>
      <c r="G235" s="303">
        <f>IFERROR((VLOOKUP($D235,'[16]Mẫu 4A'!$D$11:$P$39,4,0)),0)</f>
        <v>60</v>
      </c>
      <c r="H235" s="303">
        <f>IFERROR((VLOOKUP($D235,'[16]Mẫu 4A'!$D$11:$P$39,5,0)),0)</f>
        <v>0</v>
      </c>
      <c r="I235" s="303">
        <f>IFERROR((VLOOKUP($D235,'[16]Mẫu 4A'!$D$11:$P$39,6,0)),0)</f>
        <v>0</v>
      </c>
      <c r="J235" s="469">
        <f t="shared" si="59"/>
        <v>95</v>
      </c>
      <c r="K235" s="304" t="str">
        <f t="shared" si="60"/>
        <v>X</v>
      </c>
      <c r="L235" s="304" t="str">
        <f t="shared" si="61"/>
        <v/>
      </c>
      <c r="M235" s="304" t="str">
        <f t="shared" si="62"/>
        <v/>
      </c>
      <c r="N235" s="304" t="str">
        <f t="shared" si="63"/>
        <v/>
      </c>
      <c r="O235" s="284"/>
      <c r="P235" s="298"/>
    </row>
    <row r="236" spans="1:16" s="297" customFormat="1" ht="23.45" customHeight="1" x14ac:dyDescent="0.25">
      <c r="A236" s="283">
        <v>7</v>
      </c>
      <c r="B236" s="302" t="s">
        <v>206</v>
      </c>
      <c r="C236" s="446" t="s">
        <v>149</v>
      </c>
      <c r="D236" s="282">
        <v>81000000898</v>
      </c>
      <c r="E236" s="303">
        <f>IFERROR((VLOOKUP($D236,'[16]Mẫu 4A'!$D$11:$P$39,2,0)),0)</f>
        <v>86</v>
      </c>
      <c r="F236" s="303">
        <f>IFERROR((VLOOKUP($D236,'[16]Mẫu 4A'!$D$11:$P$39,3,0)),0)</f>
        <v>35</v>
      </c>
      <c r="G236" s="303">
        <f>IFERROR((VLOOKUP($D236,'[16]Mẫu 4A'!$D$11:$P$39,4,0)),0)</f>
        <v>50</v>
      </c>
      <c r="H236" s="303">
        <f>IFERROR((VLOOKUP($D236,'[16]Mẫu 4A'!$D$11:$P$39,5,0)),0)</f>
        <v>0</v>
      </c>
      <c r="I236" s="303">
        <f>IFERROR((VLOOKUP($D236,'[16]Mẫu 4A'!$D$11:$P$39,6,0)),0)</f>
        <v>0</v>
      </c>
      <c r="J236" s="469">
        <f t="shared" si="59"/>
        <v>85</v>
      </c>
      <c r="K236" s="304" t="str">
        <f t="shared" si="60"/>
        <v/>
      </c>
      <c r="L236" s="304" t="str">
        <f t="shared" si="61"/>
        <v>X</v>
      </c>
      <c r="M236" s="304" t="str">
        <f t="shared" si="62"/>
        <v/>
      </c>
      <c r="N236" s="304" t="str">
        <f t="shared" si="63"/>
        <v/>
      </c>
      <c r="O236" s="284"/>
      <c r="P236" s="298"/>
    </row>
    <row r="237" spans="1:16" s="297" customFormat="1" ht="23.45" customHeight="1" x14ac:dyDescent="0.25">
      <c r="A237" s="283">
        <v>8</v>
      </c>
      <c r="B237" s="305" t="s">
        <v>207</v>
      </c>
      <c r="C237" s="447" t="s">
        <v>208</v>
      </c>
      <c r="D237" s="282">
        <v>11100000727</v>
      </c>
      <c r="E237" s="303">
        <f>IFERROR((VLOOKUP($D237,'[16]Mẫu 4A'!$D$11:$P$39,2,0)),0)</f>
        <v>97</v>
      </c>
      <c r="F237" s="303">
        <f>IFERROR((VLOOKUP($D237,'[16]Mẫu 4A'!$D$11:$P$39,3,0)),0)</f>
        <v>37</v>
      </c>
      <c r="G237" s="303">
        <f>IFERROR((VLOOKUP($D237,'[16]Mẫu 4A'!$D$11:$P$39,4,0)),0)</f>
        <v>60</v>
      </c>
      <c r="H237" s="303">
        <f>IFERROR((VLOOKUP($D237,'[16]Mẫu 4A'!$D$11:$P$39,5,0)),0)</f>
        <v>0</v>
      </c>
      <c r="I237" s="303">
        <f>IFERROR((VLOOKUP($D237,'[16]Mẫu 4A'!$D$11:$P$39,6,0)),0)</f>
        <v>0</v>
      </c>
      <c r="J237" s="469">
        <f t="shared" si="59"/>
        <v>97</v>
      </c>
      <c r="K237" s="304" t="str">
        <f t="shared" si="60"/>
        <v>X</v>
      </c>
      <c r="L237" s="304" t="str">
        <f t="shared" si="61"/>
        <v/>
      </c>
      <c r="M237" s="304" t="str">
        <f t="shared" si="62"/>
        <v/>
      </c>
      <c r="N237" s="304" t="str">
        <f t="shared" si="63"/>
        <v/>
      </c>
      <c r="O237" s="284"/>
      <c r="P237" s="298"/>
    </row>
    <row r="238" spans="1:16" s="297" customFormat="1" ht="23.45" customHeight="1" x14ac:dyDescent="0.25">
      <c r="A238" s="283">
        <v>9</v>
      </c>
      <c r="B238" s="305" t="s">
        <v>209</v>
      </c>
      <c r="C238" s="447" t="s">
        <v>210</v>
      </c>
      <c r="D238" s="282">
        <v>11100096272</v>
      </c>
      <c r="E238" s="303">
        <f>IFERROR((VLOOKUP($D238,'[16]Mẫu 4A'!$D$11:$P$39,2,0)),0)</f>
        <v>85</v>
      </c>
      <c r="F238" s="303">
        <f>IFERROR((VLOOKUP($D238,'[16]Mẫu 4A'!$D$11:$P$39,3,0)),0)</f>
        <v>34</v>
      </c>
      <c r="G238" s="303">
        <f>IFERROR((VLOOKUP($D238,'[16]Mẫu 4A'!$D$11:$P$39,4,0)),0)</f>
        <v>50</v>
      </c>
      <c r="H238" s="303">
        <f>IFERROR((VLOOKUP($D238,'[16]Mẫu 4A'!$D$11:$P$39,5,0)),0)</f>
        <v>0</v>
      </c>
      <c r="I238" s="303">
        <f>IFERROR((VLOOKUP($D238,'[16]Mẫu 4A'!$D$11:$P$39,6,0)),0)</f>
        <v>0</v>
      </c>
      <c r="J238" s="469">
        <f t="shared" si="59"/>
        <v>84</v>
      </c>
      <c r="K238" s="304" t="str">
        <f t="shared" si="60"/>
        <v/>
      </c>
      <c r="L238" s="304" t="str">
        <f t="shared" si="61"/>
        <v>X</v>
      </c>
      <c r="M238" s="304" t="str">
        <f t="shared" si="62"/>
        <v/>
      </c>
      <c r="N238" s="304" t="str">
        <f t="shared" si="63"/>
        <v/>
      </c>
      <c r="O238" s="284"/>
      <c r="P238" s="298"/>
    </row>
    <row r="239" spans="1:16" s="297" customFormat="1" ht="23.45" customHeight="1" x14ac:dyDescent="0.25">
      <c r="A239" s="283">
        <v>10</v>
      </c>
      <c r="B239" s="305" t="s">
        <v>211</v>
      </c>
      <c r="C239" s="447" t="s">
        <v>212</v>
      </c>
      <c r="D239" s="282">
        <v>11100096289</v>
      </c>
      <c r="E239" s="303">
        <f>IFERROR((VLOOKUP($D239,'[16]Mẫu 4A'!$D$11:$P$39,2,0)),0)</f>
        <v>97</v>
      </c>
      <c r="F239" s="303">
        <f>IFERROR((VLOOKUP($D239,'[16]Mẫu 4A'!$D$11:$P$39,3,0)),0)</f>
        <v>37</v>
      </c>
      <c r="G239" s="303">
        <f>IFERROR((VLOOKUP($D239,'[16]Mẫu 4A'!$D$11:$P$39,4,0)),0)</f>
        <v>60</v>
      </c>
      <c r="H239" s="303">
        <f>IFERROR((VLOOKUP($D239,'[16]Mẫu 4A'!$D$11:$P$39,5,0)),0)</f>
        <v>0</v>
      </c>
      <c r="I239" s="303">
        <f>IFERROR((VLOOKUP($D239,'[16]Mẫu 4A'!$D$11:$P$39,6,0)),0)</f>
        <v>0</v>
      </c>
      <c r="J239" s="469">
        <f t="shared" si="59"/>
        <v>97</v>
      </c>
      <c r="K239" s="304" t="str">
        <f t="shared" si="60"/>
        <v>X</v>
      </c>
      <c r="L239" s="304" t="str">
        <f t="shared" si="61"/>
        <v/>
      </c>
      <c r="M239" s="304" t="str">
        <f t="shared" si="62"/>
        <v/>
      </c>
      <c r="N239" s="304" t="str">
        <f t="shared" si="63"/>
        <v/>
      </c>
      <c r="O239" s="284"/>
      <c r="P239" s="298"/>
    </row>
    <row r="240" spans="1:16" s="297" customFormat="1" ht="23.45" customHeight="1" x14ac:dyDescent="0.25">
      <c r="A240" s="283">
        <v>11</v>
      </c>
      <c r="B240" s="305" t="s">
        <v>213</v>
      </c>
      <c r="C240" s="447" t="s">
        <v>214</v>
      </c>
      <c r="D240" s="282">
        <v>11100000802</v>
      </c>
      <c r="E240" s="303">
        <f>IFERROR((VLOOKUP($D240,'[16]Mẫu 4A'!$D$11:$P$39,2,0)),0)</f>
        <v>97</v>
      </c>
      <c r="F240" s="303">
        <f>IFERROR((VLOOKUP($D240,'[16]Mẫu 4A'!$D$11:$P$39,3,0)),0)</f>
        <v>37</v>
      </c>
      <c r="G240" s="303">
        <f>IFERROR((VLOOKUP($D240,'[16]Mẫu 4A'!$D$11:$P$39,4,0)),0)</f>
        <v>60</v>
      </c>
      <c r="H240" s="303">
        <f>IFERROR((VLOOKUP($D240,'[16]Mẫu 4A'!$D$11:$P$39,5,0)),0)</f>
        <v>0</v>
      </c>
      <c r="I240" s="303">
        <f>IFERROR((VLOOKUP($D240,'[16]Mẫu 4A'!$D$11:$P$39,6,0)),0)</f>
        <v>0</v>
      </c>
      <c r="J240" s="469">
        <f t="shared" si="59"/>
        <v>97</v>
      </c>
      <c r="K240" s="304" t="str">
        <f t="shared" si="60"/>
        <v>X</v>
      </c>
      <c r="L240" s="304" t="str">
        <f t="shared" si="61"/>
        <v/>
      </c>
      <c r="M240" s="304" t="str">
        <f t="shared" si="62"/>
        <v/>
      </c>
      <c r="N240" s="304" t="str">
        <f t="shared" si="63"/>
        <v/>
      </c>
      <c r="O240" s="284"/>
      <c r="P240" s="298"/>
    </row>
    <row r="241" spans="1:16" s="297" customFormat="1" ht="23.45" customHeight="1" x14ac:dyDescent="0.25">
      <c r="A241" s="283">
        <v>12</v>
      </c>
      <c r="B241" s="305" t="s">
        <v>215</v>
      </c>
      <c r="C241" s="447" t="s">
        <v>216</v>
      </c>
      <c r="D241" s="282">
        <v>11100071847</v>
      </c>
      <c r="E241" s="303">
        <f>IFERROR((VLOOKUP($D241,'[16]Mẫu 4A'!$D$11:$P$39,2,0)),0)</f>
        <v>94</v>
      </c>
      <c r="F241" s="303">
        <f>IFERROR((VLOOKUP($D241,'[16]Mẫu 4A'!$D$11:$P$39,3,0)),0)</f>
        <v>37</v>
      </c>
      <c r="G241" s="303">
        <f>IFERROR((VLOOKUP($D241,'[16]Mẫu 4A'!$D$11:$P$39,4,0)),0)</f>
        <v>50</v>
      </c>
      <c r="H241" s="303">
        <f>IFERROR((VLOOKUP($D241,'[16]Mẫu 4A'!$D$11:$P$39,5,0)),0)</f>
        <v>0</v>
      </c>
      <c r="I241" s="303">
        <f>IFERROR((VLOOKUP($D241,'[16]Mẫu 4A'!$D$11:$P$39,6,0)),0)</f>
        <v>0</v>
      </c>
      <c r="J241" s="469">
        <f t="shared" si="59"/>
        <v>87</v>
      </c>
      <c r="K241" s="304" t="str">
        <f t="shared" si="60"/>
        <v/>
      </c>
      <c r="L241" s="304" t="str">
        <f t="shared" si="61"/>
        <v>X</v>
      </c>
      <c r="M241" s="304" t="str">
        <f t="shared" si="62"/>
        <v/>
      </c>
      <c r="N241" s="304" t="str">
        <f t="shared" si="63"/>
        <v/>
      </c>
      <c r="O241" s="284"/>
      <c r="P241" s="298"/>
    </row>
    <row r="242" spans="1:16" s="297" customFormat="1" ht="23.45" customHeight="1" x14ac:dyDescent="0.25">
      <c r="A242" s="283">
        <v>13</v>
      </c>
      <c r="B242" s="305" t="s">
        <v>28</v>
      </c>
      <c r="C242" s="447" t="s">
        <v>154</v>
      </c>
      <c r="D242" s="282">
        <v>11100096301</v>
      </c>
      <c r="E242" s="303">
        <f>IFERROR((VLOOKUP($D242,'[16]Mẫu 4A'!$D$11:$P$39,2,0)),0)</f>
        <v>93</v>
      </c>
      <c r="F242" s="303">
        <f>IFERROR((VLOOKUP($D242,'[16]Mẫu 4A'!$D$11:$P$39,3,0)),0)</f>
        <v>36</v>
      </c>
      <c r="G242" s="303">
        <f>IFERROR((VLOOKUP($D242,'[16]Mẫu 4A'!$D$11:$P$39,4,0)),0)</f>
        <v>60</v>
      </c>
      <c r="H242" s="303">
        <f>IFERROR((VLOOKUP($D242,'[16]Mẫu 4A'!$D$11:$P$39,5,0)),0)</f>
        <v>0</v>
      </c>
      <c r="I242" s="303">
        <f>IFERROR((VLOOKUP($D242,'[16]Mẫu 4A'!$D$11:$P$39,6,0)),0)</f>
        <v>0</v>
      </c>
      <c r="J242" s="469">
        <f t="shared" si="59"/>
        <v>96</v>
      </c>
      <c r="K242" s="304" t="str">
        <f t="shared" si="60"/>
        <v>X</v>
      </c>
      <c r="L242" s="304" t="str">
        <f t="shared" si="61"/>
        <v/>
      </c>
      <c r="M242" s="304" t="str">
        <f t="shared" si="62"/>
        <v/>
      </c>
      <c r="N242" s="304" t="str">
        <f t="shared" si="63"/>
        <v/>
      </c>
      <c r="O242" s="284"/>
      <c r="P242" s="298"/>
    </row>
    <row r="243" spans="1:16" s="297" customFormat="1" ht="23.45" customHeight="1" x14ac:dyDescent="0.25">
      <c r="A243" s="283">
        <v>14</v>
      </c>
      <c r="B243" s="305" t="s">
        <v>217</v>
      </c>
      <c r="C243" s="447" t="s">
        <v>218</v>
      </c>
      <c r="D243" s="282">
        <v>11100097762</v>
      </c>
      <c r="E243" s="303">
        <f>IFERROR((VLOOKUP($D243,'[16]Mẫu 4A'!$D$11:$P$39,2,0)),0)</f>
        <v>79</v>
      </c>
      <c r="F243" s="303">
        <f>IFERROR((VLOOKUP($D243,'[16]Mẫu 4A'!$D$11:$P$39,3,0)),0)</f>
        <v>35</v>
      </c>
      <c r="G243" s="303">
        <f>IFERROR((VLOOKUP($D243,'[16]Mẫu 4A'!$D$11:$P$39,4,0)),0)</f>
        <v>50</v>
      </c>
      <c r="H243" s="303">
        <f>IFERROR((VLOOKUP($D243,'[16]Mẫu 4A'!$D$11:$P$39,5,0)),0)</f>
        <v>0</v>
      </c>
      <c r="I243" s="303">
        <f>IFERROR((VLOOKUP($D243,'[16]Mẫu 4A'!$D$11:$P$39,6,0)),0)</f>
        <v>0</v>
      </c>
      <c r="J243" s="469">
        <f t="shared" si="59"/>
        <v>85</v>
      </c>
      <c r="K243" s="304" t="str">
        <f t="shared" si="60"/>
        <v/>
      </c>
      <c r="L243" s="304" t="str">
        <f t="shared" si="61"/>
        <v>X</v>
      </c>
      <c r="M243" s="304" t="str">
        <f t="shared" si="62"/>
        <v/>
      </c>
      <c r="N243" s="304" t="str">
        <f t="shared" si="63"/>
        <v/>
      </c>
      <c r="O243" s="284"/>
      <c r="P243" s="298"/>
    </row>
    <row r="244" spans="1:16" s="297" customFormat="1" ht="23.45" customHeight="1" x14ac:dyDescent="0.25">
      <c r="A244" s="283">
        <v>15</v>
      </c>
      <c r="B244" s="305" t="s">
        <v>219</v>
      </c>
      <c r="C244" s="447" t="s">
        <v>220</v>
      </c>
      <c r="D244" s="282">
        <v>11100082723</v>
      </c>
      <c r="E244" s="303">
        <f>IFERROR((VLOOKUP($D244,'[16]Mẫu 4A'!$D$11:$P$39,2,0)),0)</f>
        <v>93</v>
      </c>
      <c r="F244" s="303">
        <f>IFERROR((VLOOKUP($D244,'[16]Mẫu 4A'!$D$11:$P$39,3,0)),0)</f>
        <v>35</v>
      </c>
      <c r="G244" s="303">
        <f>IFERROR((VLOOKUP($D244,'[16]Mẫu 4A'!$D$11:$P$39,4,0)),0)</f>
        <v>50</v>
      </c>
      <c r="H244" s="303">
        <f>IFERROR((VLOOKUP($D244,'[16]Mẫu 4A'!$D$11:$P$39,5,0)),0)</f>
        <v>0</v>
      </c>
      <c r="I244" s="303">
        <f>IFERROR((VLOOKUP($D244,'[16]Mẫu 4A'!$D$11:$P$39,6,0)),0)</f>
        <v>0</v>
      </c>
      <c r="J244" s="469">
        <f t="shared" si="59"/>
        <v>85</v>
      </c>
      <c r="K244" s="304" t="str">
        <f t="shared" si="60"/>
        <v/>
      </c>
      <c r="L244" s="304" t="str">
        <f t="shared" si="61"/>
        <v>X</v>
      </c>
      <c r="M244" s="304" t="str">
        <f t="shared" si="62"/>
        <v/>
      </c>
      <c r="N244" s="304" t="str">
        <f t="shared" si="63"/>
        <v/>
      </c>
      <c r="O244" s="284"/>
      <c r="P244" s="298"/>
    </row>
    <row r="245" spans="1:16" s="297" customFormat="1" ht="23.45" customHeight="1" x14ac:dyDescent="0.25">
      <c r="A245" s="283">
        <v>16</v>
      </c>
      <c r="B245" s="305" t="s">
        <v>659</v>
      </c>
      <c r="C245" s="447" t="s">
        <v>222</v>
      </c>
      <c r="D245" s="282">
        <v>11100067215</v>
      </c>
      <c r="E245" s="303">
        <f>IFERROR((VLOOKUP($D245,'[16]Mẫu 4A'!$D$11:$P$39,2,0)),0)</f>
        <v>79</v>
      </c>
      <c r="F245" s="303">
        <f>IFERROR((VLOOKUP($D245,'[16]Mẫu 4A'!$D$11:$P$39,3,0)),0)</f>
        <v>34</v>
      </c>
      <c r="G245" s="303">
        <f>IFERROR((VLOOKUP($D245,'[16]Mẫu 4A'!$D$11:$P$39,4,0)),0)</f>
        <v>50</v>
      </c>
      <c r="H245" s="303">
        <f>IFERROR((VLOOKUP($D245,'[16]Mẫu 4A'!$D$11:$P$39,5,0)),0)</f>
        <v>0</v>
      </c>
      <c r="I245" s="303">
        <f>IFERROR((VLOOKUP($D245,'[16]Mẫu 4A'!$D$11:$P$39,6,0)),0)</f>
        <v>0</v>
      </c>
      <c r="J245" s="469">
        <f t="shared" si="59"/>
        <v>84</v>
      </c>
      <c r="K245" s="304" t="str">
        <f t="shared" si="60"/>
        <v/>
      </c>
      <c r="L245" s="304" t="str">
        <f t="shared" si="61"/>
        <v>X</v>
      </c>
      <c r="M245" s="304" t="str">
        <f t="shared" si="62"/>
        <v/>
      </c>
      <c r="N245" s="304" t="str">
        <f t="shared" si="63"/>
        <v/>
      </c>
      <c r="O245" s="284"/>
      <c r="P245" s="298"/>
    </row>
    <row r="246" spans="1:16" s="297" customFormat="1" ht="23.45" customHeight="1" x14ac:dyDescent="0.25">
      <c r="A246" s="283">
        <v>17</v>
      </c>
      <c r="B246" s="305" t="s">
        <v>223</v>
      </c>
      <c r="C246" s="447" t="s">
        <v>224</v>
      </c>
      <c r="D246" s="282">
        <v>11100096304</v>
      </c>
      <c r="E246" s="303">
        <f>IFERROR((VLOOKUP($D246,'[16]Mẫu 4A'!$D$11:$P$39,2,0)),0)</f>
        <v>85</v>
      </c>
      <c r="F246" s="303">
        <f>IFERROR((VLOOKUP($D246,'[16]Mẫu 4A'!$D$11:$P$39,3,0)),0)</f>
        <v>34</v>
      </c>
      <c r="G246" s="303">
        <f>IFERROR((VLOOKUP($D246,'[16]Mẫu 4A'!$D$11:$P$39,4,0)),0)</f>
        <v>50</v>
      </c>
      <c r="H246" s="303">
        <f>IFERROR((VLOOKUP($D246,'[16]Mẫu 4A'!$D$11:$P$39,5,0)),0)</f>
        <v>0</v>
      </c>
      <c r="I246" s="303">
        <f>IFERROR((VLOOKUP($D246,'[16]Mẫu 4A'!$D$11:$P$39,6,0)),0)</f>
        <v>0</v>
      </c>
      <c r="J246" s="469">
        <f t="shared" si="59"/>
        <v>84</v>
      </c>
      <c r="K246" s="304" t="str">
        <f t="shared" si="60"/>
        <v/>
      </c>
      <c r="L246" s="304" t="str">
        <f t="shared" si="61"/>
        <v>X</v>
      </c>
      <c r="M246" s="304" t="str">
        <f t="shared" si="62"/>
        <v/>
      </c>
      <c r="N246" s="304" t="str">
        <f t="shared" si="63"/>
        <v/>
      </c>
      <c r="O246" s="284"/>
      <c r="P246" s="298"/>
    </row>
    <row r="247" spans="1:16" s="297" customFormat="1" ht="23.45" customHeight="1" x14ac:dyDescent="0.25">
      <c r="A247" s="283">
        <v>18</v>
      </c>
      <c r="B247" s="305" t="s">
        <v>225</v>
      </c>
      <c r="C247" s="447" t="s">
        <v>226</v>
      </c>
      <c r="D247" s="282">
        <v>11100097753</v>
      </c>
      <c r="E247" s="303">
        <f>IFERROR((VLOOKUP($D247,'[16]Mẫu 4A'!$D$11:$P$39,2,0)),0)</f>
        <v>76</v>
      </c>
      <c r="F247" s="303">
        <f>IFERROR((VLOOKUP($D247,'[16]Mẫu 4A'!$D$11:$P$39,3,0)),0)</f>
        <v>34</v>
      </c>
      <c r="G247" s="303">
        <f>IFERROR((VLOOKUP($D247,'[16]Mẫu 4A'!$D$11:$P$39,4,0)),0)</f>
        <v>50</v>
      </c>
      <c r="H247" s="303">
        <f>IFERROR((VLOOKUP($D247,'[16]Mẫu 4A'!$D$11:$P$39,5,0)),0)</f>
        <v>0</v>
      </c>
      <c r="I247" s="303">
        <f>IFERROR((VLOOKUP($D247,'[16]Mẫu 4A'!$D$11:$P$39,6,0)),0)</f>
        <v>0</v>
      </c>
      <c r="J247" s="469">
        <f t="shared" si="59"/>
        <v>84</v>
      </c>
      <c r="K247" s="304" t="str">
        <f t="shared" si="60"/>
        <v/>
      </c>
      <c r="L247" s="304" t="str">
        <f t="shared" si="61"/>
        <v>X</v>
      </c>
      <c r="M247" s="304" t="str">
        <f t="shared" si="62"/>
        <v/>
      </c>
      <c r="N247" s="304" t="str">
        <f t="shared" si="63"/>
        <v/>
      </c>
      <c r="O247" s="284"/>
      <c r="P247" s="298"/>
    </row>
    <row r="248" spans="1:16" s="297" customFormat="1" ht="23.45" customHeight="1" x14ac:dyDescent="0.25">
      <c r="A248" s="283">
        <v>19</v>
      </c>
      <c r="B248" s="305" t="s">
        <v>164</v>
      </c>
      <c r="C248" s="447" t="s">
        <v>105</v>
      </c>
      <c r="D248" s="282">
        <v>11100067217</v>
      </c>
      <c r="E248" s="303">
        <f>IFERROR((VLOOKUP($D248,'[16]Mẫu 4A'!$D$11:$P$39,2,0)),0)</f>
        <v>87</v>
      </c>
      <c r="F248" s="303">
        <f>IFERROR((VLOOKUP($D248,'[16]Mẫu 4A'!$D$11:$P$39,3,0)),0)</f>
        <v>34</v>
      </c>
      <c r="G248" s="303">
        <f>IFERROR((VLOOKUP($D248,'[16]Mẫu 4A'!$D$11:$P$39,4,0)),0)</f>
        <v>50</v>
      </c>
      <c r="H248" s="303">
        <f>IFERROR((VLOOKUP($D248,'[16]Mẫu 4A'!$D$11:$P$39,5,0)),0)</f>
        <v>0</v>
      </c>
      <c r="I248" s="303">
        <f>IFERROR((VLOOKUP($D248,'[16]Mẫu 4A'!$D$11:$P$39,6,0)),0)</f>
        <v>0</v>
      </c>
      <c r="J248" s="469">
        <f t="shared" si="59"/>
        <v>84</v>
      </c>
      <c r="K248" s="304" t="str">
        <f t="shared" si="60"/>
        <v/>
      </c>
      <c r="L248" s="304" t="str">
        <f t="shared" si="61"/>
        <v>X</v>
      </c>
      <c r="M248" s="304" t="str">
        <f t="shared" si="62"/>
        <v/>
      </c>
      <c r="N248" s="304" t="str">
        <f t="shared" si="63"/>
        <v/>
      </c>
      <c r="O248" s="284"/>
      <c r="P248" s="298"/>
    </row>
    <row r="249" spans="1:16" s="297" customFormat="1" ht="23.45" customHeight="1" x14ac:dyDescent="0.25">
      <c r="A249" s="283">
        <v>20</v>
      </c>
      <c r="B249" s="305" t="s">
        <v>227</v>
      </c>
      <c r="C249" s="447" t="s">
        <v>228</v>
      </c>
      <c r="D249" s="282">
        <v>11100115723</v>
      </c>
      <c r="E249" s="303">
        <f>IFERROR((VLOOKUP($D249,'[16]Mẫu 4A'!$D$11:$P$39,2,0)),0)</f>
        <v>79</v>
      </c>
      <c r="F249" s="303">
        <f>IFERROR((VLOOKUP($D249,'[16]Mẫu 4A'!$D$11:$P$39,3,0)),0)</f>
        <v>35</v>
      </c>
      <c r="G249" s="303">
        <f>IFERROR((VLOOKUP($D249,'[16]Mẫu 4A'!$D$11:$P$39,4,0)),0)</f>
        <v>60</v>
      </c>
      <c r="H249" s="303">
        <f>IFERROR((VLOOKUP($D249,'[16]Mẫu 4A'!$D$11:$P$39,5,0)),0)</f>
        <v>0</v>
      </c>
      <c r="I249" s="303">
        <f>IFERROR((VLOOKUP($D249,'[16]Mẫu 4A'!$D$11:$P$39,6,0)),0)</f>
        <v>0</v>
      </c>
      <c r="J249" s="469">
        <f t="shared" si="59"/>
        <v>95</v>
      </c>
      <c r="K249" s="304"/>
      <c r="L249" s="304" t="s">
        <v>299</v>
      </c>
      <c r="M249" s="304" t="str">
        <f t="shared" si="62"/>
        <v/>
      </c>
      <c r="N249" s="304" t="str">
        <f t="shared" si="63"/>
        <v/>
      </c>
      <c r="O249" s="284"/>
      <c r="P249" s="298"/>
    </row>
    <row r="250" spans="1:16" s="297" customFormat="1" ht="23.45" customHeight="1" x14ac:dyDescent="0.25">
      <c r="A250" s="283">
        <v>21</v>
      </c>
      <c r="B250" s="305" t="s">
        <v>229</v>
      </c>
      <c r="C250" s="447" t="s">
        <v>230</v>
      </c>
      <c r="D250" s="282">
        <v>60200000602</v>
      </c>
      <c r="E250" s="303">
        <f>IFERROR((VLOOKUP($D250,'[16]Mẫu 4A'!$D$11:$P$39,2,0)),0)</f>
        <v>90</v>
      </c>
      <c r="F250" s="303">
        <f>IFERROR((VLOOKUP($D250,'[16]Mẫu 4A'!$D$11:$P$39,3,0)),0)</f>
        <v>35</v>
      </c>
      <c r="G250" s="303">
        <f>IFERROR((VLOOKUP($D250,'[16]Mẫu 4A'!$D$11:$P$39,4,0)),0)</f>
        <v>50</v>
      </c>
      <c r="H250" s="303">
        <f>IFERROR((VLOOKUP($D250,'[16]Mẫu 4A'!$D$11:$P$39,5,0)),0)</f>
        <v>0</v>
      </c>
      <c r="I250" s="303">
        <f>IFERROR((VLOOKUP($D250,'[16]Mẫu 4A'!$D$11:$P$39,6,0)),0)</f>
        <v>0</v>
      </c>
      <c r="J250" s="469">
        <f t="shared" si="59"/>
        <v>85</v>
      </c>
      <c r="K250" s="304" t="str">
        <f t="shared" si="60"/>
        <v/>
      </c>
      <c r="L250" s="304" t="str">
        <f t="shared" si="61"/>
        <v>X</v>
      </c>
      <c r="M250" s="304" t="str">
        <f t="shared" si="62"/>
        <v/>
      </c>
      <c r="N250" s="304" t="str">
        <f t="shared" si="63"/>
        <v/>
      </c>
      <c r="O250" s="284"/>
      <c r="P250" s="298"/>
    </row>
    <row r="251" spans="1:16" s="307" customFormat="1" ht="23.45" customHeight="1" x14ac:dyDescent="0.25">
      <c r="A251" s="283">
        <v>22</v>
      </c>
      <c r="B251" s="305" t="s">
        <v>144</v>
      </c>
      <c r="C251" s="447" t="s">
        <v>231</v>
      </c>
      <c r="D251" s="282">
        <v>21000001128</v>
      </c>
      <c r="E251" s="303">
        <f>IFERROR((VLOOKUP($D251,'[16]Mẫu 4A'!$D$11:$P$39,2,0)),0)</f>
        <v>90</v>
      </c>
      <c r="F251" s="303">
        <f>IFERROR((VLOOKUP($D251,'[16]Mẫu 4A'!$D$11:$P$39,3,0)),0)</f>
        <v>35</v>
      </c>
      <c r="G251" s="303">
        <f>IFERROR((VLOOKUP($D251,'[16]Mẫu 4A'!$D$11:$P$39,4,0)),0)</f>
        <v>50</v>
      </c>
      <c r="H251" s="303">
        <f>IFERROR((VLOOKUP($D251,'[16]Mẫu 4A'!$D$11:$P$39,5,0)),0)</f>
        <v>0</v>
      </c>
      <c r="I251" s="303">
        <f>IFERROR((VLOOKUP($D251,'[16]Mẫu 4A'!$D$11:$P$39,6,0)),0)</f>
        <v>0</v>
      </c>
      <c r="J251" s="469">
        <f>ROUND(F251+G251+H251-I251,1)</f>
        <v>85</v>
      </c>
      <c r="K251" s="304" t="str">
        <f t="shared" si="60"/>
        <v/>
      </c>
      <c r="L251" s="304" t="str">
        <f t="shared" si="61"/>
        <v>X</v>
      </c>
      <c r="M251" s="304" t="str">
        <f t="shared" si="62"/>
        <v/>
      </c>
      <c r="N251" s="304" t="str">
        <f t="shared" si="63"/>
        <v/>
      </c>
      <c r="O251" s="284"/>
      <c r="P251" s="306"/>
    </row>
    <row r="252" spans="1:16" s="307" customFormat="1" ht="23.45" customHeight="1" x14ac:dyDescent="0.25">
      <c r="A252" s="283">
        <v>23</v>
      </c>
      <c r="B252" s="305" t="s">
        <v>232</v>
      </c>
      <c r="C252" s="447" t="s">
        <v>233</v>
      </c>
      <c r="D252" s="282">
        <v>11100083259</v>
      </c>
      <c r="E252" s="303">
        <f>IFERROR((VLOOKUP($D252,'[16]Mẫu 4A'!$D$11:$P$39,2,0)),0)</f>
        <v>97</v>
      </c>
      <c r="F252" s="303">
        <f>IFERROR((VLOOKUP($D252,'[16]Mẫu 4A'!$D$11:$P$39,3,0)),0)</f>
        <v>35</v>
      </c>
      <c r="G252" s="303">
        <f>IFERROR((VLOOKUP($D252,'[16]Mẫu 4A'!$D$11:$P$39,4,0)),0)</f>
        <v>60</v>
      </c>
      <c r="H252" s="303">
        <f>IFERROR((VLOOKUP($D252,'[16]Mẫu 4A'!$D$11:$P$39,5,0)),0)</f>
        <v>0</v>
      </c>
      <c r="I252" s="303">
        <f>IFERROR((VLOOKUP($D252,'[16]Mẫu 4A'!$D$11:$P$39,6,0)),0)</f>
        <v>0</v>
      </c>
      <c r="J252" s="469">
        <f>ROUND(F252+G252+H252-I252,1)</f>
        <v>95</v>
      </c>
      <c r="K252" s="304" t="str">
        <f t="shared" si="60"/>
        <v>X</v>
      </c>
      <c r="L252" s="304" t="str">
        <f t="shared" si="61"/>
        <v/>
      </c>
      <c r="M252" s="304" t="str">
        <f t="shared" si="62"/>
        <v/>
      </c>
      <c r="N252" s="304" t="str">
        <f t="shared" si="63"/>
        <v/>
      </c>
      <c r="O252" s="284"/>
      <c r="P252" s="306"/>
    </row>
    <row r="253" spans="1:16" s="297" customFormat="1" ht="23.45" customHeight="1" x14ac:dyDescent="0.25">
      <c r="A253" s="283">
        <v>24</v>
      </c>
      <c r="B253" s="305" t="s">
        <v>234</v>
      </c>
      <c r="C253" s="447" t="s">
        <v>235</v>
      </c>
      <c r="D253" s="308">
        <v>21000001100</v>
      </c>
      <c r="E253" s="303">
        <f>IFERROR((VLOOKUP($D253,'[16]Mẫu 4A'!$D$11:$P$39,2,0)),0)</f>
        <v>97</v>
      </c>
      <c r="F253" s="303">
        <f>IFERROR((VLOOKUP($D253,'[16]Mẫu 4A'!$D$11:$P$39,3,0)),0)</f>
        <v>36</v>
      </c>
      <c r="G253" s="303">
        <f>IFERROR((VLOOKUP($D253,'[16]Mẫu 4A'!$D$11:$P$39,4,0)),0)</f>
        <v>50</v>
      </c>
      <c r="H253" s="303">
        <f>IFERROR((VLOOKUP($D253,'[16]Mẫu 4A'!$D$11:$P$39,5,0)),0)</f>
        <v>0</v>
      </c>
      <c r="I253" s="303">
        <f>IFERROR((VLOOKUP($D253,'[16]Mẫu 4A'!$D$11:$P$39,6,0)),0)</f>
        <v>0</v>
      </c>
      <c r="J253" s="469">
        <f>ROUND(F253+G253+H253-I253,1)</f>
        <v>86</v>
      </c>
      <c r="K253" s="304" t="str">
        <f t="shared" si="60"/>
        <v/>
      </c>
      <c r="L253" s="304" t="str">
        <f t="shared" si="61"/>
        <v>X</v>
      </c>
      <c r="M253" s="304" t="str">
        <f t="shared" si="62"/>
        <v/>
      </c>
      <c r="N253" s="304" t="str">
        <f t="shared" si="63"/>
        <v/>
      </c>
      <c r="O253" s="284"/>
      <c r="P253" s="298"/>
    </row>
    <row r="254" spans="1:16" s="309" customFormat="1" ht="23.45" customHeight="1" x14ac:dyDescent="0.25">
      <c r="A254" s="283">
        <v>25</v>
      </c>
      <c r="B254" s="305" t="s">
        <v>236</v>
      </c>
      <c r="C254" s="447" t="s">
        <v>181</v>
      </c>
      <c r="D254" s="308">
        <v>11100096317</v>
      </c>
      <c r="E254" s="303">
        <f>IFERROR((VLOOKUP($D254,'[16]Mẫu 4A'!$D$11:$P$39,2,0)),0)</f>
        <v>85</v>
      </c>
      <c r="F254" s="303">
        <f>IFERROR((VLOOKUP($D254,'[16]Mẫu 4A'!$D$11:$P$39,3,0)),0)</f>
        <v>34</v>
      </c>
      <c r="G254" s="303">
        <f>IFERROR((VLOOKUP($D254,'[16]Mẫu 4A'!$D$11:$P$39,4,0)),0)</f>
        <v>60</v>
      </c>
      <c r="H254" s="303">
        <f>IFERROR((VLOOKUP($D254,'[16]Mẫu 4A'!$D$11:$P$39,5,0)),0)</f>
        <v>0</v>
      </c>
      <c r="I254" s="303">
        <f>IFERROR((VLOOKUP($D254,'[16]Mẫu 4A'!$D$11:$P$39,6,0)),0)</f>
        <v>0</v>
      </c>
      <c r="J254" s="469">
        <f>ROUND(F254+G254+H254-I254,1)</f>
        <v>94</v>
      </c>
      <c r="K254" s="304" t="str">
        <f t="shared" si="60"/>
        <v>X</v>
      </c>
      <c r="L254" s="304" t="str">
        <f t="shared" si="61"/>
        <v/>
      </c>
      <c r="M254" s="304" t="str">
        <f t="shared" si="62"/>
        <v/>
      </c>
      <c r="N254" s="304" t="str">
        <f t="shared" si="63"/>
        <v/>
      </c>
      <c r="O254" s="284"/>
      <c r="P254" s="285"/>
    </row>
    <row r="255" spans="1:16" s="248" customFormat="1" ht="23.45" customHeight="1" x14ac:dyDescent="0.25">
      <c r="A255" s="220" t="s">
        <v>698</v>
      </c>
      <c r="B255" s="221" t="s">
        <v>27</v>
      </c>
      <c r="C255" s="449"/>
      <c r="D255" s="553"/>
      <c r="E255" s="222"/>
      <c r="F255" s="222"/>
      <c r="G255" s="369"/>
      <c r="H255" s="214"/>
      <c r="I255" s="214"/>
      <c r="J255" s="459"/>
      <c r="K255" s="210">
        <f>COUNTIF(K256:K256,"X")</f>
        <v>0</v>
      </c>
      <c r="L255" s="210">
        <f>COUNTIF(L256:L256,"X")</f>
        <v>1</v>
      </c>
      <c r="M255" s="210">
        <f>COUNTIF(M256:M256,"X")</f>
        <v>0</v>
      </c>
      <c r="N255" s="210">
        <f>COUNTIF(N256:N256,"X")</f>
        <v>0</v>
      </c>
      <c r="O255" s="210">
        <f>COUNTIF(O256:O256,"X")</f>
        <v>0</v>
      </c>
      <c r="P255" s="223"/>
    </row>
    <row r="256" spans="1:16" s="248" customFormat="1" ht="23.45" customHeight="1" x14ac:dyDescent="0.25">
      <c r="A256" s="224">
        <v>26</v>
      </c>
      <c r="B256" s="370" t="s">
        <v>536</v>
      </c>
      <c r="C256" s="448" t="s">
        <v>718</v>
      </c>
      <c r="D256" s="218">
        <v>11100115713</v>
      </c>
      <c r="E256" s="303">
        <f>IFERROR((VLOOKUP($D256,'[16]Mẫu 4A'!$D$11:$P$39,2,0)),0)</f>
        <v>95</v>
      </c>
      <c r="F256" s="303">
        <f>IFERROR((VLOOKUP($D256,'[16]Mẫu 4A'!$D$11:$P$39,3,0)),0)</f>
        <v>37</v>
      </c>
      <c r="G256" s="303">
        <f>IFERROR((VLOOKUP($D256,'[16]Mẫu 4A'!$D$11:$P$39,4,0)),0)</f>
        <v>50</v>
      </c>
      <c r="H256" s="303">
        <f>IFERROR((VLOOKUP($D256,'[16]Mẫu 4A'!$D$11:$P$39,5,0)),0)</f>
        <v>0</v>
      </c>
      <c r="I256" s="303">
        <f>IFERROR((VLOOKUP($D256,'[16]Mẫu 4A'!$D$11:$P$39,6,0)),0)</f>
        <v>0</v>
      </c>
      <c r="J256" s="459">
        <f>ROUND(F256+G256+H256-I256,1)</f>
        <v>87</v>
      </c>
      <c r="K256" s="219" t="str">
        <f>IF(AND($J256&gt;=90,$J256&lt;=100),"X",IF($J256&lt;90,"",""))</f>
        <v/>
      </c>
      <c r="L256" s="219" t="str">
        <f>IF(AND($J256&gt;=75,$J256&lt;90),"X",IF($J256&lt;75,"",""))</f>
        <v>X</v>
      </c>
      <c r="M256" s="225"/>
      <c r="N256" s="219" t="str">
        <f>IF($J256&lt;50,"X","")</f>
        <v/>
      </c>
      <c r="O256" s="225"/>
      <c r="P256" s="223"/>
    </row>
    <row r="257" spans="1:16" ht="26.25" customHeight="1" x14ac:dyDescent="0.25">
      <c r="A257" s="476" t="s">
        <v>463</v>
      </c>
      <c r="B257" s="477" t="s">
        <v>786</v>
      </c>
      <c r="C257" s="478"/>
      <c r="D257" s="562"/>
      <c r="E257" s="479"/>
      <c r="F257" s="479"/>
      <c r="G257" s="479"/>
      <c r="H257" s="479"/>
      <c r="I257" s="479"/>
      <c r="J257" s="479"/>
      <c r="K257" s="480">
        <f>K258</f>
        <v>5</v>
      </c>
      <c r="L257" s="480">
        <f>L258</f>
        <v>22</v>
      </c>
      <c r="M257" s="480">
        <f>M258</f>
        <v>0</v>
      </c>
      <c r="N257" s="480">
        <f>N258</f>
        <v>0</v>
      </c>
      <c r="O257" s="480">
        <f>O258</f>
        <v>0</v>
      </c>
      <c r="P257" s="368"/>
    </row>
    <row r="258" spans="1:16" s="3" customFormat="1" ht="28.5" customHeight="1" x14ac:dyDescent="0.25">
      <c r="A258" s="68" t="s">
        <v>697</v>
      </c>
      <c r="B258" s="310" t="s">
        <v>23</v>
      </c>
      <c r="C258" s="420"/>
      <c r="D258" s="172"/>
      <c r="E258" s="118"/>
      <c r="F258" s="118"/>
      <c r="G258" s="118"/>
      <c r="H258" s="118"/>
      <c r="I258" s="118"/>
      <c r="J258" s="460"/>
      <c r="K258" s="210">
        <f>COUNTIF(K259:K285,"X")</f>
        <v>5</v>
      </c>
      <c r="L258" s="210">
        <f>COUNTIF(L259:L285,"X")</f>
        <v>22</v>
      </c>
      <c r="M258" s="210">
        <f>COUNTIF(M259:M285,"X")</f>
        <v>0</v>
      </c>
      <c r="N258" s="210">
        <f>COUNTIF(N259:N285,"X")</f>
        <v>0</v>
      </c>
      <c r="O258" s="210">
        <f>COUNTIF(O259:O285,"X")</f>
        <v>0</v>
      </c>
      <c r="P258" s="9"/>
    </row>
    <row r="259" spans="1:16" s="69" customFormat="1" ht="23.45" customHeight="1" x14ac:dyDescent="0.25">
      <c r="A259" s="35">
        <v>1</v>
      </c>
      <c r="B259" s="415" t="s">
        <v>788</v>
      </c>
      <c r="C259" s="440" t="s">
        <v>151</v>
      </c>
      <c r="D259" s="150">
        <v>11100000814</v>
      </c>
      <c r="E259" s="27">
        <f>IFERROR((VLOOKUP($D259,'[17]Mẫu 4A'!$D$11:$P$37,2,0)),0)</f>
        <v>92</v>
      </c>
      <c r="F259" s="27">
        <f>IFERROR((VLOOKUP($D259,'[17]Mẫu 4A'!$D$11:$P$37,3,0)),0)</f>
        <v>28</v>
      </c>
      <c r="G259" s="27">
        <f>IFERROR((VLOOKUP($D259,'[17]Mẫu 4A'!$D$11:$P$37,4,0)),0)</f>
        <v>60</v>
      </c>
      <c r="H259" s="27">
        <f>IFERROR((VLOOKUP($D259,'[17]Mẫu 4A'!$D$11:$P$37,5,0)),0)</f>
        <v>0</v>
      </c>
      <c r="I259" s="27">
        <f>IFERROR((VLOOKUP($D259,'[17]Mẫu 4A'!$D$11:$P$37,6,0)),0)</f>
        <v>0</v>
      </c>
      <c r="J259" s="459">
        <f>(F259+G259+H259)-I259</f>
        <v>88</v>
      </c>
      <c r="K259" s="304" t="str">
        <f>IF(AND($J259&gt;=90,$J259&lt;=100),"X",IF($J259&lt;90,"",""))</f>
        <v/>
      </c>
      <c r="L259" s="304" t="str">
        <f>IF(AND($J259&gt;=75,$J259&lt;90),"X",IF($J259&lt;75,"",""))</f>
        <v>X</v>
      </c>
      <c r="M259" s="304" t="str">
        <f>IF(AND($J259&gt;=50,$J259&lt;75),"X",IF($J259&lt;50,"",""))</f>
        <v/>
      </c>
      <c r="N259" s="304" t="str">
        <f>IF($J259&lt;50,"X","")</f>
        <v/>
      </c>
      <c r="O259" s="284"/>
      <c r="P259" s="172"/>
    </row>
    <row r="260" spans="1:16" s="70" customFormat="1" ht="23.45" customHeight="1" x14ac:dyDescent="0.25">
      <c r="A260" s="35">
        <v>2</v>
      </c>
      <c r="B260" s="415" t="s">
        <v>89</v>
      </c>
      <c r="C260" s="440" t="s">
        <v>601</v>
      </c>
      <c r="D260" s="150">
        <v>11100096323</v>
      </c>
      <c r="E260" s="27">
        <f>IFERROR((VLOOKUP($D260,'[17]Mẫu 4A'!$D$11:$P$37,2,0)),0)</f>
        <v>87</v>
      </c>
      <c r="F260" s="27">
        <f>IFERROR((VLOOKUP($D260,'[17]Mẫu 4A'!$D$11:$P$37,3,0)),0)</f>
        <v>32</v>
      </c>
      <c r="G260" s="27">
        <f>IFERROR((VLOOKUP($D260,'[17]Mẫu 4A'!$D$11:$P$37,4,0)),0)</f>
        <v>60</v>
      </c>
      <c r="H260" s="27">
        <f>IFERROR((VLOOKUP($D260,'[17]Mẫu 4A'!$D$11:$P$37,5,0)),0)</f>
        <v>0</v>
      </c>
      <c r="I260" s="27">
        <f>IFERROR((VLOOKUP($D260,'[17]Mẫu 4A'!$D$11:$P$37,6,0)),0)</f>
        <v>0</v>
      </c>
      <c r="J260" s="459">
        <f t="shared" ref="J260:J283" si="64">(F260+G260+H260)-I260</f>
        <v>92</v>
      </c>
      <c r="K260" s="304" t="str">
        <f t="shared" ref="K260:K285" si="65">IF(AND($J260&gt;=90,$J260&lt;=100),"X",IF($J260&lt;90,"",""))</f>
        <v>X</v>
      </c>
      <c r="L260" s="304" t="str">
        <f t="shared" ref="L260:L285" si="66">IF(AND($J260&gt;=75,$J260&lt;90),"X",IF($J260&lt;75,"",""))</f>
        <v/>
      </c>
      <c r="M260" s="304" t="str">
        <f t="shared" ref="M260:M285" si="67">IF(AND($J260&gt;=50,$J260&lt;75),"X",IF($J260&lt;50,"",""))</f>
        <v/>
      </c>
      <c r="N260" s="304" t="str">
        <f t="shared" ref="N260:N285" si="68">IF($J260&lt;50,"X","")</f>
        <v/>
      </c>
      <c r="O260" s="284"/>
      <c r="P260" s="79"/>
    </row>
    <row r="261" spans="1:16" s="70" customFormat="1" ht="23.45" customHeight="1" x14ac:dyDescent="0.25">
      <c r="A261" s="35">
        <v>3</v>
      </c>
      <c r="B261" s="415" t="s">
        <v>789</v>
      </c>
      <c r="C261" s="440" t="s">
        <v>602</v>
      </c>
      <c r="D261" s="150">
        <v>11100119660</v>
      </c>
      <c r="E261" s="27">
        <f>IFERROR((VLOOKUP($D261,'[17]Mẫu 4A'!$D$11:$P$37,2,0)),0)</f>
        <v>90</v>
      </c>
      <c r="F261" s="27">
        <f>IFERROR((VLOOKUP($D261,'[17]Mẫu 4A'!$D$11:$P$37,3,0)),0)</f>
        <v>27</v>
      </c>
      <c r="G261" s="27">
        <f>IFERROR((VLOOKUP($D261,'[17]Mẫu 4A'!$D$11:$P$37,4,0)),0)</f>
        <v>50</v>
      </c>
      <c r="H261" s="27">
        <f>IFERROR((VLOOKUP($D261,'[17]Mẫu 4A'!$D$11:$P$37,5,0)),0)</f>
        <v>0</v>
      </c>
      <c r="I261" s="27">
        <f>IFERROR((VLOOKUP($D261,'[17]Mẫu 4A'!$D$11:$P$37,6,0)),0)</f>
        <v>0</v>
      </c>
      <c r="J261" s="459">
        <f t="shared" si="64"/>
        <v>77</v>
      </c>
      <c r="K261" s="304" t="str">
        <f t="shared" si="65"/>
        <v/>
      </c>
      <c r="L261" s="304" t="str">
        <f t="shared" si="66"/>
        <v>X</v>
      </c>
      <c r="M261" s="304" t="str">
        <f t="shared" si="67"/>
        <v/>
      </c>
      <c r="N261" s="304" t="str">
        <f t="shared" si="68"/>
        <v/>
      </c>
      <c r="O261" s="284"/>
      <c r="P261" s="79"/>
    </row>
    <row r="262" spans="1:16" s="70" customFormat="1" ht="23.45" customHeight="1" x14ac:dyDescent="0.25">
      <c r="A262" s="35">
        <v>4</v>
      </c>
      <c r="B262" s="415" t="s">
        <v>790</v>
      </c>
      <c r="C262" s="440" t="s">
        <v>230</v>
      </c>
      <c r="D262" s="150">
        <v>21000001731</v>
      </c>
      <c r="E262" s="27">
        <f>IFERROR((VLOOKUP($D262,'[17]Mẫu 4A'!$D$11:$P$37,2,0)),0)</f>
        <v>75</v>
      </c>
      <c r="F262" s="27">
        <f>IFERROR((VLOOKUP($D262,'[17]Mẫu 4A'!$D$11:$P$37,3,0)),0)</f>
        <v>30</v>
      </c>
      <c r="G262" s="27">
        <f>IFERROR((VLOOKUP($D262,'[17]Mẫu 4A'!$D$11:$P$37,4,0)),0)</f>
        <v>60</v>
      </c>
      <c r="H262" s="27">
        <f>IFERROR((VLOOKUP($D262,'[17]Mẫu 4A'!$D$11:$P$37,5,0)),0)</f>
        <v>0</v>
      </c>
      <c r="I262" s="27">
        <f>IFERROR((VLOOKUP($D262,'[17]Mẫu 4A'!$D$11:$P$37,6,0)),0)</f>
        <v>0</v>
      </c>
      <c r="J262" s="459">
        <f t="shared" si="64"/>
        <v>90</v>
      </c>
      <c r="K262" s="304" t="str">
        <f t="shared" si="65"/>
        <v>X</v>
      </c>
      <c r="L262" s="304" t="str">
        <f t="shared" si="66"/>
        <v/>
      </c>
      <c r="M262" s="304" t="str">
        <f t="shared" si="67"/>
        <v/>
      </c>
      <c r="N262" s="304" t="str">
        <f t="shared" si="68"/>
        <v/>
      </c>
      <c r="O262" s="284"/>
      <c r="P262" s="79"/>
    </row>
    <row r="263" spans="1:16" s="70" customFormat="1" ht="23.45" customHeight="1" x14ac:dyDescent="0.25">
      <c r="A263" s="35">
        <v>5</v>
      </c>
      <c r="B263" s="415" t="s">
        <v>791</v>
      </c>
      <c r="C263" s="440" t="s">
        <v>603</v>
      </c>
      <c r="D263" s="150">
        <v>11100000813</v>
      </c>
      <c r="E263" s="27">
        <f>IFERROR((VLOOKUP($D263,'[17]Mẫu 4A'!$D$11:$P$37,2,0)),0)</f>
        <v>89</v>
      </c>
      <c r="F263" s="27">
        <f>IFERROR((VLOOKUP($D263,'[17]Mẫu 4A'!$D$11:$P$37,3,0)),0)</f>
        <v>28</v>
      </c>
      <c r="G263" s="27">
        <f>IFERROR((VLOOKUP($D263,'[17]Mẫu 4A'!$D$11:$P$37,4,0)),0)</f>
        <v>60</v>
      </c>
      <c r="H263" s="27">
        <f>IFERROR((VLOOKUP($D263,'[17]Mẫu 4A'!$D$11:$P$37,5,0)),0)</f>
        <v>0</v>
      </c>
      <c r="I263" s="27">
        <f>IFERROR((VLOOKUP($D263,'[17]Mẫu 4A'!$D$11:$P$37,6,0)),0)</f>
        <v>0</v>
      </c>
      <c r="J263" s="459">
        <f t="shared" si="64"/>
        <v>88</v>
      </c>
      <c r="K263" s="304" t="str">
        <f t="shared" si="65"/>
        <v/>
      </c>
      <c r="L263" s="304" t="str">
        <f t="shared" si="66"/>
        <v>X</v>
      </c>
      <c r="M263" s="304" t="str">
        <f t="shared" si="67"/>
        <v/>
      </c>
      <c r="N263" s="304" t="str">
        <f t="shared" si="68"/>
        <v/>
      </c>
      <c r="O263" s="284"/>
      <c r="P263" s="79"/>
    </row>
    <row r="264" spans="1:16" s="70" customFormat="1" ht="23.45" customHeight="1" x14ac:dyDescent="0.25">
      <c r="A264" s="35">
        <v>6</v>
      </c>
      <c r="B264" s="415" t="s">
        <v>792</v>
      </c>
      <c r="C264" s="440" t="s">
        <v>604</v>
      </c>
      <c r="D264" s="150">
        <v>11100000721</v>
      </c>
      <c r="E264" s="27">
        <f>IFERROR((VLOOKUP($D264,'[17]Mẫu 4A'!$D$11:$P$37,2,0)),0)</f>
        <v>77</v>
      </c>
      <c r="F264" s="27">
        <f>IFERROR((VLOOKUP($D264,'[17]Mẫu 4A'!$D$11:$P$37,3,0)),0)</f>
        <v>25</v>
      </c>
      <c r="G264" s="27">
        <f>IFERROR((VLOOKUP($D264,'[17]Mẫu 4A'!$D$11:$P$37,4,0)),0)</f>
        <v>50</v>
      </c>
      <c r="H264" s="27">
        <f>IFERROR((VLOOKUP($D264,'[17]Mẫu 4A'!$D$11:$P$37,5,0)),0)</f>
        <v>0</v>
      </c>
      <c r="I264" s="27">
        <f>IFERROR((VLOOKUP($D264,'[17]Mẫu 4A'!$D$11:$P$37,6,0)),0)</f>
        <v>0</v>
      </c>
      <c r="J264" s="459">
        <f t="shared" si="64"/>
        <v>75</v>
      </c>
      <c r="K264" s="304" t="str">
        <f t="shared" si="65"/>
        <v/>
      </c>
      <c r="L264" s="304" t="str">
        <f t="shared" si="66"/>
        <v>X</v>
      </c>
      <c r="M264" s="304" t="str">
        <f t="shared" si="67"/>
        <v/>
      </c>
      <c r="N264" s="304" t="str">
        <f t="shared" si="68"/>
        <v/>
      </c>
      <c r="O264" s="284"/>
      <c r="P264" s="79"/>
    </row>
    <row r="265" spans="1:16" s="70" customFormat="1" ht="23.45" customHeight="1" x14ac:dyDescent="0.25">
      <c r="A265" s="35">
        <v>7</v>
      </c>
      <c r="B265" s="415" t="s">
        <v>793</v>
      </c>
      <c r="C265" s="440" t="s">
        <v>433</v>
      </c>
      <c r="D265" s="150">
        <v>11100000784</v>
      </c>
      <c r="E265" s="27">
        <f>IFERROR((VLOOKUP($D265,'[17]Mẫu 4A'!$D$11:$P$37,2,0)),0)</f>
        <v>92</v>
      </c>
      <c r="F265" s="27">
        <f>IFERROR((VLOOKUP($D265,'[17]Mẫu 4A'!$D$11:$P$37,3,0)),0)</f>
        <v>28</v>
      </c>
      <c r="G265" s="27">
        <f>IFERROR((VLOOKUP($D265,'[17]Mẫu 4A'!$D$11:$P$37,4,0)),0)</f>
        <v>50</v>
      </c>
      <c r="H265" s="27">
        <f>IFERROR((VLOOKUP($D265,'[17]Mẫu 4A'!$D$11:$P$37,5,0)),0)</f>
        <v>0</v>
      </c>
      <c r="I265" s="27">
        <f>IFERROR((VLOOKUP($D265,'[17]Mẫu 4A'!$D$11:$P$37,6,0)),0)</f>
        <v>0</v>
      </c>
      <c r="J265" s="459">
        <f t="shared" si="64"/>
        <v>78</v>
      </c>
      <c r="K265" s="304" t="str">
        <f t="shared" si="65"/>
        <v/>
      </c>
      <c r="L265" s="304" t="str">
        <f t="shared" si="66"/>
        <v>X</v>
      </c>
      <c r="M265" s="304" t="str">
        <f t="shared" si="67"/>
        <v/>
      </c>
      <c r="N265" s="304" t="str">
        <f t="shared" si="68"/>
        <v/>
      </c>
      <c r="O265" s="284"/>
      <c r="P265" s="79"/>
    </row>
    <row r="266" spans="1:16" s="70" customFormat="1" ht="23.45" customHeight="1" x14ac:dyDescent="0.25">
      <c r="A266" s="35">
        <v>8</v>
      </c>
      <c r="B266" s="415" t="s">
        <v>794</v>
      </c>
      <c r="C266" s="440" t="s">
        <v>601</v>
      </c>
      <c r="D266" s="150">
        <v>11100000773</v>
      </c>
      <c r="E266" s="27">
        <f>IFERROR((VLOOKUP($D266,'[17]Mẫu 4A'!$D$11:$P$37,2,0)),0)</f>
        <v>93</v>
      </c>
      <c r="F266" s="27">
        <f>IFERROR((VLOOKUP($D266,'[17]Mẫu 4A'!$D$11:$P$37,3,0)),0)</f>
        <v>28</v>
      </c>
      <c r="G266" s="27">
        <f>IFERROR((VLOOKUP($D266,'[17]Mẫu 4A'!$D$11:$P$37,4,0)),0)</f>
        <v>60</v>
      </c>
      <c r="H266" s="27">
        <f>IFERROR((VLOOKUP($D266,'[17]Mẫu 4A'!$D$11:$P$37,5,0)),0)</f>
        <v>0</v>
      </c>
      <c r="I266" s="27">
        <f>IFERROR((VLOOKUP($D266,'[17]Mẫu 4A'!$D$11:$P$37,6,0)),0)</f>
        <v>2.64</v>
      </c>
      <c r="J266" s="459">
        <f t="shared" si="64"/>
        <v>85.36</v>
      </c>
      <c r="K266" s="304" t="str">
        <f t="shared" si="65"/>
        <v/>
      </c>
      <c r="L266" s="304" t="str">
        <f t="shared" si="66"/>
        <v>X</v>
      </c>
      <c r="M266" s="304" t="str">
        <f t="shared" si="67"/>
        <v/>
      </c>
      <c r="N266" s="304" t="str">
        <f t="shared" si="68"/>
        <v/>
      </c>
      <c r="O266" s="284"/>
      <c r="P266" s="533" t="s">
        <v>853</v>
      </c>
    </row>
    <row r="267" spans="1:16" s="70" customFormat="1" ht="23.45" customHeight="1" x14ac:dyDescent="0.25">
      <c r="A267" s="35">
        <v>9</v>
      </c>
      <c r="B267" s="416" t="s">
        <v>795</v>
      </c>
      <c r="C267" s="440" t="s">
        <v>605</v>
      </c>
      <c r="D267" s="150">
        <v>11100000750</v>
      </c>
      <c r="E267" s="27">
        <f>IFERROR((VLOOKUP($D267,'[17]Mẫu 4A'!$D$11:$P$37,2,0)),0)</f>
        <v>93</v>
      </c>
      <c r="F267" s="27">
        <f>IFERROR((VLOOKUP($D267,'[17]Mẫu 4A'!$D$11:$P$37,3,0)),0)</f>
        <v>28</v>
      </c>
      <c r="G267" s="27">
        <f>IFERROR((VLOOKUP($D267,'[17]Mẫu 4A'!$D$11:$P$37,4,0)),0)</f>
        <v>50</v>
      </c>
      <c r="H267" s="27">
        <f>IFERROR((VLOOKUP($D267,'[17]Mẫu 4A'!$D$11:$P$37,5,0)),0)</f>
        <v>0</v>
      </c>
      <c r="I267" s="27">
        <f>IFERROR((VLOOKUP($D267,'[17]Mẫu 4A'!$D$11:$P$37,6,0)),0)</f>
        <v>0</v>
      </c>
      <c r="J267" s="459">
        <f t="shared" si="64"/>
        <v>78</v>
      </c>
      <c r="K267" s="304" t="str">
        <f t="shared" si="65"/>
        <v/>
      </c>
      <c r="L267" s="304" t="str">
        <f t="shared" si="66"/>
        <v>X</v>
      </c>
      <c r="M267" s="304" t="str">
        <f t="shared" si="67"/>
        <v/>
      </c>
      <c r="N267" s="304" t="str">
        <f t="shared" si="68"/>
        <v/>
      </c>
      <c r="O267" s="284"/>
      <c r="P267" s="79"/>
    </row>
    <row r="268" spans="1:16" s="70" customFormat="1" ht="23.45" customHeight="1" x14ac:dyDescent="0.25">
      <c r="A268" s="35">
        <v>10</v>
      </c>
      <c r="B268" s="416" t="s">
        <v>796</v>
      </c>
      <c r="C268" s="440" t="s">
        <v>210</v>
      </c>
      <c r="D268" s="150">
        <v>11100000755</v>
      </c>
      <c r="E268" s="27">
        <f>IFERROR((VLOOKUP($D268,'[17]Mẫu 4A'!$D$11:$P$37,2,0)),0)</f>
        <v>95</v>
      </c>
      <c r="F268" s="27">
        <f>IFERROR((VLOOKUP($D268,'[17]Mẫu 4A'!$D$11:$P$37,3,0)),0)</f>
        <v>31</v>
      </c>
      <c r="G268" s="27">
        <f>IFERROR((VLOOKUP($D268,'[17]Mẫu 4A'!$D$11:$P$37,4,0)),0)</f>
        <v>60</v>
      </c>
      <c r="H268" s="27">
        <f>IFERROR((VLOOKUP($D268,'[17]Mẫu 4A'!$D$11:$P$37,5,0)),0)</f>
        <v>0</v>
      </c>
      <c r="I268" s="27">
        <f>IFERROR((VLOOKUP($D268,'[17]Mẫu 4A'!$D$11:$P$37,6,0)),0)</f>
        <v>0</v>
      </c>
      <c r="J268" s="459">
        <f t="shared" si="64"/>
        <v>91</v>
      </c>
      <c r="K268" s="304" t="str">
        <f t="shared" si="65"/>
        <v>X</v>
      </c>
      <c r="L268" s="304" t="str">
        <f t="shared" si="66"/>
        <v/>
      </c>
      <c r="M268" s="304" t="str">
        <f t="shared" si="67"/>
        <v/>
      </c>
      <c r="N268" s="304" t="str">
        <f t="shared" si="68"/>
        <v/>
      </c>
      <c r="O268" s="284"/>
      <c r="P268" s="79"/>
    </row>
    <row r="269" spans="1:16" s="70" customFormat="1" ht="23.45" customHeight="1" x14ac:dyDescent="0.25">
      <c r="A269" s="35">
        <v>11</v>
      </c>
      <c r="B269" s="415" t="s">
        <v>86</v>
      </c>
      <c r="C269" s="440" t="s">
        <v>584</v>
      </c>
      <c r="D269" s="150">
        <v>11100000764</v>
      </c>
      <c r="E269" s="27">
        <f>IFERROR((VLOOKUP($D269,'[17]Mẫu 4A'!$D$11:$P$37,2,0)),0)</f>
        <v>78</v>
      </c>
      <c r="F269" s="27">
        <f>IFERROR((VLOOKUP($D269,'[17]Mẫu 4A'!$D$11:$P$37,3,0)),0)</f>
        <v>27</v>
      </c>
      <c r="G269" s="27">
        <f>IFERROR((VLOOKUP($D269,'[17]Mẫu 4A'!$D$11:$P$37,4,0)),0)</f>
        <v>50</v>
      </c>
      <c r="H269" s="27">
        <f>IFERROR((VLOOKUP($D269,'[17]Mẫu 4A'!$D$11:$P$37,5,0)),0)</f>
        <v>0</v>
      </c>
      <c r="I269" s="27">
        <f>IFERROR((VLOOKUP($D269,'[17]Mẫu 4A'!$D$11:$P$37,6,0)),0)</f>
        <v>0</v>
      </c>
      <c r="J269" s="459">
        <f t="shared" si="64"/>
        <v>77</v>
      </c>
      <c r="K269" s="304" t="str">
        <f t="shared" si="65"/>
        <v/>
      </c>
      <c r="L269" s="304" t="str">
        <f t="shared" si="66"/>
        <v>X</v>
      </c>
      <c r="M269" s="304" t="str">
        <f t="shared" si="67"/>
        <v/>
      </c>
      <c r="N269" s="304" t="str">
        <f t="shared" si="68"/>
        <v/>
      </c>
      <c r="O269" s="284"/>
      <c r="P269" s="79"/>
    </row>
    <row r="270" spans="1:16" s="70" customFormat="1" ht="23.45" customHeight="1" x14ac:dyDescent="0.25">
      <c r="A270" s="35">
        <v>12</v>
      </c>
      <c r="B270" s="416" t="s">
        <v>259</v>
      </c>
      <c r="C270" s="440" t="s">
        <v>146</v>
      </c>
      <c r="D270" s="150">
        <v>11100000770</v>
      </c>
      <c r="E270" s="27">
        <f>IFERROR((VLOOKUP($D270,'[17]Mẫu 4A'!$D$11:$P$37,2,0)),0)</f>
        <v>85</v>
      </c>
      <c r="F270" s="27">
        <f>IFERROR((VLOOKUP($D270,'[17]Mẫu 4A'!$D$11:$P$37,3,0)),0)</f>
        <v>27</v>
      </c>
      <c r="G270" s="27">
        <f>IFERROR((VLOOKUP($D270,'[17]Mẫu 4A'!$D$11:$P$37,4,0)),0)</f>
        <v>50</v>
      </c>
      <c r="H270" s="27">
        <f>IFERROR((VLOOKUP($D270,'[17]Mẫu 4A'!$D$11:$P$37,5,0)),0)</f>
        <v>0</v>
      </c>
      <c r="I270" s="27">
        <f>IFERROR((VLOOKUP($D270,'[17]Mẫu 4A'!$D$11:$P$37,6,0)),0)</f>
        <v>0</v>
      </c>
      <c r="J270" s="459">
        <f t="shared" si="64"/>
        <v>77</v>
      </c>
      <c r="K270" s="304" t="str">
        <f t="shared" si="65"/>
        <v/>
      </c>
      <c r="L270" s="304" t="str">
        <f t="shared" si="66"/>
        <v>X</v>
      </c>
      <c r="M270" s="304" t="str">
        <f t="shared" si="67"/>
        <v/>
      </c>
      <c r="N270" s="304" t="str">
        <f t="shared" si="68"/>
        <v/>
      </c>
      <c r="O270" s="284"/>
      <c r="P270" s="79"/>
    </row>
    <row r="271" spans="1:16" s="4" customFormat="1" ht="23.45" customHeight="1" x14ac:dyDescent="0.25">
      <c r="A271" s="35">
        <v>13</v>
      </c>
      <c r="B271" s="416" t="s">
        <v>797</v>
      </c>
      <c r="C271" s="440" t="s">
        <v>426</v>
      </c>
      <c r="D271" s="150">
        <v>11100096314</v>
      </c>
      <c r="E271" s="27">
        <f>IFERROR((VLOOKUP($D271,'[17]Mẫu 4A'!$D$11:$P$37,2,0)),0)</f>
        <v>85</v>
      </c>
      <c r="F271" s="27">
        <f>IFERROR((VLOOKUP($D271,'[17]Mẫu 4A'!$D$11:$P$37,3,0)),0)</f>
        <v>28</v>
      </c>
      <c r="G271" s="27">
        <f>IFERROR((VLOOKUP($D271,'[17]Mẫu 4A'!$D$11:$P$37,4,0)),0)</f>
        <v>50</v>
      </c>
      <c r="H271" s="27">
        <f>IFERROR((VLOOKUP($D271,'[17]Mẫu 4A'!$D$11:$P$37,5,0)),0)</f>
        <v>0</v>
      </c>
      <c r="I271" s="27">
        <f>IFERROR((VLOOKUP($D271,'[17]Mẫu 4A'!$D$11:$P$37,6,0)),0)</f>
        <v>2.34</v>
      </c>
      <c r="J271" s="459">
        <f t="shared" si="64"/>
        <v>75.66</v>
      </c>
      <c r="K271" s="304" t="str">
        <f t="shared" si="65"/>
        <v/>
      </c>
      <c r="L271" s="304" t="str">
        <f t="shared" si="66"/>
        <v>X</v>
      </c>
      <c r="M271" s="304" t="str">
        <f t="shared" si="67"/>
        <v/>
      </c>
      <c r="N271" s="304" t="str">
        <f t="shared" si="68"/>
        <v/>
      </c>
      <c r="O271" s="284"/>
      <c r="P271" s="533" t="s">
        <v>853</v>
      </c>
    </row>
    <row r="272" spans="1:16" s="4" customFormat="1" ht="23.45" customHeight="1" x14ac:dyDescent="0.25">
      <c r="A272" s="35">
        <v>14</v>
      </c>
      <c r="B272" s="415" t="s">
        <v>109</v>
      </c>
      <c r="C272" s="440" t="s">
        <v>426</v>
      </c>
      <c r="D272" s="150">
        <v>11100082588</v>
      </c>
      <c r="E272" s="27">
        <f>IFERROR((VLOOKUP($D272,'[17]Mẫu 4A'!$D$11:$P$37,2,0)),0)</f>
        <v>88</v>
      </c>
      <c r="F272" s="27">
        <f>IFERROR((VLOOKUP($D272,'[17]Mẫu 4A'!$D$11:$P$37,3,0)),0)</f>
        <v>25</v>
      </c>
      <c r="G272" s="27">
        <f>IFERROR((VLOOKUP($D272,'[17]Mẫu 4A'!$D$11:$P$37,4,0)),0)</f>
        <v>50</v>
      </c>
      <c r="H272" s="27">
        <f>IFERROR((VLOOKUP($D272,'[17]Mẫu 4A'!$D$11:$P$37,5,0)),0)</f>
        <v>0</v>
      </c>
      <c r="I272" s="27">
        <f>IFERROR((VLOOKUP($D272,'[17]Mẫu 4A'!$D$11:$P$37,6,0)),0)</f>
        <v>0</v>
      </c>
      <c r="J272" s="459">
        <f t="shared" si="64"/>
        <v>75</v>
      </c>
      <c r="K272" s="304" t="str">
        <f t="shared" si="65"/>
        <v/>
      </c>
      <c r="L272" s="304" t="str">
        <f t="shared" si="66"/>
        <v>X</v>
      </c>
      <c r="M272" s="304" t="str">
        <f t="shared" si="67"/>
        <v/>
      </c>
      <c r="N272" s="304" t="str">
        <f t="shared" si="68"/>
        <v/>
      </c>
      <c r="O272" s="284"/>
      <c r="P272" s="10"/>
    </row>
    <row r="273" spans="1:16" s="4" customFormat="1" ht="23.45" customHeight="1" x14ac:dyDescent="0.25">
      <c r="A273" s="35">
        <v>15</v>
      </c>
      <c r="B273" s="415" t="s">
        <v>798</v>
      </c>
      <c r="C273" s="440" t="s">
        <v>149</v>
      </c>
      <c r="D273" s="150">
        <v>11100110135</v>
      </c>
      <c r="E273" s="27">
        <f>IFERROR((VLOOKUP($D273,'[17]Mẫu 4A'!$D$11:$P$37,2,0)),0)</f>
        <v>90</v>
      </c>
      <c r="F273" s="27">
        <f>IFERROR((VLOOKUP($D273,'[17]Mẫu 4A'!$D$11:$P$37,3,0)),0)</f>
        <v>30</v>
      </c>
      <c r="G273" s="27">
        <f>IFERROR((VLOOKUP($D273,'[17]Mẫu 4A'!$D$11:$P$37,4,0)),0)</f>
        <v>60</v>
      </c>
      <c r="H273" s="27">
        <f>IFERROR((VLOOKUP($D273,'[17]Mẫu 4A'!$D$11:$P$37,5,0)),0)</f>
        <v>0</v>
      </c>
      <c r="I273" s="27">
        <f>IFERROR((VLOOKUP($D273,'[17]Mẫu 4A'!$D$11:$P$37,6,0)),0)</f>
        <v>0</v>
      </c>
      <c r="J273" s="459">
        <f t="shared" si="64"/>
        <v>90</v>
      </c>
      <c r="K273" s="304" t="str">
        <f t="shared" si="65"/>
        <v>X</v>
      </c>
      <c r="L273" s="304" t="str">
        <f t="shared" si="66"/>
        <v/>
      </c>
      <c r="M273" s="304" t="str">
        <f t="shared" si="67"/>
        <v/>
      </c>
      <c r="N273" s="304" t="str">
        <f t="shared" si="68"/>
        <v/>
      </c>
      <c r="O273" s="284"/>
      <c r="P273" s="10"/>
    </row>
    <row r="274" spans="1:16" s="4" customFormat="1" ht="23.45" customHeight="1" x14ac:dyDescent="0.25">
      <c r="A274" s="35">
        <v>16</v>
      </c>
      <c r="B274" s="415" t="s">
        <v>352</v>
      </c>
      <c r="C274" s="440" t="s">
        <v>574</v>
      </c>
      <c r="D274" s="150">
        <v>11100109985</v>
      </c>
      <c r="E274" s="27">
        <f>IFERROR((VLOOKUP($D274,'[17]Mẫu 4A'!$D$11:$P$37,2,0)),0)</f>
        <v>90</v>
      </c>
      <c r="F274" s="27">
        <f>IFERROR((VLOOKUP($D274,'[17]Mẫu 4A'!$D$11:$P$37,3,0)),0)</f>
        <v>25</v>
      </c>
      <c r="G274" s="27">
        <f>IFERROR((VLOOKUP($D274,'[17]Mẫu 4A'!$D$11:$P$37,4,0)),0)</f>
        <v>50</v>
      </c>
      <c r="H274" s="27">
        <f>IFERROR((VLOOKUP($D274,'[17]Mẫu 4A'!$D$11:$P$37,5,0)),0)</f>
        <v>0</v>
      </c>
      <c r="I274" s="27">
        <f>IFERROR((VLOOKUP($D274,'[17]Mẫu 4A'!$D$11:$P$37,6,0)),0)</f>
        <v>0</v>
      </c>
      <c r="J274" s="459">
        <f t="shared" si="64"/>
        <v>75</v>
      </c>
      <c r="K274" s="304" t="str">
        <f t="shared" si="65"/>
        <v/>
      </c>
      <c r="L274" s="304" t="str">
        <f t="shared" si="66"/>
        <v>X</v>
      </c>
      <c r="M274" s="304" t="str">
        <f t="shared" si="67"/>
        <v/>
      </c>
      <c r="N274" s="304" t="str">
        <f t="shared" si="68"/>
        <v/>
      </c>
      <c r="O274" s="284"/>
      <c r="P274" s="10"/>
    </row>
    <row r="275" spans="1:16" s="4" customFormat="1" ht="23.45" customHeight="1" x14ac:dyDescent="0.25">
      <c r="A275" s="35">
        <v>17</v>
      </c>
      <c r="B275" s="415" t="s">
        <v>59</v>
      </c>
      <c r="C275" s="440" t="s">
        <v>143</v>
      </c>
      <c r="D275" s="150">
        <v>11100110126</v>
      </c>
      <c r="E275" s="27">
        <f>IFERROR((VLOOKUP($D275,'[17]Mẫu 4A'!$D$11:$P$37,2,0)),0)</f>
        <v>90</v>
      </c>
      <c r="F275" s="27">
        <f>IFERROR((VLOOKUP($D275,'[17]Mẫu 4A'!$D$11:$P$37,3,0)),0)</f>
        <v>25</v>
      </c>
      <c r="G275" s="27">
        <f>IFERROR((VLOOKUP($D275,'[17]Mẫu 4A'!$D$11:$P$37,4,0)),0)</f>
        <v>50</v>
      </c>
      <c r="H275" s="27">
        <f>IFERROR((VLOOKUP($D275,'[17]Mẫu 4A'!$D$11:$P$37,5,0)),0)</f>
        <v>0</v>
      </c>
      <c r="I275" s="27">
        <f>IFERROR((VLOOKUP($D275,'[17]Mẫu 4A'!$D$11:$P$37,6,0)),0)</f>
        <v>0</v>
      </c>
      <c r="J275" s="459">
        <f t="shared" si="64"/>
        <v>75</v>
      </c>
      <c r="K275" s="304" t="str">
        <f t="shared" si="65"/>
        <v/>
      </c>
      <c r="L275" s="304" t="str">
        <f t="shared" si="66"/>
        <v>X</v>
      </c>
      <c r="M275" s="304" t="str">
        <f t="shared" si="67"/>
        <v/>
      </c>
      <c r="N275" s="304" t="str">
        <f t="shared" si="68"/>
        <v/>
      </c>
      <c r="O275" s="284"/>
      <c r="P275" s="10"/>
    </row>
    <row r="276" spans="1:16" s="4" customFormat="1" ht="23.45" customHeight="1" x14ac:dyDescent="0.25">
      <c r="A276" s="35">
        <v>18</v>
      </c>
      <c r="B276" s="415" t="s">
        <v>351</v>
      </c>
      <c r="C276" s="440" t="s">
        <v>606</v>
      </c>
      <c r="D276" s="150">
        <v>21100001269</v>
      </c>
      <c r="E276" s="27">
        <f>IFERROR((VLOOKUP($D276,'[17]Mẫu 4A'!$D$11:$P$37,2,0)),0)</f>
        <v>93</v>
      </c>
      <c r="F276" s="27">
        <f>IFERROR((VLOOKUP($D276,'[17]Mẫu 4A'!$D$11:$P$37,3,0)),0)</f>
        <v>27</v>
      </c>
      <c r="G276" s="27">
        <f>IFERROR((VLOOKUP($D276,'[17]Mẫu 4A'!$D$11:$P$37,4,0)),0)</f>
        <v>50</v>
      </c>
      <c r="H276" s="27">
        <f>IFERROR((VLOOKUP($D276,'[17]Mẫu 4A'!$D$11:$P$37,5,0)),0)</f>
        <v>0</v>
      </c>
      <c r="I276" s="27">
        <f>IFERROR((VLOOKUP($D276,'[17]Mẫu 4A'!$D$11:$P$37,6,0)),0)</f>
        <v>0</v>
      </c>
      <c r="J276" s="459">
        <f t="shared" si="64"/>
        <v>77</v>
      </c>
      <c r="K276" s="304" t="str">
        <f t="shared" si="65"/>
        <v/>
      </c>
      <c r="L276" s="304" t="str">
        <f t="shared" si="66"/>
        <v>X</v>
      </c>
      <c r="M276" s="304" t="str">
        <f t="shared" si="67"/>
        <v/>
      </c>
      <c r="N276" s="304" t="str">
        <f t="shared" si="68"/>
        <v/>
      </c>
      <c r="O276" s="284"/>
      <c r="P276" s="10"/>
    </row>
    <row r="277" spans="1:16" s="4" customFormat="1" ht="19.149999999999999" customHeight="1" x14ac:dyDescent="0.25">
      <c r="A277" s="35">
        <v>19</v>
      </c>
      <c r="B277" s="416" t="s">
        <v>799</v>
      </c>
      <c r="C277" s="440" t="s">
        <v>588</v>
      </c>
      <c r="D277" s="150">
        <v>21100001259</v>
      </c>
      <c r="E277" s="27">
        <f>IFERROR((VLOOKUP($D277,'[17]Mẫu 4A'!$D$11:$P$37,2,0)),0)</f>
        <v>75</v>
      </c>
      <c r="F277" s="27">
        <f>IFERROR((VLOOKUP($D277,'[17]Mẫu 4A'!$D$11:$P$37,3,0)),0)</f>
        <v>25</v>
      </c>
      <c r="G277" s="27">
        <f>IFERROR((VLOOKUP($D277,'[17]Mẫu 4A'!$D$11:$P$37,4,0)),0)</f>
        <v>50</v>
      </c>
      <c r="H277" s="27">
        <f>IFERROR((VLOOKUP($D277,'[17]Mẫu 4A'!$D$11:$P$37,5,0)),0)</f>
        <v>0</v>
      </c>
      <c r="I277" s="27">
        <f>IFERROR((VLOOKUP($D277,'[17]Mẫu 4A'!$D$11:$P$37,6,0)),0)</f>
        <v>0</v>
      </c>
      <c r="J277" s="459">
        <f t="shared" si="64"/>
        <v>75</v>
      </c>
      <c r="K277" s="304" t="str">
        <f t="shared" si="65"/>
        <v/>
      </c>
      <c r="L277" s="304" t="str">
        <f t="shared" si="66"/>
        <v>X</v>
      </c>
      <c r="M277" s="304" t="str">
        <f t="shared" si="67"/>
        <v/>
      </c>
      <c r="N277" s="304" t="str">
        <f t="shared" si="68"/>
        <v/>
      </c>
      <c r="O277" s="284"/>
      <c r="P277" s="10"/>
    </row>
    <row r="278" spans="1:16" s="4" customFormat="1" ht="23.45" customHeight="1" x14ac:dyDescent="0.25">
      <c r="A278" s="35">
        <v>20</v>
      </c>
      <c r="B278" s="415" t="s">
        <v>787</v>
      </c>
      <c r="C278" s="440" t="s">
        <v>549</v>
      </c>
      <c r="D278" s="150">
        <v>11100000748</v>
      </c>
      <c r="E278" s="27">
        <f>IFERROR((VLOOKUP($D278,'[17]Mẫu 4A'!$D$11:$P$37,2,0)),0)</f>
        <v>93</v>
      </c>
      <c r="F278" s="27">
        <f>IFERROR((VLOOKUP($D278,'[17]Mẫu 4A'!$D$11:$P$37,3,0)),0)</f>
        <v>27</v>
      </c>
      <c r="G278" s="27">
        <f>IFERROR((VLOOKUP($D278,'[17]Mẫu 4A'!$D$11:$P$37,4,0)),0)</f>
        <v>50</v>
      </c>
      <c r="H278" s="27">
        <f>IFERROR((VLOOKUP($D278,'[17]Mẫu 4A'!$D$11:$P$37,5,0)),0)</f>
        <v>0</v>
      </c>
      <c r="I278" s="27">
        <f>IFERROR((VLOOKUP($D278,'[17]Mẫu 4A'!$D$11:$P$37,6,0)),0)</f>
        <v>0</v>
      </c>
      <c r="J278" s="459">
        <f t="shared" si="64"/>
        <v>77</v>
      </c>
      <c r="K278" s="304" t="str">
        <f t="shared" si="65"/>
        <v/>
      </c>
      <c r="L278" s="304" t="str">
        <f t="shared" si="66"/>
        <v>X</v>
      </c>
      <c r="M278" s="304" t="str">
        <f t="shared" si="67"/>
        <v/>
      </c>
      <c r="N278" s="304" t="str">
        <f t="shared" si="68"/>
        <v/>
      </c>
      <c r="O278" s="284"/>
      <c r="P278" s="10"/>
    </row>
    <row r="279" spans="1:16" s="4" customFormat="1" ht="23.45" customHeight="1" x14ac:dyDescent="0.25">
      <c r="A279" s="35">
        <v>21</v>
      </c>
      <c r="B279" s="415" t="s">
        <v>800</v>
      </c>
      <c r="C279" s="440" t="s">
        <v>586</v>
      </c>
      <c r="D279" s="150">
        <v>11100000738</v>
      </c>
      <c r="E279" s="27">
        <f>IFERROR((VLOOKUP($D279,'[17]Mẫu 4A'!$D$11:$P$37,2,0)),0)</f>
        <v>90</v>
      </c>
      <c r="F279" s="27">
        <f>IFERROR((VLOOKUP($D279,'[17]Mẫu 4A'!$D$11:$P$37,3,0)),0)</f>
        <v>26</v>
      </c>
      <c r="G279" s="27">
        <f>IFERROR((VLOOKUP($D279,'[17]Mẫu 4A'!$D$11:$P$37,4,0)),0)</f>
        <v>50</v>
      </c>
      <c r="H279" s="27">
        <f>IFERROR((VLOOKUP($D279,'[17]Mẫu 4A'!$D$11:$P$37,5,0)),0)</f>
        <v>0</v>
      </c>
      <c r="I279" s="27">
        <f>IFERROR((VLOOKUP($D279,'[17]Mẫu 4A'!$D$11:$P$37,6,0)),0)</f>
        <v>0</v>
      </c>
      <c r="J279" s="459">
        <f t="shared" si="64"/>
        <v>76</v>
      </c>
      <c r="K279" s="304" t="str">
        <f t="shared" si="65"/>
        <v/>
      </c>
      <c r="L279" s="304" t="str">
        <f t="shared" si="66"/>
        <v>X</v>
      </c>
      <c r="M279" s="304" t="str">
        <f t="shared" si="67"/>
        <v/>
      </c>
      <c r="N279" s="304" t="str">
        <f t="shared" si="68"/>
        <v/>
      </c>
      <c r="O279" s="284"/>
      <c r="P279" s="10"/>
    </row>
    <row r="280" spans="1:16" s="3" customFormat="1" ht="23.45" customHeight="1" x14ac:dyDescent="0.25">
      <c r="A280" s="35">
        <v>22</v>
      </c>
      <c r="B280" s="416" t="s">
        <v>801</v>
      </c>
      <c r="C280" s="440" t="s">
        <v>210</v>
      </c>
      <c r="D280" s="150">
        <v>51200002068</v>
      </c>
      <c r="E280" s="27">
        <f>IFERROR((VLOOKUP($D280,'[17]Mẫu 4A'!$D$11:$P$37,2,0)),0)</f>
        <v>85</v>
      </c>
      <c r="F280" s="27">
        <f>IFERROR((VLOOKUP($D280,'[17]Mẫu 4A'!$D$11:$P$37,3,0)),0)</f>
        <v>29</v>
      </c>
      <c r="G280" s="27">
        <f>IFERROR((VLOOKUP($D280,'[17]Mẫu 4A'!$D$11:$P$37,4,0)),0)</f>
        <v>50</v>
      </c>
      <c r="H280" s="27">
        <f>IFERROR((VLOOKUP($D280,'[17]Mẫu 4A'!$D$11:$P$37,5,0)),0)</f>
        <v>0</v>
      </c>
      <c r="I280" s="27">
        <f>IFERROR((VLOOKUP($D280,'[17]Mẫu 4A'!$D$11:$P$37,6,0)),0)</f>
        <v>0</v>
      </c>
      <c r="J280" s="459">
        <f t="shared" si="64"/>
        <v>79</v>
      </c>
      <c r="K280" s="304" t="str">
        <f t="shared" si="65"/>
        <v/>
      </c>
      <c r="L280" s="304" t="str">
        <f t="shared" si="66"/>
        <v>X</v>
      </c>
      <c r="M280" s="304" t="str">
        <f t="shared" si="67"/>
        <v/>
      </c>
      <c r="N280" s="304" t="str">
        <f t="shared" si="68"/>
        <v/>
      </c>
      <c r="O280" s="284"/>
      <c r="P280" s="9"/>
    </row>
    <row r="281" spans="1:16" s="3" customFormat="1" ht="23.45" customHeight="1" x14ac:dyDescent="0.25">
      <c r="A281" s="35">
        <v>23</v>
      </c>
      <c r="B281" s="416" t="s">
        <v>802</v>
      </c>
      <c r="C281" s="441" t="s">
        <v>230</v>
      </c>
      <c r="D281" s="150">
        <v>11100000724</v>
      </c>
      <c r="E281" s="27">
        <f>IFERROR((VLOOKUP($D281,'[17]Mẫu 4A'!$D$11:$P$37,2,0)),0)</f>
        <v>91</v>
      </c>
      <c r="F281" s="27">
        <f>IFERROR((VLOOKUP($D281,'[17]Mẫu 4A'!$D$11:$P$37,3,0)),0)</f>
        <v>29</v>
      </c>
      <c r="G281" s="27">
        <f>IFERROR((VLOOKUP($D281,'[17]Mẫu 4A'!$D$11:$P$37,4,0)),0)</f>
        <v>50</v>
      </c>
      <c r="H281" s="27">
        <f>IFERROR((VLOOKUP($D281,'[17]Mẫu 4A'!$D$11:$P$37,5,0)),0)</f>
        <v>0</v>
      </c>
      <c r="I281" s="27">
        <f>IFERROR((VLOOKUP($D281,'[17]Mẫu 4A'!$D$11:$P$37,6,0)),0)</f>
        <v>0</v>
      </c>
      <c r="J281" s="459">
        <f t="shared" si="64"/>
        <v>79</v>
      </c>
      <c r="K281" s="304" t="str">
        <f t="shared" si="65"/>
        <v/>
      </c>
      <c r="L281" s="304" t="str">
        <f t="shared" si="66"/>
        <v>X</v>
      </c>
      <c r="M281" s="304" t="str">
        <f t="shared" si="67"/>
        <v/>
      </c>
      <c r="N281" s="304" t="str">
        <f t="shared" si="68"/>
        <v/>
      </c>
      <c r="O281" s="284"/>
      <c r="P281" s="9"/>
    </row>
    <row r="282" spans="1:16" s="3" customFormat="1" ht="23.45" customHeight="1" x14ac:dyDescent="0.25">
      <c r="A282" s="35">
        <v>24</v>
      </c>
      <c r="B282" s="415" t="s">
        <v>109</v>
      </c>
      <c r="C282" s="440" t="s">
        <v>208</v>
      </c>
      <c r="D282" s="150">
        <v>80400000647</v>
      </c>
      <c r="E282" s="27">
        <f>IFERROR((VLOOKUP($D282,'[17]Mẫu 4A'!$D$11:$P$37,2,0)),0)</f>
        <v>83</v>
      </c>
      <c r="F282" s="27">
        <f>IFERROR((VLOOKUP($D282,'[17]Mẫu 4A'!$D$11:$P$37,3,0)),0)</f>
        <v>27</v>
      </c>
      <c r="G282" s="27">
        <f>IFERROR((VLOOKUP($D282,'[17]Mẫu 4A'!$D$11:$P$37,4,0)),0)</f>
        <v>50</v>
      </c>
      <c r="H282" s="27">
        <f>IFERROR((VLOOKUP($D282,'[17]Mẫu 4A'!$D$11:$P$37,5,0)),0)</f>
        <v>0</v>
      </c>
      <c r="I282" s="27">
        <f>IFERROR((VLOOKUP($D282,'[17]Mẫu 4A'!$D$11:$P$37,6,0)),0)</f>
        <v>0</v>
      </c>
      <c r="J282" s="459">
        <f t="shared" si="64"/>
        <v>77</v>
      </c>
      <c r="K282" s="304" t="str">
        <f t="shared" si="65"/>
        <v/>
      </c>
      <c r="L282" s="304" t="str">
        <f t="shared" si="66"/>
        <v>X</v>
      </c>
      <c r="M282" s="304" t="str">
        <f t="shared" si="67"/>
        <v/>
      </c>
      <c r="N282" s="304" t="str">
        <f t="shared" si="68"/>
        <v/>
      </c>
      <c r="O282" s="284"/>
      <c r="P282" s="9"/>
    </row>
    <row r="283" spans="1:16" s="72" customFormat="1" ht="23.45" customHeight="1" x14ac:dyDescent="0.25">
      <c r="A283" s="35">
        <v>25</v>
      </c>
      <c r="B283" s="416" t="s">
        <v>97</v>
      </c>
      <c r="C283" s="441" t="s">
        <v>354</v>
      </c>
      <c r="D283" s="150">
        <v>11100000739</v>
      </c>
      <c r="E283" s="27">
        <f>IFERROR((VLOOKUP($D283,'[17]Mẫu 4A'!$D$11:$P$37,2,0)),0)</f>
        <v>94</v>
      </c>
      <c r="F283" s="27">
        <f>IFERROR((VLOOKUP($D283,'[17]Mẫu 4A'!$D$11:$P$37,3,0)),0)</f>
        <v>25</v>
      </c>
      <c r="G283" s="27">
        <f>IFERROR((VLOOKUP($D283,'[17]Mẫu 4A'!$D$11:$P$37,4,0)),0)</f>
        <v>50</v>
      </c>
      <c r="H283" s="27">
        <f>IFERROR((VLOOKUP($D283,'[17]Mẫu 4A'!$D$11:$P$37,5,0)),0)</f>
        <v>0</v>
      </c>
      <c r="I283" s="27">
        <f>IFERROR((VLOOKUP($D283,'[17]Mẫu 4A'!$D$11:$P$37,6,0)),0)</f>
        <v>0</v>
      </c>
      <c r="J283" s="459">
        <f t="shared" si="64"/>
        <v>75</v>
      </c>
      <c r="K283" s="304" t="str">
        <f t="shared" si="65"/>
        <v/>
      </c>
      <c r="L283" s="304" t="str">
        <f t="shared" si="66"/>
        <v>X</v>
      </c>
      <c r="M283" s="304" t="str">
        <f t="shared" si="67"/>
        <v/>
      </c>
      <c r="N283" s="304" t="str">
        <f t="shared" si="68"/>
        <v/>
      </c>
      <c r="O283" s="284"/>
      <c r="P283" s="173"/>
    </row>
    <row r="284" spans="1:16" s="5" customFormat="1" ht="23.45" customHeight="1" x14ac:dyDescent="0.25">
      <c r="A284" s="35">
        <v>26</v>
      </c>
      <c r="B284" s="416" t="s">
        <v>803</v>
      </c>
      <c r="C284" s="441" t="s">
        <v>549</v>
      </c>
      <c r="D284" s="150">
        <v>81000000911</v>
      </c>
      <c r="E284" s="27">
        <f>IFERROR((VLOOKUP($D284,'[17]Mẫu 4A'!$D$11:$P$37,2,0)),0)</f>
        <v>86</v>
      </c>
      <c r="F284" s="27">
        <f>IFERROR((VLOOKUP($D284,'[17]Mẫu 4A'!$D$11:$P$37,3,0)),0)</f>
        <v>28</v>
      </c>
      <c r="G284" s="27">
        <f>IFERROR((VLOOKUP($D284,'[17]Mẫu 4A'!$D$11:$P$37,4,0)),0)</f>
        <v>50</v>
      </c>
      <c r="H284" s="27">
        <f>IFERROR((VLOOKUP($D284,'[17]Mẫu 4A'!$D$11:$P$37,5,0)),0)</f>
        <v>0</v>
      </c>
      <c r="I284" s="27">
        <f>IFERROR((VLOOKUP($D284,'[17]Mẫu 4A'!$D$11:$P$37,6,0)),0)</f>
        <v>0</v>
      </c>
      <c r="J284" s="459">
        <f>(F284+G284+H284)-I284</f>
        <v>78</v>
      </c>
      <c r="K284" s="304" t="str">
        <f t="shared" si="65"/>
        <v/>
      </c>
      <c r="L284" s="304" t="str">
        <f t="shared" si="66"/>
        <v>X</v>
      </c>
      <c r="M284" s="304" t="str">
        <f t="shared" si="67"/>
        <v/>
      </c>
      <c r="N284" s="304" t="str">
        <f t="shared" si="68"/>
        <v/>
      </c>
      <c r="O284" s="284"/>
      <c r="P284" s="11"/>
    </row>
    <row r="285" spans="1:16" s="5" customFormat="1" ht="23.45" customHeight="1" x14ac:dyDescent="0.25">
      <c r="A285" s="35">
        <v>27</v>
      </c>
      <c r="B285" s="415" t="s">
        <v>804</v>
      </c>
      <c r="C285" s="440" t="s">
        <v>661</v>
      </c>
      <c r="D285" s="150">
        <v>90400000059</v>
      </c>
      <c r="E285" s="27">
        <f>IFERROR((VLOOKUP($D285,'[17]Mẫu 4A'!$D$11:$P$37,2,0)),0)</f>
        <v>95</v>
      </c>
      <c r="F285" s="27">
        <f>IFERROR((VLOOKUP($D285,'[17]Mẫu 4A'!$D$11:$P$37,3,0)),0)</f>
        <v>30</v>
      </c>
      <c r="G285" s="27">
        <f>IFERROR((VLOOKUP($D285,'[17]Mẫu 4A'!$D$11:$P$37,4,0)),0)</f>
        <v>60</v>
      </c>
      <c r="H285" s="27">
        <f>IFERROR((VLOOKUP($D285,'[17]Mẫu 4A'!$D$11:$P$37,5,0)),0)</f>
        <v>0</v>
      </c>
      <c r="I285" s="27">
        <f>IFERROR((VLOOKUP($D285,'[17]Mẫu 4A'!$D$11:$P$37,6,0)),0)</f>
        <v>0</v>
      </c>
      <c r="J285" s="459">
        <f>(F285+G285+H285)-I285</f>
        <v>90</v>
      </c>
      <c r="K285" s="304" t="str">
        <f t="shared" si="65"/>
        <v>X</v>
      </c>
      <c r="L285" s="304" t="str">
        <f t="shared" si="66"/>
        <v/>
      </c>
      <c r="M285" s="304" t="str">
        <f t="shared" si="67"/>
        <v/>
      </c>
      <c r="N285" s="304" t="str">
        <f t="shared" si="68"/>
        <v/>
      </c>
      <c r="O285" s="284"/>
      <c r="P285" s="11"/>
    </row>
    <row r="286" spans="1:16" ht="18.75" x14ac:dyDescent="0.25">
      <c r="A286" s="476" t="s">
        <v>464</v>
      </c>
      <c r="B286" s="784" t="s">
        <v>805</v>
      </c>
      <c r="C286" s="784"/>
      <c r="D286" s="784"/>
      <c r="E286" s="479"/>
      <c r="F286" s="479"/>
      <c r="G286" s="479"/>
      <c r="H286" s="479"/>
      <c r="I286" s="479"/>
      <c r="J286" s="479"/>
      <c r="K286" s="480">
        <f>K287</f>
        <v>18</v>
      </c>
      <c r="L286" s="480">
        <f>L287</f>
        <v>12</v>
      </c>
      <c r="M286" s="480">
        <f>M287</f>
        <v>0</v>
      </c>
      <c r="N286" s="480">
        <f>N287</f>
        <v>0</v>
      </c>
      <c r="O286" s="480">
        <f>O287</f>
        <v>0</v>
      </c>
      <c r="P286" s="479"/>
    </row>
    <row r="287" spans="1:16" s="246" customFormat="1" ht="18.75" customHeight="1" x14ac:dyDescent="0.25">
      <c r="A287" s="241" t="s">
        <v>18</v>
      </c>
      <c r="B287" s="250" t="s">
        <v>23</v>
      </c>
      <c r="C287" s="436"/>
      <c r="D287" s="208"/>
      <c r="E287" s="251"/>
      <c r="F287" s="251"/>
      <c r="G287" s="251"/>
      <c r="H287" s="251"/>
      <c r="I287" s="251"/>
      <c r="J287" s="464"/>
      <c r="K287" s="210">
        <f>COUNTIF(K288:K317,"X")</f>
        <v>18</v>
      </c>
      <c r="L287" s="210">
        <f>COUNTIF(L288:L317,"X")</f>
        <v>12</v>
      </c>
      <c r="M287" s="210">
        <f>COUNTIF(M288:M317,"X")</f>
        <v>0</v>
      </c>
      <c r="N287" s="210">
        <f>COUNTIF(N288:N317,"X")</f>
        <v>0</v>
      </c>
      <c r="O287" s="210">
        <f>COUNTIF(O288:O317,"X")</f>
        <v>0</v>
      </c>
      <c r="P287" s="210"/>
    </row>
    <row r="288" spans="1:16" s="246" customFormat="1" ht="23.45" customHeight="1" x14ac:dyDescent="0.25">
      <c r="A288" s="263">
        <v>1</v>
      </c>
      <c r="B288" s="417" t="s">
        <v>662</v>
      </c>
      <c r="C288" s="418" t="s">
        <v>200</v>
      </c>
      <c r="D288" s="150">
        <v>11100000713</v>
      </c>
      <c r="E288" s="452">
        <f>IFERROR((VLOOKUP($D288,'[18]Mẫu 4A'!$D$11:$P$43,2,0)),0)</f>
        <v>89</v>
      </c>
      <c r="F288" s="452">
        <f>IFERROR((VLOOKUP($D288,'[18]Mẫu 4A'!$D$11:$P$43,3,0)),0)</f>
        <v>37</v>
      </c>
      <c r="G288" s="452">
        <f>IFERROR((VLOOKUP($D288,'[18]Mẫu 4A'!$D$11:$P$43,4,0)),0)</f>
        <v>60</v>
      </c>
      <c r="H288" s="452">
        <f>IFERROR((VLOOKUP($D288,'[18]Mẫu 4A'!$D$11:$P$43,5,0)),0)</f>
        <v>0</v>
      </c>
      <c r="I288" s="452">
        <f>IFERROR((VLOOKUP($D288,'[18]Mẫu 4A'!$D$11:$P$43,6,0)),0)</f>
        <v>0</v>
      </c>
      <c r="J288" s="462">
        <f>ROUND(F288+G288+H288-I288,1)</f>
        <v>97</v>
      </c>
      <c r="K288" s="255" t="str">
        <f>IF(AND($J288&gt;=90,$J288&lt;=100),"X",IF($J288&lt;90,"",""))</f>
        <v>X</v>
      </c>
      <c r="L288" s="255" t="str">
        <f>IF(AND($J288&gt;=75,$J288&lt;90),"X",IF($J288&lt;75,"",""))</f>
        <v/>
      </c>
      <c r="M288" s="255" t="str">
        <f>IF(AND($J288&gt;=50,$J288&lt;75),"X",IF($J288&lt;50,"",""))</f>
        <v/>
      </c>
      <c r="N288" s="255" t="str">
        <f>IF($J288&lt;50,"X","")</f>
        <v/>
      </c>
      <c r="O288" s="252"/>
      <c r="P288" s="241"/>
    </row>
    <row r="289" spans="1:16" s="247" customFormat="1" ht="25.5" customHeight="1" x14ac:dyDescent="0.25">
      <c r="A289" s="224">
        <v>2</v>
      </c>
      <c r="B289" s="411" t="s">
        <v>172</v>
      </c>
      <c r="C289" s="216" t="s">
        <v>270</v>
      </c>
      <c r="D289" s="554">
        <v>11100000702</v>
      </c>
      <c r="E289" s="452">
        <f>IFERROR((VLOOKUP($D289,'[18]Mẫu 4A'!$D$11:$P$43,2,0)),0)</f>
        <v>81</v>
      </c>
      <c r="F289" s="452">
        <f>IFERROR((VLOOKUP($D289,'[18]Mẫu 4A'!$D$11:$P$43,3,0)),0)</f>
        <v>26</v>
      </c>
      <c r="G289" s="452">
        <f>IFERROR((VLOOKUP($D289,'[18]Mẫu 4A'!$D$11:$P$43,4,0)),0)</f>
        <v>60</v>
      </c>
      <c r="H289" s="452">
        <f>IFERROR((VLOOKUP($D289,'[18]Mẫu 4A'!$D$11:$P$43,5,0)),0)</f>
        <v>0</v>
      </c>
      <c r="I289" s="452">
        <f>IFERROR((VLOOKUP($D289,'[18]Mẫu 4A'!$D$11:$P$43,6,0)),0)</f>
        <v>0</v>
      </c>
      <c r="J289" s="459">
        <f>ROUND(F289+G289+H289-I289,1)</f>
        <v>86</v>
      </c>
      <c r="K289" s="219" t="str">
        <f>IF(AND($J289&gt;=90,$J289&lt;=100),"X",IF($J289&lt;90,"",""))</f>
        <v/>
      </c>
      <c r="L289" s="219" t="str">
        <f>IF(AND($J289&gt;=75,$J289&lt;90),"X",IF($J289&lt;75,"",""))</f>
        <v>X</v>
      </c>
      <c r="M289" s="219" t="str">
        <f>IF(AND($J289&gt;=50,$J289&lt;75),"X",IF($J289&lt;50,"",""))</f>
        <v/>
      </c>
      <c r="N289" s="219" t="str">
        <f>IF($J289&lt;50,"X","")</f>
        <v/>
      </c>
      <c r="O289" s="215"/>
      <c r="P289" s="217"/>
    </row>
    <row r="290" spans="1:16" s="246" customFormat="1" ht="23.45" customHeight="1" x14ac:dyDescent="0.25">
      <c r="A290" s="263">
        <v>3</v>
      </c>
      <c r="B290" s="417" t="s">
        <v>806</v>
      </c>
      <c r="C290" s="418" t="s">
        <v>102</v>
      </c>
      <c r="D290" s="150">
        <v>11100000722</v>
      </c>
      <c r="E290" s="452">
        <f>IFERROR((VLOOKUP($D290,'[18]Mẫu 4A'!$D$11:$P$43,2,0)),0)</f>
        <v>89</v>
      </c>
      <c r="F290" s="452">
        <f>IFERROR((VLOOKUP($D290,'[18]Mẫu 4A'!$D$11:$P$43,3,0)),0)</f>
        <v>36</v>
      </c>
      <c r="G290" s="452">
        <f>IFERROR((VLOOKUP($D290,'[18]Mẫu 4A'!$D$11:$P$43,4,0)),0)</f>
        <v>60</v>
      </c>
      <c r="H290" s="452">
        <f>IFERROR((VLOOKUP($D290,'[18]Mẫu 4A'!$D$11:$P$43,5,0)),0)</f>
        <v>0</v>
      </c>
      <c r="I290" s="452">
        <f>IFERROR((VLOOKUP($D290,'[18]Mẫu 4A'!$D$11:$P$43,6,0)),0)</f>
        <v>0</v>
      </c>
      <c r="J290" s="462">
        <f>ROUND(F290+G290+H290-I290,1)</f>
        <v>96</v>
      </c>
      <c r="K290" s="255" t="str">
        <f>IF(AND($J290&gt;=90,$J290&lt;=100),"X",IF($J290&lt;90,"",""))</f>
        <v>X</v>
      </c>
      <c r="L290" s="255" t="str">
        <f>IF(AND($J290&gt;=75,$J290&lt;90),"X",IF($J290&lt;75,"",""))</f>
        <v/>
      </c>
      <c r="M290" s="255" t="str">
        <f>IF(AND($J290&gt;=50,$J290&lt;75),"X",IF($J290&lt;50,"",""))</f>
        <v/>
      </c>
      <c r="N290" s="255" t="str">
        <f>IF($J290&lt;50,"X","")</f>
        <v/>
      </c>
      <c r="O290" s="252"/>
      <c r="P290" s="241"/>
    </row>
    <row r="291" spans="1:16" s="247" customFormat="1" ht="23.45" customHeight="1" x14ac:dyDescent="0.25">
      <c r="A291" s="224">
        <v>4</v>
      </c>
      <c r="B291" s="417" t="s">
        <v>807</v>
      </c>
      <c r="C291" s="418" t="s">
        <v>200</v>
      </c>
      <c r="D291" s="150">
        <v>11100000775</v>
      </c>
      <c r="E291" s="452">
        <f>IFERROR((VLOOKUP($D291,'[18]Mẫu 4A'!$D$11:$P$43,2,0)),0)</f>
        <v>84</v>
      </c>
      <c r="F291" s="452">
        <f>IFERROR((VLOOKUP($D291,'[18]Mẫu 4A'!$D$11:$P$43,3,0)),0)</f>
        <v>35</v>
      </c>
      <c r="G291" s="452">
        <f>IFERROR((VLOOKUP($D291,'[18]Mẫu 4A'!$D$11:$P$43,4,0)),0)</f>
        <v>60</v>
      </c>
      <c r="H291" s="452">
        <f>IFERROR((VLOOKUP($D291,'[18]Mẫu 4A'!$D$11:$P$43,5,0)),0)</f>
        <v>0</v>
      </c>
      <c r="I291" s="452">
        <f>IFERROR((VLOOKUP($D291,'[18]Mẫu 4A'!$D$11:$P$43,6,0)),0)</f>
        <v>0</v>
      </c>
      <c r="J291" s="462">
        <f>ROUND(F291+G291+H291-I291,1)</f>
        <v>95</v>
      </c>
      <c r="K291" s="255" t="str">
        <f>IF(AND($J291&gt;=90,$J291&lt;=100),"X",IF($J291&lt;90,"",""))</f>
        <v>X</v>
      </c>
      <c r="L291" s="255" t="str">
        <f>IF(AND($J291&gt;=75,$J291&lt;90),"X",IF($J291&lt;75,"",""))</f>
        <v/>
      </c>
      <c r="M291" s="255" t="str">
        <f>IF(AND($J291&gt;=50,$J291&lt;75),"X",IF($J291&lt;50,"",""))</f>
        <v/>
      </c>
      <c r="N291" s="255" t="str">
        <f>IF($J291&lt;50,"X","")</f>
        <v/>
      </c>
      <c r="O291" s="252"/>
      <c r="P291" s="252"/>
    </row>
    <row r="292" spans="1:16" s="247" customFormat="1" ht="23.45" customHeight="1" x14ac:dyDescent="0.25">
      <c r="A292" s="263">
        <v>5</v>
      </c>
      <c r="B292" s="417" t="s">
        <v>808</v>
      </c>
      <c r="C292" s="418" t="s">
        <v>302</v>
      </c>
      <c r="D292" s="150">
        <v>11100071848</v>
      </c>
      <c r="E292" s="452">
        <f>IFERROR((VLOOKUP($D292,'[18]Mẫu 4A'!$D$11:$P$43,2,0)),0)</f>
        <v>87</v>
      </c>
      <c r="F292" s="452">
        <f>IFERROR((VLOOKUP($D292,'[18]Mẫu 4A'!$D$11:$P$43,3,0)),0)</f>
        <v>27</v>
      </c>
      <c r="G292" s="452">
        <f>IFERROR((VLOOKUP($D292,'[18]Mẫu 4A'!$D$11:$P$43,4,0)),0)</f>
        <v>60</v>
      </c>
      <c r="H292" s="452">
        <f>IFERROR((VLOOKUP($D292,'[18]Mẫu 4A'!$D$11:$P$43,5,0)),0)</f>
        <v>0</v>
      </c>
      <c r="I292" s="452">
        <f>IFERROR((VLOOKUP($D292,'[18]Mẫu 4A'!$D$11:$P$43,6,0)),0)</f>
        <v>0</v>
      </c>
      <c r="J292" s="462">
        <f t="shared" ref="J292:J314" si="69">ROUND(F292+G292+H292-I292,1)</f>
        <v>87</v>
      </c>
      <c r="K292" s="255" t="str">
        <f t="shared" ref="K292:K316" si="70">IF(AND($J292&gt;=90,$J292&lt;=100),"X",IF($J292&lt;90,"",""))</f>
        <v/>
      </c>
      <c r="L292" s="255" t="str">
        <f t="shared" ref="L292:L316" si="71">IF(AND($J292&gt;=75,$J292&lt;90),"X",IF($J292&lt;75,"",""))</f>
        <v>X</v>
      </c>
      <c r="M292" s="255" t="str">
        <f t="shared" ref="M292:M316" si="72">IF(AND($J292&gt;=50,$J292&lt;75),"X",IF($J292&lt;50,"",""))</f>
        <v/>
      </c>
      <c r="N292" s="255" t="str">
        <f t="shared" ref="N292:N316" si="73">IF($J292&lt;50,"X","")</f>
        <v/>
      </c>
      <c r="O292" s="252"/>
      <c r="P292" s="252"/>
    </row>
    <row r="293" spans="1:16" s="247" customFormat="1" ht="23.45" customHeight="1" x14ac:dyDescent="0.25">
      <c r="A293" s="224">
        <v>6</v>
      </c>
      <c r="B293" s="417" t="s">
        <v>826</v>
      </c>
      <c r="C293" s="418" t="s">
        <v>134</v>
      </c>
      <c r="D293" s="150">
        <v>51200001010</v>
      </c>
      <c r="E293" s="452">
        <f>IFERROR((VLOOKUP($D293,'[18]Mẫu 4A'!$D$11:$P$43,2,0)),0)</f>
        <v>97</v>
      </c>
      <c r="F293" s="452">
        <f>IFERROR((VLOOKUP($D293,'[18]Mẫu 4A'!$D$11:$P$43,3,0)),0)</f>
        <v>35</v>
      </c>
      <c r="G293" s="452">
        <f>IFERROR((VLOOKUP($D293,'[18]Mẫu 4A'!$D$11:$P$43,4,0)),0)</f>
        <v>60</v>
      </c>
      <c r="H293" s="452">
        <f>IFERROR((VLOOKUP($D293,'[18]Mẫu 4A'!$D$11:$P$43,5,0)),0)</f>
        <v>0</v>
      </c>
      <c r="I293" s="452">
        <f>IFERROR((VLOOKUP($D293,'[18]Mẫu 4A'!$D$11:$P$43,6,0)),0)</f>
        <v>0</v>
      </c>
      <c r="J293" s="462">
        <f>ROUND(F293+G293+H293-I293,1)</f>
        <v>95</v>
      </c>
      <c r="K293" s="255" t="str">
        <f>IF(AND($J293&gt;=90,$J293&lt;=100),"X",IF($J293&lt;90,"",""))</f>
        <v>X</v>
      </c>
      <c r="L293" s="255" t="str">
        <f>IF(AND($J293&gt;=75,$J293&lt;90),"X",IF($J293&lt;75,"",""))</f>
        <v/>
      </c>
      <c r="M293" s="255" t="str">
        <f>IF(AND($J293&gt;=50,$J293&lt;75),"X",IF($J293&lt;50,"",""))</f>
        <v/>
      </c>
      <c r="N293" s="255" t="str">
        <f>IF($J293&lt;50,"X","")</f>
        <v/>
      </c>
      <c r="O293" s="252"/>
      <c r="P293" s="290"/>
    </row>
    <row r="294" spans="1:16" s="247" customFormat="1" ht="23.45" customHeight="1" x14ac:dyDescent="0.25">
      <c r="A294" s="263">
        <v>7</v>
      </c>
      <c r="B294" s="417" t="s">
        <v>809</v>
      </c>
      <c r="C294" s="418" t="s">
        <v>303</v>
      </c>
      <c r="D294" s="150">
        <v>11100000797</v>
      </c>
      <c r="E294" s="452">
        <f>IFERROR((VLOOKUP($D294,'[18]Mẫu 4A'!$D$11:$P$43,2,0)),0)</f>
        <v>75</v>
      </c>
      <c r="F294" s="452">
        <f>IFERROR((VLOOKUP($D294,'[18]Mẫu 4A'!$D$11:$P$43,3,0)),0)</f>
        <v>25</v>
      </c>
      <c r="G294" s="452">
        <f>IFERROR((VLOOKUP($D294,'[18]Mẫu 4A'!$D$11:$P$43,4,0)),0)</f>
        <v>50</v>
      </c>
      <c r="H294" s="452">
        <f>IFERROR((VLOOKUP($D294,'[18]Mẫu 4A'!$D$11:$P$43,5,0)),0)</f>
        <v>0</v>
      </c>
      <c r="I294" s="452">
        <f>IFERROR((VLOOKUP($D294,'[18]Mẫu 4A'!$D$11:$P$43,6,0)),0)</f>
        <v>0</v>
      </c>
      <c r="J294" s="462">
        <f t="shared" si="69"/>
        <v>75</v>
      </c>
      <c r="K294" s="255" t="str">
        <f t="shared" si="70"/>
        <v/>
      </c>
      <c r="L294" s="255" t="str">
        <f t="shared" si="71"/>
        <v>X</v>
      </c>
      <c r="M294" s="255" t="str">
        <f t="shared" si="72"/>
        <v/>
      </c>
      <c r="N294" s="255" t="str">
        <f t="shared" si="73"/>
        <v/>
      </c>
      <c r="O294" s="252"/>
      <c r="P294" s="252"/>
    </row>
    <row r="295" spans="1:16" s="247" customFormat="1" ht="23.45" customHeight="1" x14ac:dyDescent="0.25">
      <c r="A295" s="224">
        <v>8</v>
      </c>
      <c r="B295" s="417" t="s">
        <v>810</v>
      </c>
      <c r="C295" s="418" t="s">
        <v>303</v>
      </c>
      <c r="D295" s="150">
        <v>80500002218</v>
      </c>
      <c r="E295" s="452">
        <f>IFERROR((VLOOKUP($D295,'[18]Mẫu 4A'!$D$11:$P$43,2,0)),0)</f>
        <v>85</v>
      </c>
      <c r="F295" s="452">
        <f>IFERROR((VLOOKUP($D295,'[18]Mẫu 4A'!$D$11:$P$43,3,0)),0)</f>
        <v>35</v>
      </c>
      <c r="G295" s="452">
        <f>IFERROR((VLOOKUP($D295,'[18]Mẫu 4A'!$D$11:$P$43,4,0)),0)</f>
        <v>60</v>
      </c>
      <c r="H295" s="452">
        <f>IFERROR((VLOOKUP($D295,'[18]Mẫu 4A'!$D$11:$P$43,5,0)),0)</f>
        <v>0</v>
      </c>
      <c r="I295" s="452">
        <f>IFERROR((VLOOKUP($D295,'[18]Mẫu 4A'!$D$11:$P$43,6,0)),0)</f>
        <v>0</v>
      </c>
      <c r="J295" s="462">
        <f>ROUND(F295+G295+H295-I295,1)</f>
        <v>95</v>
      </c>
      <c r="K295" s="255" t="str">
        <f t="shared" si="70"/>
        <v>X</v>
      </c>
      <c r="L295" s="255" t="str">
        <f t="shared" si="71"/>
        <v/>
      </c>
      <c r="M295" s="255" t="str">
        <f t="shared" si="72"/>
        <v/>
      </c>
      <c r="N295" s="255" t="str">
        <f t="shared" si="73"/>
        <v/>
      </c>
      <c r="O295" s="252"/>
      <c r="P295" s="290"/>
    </row>
    <row r="296" spans="1:16" s="247" customFormat="1" ht="23.45" customHeight="1" x14ac:dyDescent="0.25">
      <c r="A296" s="263">
        <v>9</v>
      </c>
      <c r="B296" s="417" t="s">
        <v>811</v>
      </c>
      <c r="C296" s="442" t="s">
        <v>304</v>
      </c>
      <c r="D296" s="150">
        <v>20500005408</v>
      </c>
      <c r="E296" s="452">
        <f>IFERROR((VLOOKUP($D296,'[18]Mẫu 4A'!$D$11:$P$43,2,0)),0)</f>
        <v>75</v>
      </c>
      <c r="F296" s="452">
        <f>IFERROR((VLOOKUP($D296,'[18]Mẫu 4A'!$D$11:$P$43,3,0)),0)</f>
        <v>25</v>
      </c>
      <c r="G296" s="452">
        <f>IFERROR((VLOOKUP($D296,'[18]Mẫu 4A'!$D$11:$P$43,4,0)),0)</f>
        <v>50</v>
      </c>
      <c r="H296" s="452">
        <f>IFERROR((VLOOKUP($D296,'[18]Mẫu 4A'!$D$11:$P$43,5,0)),0)</f>
        <v>0</v>
      </c>
      <c r="I296" s="452">
        <f>IFERROR((VLOOKUP($D296,'[18]Mẫu 4A'!$D$11:$P$43,6,0)),0)</f>
        <v>0</v>
      </c>
      <c r="J296" s="462">
        <f>ROUND(F296+G296+H296-I296,1)</f>
        <v>75</v>
      </c>
      <c r="K296" s="255" t="str">
        <f t="shared" si="70"/>
        <v/>
      </c>
      <c r="L296" s="255" t="str">
        <f t="shared" si="71"/>
        <v>X</v>
      </c>
      <c r="M296" s="255" t="str">
        <f t="shared" si="72"/>
        <v/>
      </c>
      <c r="N296" s="255" t="str">
        <f t="shared" si="73"/>
        <v/>
      </c>
      <c r="O296" s="252"/>
      <c r="P296" s="252"/>
    </row>
    <row r="297" spans="1:16" s="247" customFormat="1" ht="23.45" customHeight="1" x14ac:dyDescent="0.25">
      <c r="A297" s="224">
        <v>10</v>
      </c>
      <c r="B297" s="417" t="s">
        <v>812</v>
      </c>
      <c r="C297" s="442" t="s">
        <v>200</v>
      </c>
      <c r="D297" s="150">
        <v>11100082510</v>
      </c>
      <c r="E297" s="452">
        <f>IFERROR((VLOOKUP($D297,'[18]Mẫu 4A'!$D$11:$P$43,2,0)),0)</f>
        <v>75</v>
      </c>
      <c r="F297" s="452">
        <f>IFERROR((VLOOKUP($D297,'[18]Mẫu 4A'!$D$11:$P$43,3,0)),0)</f>
        <v>25</v>
      </c>
      <c r="G297" s="452">
        <f>IFERROR((VLOOKUP($D297,'[18]Mẫu 4A'!$D$11:$P$43,4,0)),0)</f>
        <v>50</v>
      </c>
      <c r="H297" s="452">
        <f>IFERROR((VLOOKUP($D297,'[18]Mẫu 4A'!$D$11:$P$43,5,0)),0)</f>
        <v>0</v>
      </c>
      <c r="I297" s="452">
        <f>IFERROR((VLOOKUP($D297,'[18]Mẫu 4A'!$D$11:$P$43,6,0)),0)</f>
        <v>0</v>
      </c>
      <c r="J297" s="462">
        <f t="shared" si="69"/>
        <v>75</v>
      </c>
      <c r="K297" s="255" t="str">
        <f t="shared" si="70"/>
        <v/>
      </c>
      <c r="L297" s="255" t="str">
        <f t="shared" si="71"/>
        <v>X</v>
      </c>
      <c r="M297" s="255" t="str">
        <f t="shared" si="72"/>
        <v/>
      </c>
      <c r="N297" s="255" t="str">
        <f t="shared" si="73"/>
        <v/>
      </c>
      <c r="O297" s="252"/>
      <c r="P297" s="252"/>
    </row>
    <row r="298" spans="1:16" s="247" customFormat="1" ht="23.45" customHeight="1" x14ac:dyDescent="0.25">
      <c r="A298" s="263">
        <v>11</v>
      </c>
      <c r="B298" s="417" t="s">
        <v>813</v>
      </c>
      <c r="C298" s="442" t="s">
        <v>200</v>
      </c>
      <c r="D298" s="150">
        <v>11100119655</v>
      </c>
      <c r="E298" s="452">
        <f>IFERROR((VLOOKUP($D298,'[18]Mẫu 4A'!$D$11:$P$43,2,0)),0)</f>
        <v>89</v>
      </c>
      <c r="F298" s="452">
        <f>IFERROR((VLOOKUP($D298,'[18]Mẫu 4A'!$D$11:$P$43,3,0)),0)</f>
        <v>35</v>
      </c>
      <c r="G298" s="452">
        <f>IFERROR((VLOOKUP($D298,'[18]Mẫu 4A'!$D$11:$P$43,4,0)),0)</f>
        <v>60</v>
      </c>
      <c r="H298" s="452">
        <f>IFERROR((VLOOKUP($D298,'[18]Mẫu 4A'!$D$11:$P$43,5,0)),0)</f>
        <v>0</v>
      </c>
      <c r="I298" s="452">
        <f>IFERROR((VLOOKUP($D298,'[18]Mẫu 4A'!$D$11:$P$43,6,0)),0)</f>
        <v>0</v>
      </c>
      <c r="J298" s="462">
        <f t="shared" si="69"/>
        <v>95</v>
      </c>
      <c r="K298" s="255" t="str">
        <f t="shared" si="70"/>
        <v>X</v>
      </c>
      <c r="L298" s="255" t="str">
        <f t="shared" si="71"/>
        <v/>
      </c>
      <c r="M298" s="255" t="str">
        <f t="shared" si="72"/>
        <v/>
      </c>
      <c r="N298" s="255" t="str">
        <f t="shared" si="73"/>
        <v/>
      </c>
      <c r="O298" s="252"/>
      <c r="P298" s="252"/>
    </row>
    <row r="299" spans="1:16" s="247" customFormat="1" ht="23.45" customHeight="1" x14ac:dyDescent="0.25">
      <c r="A299" s="224">
        <v>12</v>
      </c>
      <c r="B299" s="417" t="s">
        <v>814</v>
      </c>
      <c r="C299" s="442" t="s">
        <v>306</v>
      </c>
      <c r="D299" s="150">
        <v>11100000778</v>
      </c>
      <c r="E299" s="452">
        <f>IFERROR((VLOOKUP($D299,'[18]Mẫu 4A'!$D$11:$P$43,2,0)),0)</f>
        <v>83</v>
      </c>
      <c r="F299" s="452">
        <f>IFERROR((VLOOKUP($D299,'[18]Mẫu 4A'!$D$11:$P$43,3,0)),0)</f>
        <v>25</v>
      </c>
      <c r="G299" s="452">
        <f>IFERROR((VLOOKUP($D299,'[18]Mẫu 4A'!$D$11:$P$43,4,0)),0)</f>
        <v>50</v>
      </c>
      <c r="H299" s="452">
        <f>IFERROR((VLOOKUP($D299,'[18]Mẫu 4A'!$D$11:$P$43,5,0)),0)</f>
        <v>0</v>
      </c>
      <c r="I299" s="452">
        <f>IFERROR((VLOOKUP($D299,'[18]Mẫu 4A'!$D$11:$P$43,6,0)),0)</f>
        <v>0</v>
      </c>
      <c r="J299" s="462">
        <f t="shared" si="69"/>
        <v>75</v>
      </c>
      <c r="K299" s="255" t="str">
        <f t="shared" si="70"/>
        <v/>
      </c>
      <c r="L299" s="255" t="str">
        <f t="shared" si="71"/>
        <v>X</v>
      </c>
      <c r="M299" s="255" t="str">
        <f t="shared" si="72"/>
        <v/>
      </c>
      <c r="N299" s="255" t="str">
        <f t="shared" si="73"/>
        <v/>
      </c>
      <c r="O299" s="252"/>
      <c r="P299" s="252"/>
    </row>
    <row r="300" spans="1:16" s="247" customFormat="1" ht="23.45" customHeight="1" x14ac:dyDescent="0.25">
      <c r="A300" s="263">
        <v>13</v>
      </c>
      <c r="B300" s="417" t="s">
        <v>803</v>
      </c>
      <c r="C300" s="418" t="s">
        <v>307</v>
      </c>
      <c r="D300" s="150">
        <v>11100000747</v>
      </c>
      <c r="E300" s="452">
        <f>IFERROR((VLOOKUP($D300,'[18]Mẫu 4A'!$D$11:$P$43,2,0)),0)</f>
        <v>85</v>
      </c>
      <c r="F300" s="452">
        <f>IFERROR((VLOOKUP($D300,'[18]Mẫu 4A'!$D$11:$P$43,3,0)),0)</f>
        <v>25</v>
      </c>
      <c r="G300" s="452">
        <f>IFERROR((VLOOKUP($D300,'[18]Mẫu 4A'!$D$11:$P$43,4,0)),0)</f>
        <v>50</v>
      </c>
      <c r="H300" s="452">
        <f>IFERROR((VLOOKUP($D300,'[18]Mẫu 4A'!$D$11:$P$43,5,0)),0)</f>
        <v>0</v>
      </c>
      <c r="I300" s="452">
        <f>IFERROR((VLOOKUP($D300,'[18]Mẫu 4A'!$D$11:$P$43,6,0)),0)</f>
        <v>0</v>
      </c>
      <c r="J300" s="462">
        <f t="shared" si="69"/>
        <v>75</v>
      </c>
      <c r="K300" s="255" t="str">
        <f t="shared" si="70"/>
        <v/>
      </c>
      <c r="L300" s="255" t="str">
        <f t="shared" si="71"/>
        <v>X</v>
      </c>
      <c r="M300" s="255" t="str">
        <f t="shared" si="72"/>
        <v/>
      </c>
      <c r="N300" s="255" t="str">
        <f t="shared" si="73"/>
        <v/>
      </c>
      <c r="O300" s="252"/>
      <c r="P300" s="252"/>
    </row>
    <row r="301" spans="1:16" s="247" customFormat="1" ht="23.45" customHeight="1" x14ac:dyDescent="0.25">
      <c r="A301" s="224">
        <v>14</v>
      </c>
      <c r="B301" s="417" t="s">
        <v>358</v>
      </c>
      <c r="C301" s="418" t="s">
        <v>308</v>
      </c>
      <c r="D301" s="150">
        <v>11100000719</v>
      </c>
      <c r="E301" s="452">
        <f>IFERROR((VLOOKUP($D301,'[18]Mẫu 4A'!$D$11:$P$43,2,0)),0)</f>
        <v>75</v>
      </c>
      <c r="F301" s="452">
        <f>IFERROR((VLOOKUP($D301,'[18]Mẫu 4A'!$D$11:$P$43,3,0)),0)</f>
        <v>25</v>
      </c>
      <c r="G301" s="452">
        <f>IFERROR((VLOOKUP($D301,'[18]Mẫu 4A'!$D$11:$P$43,4,0)),0)</f>
        <v>50</v>
      </c>
      <c r="H301" s="452">
        <f>IFERROR((VLOOKUP($D301,'[18]Mẫu 4A'!$D$11:$P$43,5,0)),0)</f>
        <v>0</v>
      </c>
      <c r="I301" s="452">
        <f>IFERROR((VLOOKUP($D301,'[18]Mẫu 4A'!$D$11:$P$43,6,0)),0)</f>
        <v>0</v>
      </c>
      <c r="J301" s="462">
        <f t="shared" si="69"/>
        <v>75</v>
      </c>
      <c r="K301" s="255" t="str">
        <f t="shared" si="70"/>
        <v/>
      </c>
      <c r="L301" s="255" t="str">
        <f t="shared" si="71"/>
        <v>X</v>
      </c>
      <c r="M301" s="255" t="str">
        <f t="shared" si="72"/>
        <v/>
      </c>
      <c r="N301" s="255" t="str">
        <f t="shared" si="73"/>
        <v/>
      </c>
      <c r="O301" s="252"/>
      <c r="P301" s="252"/>
    </row>
    <row r="302" spans="1:16" s="247" customFormat="1" ht="23.45" customHeight="1" x14ac:dyDescent="0.25">
      <c r="A302" s="224">
        <v>15</v>
      </c>
      <c r="B302" s="417" t="s">
        <v>655</v>
      </c>
      <c r="C302" s="418" t="s">
        <v>125</v>
      </c>
      <c r="D302" s="150">
        <v>11100000786</v>
      </c>
      <c r="E302" s="452">
        <f>IFERROR((VLOOKUP($D302,'[18]Mẫu 4A'!$D$11:$P$43,2,0)),0)</f>
        <v>85</v>
      </c>
      <c r="F302" s="452">
        <f>IFERROR((VLOOKUP($D302,'[18]Mẫu 4A'!$D$11:$P$43,3,0)),0)</f>
        <v>33</v>
      </c>
      <c r="G302" s="452">
        <f>IFERROR((VLOOKUP($D302,'[18]Mẫu 4A'!$D$11:$P$43,4,0)),0)</f>
        <v>60</v>
      </c>
      <c r="H302" s="452">
        <f>IFERROR((VLOOKUP($D302,'[18]Mẫu 4A'!$D$11:$P$43,5,0)),0)</f>
        <v>0</v>
      </c>
      <c r="I302" s="452">
        <f>IFERROR((VLOOKUP($D302,'[18]Mẫu 4A'!$D$11:$P$43,6,0)),0)</f>
        <v>0</v>
      </c>
      <c r="J302" s="462">
        <f t="shared" si="69"/>
        <v>93</v>
      </c>
      <c r="K302" s="255" t="str">
        <f t="shared" si="70"/>
        <v>X</v>
      </c>
      <c r="L302" s="255" t="str">
        <f t="shared" si="71"/>
        <v/>
      </c>
      <c r="M302" s="255" t="str">
        <f t="shared" si="72"/>
        <v/>
      </c>
      <c r="N302" s="255" t="str">
        <f t="shared" si="73"/>
        <v/>
      </c>
      <c r="O302" s="252"/>
      <c r="P302" s="252"/>
    </row>
    <row r="303" spans="1:16" s="247" customFormat="1" ht="23.45" customHeight="1" x14ac:dyDescent="0.25">
      <c r="A303" s="263">
        <v>16</v>
      </c>
      <c r="B303" s="417" t="s">
        <v>815</v>
      </c>
      <c r="C303" s="418" t="s">
        <v>309</v>
      </c>
      <c r="D303" s="150">
        <v>20500004676</v>
      </c>
      <c r="E303" s="452">
        <f>IFERROR((VLOOKUP($D303,'[18]Mẫu 4A'!$D$11:$P$43,2,0)),0)</f>
        <v>75</v>
      </c>
      <c r="F303" s="452">
        <f>IFERROR((VLOOKUP($D303,'[18]Mẫu 4A'!$D$11:$P$43,3,0)),0)</f>
        <v>25</v>
      </c>
      <c r="G303" s="452">
        <f>IFERROR((VLOOKUP($D303,'[18]Mẫu 4A'!$D$11:$P$43,4,0)),0)</f>
        <v>50</v>
      </c>
      <c r="H303" s="452">
        <f>IFERROR((VLOOKUP($D303,'[18]Mẫu 4A'!$D$11:$P$43,5,0)),0)</f>
        <v>0</v>
      </c>
      <c r="I303" s="452">
        <f>IFERROR((VLOOKUP($D303,'[18]Mẫu 4A'!$D$11:$P$43,6,0)),0)</f>
        <v>0</v>
      </c>
      <c r="J303" s="462">
        <f t="shared" si="69"/>
        <v>75</v>
      </c>
      <c r="K303" s="255" t="str">
        <f t="shared" si="70"/>
        <v/>
      </c>
      <c r="L303" s="255" t="str">
        <f t="shared" si="71"/>
        <v>X</v>
      </c>
      <c r="M303" s="255" t="str">
        <f t="shared" si="72"/>
        <v/>
      </c>
      <c r="N303" s="255" t="str">
        <f t="shared" si="73"/>
        <v/>
      </c>
      <c r="O303" s="252"/>
      <c r="P303" s="252"/>
    </row>
    <row r="304" spans="1:16" s="247" customFormat="1" ht="23.45" customHeight="1" x14ac:dyDescent="0.25">
      <c r="A304" s="224">
        <v>17</v>
      </c>
      <c r="B304" s="417" t="s">
        <v>816</v>
      </c>
      <c r="C304" s="418" t="s">
        <v>310</v>
      </c>
      <c r="D304" s="150">
        <v>11100075983</v>
      </c>
      <c r="E304" s="452">
        <f>IFERROR((VLOOKUP($D304,'[18]Mẫu 4A'!$D$11:$P$43,2,0)),0)</f>
        <v>75</v>
      </c>
      <c r="F304" s="452">
        <f>IFERROR((VLOOKUP($D304,'[18]Mẫu 4A'!$D$11:$P$43,3,0)),0)</f>
        <v>25</v>
      </c>
      <c r="G304" s="452">
        <f>IFERROR((VLOOKUP($D304,'[18]Mẫu 4A'!$D$11:$P$43,4,0)),0)</f>
        <v>50</v>
      </c>
      <c r="H304" s="452">
        <f>IFERROR((VLOOKUP($D304,'[18]Mẫu 4A'!$D$11:$P$43,5,0)),0)</f>
        <v>0</v>
      </c>
      <c r="I304" s="452">
        <f>IFERROR((VLOOKUP($D304,'[18]Mẫu 4A'!$D$11:$P$43,6,0)),0)</f>
        <v>0</v>
      </c>
      <c r="J304" s="462">
        <f t="shared" si="69"/>
        <v>75</v>
      </c>
      <c r="K304" s="255" t="str">
        <f t="shared" si="70"/>
        <v/>
      </c>
      <c r="L304" s="255" t="str">
        <f t="shared" si="71"/>
        <v>X</v>
      </c>
      <c r="M304" s="255" t="str">
        <f t="shared" si="72"/>
        <v/>
      </c>
      <c r="N304" s="255" t="str">
        <f t="shared" si="73"/>
        <v/>
      </c>
      <c r="O304" s="252"/>
      <c r="P304" s="252"/>
    </row>
    <row r="305" spans="1:16" s="247" customFormat="1" ht="23.45" customHeight="1" x14ac:dyDescent="0.25">
      <c r="A305" s="224">
        <v>18</v>
      </c>
      <c r="B305" s="417" t="s">
        <v>817</v>
      </c>
      <c r="C305" s="418" t="s">
        <v>311</v>
      </c>
      <c r="D305" s="150">
        <v>11100000777</v>
      </c>
      <c r="E305" s="452">
        <f>IFERROR((VLOOKUP($D305,'[18]Mẫu 4A'!$D$11:$P$43,2,0)),0)</f>
        <v>83</v>
      </c>
      <c r="F305" s="452">
        <f>IFERROR((VLOOKUP($D305,'[18]Mẫu 4A'!$D$11:$P$43,3,0)),0)</f>
        <v>34</v>
      </c>
      <c r="G305" s="452">
        <f>IFERROR((VLOOKUP($D305,'[18]Mẫu 4A'!$D$11:$P$43,4,0)),0)</f>
        <v>60</v>
      </c>
      <c r="H305" s="452">
        <f>IFERROR((VLOOKUP($D305,'[18]Mẫu 4A'!$D$11:$P$43,5,0)),0)</f>
        <v>0</v>
      </c>
      <c r="I305" s="452">
        <f>IFERROR((VLOOKUP($D305,'[18]Mẫu 4A'!$D$11:$P$43,6,0)),0)</f>
        <v>0</v>
      </c>
      <c r="J305" s="462">
        <f t="shared" si="69"/>
        <v>94</v>
      </c>
      <c r="K305" s="255" t="str">
        <f t="shared" si="70"/>
        <v>X</v>
      </c>
      <c r="L305" s="255" t="str">
        <f t="shared" si="71"/>
        <v/>
      </c>
      <c r="M305" s="255" t="str">
        <f t="shared" si="72"/>
        <v/>
      </c>
      <c r="N305" s="255" t="str">
        <f t="shared" si="73"/>
        <v/>
      </c>
      <c r="O305" s="252"/>
      <c r="P305" s="252"/>
    </row>
    <row r="306" spans="1:16" s="247" customFormat="1" ht="23.45" customHeight="1" x14ac:dyDescent="0.25">
      <c r="A306" s="263">
        <v>19</v>
      </c>
      <c r="B306" s="417" t="s">
        <v>818</v>
      </c>
      <c r="C306" s="418" t="s">
        <v>312</v>
      </c>
      <c r="D306" s="150">
        <v>11100000774</v>
      </c>
      <c r="E306" s="452">
        <f>IFERROR((VLOOKUP($D306,'[18]Mẫu 4A'!$D$11:$P$43,2,0)),0)</f>
        <v>75</v>
      </c>
      <c r="F306" s="452">
        <f>IFERROR((VLOOKUP($D306,'[18]Mẫu 4A'!$D$11:$P$43,3,0)),0)</f>
        <v>33</v>
      </c>
      <c r="G306" s="452">
        <f>IFERROR((VLOOKUP($D306,'[18]Mẫu 4A'!$D$11:$P$43,4,0)),0)</f>
        <v>60</v>
      </c>
      <c r="H306" s="452">
        <f>IFERROR((VLOOKUP($D306,'[18]Mẫu 4A'!$D$11:$P$43,5,0)),0)</f>
        <v>0</v>
      </c>
      <c r="I306" s="452">
        <f>IFERROR((VLOOKUP($D306,'[18]Mẫu 4A'!$D$11:$P$43,6,0)),0)</f>
        <v>0</v>
      </c>
      <c r="J306" s="462">
        <f t="shared" si="69"/>
        <v>93</v>
      </c>
      <c r="K306" s="255" t="str">
        <f t="shared" si="70"/>
        <v>X</v>
      </c>
      <c r="L306" s="255" t="str">
        <f t="shared" si="71"/>
        <v/>
      </c>
      <c r="M306" s="255" t="str">
        <f t="shared" si="72"/>
        <v/>
      </c>
      <c r="N306" s="255" t="str">
        <f t="shared" si="73"/>
        <v/>
      </c>
      <c r="O306" s="252"/>
      <c r="P306" s="252"/>
    </row>
    <row r="307" spans="1:16" s="247" customFormat="1" ht="23.45" customHeight="1" x14ac:dyDescent="0.25">
      <c r="A307" s="224">
        <v>20</v>
      </c>
      <c r="B307" s="417" t="s">
        <v>328</v>
      </c>
      <c r="C307" s="418" t="s">
        <v>819</v>
      </c>
      <c r="D307" s="150">
        <v>11100109943</v>
      </c>
      <c r="E307" s="452">
        <f>IFERROR((VLOOKUP($D307,'[18]Mẫu 4A'!$D$11:$P$43,2,0)),0)</f>
        <v>79</v>
      </c>
      <c r="F307" s="452">
        <f>IFERROR((VLOOKUP($D307,'[18]Mẫu 4A'!$D$11:$P$43,3,0)),0)</f>
        <v>33</v>
      </c>
      <c r="G307" s="452">
        <f>IFERROR((VLOOKUP($D307,'[18]Mẫu 4A'!$D$11:$P$43,4,0)),0)</f>
        <v>60</v>
      </c>
      <c r="H307" s="452">
        <f>IFERROR((VLOOKUP($D307,'[18]Mẫu 4A'!$D$11:$P$43,5,0)),0)</f>
        <v>0</v>
      </c>
      <c r="I307" s="452">
        <f>IFERROR((VLOOKUP($D307,'[18]Mẫu 4A'!$D$11:$P$43,6,0)),0)</f>
        <v>0</v>
      </c>
      <c r="J307" s="462">
        <f>ROUND(F307+G307+H307-I307,1)</f>
        <v>93</v>
      </c>
      <c r="K307" s="255" t="str">
        <f t="shared" si="70"/>
        <v>X</v>
      </c>
      <c r="L307" s="255" t="str">
        <f t="shared" si="71"/>
        <v/>
      </c>
      <c r="M307" s="255" t="str">
        <f t="shared" si="72"/>
        <v/>
      </c>
      <c r="N307" s="255" t="str">
        <f t="shared" si="73"/>
        <v/>
      </c>
      <c r="O307" s="252"/>
      <c r="P307" s="311"/>
    </row>
    <row r="308" spans="1:16" s="247" customFormat="1" ht="23.45" customHeight="1" x14ac:dyDescent="0.25">
      <c r="A308" s="224">
        <v>21</v>
      </c>
      <c r="B308" s="417" t="s">
        <v>334</v>
      </c>
      <c r="C308" s="418" t="s">
        <v>820</v>
      </c>
      <c r="D308" s="150">
        <v>11100000783</v>
      </c>
      <c r="E308" s="452">
        <f>IFERROR((VLOOKUP($D308,'[18]Mẫu 4A'!$D$11:$P$43,2,0)),0)</f>
        <v>87</v>
      </c>
      <c r="F308" s="452">
        <f>IFERROR((VLOOKUP($D308,'[18]Mẫu 4A'!$D$11:$P$43,3,0)),0)</f>
        <v>34</v>
      </c>
      <c r="G308" s="452">
        <f>IFERROR((VLOOKUP($D308,'[18]Mẫu 4A'!$D$11:$P$43,4,0)),0)</f>
        <v>60</v>
      </c>
      <c r="H308" s="452">
        <f>IFERROR((VLOOKUP($D308,'[18]Mẫu 4A'!$D$11:$P$43,5,0)),0)</f>
        <v>0</v>
      </c>
      <c r="I308" s="452">
        <f>IFERROR((VLOOKUP($D308,'[18]Mẫu 4A'!$D$11:$P$43,6,0)),0)</f>
        <v>0</v>
      </c>
      <c r="J308" s="462">
        <f t="shared" si="69"/>
        <v>94</v>
      </c>
      <c r="K308" s="255" t="str">
        <f t="shared" si="70"/>
        <v>X</v>
      </c>
      <c r="L308" s="255" t="str">
        <f t="shared" si="71"/>
        <v/>
      </c>
      <c r="M308" s="255" t="str">
        <f t="shared" si="72"/>
        <v/>
      </c>
      <c r="N308" s="255" t="str">
        <f t="shared" si="73"/>
        <v/>
      </c>
      <c r="O308" s="252"/>
      <c r="P308" s="252"/>
    </row>
    <row r="309" spans="1:16" s="247" customFormat="1" ht="23.45" customHeight="1" x14ac:dyDescent="0.25">
      <c r="A309" s="263">
        <v>22</v>
      </c>
      <c r="B309" s="417" t="s">
        <v>821</v>
      </c>
      <c r="C309" s="418" t="s">
        <v>93</v>
      </c>
      <c r="D309" s="150">
        <v>11100000779</v>
      </c>
      <c r="E309" s="452">
        <f>IFERROR((VLOOKUP($D309,'[18]Mẫu 4A'!$D$11:$P$43,2,0)),0)</f>
        <v>85</v>
      </c>
      <c r="F309" s="452">
        <f>IFERROR((VLOOKUP($D309,'[18]Mẫu 4A'!$D$11:$P$43,3,0)),0)</f>
        <v>34</v>
      </c>
      <c r="G309" s="452">
        <f>IFERROR((VLOOKUP($D309,'[18]Mẫu 4A'!$D$11:$P$43,4,0)),0)</f>
        <v>60</v>
      </c>
      <c r="H309" s="452">
        <f>IFERROR((VLOOKUP($D309,'[18]Mẫu 4A'!$D$11:$P$43,5,0)),0)</f>
        <v>0</v>
      </c>
      <c r="I309" s="452">
        <f>IFERROR((VLOOKUP($D309,'[18]Mẫu 4A'!$D$11:$P$43,6,0)),0)</f>
        <v>0</v>
      </c>
      <c r="J309" s="462">
        <f t="shared" si="69"/>
        <v>94</v>
      </c>
      <c r="K309" s="255" t="str">
        <f t="shared" si="70"/>
        <v>X</v>
      </c>
      <c r="L309" s="255" t="str">
        <f t="shared" si="71"/>
        <v/>
      </c>
      <c r="M309" s="255" t="str">
        <f t="shared" si="72"/>
        <v/>
      </c>
      <c r="N309" s="255" t="str">
        <f t="shared" si="73"/>
        <v/>
      </c>
      <c r="O309" s="252"/>
      <c r="P309" s="252"/>
    </row>
    <row r="310" spans="1:16" s="247" customFormat="1" ht="23.45" customHeight="1" x14ac:dyDescent="0.25">
      <c r="A310" s="224">
        <v>23</v>
      </c>
      <c r="B310" s="417" t="s">
        <v>822</v>
      </c>
      <c r="C310" s="418" t="s">
        <v>313</v>
      </c>
      <c r="D310" s="150">
        <v>11100000793</v>
      </c>
      <c r="E310" s="452">
        <f>IFERROR((VLOOKUP($D310,'[18]Mẫu 4A'!$D$11:$P$43,2,0)),0)</f>
        <v>75</v>
      </c>
      <c r="F310" s="452">
        <f>IFERROR((VLOOKUP($D310,'[18]Mẫu 4A'!$D$11:$P$43,3,0)),0)</f>
        <v>25</v>
      </c>
      <c r="G310" s="452">
        <f>IFERROR((VLOOKUP($D310,'[18]Mẫu 4A'!$D$11:$P$43,4,0)),0)</f>
        <v>50</v>
      </c>
      <c r="H310" s="452">
        <f>IFERROR((VLOOKUP($D310,'[18]Mẫu 4A'!$D$11:$P$43,5,0)),0)</f>
        <v>0</v>
      </c>
      <c r="I310" s="452">
        <f>IFERROR((VLOOKUP($D310,'[18]Mẫu 4A'!$D$11:$P$43,6,0)),0)</f>
        <v>0</v>
      </c>
      <c r="J310" s="462">
        <f t="shared" si="69"/>
        <v>75</v>
      </c>
      <c r="K310" s="255" t="str">
        <f t="shared" si="70"/>
        <v/>
      </c>
      <c r="L310" s="255" t="str">
        <f t="shared" si="71"/>
        <v>X</v>
      </c>
      <c r="M310" s="255" t="str">
        <f t="shared" si="72"/>
        <v/>
      </c>
      <c r="N310" s="255" t="str">
        <f t="shared" si="73"/>
        <v/>
      </c>
      <c r="O310" s="252"/>
      <c r="P310" s="290"/>
    </row>
    <row r="311" spans="1:16" s="247" customFormat="1" ht="23.45" customHeight="1" x14ac:dyDescent="0.25">
      <c r="A311" s="224">
        <v>24</v>
      </c>
      <c r="B311" s="417" t="s">
        <v>823</v>
      </c>
      <c r="C311" s="418" t="s">
        <v>218</v>
      </c>
      <c r="D311" s="150">
        <v>11100119664</v>
      </c>
      <c r="E311" s="452">
        <f>IFERROR((VLOOKUP($D311,'[18]Mẫu 4A'!$D$11:$P$43,2,0)),0)</f>
        <v>88</v>
      </c>
      <c r="F311" s="452">
        <f>IFERROR((VLOOKUP($D311,'[18]Mẫu 4A'!$D$11:$P$43,3,0)),0)</f>
        <v>36</v>
      </c>
      <c r="G311" s="452">
        <f>IFERROR((VLOOKUP($D311,'[18]Mẫu 4A'!$D$11:$P$43,4,0)),0)</f>
        <v>60</v>
      </c>
      <c r="H311" s="452">
        <f>IFERROR((VLOOKUP($D311,'[18]Mẫu 4A'!$D$11:$P$43,5,0)),0)</f>
        <v>0</v>
      </c>
      <c r="I311" s="452">
        <f>IFERROR((VLOOKUP($D311,'[18]Mẫu 4A'!$D$11:$P$43,6,0)),0)</f>
        <v>0</v>
      </c>
      <c r="J311" s="462">
        <f t="shared" si="69"/>
        <v>96</v>
      </c>
      <c r="K311" s="255" t="str">
        <f t="shared" si="70"/>
        <v>X</v>
      </c>
      <c r="L311" s="255" t="str">
        <f t="shared" si="71"/>
        <v/>
      </c>
      <c r="M311" s="255" t="str">
        <f t="shared" si="72"/>
        <v/>
      </c>
      <c r="N311" s="255" t="str">
        <f t="shared" si="73"/>
        <v/>
      </c>
      <c r="O311" s="252"/>
      <c r="P311" s="252"/>
    </row>
    <row r="312" spans="1:16" s="247" customFormat="1" ht="23.45" customHeight="1" x14ac:dyDescent="0.25">
      <c r="A312" s="263">
        <v>25</v>
      </c>
      <c r="B312" s="417" t="s">
        <v>344</v>
      </c>
      <c r="C312" s="418" t="s">
        <v>314</v>
      </c>
      <c r="D312" s="150">
        <v>11100000787</v>
      </c>
      <c r="E312" s="452">
        <f>IFERROR((VLOOKUP($D312,'[18]Mẫu 4A'!$D$11:$P$43,2,0)),0)</f>
        <v>85</v>
      </c>
      <c r="F312" s="452">
        <f>IFERROR((VLOOKUP($D312,'[18]Mẫu 4A'!$D$11:$P$43,3,0)),0)</f>
        <v>35</v>
      </c>
      <c r="G312" s="452">
        <f>IFERROR((VLOOKUP($D312,'[18]Mẫu 4A'!$D$11:$P$43,4,0)),0)</f>
        <v>60</v>
      </c>
      <c r="H312" s="452">
        <f>IFERROR((VLOOKUP($D312,'[18]Mẫu 4A'!$D$11:$P$43,5,0)),0)</f>
        <v>0</v>
      </c>
      <c r="I312" s="452">
        <f>IFERROR((VLOOKUP($D312,'[18]Mẫu 4A'!$D$11:$P$43,6,0)),0)</f>
        <v>0</v>
      </c>
      <c r="J312" s="462">
        <f t="shared" si="69"/>
        <v>95</v>
      </c>
      <c r="K312" s="255" t="str">
        <f t="shared" si="70"/>
        <v>X</v>
      </c>
      <c r="L312" s="255" t="str">
        <f t="shared" si="71"/>
        <v/>
      </c>
      <c r="M312" s="255" t="str">
        <f t="shared" si="72"/>
        <v/>
      </c>
      <c r="N312" s="255" t="str">
        <f t="shared" si="73"/>
        <v/>
      </c>
      <c r="O312" s="252"/>
      <c r="P312" s="252"/>
    </row>
    <row r="313" spans="1:16" s="247" customFormat="1" ht="23.45" customHeight="1" x14ac:dyDescent="0.25">
      <c r="A313" s="224">
        <v>26</v>
      </c>
      <c r="B313" s="417" t="s">
        <v>824</v>
      </c>
      <c r="C313" s="418" t="s">
        <v>315</v>
      </c>
      <c r="D313" s="150">
        <v>11100000716</v>
      </c>
      <c r="E313" s="452">
        <f>IFERROR((VLOOKUP($D313,'[18]Mẫu 4A'!$D$11:$P$43,2,0)),0)</f>
        <v>87</v>
      </c>
      <c r="F313" s="452">
        <f>IFERROR((VLOOKUP($D313,'[18]Mẫu 4A'!$D$11:$P$43,3,0)),0)</f>
        <v>25</v>
      </c>
      <c r="G313" s="452">
        <f>IFERROR((VLOOKUP($D313,'[18]Mẫu 4A'!$D$11:$P$43,4,0)),0)</f>
        <v>50</v>
      </c>
      <c r="H313" s="452">
        <f>IFERROR((VLOOKUP($D313,'[18]Mẫu 4A'!$D$11:$P$43,5,0)),0)</f>
        <v>0</v>
      </c>
      <c r="I313" s="452">
        <f>IFERROR((VLOOKUP($D313,'[18]Mẫu 4A'!$D$11:$P$43,6,0)),0)</f>
        <v>0</v>
      </c>
      <c r="J313" s="462">
        <f t="shared" si="69"/>
        <v>75</v>
      </c>
      <c r="K313" s="255" t="str">
        <f t="shared" si="70"/>
        <v/>
      </c>
      <c r="L313" s="255" t="str">
        <f t="shared" si="71"/>
        <v>X</v>
      </c>
      <c r="M313" s="255" t="str">
        <f t="shared" si="72"/>
        <v/>
      </c>
      <c r="N313" s="255" t="str">
        <f t="shared" si="73"/>
        <v/>
      </c>
      <c r="O313" s="252"/>
      <c r="P313" s="252"/>
    </row>
    <row r="314" spans="1:16" s="247" customFormat="1" ht="23.45" customHeight="1" x14ac:dyDescent="0.25">
      <c r="A314" s="224">
        <v>27</v>
      </c>
      <c r="B314" s="417" t="s">
        <v>825</v>
      </c>
      <c r="C314" s="418" t="s">
        <v>316</v>
      </c>
      <c r="D314" s="150">
        <v>11100066953</v>
      </c>
      <c r="E314" s="452">
        <f>IFERROR((VLOOKUP($D314,'[18]Mẫu 4A'!$D$11:$P$43,2,0)),0)</f>
        <v>75</v>
      </c>
      <c r="F314" s="452">
        <f>IFERROR((VLOOKUP($D314,'[18]Mẫu 4A'!$D$11:$P$43,3,0)),0)</f>
        <v>34</v>
      </c>
      <c r="G314" s="452">
        <f>IFERROR((VLOOKUP($D314,'[18]Mẫu 4A'!$D$11:$P$43,4,0)),0)</f>
        <v>60</v>
      </c>
      <c r="H314" s="452">
        <f>IFERROR((VLOOKUP($D314,'[18]Mẫu 4A'!$D$11:$P$43,5,0)),0)</f>
        <v>0</v>
      </c>
      <c r="I314" s="452">
        <f>IFERROR((VLOOKUP($D314,'[18]Mẫu 4A'!$D$11:$P$43,6,0)),0)</f>
        <v>0</v>
      </c>
      <c r="J314" s="462">
        <f t="shared" si="69"/>
        <v>94</v>
      </c>
      <c r="K314" s="255" t="str">
        <f t="shared" si="70"/>
        <v>X</v>
      </c>
      <c r="L314" s="255" t="str">
        <f t="shared" si="71"/>
        <v/>
      </c>
      <c r="M314" s="255" t="str">
        <f t="shared" si="72"/>
        <v/>
      </c>
      <c r="N314" s="255" t="str">
        <f t="shared" si="73"/>
        <v/>
      </c>
      <c r="O314" s="252"/>
      <c r="P314" s="252"/>
    </row>
    <row r="315" spans="1:16" s="247" customFormat="1" ht="23.45" customHeight="1" x14ac:dyDescent="0.25">
      <c r="A315" s="263">
        <v>28</v>
      </c>
      <c r="B315" s="417" t="s">
        <v>827</v>
      </c>
      <c r="C315" s="418" t="s">
        <v>230</v>
      </c>
      <c r="D315" s="150">
        <v>80600000436</v>
      </c>
      <c r="E315" s="452">
        <f>IFERROR((VLOOKUP($D315,'[18]Mẫu 4A'!$D$11:$P$43,2,0)),0)</f>
        <v>87</v>
      </c>
      <c r="F315" s="452">
        <f>IFERROR((VLOOKUP($D315,'[18]Mẫu 4A'!$D$11:$P$43,3,0)),0)</f>
        <v>35</v>
      </c>
      <c r="G315" s="452">
        <f>IFERROR((VLOOKUP($D315,'[18]Mẫu 4A'!$D$11:$P$43,4,0)),0)</f>
        <v>60</v>
      </c>
      <c r="H315" s="452">
        <f>IFERROR((VLOOKUP($D315,'[18]Mẫu 4A'!$D$11:$P$43,5,0)),0)</f>
        <v>0</v>
      </c>
      <c r="I315" s="452">
        <f>IFERROR((VLOOKUP($D315,'[18]Mẫu 4A'!$D$11:$P$43,6,0)),0)</f>
        <v>0</v>
      </c>
      <c r="J315" s="462">
        <f>ROUND(F315+G315+H315-I315,1)</f>
        <v>95</v>
      </c>
      <c r="K315" s="92" t="str">
        <f t="shared" si="70"/>
        <v>X</v>
      </c>
      <c r="L315" s="92" t="str">
        <f t="shared" si="71"/>
        <v/>
      </c>
      <c r="M315" s="92" t="str">
        <f t="shared" si="72"/>
        <v/>
      </c>
      <c r="N315" s="92" t="str">
        <f t="shared" si="73"/>
        <v/>
      </c>
      <c r="O315" s="312"/>
      <c r="P315" s="290"/>
    </row>
    <row r="316" spans="1:16" s="247" customFormat="1" ht="23.45" customHeight="1" x14ac:dyDescent="0.25">
      <c r="A316" s="224">
        <v>29</v>
      </c>
      <c r="B316" s="417" t="s">
        <v>97</v>
      </c>
      <c r="C316" s="418" t="s">
        <v>317</v>
      </c>
      <c r="D316" s="150">
        <v>11100000708</v>
      </c>
      <c r="E316" s="452">
        <f>IFERROR((VLOOKUP($D316,'[18]Mẫu 4A'!$D$11:$P$43,2,0)),0)</f>
        <v>75</v>
      </c>
      <c r="F316" s="452">
        <f>IFERROR((VLOOKUP($D316,'[18]Mẫu 4A'!$D$11:$P$43,3,0)),0)</f>
        <v>34</v>
      </c>
      <c r="G316" s="452">
        <f>IFERROR((VLOOKUP($D316,'[18]Mẫu 4A'!$D$11:$P$43,4,0)),0)</f>
        <v>60</v>
      </c>
      <c r="H316" s="452">
        <f>IFERROR((VLOOKUP($D316,'[18]Mẫu 4A'!$D$11:$P$43,5,0)),0)</f>
        <v>0</v>
      </c>
      <c r="I316" s="452">
        <f>IFERROR((VLOOKUP($D316,'[18]Mẫu 4A'!$D$11:$P$43,6,0)),0)</f>
        <v>0</v>
      </c>
      <c r="J316" s="462">
        <f>ROUND(F316+G316+H316-I316,1)</f>
        <v>94</v>
      </c>
      <c r="K316" s="255" t="str">
        <f t="shared" si="70"/>
        <v>X</v>
      </c>
      <c r="L316" s="255" t="str">
        <f t="shared" si="71"/>
        <v/>
      </c>
      <c r="M316" s="255" t="str">
        <f t="shared" si="72"/>
        <v/>
      </c>
      <c r="N316" s="255" t="str">
        <f t="shared" si="73"/>
        <v/>
      </c>
      <c r="O316" s="252"/>
      <c r="P316" s="252"/>
    </row>
    <row r="317" spans="1:16" s="248" customFormat="1" ht="23.45" customHeight="1" x14ac:dyDescent="0.25">
      <c r="A317" s="224">
        <v>30</v>
      </c>
      <c r="B317" s="417" t="s">
        <v>828</v>
      </c>
      <c r="C317" s="418" t="s">
        <v>318</v>
      </c>
      <c r="D317" s="150">
        <v>90100000741</v>
      </c>
      <c r="E317" s="452">
        <f>IFERROR((VLOOKUP($D317,'[18]Mẫu 4A'!$D$11:$P$43,2,0)),0)</f>
        <v>85</v>
      </c>
      <c r="F317" s="452">
        <f>IFERROR((VLOOKUP($D317,'[18]Mẫu 4A'!$D$11:$P$43,3,0)),0)</f>
        <v>35</v>
      </c>
      <c r="G317" s="452">
        <f>IFERROR((VLOOKUP($D317,'[18]Mẫu 4A'!$D$11:$P$43,4,0)),0)</f>
        <v>60</v>
      </c>
      <c r="H317" s="452">
        <f>IFERROR((VLOOKUP($D317,'[18]Mẫu 4A'!$D$11:$P$43,5,0)),0)</f>
        <v>0</v>
      </c>
      <c r="I317" s="452">
        <f>IFERROR((VLOOKUP($D317,'[18]Mẫu 4A'!$D$11:$P$43,6,0)),0)</f>
        <v>0</v>
      </c>
      <c r="J317" s="462">
        <f>ROUND(F317+G317+H317-I317,1)</f>
        <v>95</v>
      </c>
      <c r="K317" s="255" t="str">
        <f>IF(AND($J317&gt;=90,$J317&lt;=100),"X",IF($J317&lt;90,"",""))</f>
        <v>X</v>
      </c>
      <c r="L317" s="255" t="str">
        <f>IF(AND($J317&gt;=75,$J317&lt;90),"X",IF($J317&lt;75,"",""))</f>
        <v/>
      </c>
      <c r="M317" s="255" t="str">
        <f>IF(AND($J317&gt;=50,$J317&lt;75),"X",IF($J317&lt;50,"",""))</f>
        <v/>
      </c>
      <c r="N317" s="255" t="str">
        <f>IF($J317&lt;50,"X","")</f>
        <v/>
      </c>
      <c r="O317" s="252"/>
      <c r="P317" s="258"/>
    </row>
    <row r="318" spans="1:16" ht="27.75" customHeight="1" x14ac:dyDescent="0.25">
      <c r="A318" s="476" t="s">
        <v>465</v>
      </c>
      <c r="B318" s="477" t="s">
        <v>829</v>
      </c>
      <c r="C318" s="478"/>
      <c r="D318" s="562"/>
      <c r="E318" s="479"/>
      <c r="F318" s="479"/>
      <c r="G318" s="479"/>
      <c r="H318" s="479"/>
      <c r="I318" s="479"/>
      <c r="J318" s="479"/>
      <c r="K318" s="480">
        <f>K319+K340+K343</f>
        <v>4</v>
      </c>
      <c r="L318" s="480">
        <f>L319+L340</f>
        <v>17</v>
      </c>
      <c r="M318" s="480">
        <f>M319+M340</f>
        <v>1</v>
      </c>
      <c r="N318" s="480">
        <f>N319+N340</f>
        <v>0</v>
      </c>
      <c r="O318" s="480">
        <f>O319+O340</f>
        <v>0</v>
      </c>
      <c r="P318" s="479"/>
    </row>
    <row r="319" spans="1:16" s="246" customFormat="1" ht="27.75" customHeight="1" x14ac:dyDescent="0.25">
      <c r="A319" s="206" t="s">
        <v>697</v>
      </c>
      <c r="B319" s="787" t="s">
        <v>23</v>
      </c>
      <c r="C319" s="788"/>
      <c r="D319" s="208"/>
      <c r="E319" s="209"/>
      <c r="F319" s="209"/>
      <c r="G319" s="209"/>
      <c r="H319" s="209"/>
      <c r="I319" s="209"/>
      <c r="J319" s="456"/>
      <c r="K319" s="210">
        <f>COUNTIF(K320:K339,"X")</f>
        <v>4</v>
      </c>
      <c r="L319" s="210">
        <f t="shared" ref="L319:O319" si="74">COUNTIF(L320:L339,"X")</f>
        <v>15</v>
      </c>
      <c r="M319" s="210">
        <f t="shared" si="74"/>
        <v>1</v>
      </c>
      <c r="N319" s="210">
        <f t="shared" si="74"/>
        <v>0</v>
      </c>
      <c r="O319" s="210">
        <f t="shared" si="74"/>
        <v>0</v>
      </c>
      <c r="P319" s="208"/>
    </row>
    <row r="320" spans="1:16" s="246" customFormat="1" ht="27.75" customHeight="1" x14ac:dyDescent="0.25">
      <c r="A320" s="224">
        <v>1</v>
      </c>
      <c r="B320" s="313" t="s">
        <v>344</v>
      </c>
      <c r="C320" s="314" t="s">
        <v>230</v>
      </c>
      <c r="D320" s="218">
        <v>11100067231</v>
      </c>
      <c r="E320" s="254">
        <f>IFERROR((VLOOKUP($D320,'[19]Mẫu 4A'!$D$11:$P$36,2,0)),0)</f>
        <v>93</v>
      </c>
      <c r="F320" s="254">
        <f>IFERROR((VLOOKUP($D320,'[19]Mẫu 4A'!$D$11:$P$36,3,0)),0)</f>
        <v>34</v>
      </c>
      <c r="G320" s="254">
        <f>IFERROR((VLOOKUP($D320,'[19]Mẫu 4A'!$D$11:$P$36,4,0)),0)</f>
        <v>60</v>
      </c>
      <c r="H320" s="254">
        <f>IFERROR((VLOOKUP($D320,'[19]Mẫu 4A'!$D$11:$P$36,5,0)),0)</f>
        <v>0</v>
      </c>
      <c r="I320" s="254">
        <f>IFERROR((VLOOKUP($D320,'[19]Mẫu 4A'!$D$11:$P$36,6,0)),0)</f>
        <v>0</v>
      </c>
      <c r="J320" s="459">
        <f>ROUND(F320+G320+H320-I320,1)</f>
        <v>94</v>
      </c>
      <c r="K320" s="219" t="str">
        <f t="shared" ref="K320:K336" si="75">IF(AND($J320&gt;=90,$J320&lt;=100),"X",IF($J320&lt;90,"",""))</f>
        <v>X</v>
      </c>
      <c r="L320" s="219" t="str">
        <f t="shared" ref="L320:L336" si="76">IF(AND($J320&gt;=75,$J320&lt;90),"X",IF($J320&lt;75,"",""))</f>
        <v/>
      </c>
      <c r="M320" s="219" t="str">
        <f t="shared" ref="M320:M336" si="77">IF(AND($J320&gt;=50,$J320&lt;75),"X",IF($J320&lt;50,"",""))</f>
        <v/>
      </c>
      <c r="N320" s="219" t="str">
        <f t="shared" ref="N320:N335" si="78">IF($J320&lt;50,"X","")</f>
        <v/>
      </c>
      <c r="O320" s="215"/>
      <c r="P320" s="217"/>
    </row>
    <row r="321" spans="1:18" s="246" customFormat="1" ht="27.75" customHeight="1" x14ac:dyDescent="0.25">
      <c r="A321" s="224">
        <v>2</v>
      </c>
      <c r="B321" s="313" t="s">
        <v>345</v>
      </c>
      <c r="C321" s="314" t="s">
        <v>183</v>
      </c>
      <c r="D321" s="218">
        <v>11100000776</v>
      </c>
      <c r="E321" s="254">
        <f>IFERROR((VLOOKUP($D321,'[19]Mẫu 4A'!$D$11:$P$36,2,0)),0)</f>
        <v>87</v>
      </c>
      <c r="F321" s="254">
        <f>IFERROR((VLOOKUP($D321,'[19]Mẫu 4A'!$D$11:$P$36,3,0)),0)</f>
        <v>28</v>
      </c>
      <c r="G321" s="254">
        <f>IFERROR((VLOOKUP($D321,'[19]Mẫu 4A'!$D$11:$P$36,4,0)),0)</f>
        <v>60</v>
      </c>
      <c r="H321" s="254">
        <f>IFERROR((VLOOKUP($D321,'[19]Mẫu 4A'!$D$11:$P$36,5,0)),0)</f>
        <v>0</v>
      </c>
      <c r="I321" s="254">
        <f>IFERROR((VLOOKUP($D321,'[19]Mẫu 4A'!$D$11:$P$36,6,0)),0)</f>
        <v>0</v>
      </c>
      <c r="J321" s="459">
        <f>ROUND(F321+G321+H321-I321,1)</f>
        <v>88</v>
      </c>
      <c r="K321" s="219" t="str">
        <f>IF(AND($J321&gt;=90,$J321&lt;=100),"X",IF($J321&lt;90,"",""))</f>
        <v/>
      </c>
      <c r="L321" s="219" t="str">
        <f>IF(AND($J321&gt;=75,$J321&lt;90),"X",IF($J321&lt;75,"",""))</f>
        <v>X</v>
      </c>
      <c r="M321" s="219" t="str">
        <f>IF(AND($J321&gt;=50,$J321&lt;75),"X",IF($J321&lt;50,"",""))</f>
        <v/>
      </c>
      <c r="N321" s="219" t="str">
        <f>IF($J321&lt;50,"X","")</f>
        <v/>
      </c>
      <c r="O321" s="215"/>
      <c r="P321" s="208"/>
    </row>
    <row r="322" spans="1:18" s="247" customFormat="1" ht="27.75" customHeight="1" x14ac:dyDescent="0.25">
      <c r="A322" s="224">
        <v>3</v>
      </c>
      <c r="B322" s="313" t="s">
        <v>109</v>
      </c>
      <c r="C322" s="314" t="s">
        <v>96</v>
      </c>
      <c r="D322" s="218">
        <v>21100001291</v>
      </c>
      <c r="E322" s="254">
        <f>IFERROR((VLOOKUP($D322,'[19]Mẫu 4A'!$D$11:$P$36,2,0)),0)</f>
        <v>84</v>
      </c>
      <c r="F322" s="254">
        <f>IFERROR((VLOOKUP($D322,'[19]Mẫu 4A'!$D$11:$P$36,3,0)),0)</f>
        <v>30</v>
      </c>
      <c r="G322" s="254">
        <f>IFERROR((VLOOKUP($D322,'[19]Mẫu 4A'!$D$11:$P$36,4,0)),0)</f>
        <v>50</v>
      </c>
      <c r="H322" s="254">
        <f>IFERROR((VLOOKUP($D322,'[19]Mẫu 4A'!$D$11:$P$36,5,0)),0)</f>
        <v>0</v>
      </c>
      <c r="I322" s="254">
        <f>IFERROR((VLOOKUP($D322,'[19]Mẫu 4A'!$D$11:$P$36,6,0)),0)</f>
        <v>0</v>
      </c>
      <c r="J322" s="459">
        <f>ROUND(F322+G322+H322-I322,1)</f>
        <v>80</v>
      </c>
      <c r="K322" s="219" t="str">
        <f t="shared" si="75"/>
        <v/>
      </c>
      <c r="L322" s="219" t="str">
        <f t="shared" si="76"/>
        <v>X</v>
      </c>
      <c r="M322" s="219" t="str">
        <f t="shared" si="77"/>
        <v/>
      </c>
      <c r="N322" s="219" t="str">
        <f t="shared" si="78"/>
        <v/>
      </c>
      <c r="O322" s="215"/>
      <c r="P322" s="217"/>
    </row>
    <row r="323" spans="1:18" s="247" customFormat="1" ht="33" customHeight="1" x14ac:dyDescent="0.25">
      <c r="A323" s="224">
        <v>4</v>
      </c>
      <c r="B323" s="313" t="s">
        <v>351</v>
      </c>
      <c r="C323" s="314" t="s">
        <v>230</v>
      </c>
      <c r="D323" s="218">
        <v>11100119658</v>
      </c>
      <c r="E323" s="254">
        <f>IFERROR((VLOOKUP($D323,'[19]Mẫu 4A'!$D$11:$P$36,2,0)),0)</f>
        <v>75</v>
      </c>
      <c r="F323" s="254">
        <f>IFERROR((VLOOKUP($D323,'[19]Mẫu 4A'!$D$11:$P$36,3,0)),0)</f>
        <v>13</v>
      </c>
      <c r="G323" s="254">
        <f>IFERROR((VLOOKUP($D323,'[19]Mẫu 4A'!$D$11:$P$36,4,0)),0)</f>
        <v>50</v>
      </c>
      <c r="H323" s="254">
        <f>IFERROR((VLOOKUP($D323,'[19]Mẫu 4A'!$D$11:$P$36,5,0)),0)</f>
        <v>0</v>
      </c>
      <c r="I323" s="254">
        <f>IFERROR((VLOOKUP($D323,'[19]Mẫu 4A'!$D$11:$P$36,6,0)),0)</f>
        <v>0</v>
      </c>
      <c r="J323" s="459">
        <f>ROUND(F323+G323+H323-I323,1)</f>
        <v>63</v>
      </c>
      <c r="K323" s="219" t="str">
        <f t="shared" si="75"/>
        <v/>
      </c>
      <c r="L323" s="219" t="str">
        <f t="shared" si="76"/>
        <v/>
      </c>
      <c r="M323" s="219" t="str">
        <f t="shared" si="77"/>
        <v>X</v>
      </c>
      <c r="N323" s="219" t="str">
        <f t="shared" si="78"/>
        <v/>
      </c>
      <c r="O323" s="215"/>
      <c r="P323" s="368" t="s">
        <v>870</v>
      </c>
      <c r="R323" s="567" t="s">
        <v>869</v>
      </c>
    </row>
    <row r="324" spans="1:18" s="246" customFormat="1" ht="33.75" customHeight="1" x14ac:dyDescent="0.25">
      <c r="A324" s="224">
        <v>5</v>
      </c>
      <c r="B324" s="313" t="s">
        <v>352</v>
      </c>
      <c r="C324" s="314" t="s">
        <v>307</v>
      </c>
      <c r="D324" s="218">
        <v>11100096288</v>
      </c>
      <c r="E324" s="254">
        <f>IFERROR((VLOOKUP($D324,'[19]Mẫu 4A'!$D$11:$P$36,2,0)),0)</f>
        <v>80</v>
      </c>
      <c r="F324" s="254">
        <f>IFERROR((VLOOKUP($D324,'[19]Mẫu 4A'!$D$11:$P$36,3,0)),0)</f>
        <v>27</v>
      </c>
      <c r="G324" s="254">
        <f>IFERROR((VLOOKUP($D324,'[19]Mẫu 4A'!$D$11:$P$36,4,0)),0)</f>
        <v>50</v>
      </c>
      <c r="H324" s="254">
        <f>IFERROR((VLOOKUP($D324,'[19]Mẫu 4A'!$D$11:$P$36,5,0)),0)</f>
        <v>0</v>
      </c>
      <c r="I324" s="254">
        <f>IFERROR((VLOOKUP($D324,'[19]Mẫu 4A'!$D$11:$P$36,6,0)),0)</f>
        <v>0</v>
      </c>
      <c r="J324" s="459">
        <f>ROUND(F324+G324+H324-I324,1)</f>
        <v>77</v>
      </c>
      <c r="K324" s="219" t="str">
        <f t="shared" si="75"/>
        <v/>
      </c>
      <c r="L324" s="219" t="str">
        <f t="shared" si="76"/>
        <v>X</v>
      </c>
      <c r="M324" s="219" t="str">
        <f t="shared" si="77"/>
        <v/>
      </c>
      <c r="N324" s="219" t="str">
        <f t="shared" si="78"/>
        <v/>
      </c>
      <c r="O324" s="215"/>
      <c r="P324" s="368"/>
      <c r="R324" s="573" t="s">
        <v>868</v>
      </c>
    </row>
    <row r="325" spans="1:18" s="246" customFormat="1" ht="27.75" customHeight="1" x14ac:dyDescent="0.25">
      <c r="A325" s="224">
        <v>6</v>
      </c>
      <c r="B325" s="313" t="s">
        <v>353</v>
      </c>
      <c r="C325" s="314" t="s">
        <v>354</v>
      </c>
      <c r="D325" s="218">
        <v>11100110117</v>
      </c>
      <c r="E325" s="254">
        <f>IFERROR((VLOOKUP($D325,'[19]Mẫu 4A'!$D$11:$P$36,2,0)),0)</f>
        <v>85</v>
      </c>
      <c r="F325" s="254">
        <f>IFERROR((VLOOKUP($D325,'[19]Mẫu 4A'!$D$11:$P$36,3,0)),0)</f>
        <v>27</v>
      </c>
      <c r="G325" s="254">
        <f>IFERROR((VLOOKUP($D325,'[19]Mẫu 4A'!$D$11:$P$36,4,0)),0)</f>
        <v>50</v>
      </c>
      <c r="H325" s="254">
        <f>IFERROR((VLOOKUP($D325,'[19]Mẫu 4A'!$D$11:$P$36,5,0)),0)</f>
        <v>0</v>
      </c>
      <c r="I325" s="254">
        <f>IFERROR((VLOOKUP($D325,'[19]Mẫu 4A'!$D$11:$P$36,6,0)),0)</f>
        <v>0</v>
      </c>
      <c r="J325" s="459">
        <f t="shared" ref="J325:J332" si="79">ROUND(F325+G325+H325-I325,1)</f>
        <v>77</v>
      </c>
      <c r="K325" s="219" t="str">
        <f t="shared" si="75"/>
        <v/>
      </c>
      <c r="L325" s="219" t="str">
        <f t="shared" si="76"/>
        <v>X</v>
      </c>
      <c r="M325" s="219" t="str">
        <f t="shared" si="77"/>
        <v/>
      </c>
      <c r="N325" s="219" t="str">
        <f t="shared" si="78"/>
        <v/>
      </c>
      <c r="O325" s="215"/>
      <c r="P325" s="368"/>
    </row>
    <row r="326" spans="1:18" s="246" customFormat="1" ht="27.75" customHeight="1" x14ac:dyDescent="0.25">
      <c r="A326" s="224">
        <v>7</v>
      </c>
      <c r="B326" s="313" t="s">
        <v>355</v>
      </c>
      <c r="C326" s="314" t="s">
        <v>155</v>
      </c>
      <c r="D326" s="218">
        <v>11100082545</v>
      </c>
      <c r="E326" s="254">
        <f>IFERROR((VLOOKUP($D326,'[19]Mẫu 4A'!$D$11:$P$36,2,0)),0)</f>
        <v>83</v>
      </c>
      <c r="F326" s="254">
        <f>IFERROR((VLOOKUP($D326,'[19]Mẫu 4A'!$D$11:$P$36,3,0)),0)</f>
        <v>27</v>
      </c>
      <c r="G326" s="254">
        <f>IFERROR((VLOOKUP($D326,'[19]Mẫu 4A'!$D$11:$P$36,4,0)),0)</f>
        <v>50</v>
      </c>
      <c r="H326" s="254">
        <f>IFERROR((VLOOKUP($D326,'[19]Mẫu 4A'!$D$11:$P$36,5,0)),0)</f>
        <v>0</v>
      </c>
      <c r="I326" s="254">
        <f>IFERROR((VLOOKUP($D326,'[19]Mẫu 4A'!$D$11:$P$36,6,0)),0)</f>
        <v>0</v>
      </c>
      <c r="J326" s="459">
        <f t="shared" si="79"/>
        <v>77</v>
      </c>
      <c r="K326" s="219" t="str">
        <f t="shared" si="75"/>
        <v/>
      </c>
      <c r="L326" s="219" t="str">
        <f t="shared" si="76"/>
        <v>X</v>
      </c>
      <c r="M326" s="219" t="str">
        <f t="shared" si="77"/>
        <v/>
      </c>
      <c r="N326" s="219" t="str">
        <f t="shared" si="78"/>
        <v/>
      </c>
      <c r="O326" s="215"/>
      <c r="P326" s="368"/>
    </row>
    <row r="327" spans="1:18" s="246" customFormat="1" ht="27.75" customHeight="1" x14ac:dyDescent="0.25">
      <c r="A327" s="224">
        <v>8</v>
      </c>
      <c r="B327" s="313" t="s">
        <v>356</v>
      </c>
      <c r="C327" s="314" t="s">
        <v>357</v>
      </c>
      <c r="D327" s="218">
        <v>11100119638</v>
      </c>
      <c r="E327" s="254">
        <f>IFERROR((VLOOKUP($D327,'[19]Mẫu 4A'!$D$11:$P$36,2,0)),0)</f>
        <v>85</v>
      </c>
      <c r="F327" s="254">
        <f>IFERROR((VLOOKUP($D327,'[19]Mẫu 4A'!$D$11:$P$36,3,0)),0)</f>
        <v>32</v>
      </c>
      <c r="G327" s="254">
        <f>IFERROR((VLOOKUP($D327,'[19]Mẫu 4A'!$D$11:$P$36,4,0)),0)</f>
        <v>50</v>
      </c>
      <c r="H327" s="254">
        <f>IFERROR((VLOOKUP($D327,'[19]Mẫu 4A'!$D$11:$P$36,5,0)),0)</f>
        <v>0</v>
      </c>
      <c r="I327" s="254">
        <f>IFERROR((VLOOKUP($D327,'[19]Mẫu 4A'!$D$11:$P$36,6,0)),0)</f>
        <v>0</v>
      </c>
      <c r="J327" s="459">
        <f t="shared" si="79"/>
        <v>82</v>
      </c>
      <c r="K327" s="219" t="str">
        <f t="shared" si="75"/>
        <v/>
      </c>
      <c r="L327" s="219" t="str">
        <f t="shared" si="76"/>
        <v>X</v>
      </c>
      <c r="M327" s="219" t="str">
        <f t="shared" si="77"/>
        <v/>
      </c>
      <c r="N327" s="219" t="str">
        <f t="shared" si="78"/>
        <v/>
      </c>
      <c r="O327" s="215"/>
      <c r="P327" s="208"/>
    </row>
    <row r="328" spans="1:18" s="246" customFormat="1" ht="33" customHeight="1" x14ac:dyDescent="0.25">
      <c r="A328" s="224">
        <v>9</v>
      </c>
      <c r="B328" s="313" t="s">
        <v>358</v>
      </c>
      <c r="C328" s="314" t="s">
        <v>224</v>
      </c>
      <c r="D328" s="218">
        <v>11100110124</v>
      </c>
      <c r="E328" s="254">
        <f>IFERROR((VLOOKUP($D328,'[19]Mẫu 4A'!$D$11:$P$36,2,0)),0)</f>
        <v>85</v>
      </c>
      <c r="F328" s="254">
        <f>IFERROR((VLOOKUP($D328,'[19]Mẫu 4A'!$D$11:$P$36,3,0)),0)</f>
        <v>25</v>
      </c>
      <c r="G328" s="254">
        <f>IFERROR((VLOOKUP($D328,'[19]Mẫu 4A'!$D$11:$P$36,4,0)),0)</f>
        <v>50</v>
      </c>
      <c r="H328" s="254">
        <f>IFERROR((VLOOKUP($D328,'[19]Mẫu 4A'!$D$11:$P$36,5,0)),0)</f>
        <v>0</v>
      </c>
      <c r="I328" s="254">
        <f>IFERROR((VLOOKUP($D328,'[19]Mẫu 4A'!$D$11:$P$36,6,0)),0)</f>
        <v>0</v>
      </c>
      <c r="J328" s="459">
        <f t="shared" si="79"/>
        <v>75</v>
      </c>
      <c r="K328" s="219" t="str">
        <f t="shared" si="75"/>
        <v/>
      </c>
      <c r="L328" s="219" t="str">
        <f t="shared" si="76"/>
        <v>X</v>
      </c>
      <c r="M328" s="219" t="str">
        <f t="shared" si="77"/>
        <v/>
      </c>
      <c r="N328" s="219" t="str">
        <f t="shared" si="78"/>
        <v/>
      </c>
      <c r="O328" s="215"/>
      <c r="P328" s="217" t="s">
        <v>865</v>
      </c>
      <c r="R328" s="567" t="s">
        <v>867</v>
      </c>
    </row>
    <row r="329" spans="1:18" s="246" customFormat="1" ht="27.75" customHeight="1" x14ac:dyDescent="0.25">
      <c r="A329" s="224">
        <v>10</v>
      </c>
      <c r="B329" s="313" t="s">
        <v>359</v>
      </c>
      <c r="C329" s="314" t="s">
        <v>301</v>
      </c>
      <c r="D329" s="218">
        <v>31100001684</v>
      </c>
      <c r="E329" s="254">
        <f>IFERROR((VLOOKUP($D329,'[19]Mẫu 4A'!$D$11:$P$36,2,0)),0)</f>
        <v>86</v>
      </c>
      <c r="F329" s="254">
        <f>IFERROR((VLOOKUP($D329,'[19]Mẫu 4A'!$D$11:$P$36,3,0)),0)</f>
        <v>32</v>
      </c>
      <c r="G329" s="254">
        <f>IFERROR((VLOOKUP($D329,'[19]Mẫu 4A'!$D$11:$P$36,4,0)),0)</f>
        <v>50</v>
      </c>
      <c r="H329" s="254">
        <f>IFERROR((VLOOKUP($D329,'[19]Mẫu 4A'!$D$11:$P$36,5,0)),0)</f>
        <v>0</v>
      </c>
      <c r="I329" s="254">
        <f>IFERROR((VLOOKUP($D329,'[19]Mẫu 4A'!$D$11:$P$36,6,0)),0)</f>
        <v>0</v>
      </c>
      <c r="J329" s="459">
        <f t="shared" si="79"/>
        <v>82</v>
      </c>
      <c r="K329" s="219" t="str">
        <f t="shared" si="75"/>
        <v/>
      </c>
      <c r="L329" s="219" t="str">
        <f t="shared" si="76"/>
        <v>X</v>
      </c>
      <c r="M329" s="219" t="str">
        <f t="shared" si="77"/>
        <v/>
      </c>
      <c r="N329" s="219" t="str">
        <f t="shared" si="78"/>
        <v/>
      </c>
      <c r="O329" s="215"/>
      <c r="P329" s="208"/>
    </row>
    <row r="330" spans="1:18" s="246" customFormat="1" ht="27.75" customHeight="1" x14ac:dyDescent="0.25">
      <c r="A330" s="224">
        <v>11</v>
      </c>
      <c r="B330" s="313" t="s">
        <v>360</v>
      </c>
      <c r="C330" s="314" t="s">
        <v>361</v>
      </c>
      <c r="D330" s="218">
        <v>21000001760</v>
      </c>
      <c r="E330" s="254">
        <f>IFERROR((VLOOKUP($D330,'[19]Mẫu 4A'!$D$11:$P$36,2,0)),0)</f>
        <v>85</v>
      </c>
      <c r="F330" s="254">
        <f>IFERROR((VLOOKUP($D330,'[19]Mẫu 4A'!$D$11:$P$36,3,0)),0)</f>
        <v>27</v>
      </c>
      <c r="G330" s="254">
        <f>IFERROR((VLOOKUP($D330,'[19]Mẫu 4A'!$D$11:$P$36,4,0)),0)</f>
        <v>50</v>
      </c>
      <c r="H330" s="254">
        <f>IFERROR((VLOOKUP($D330,'[19]Mẫu 4A'!$D$11:$P$36,5,0)),0)</f>
        <v>0</v>
      </c>
      <c r="I330" s="254">
        <f>IFERROR((VLOOKUP($D330,'[19]Mẫu 4A'!$D$11:$P$36,6,0)),0)</f>
        <v>0</v>
      </c>
      <c r="J330" s="459">
        <f t="shared" si="79"/>
        <v>77</v>
      </c>
      <c r="K330" s="219" t="str">
        <f t="shared" si="75"/>
        <v/>
      </c>
      <c r="L330" s="219" t="str">
        <f t="shared" si="76"/>
        <v>X</v>
      </c>
      <c r="M330" s="219" t="str">
        <f t="shared" si="77"/>
        <v/>
      </c>
      <c r="N330" s="219" t="str">
        <f t="shared" si="78"/>
        <v/>
      </c>
      <c r="O330" s="215"/>
      <c r="P330" s="208"/>
    </row>
    <row r="331" spans="1:18" s="246" customFormat="1" ht="27.75" customHeight="1" x14ac:dyDescent="0.25">
      <c r="A331" s="224">
        <v>12</v>
      </c>
      <c r="B331" s="313" t="s">
        <v>362</v>
      </c>
      <c r="C331" s="314" t="s">
        <v>363</v>
      </c>
      <c r="D331" s="218">
        <v>11100119659</v>
      </c>
      <c r="E331" s="254">
        <f>IFERROR((VLOOKUP($D331,'[19]Mẫu 4A'!$D$11:$P$36,2,0)),0)</f>
        <v>92</v>
      </c>
      <c r="F331" s="254">
        <f>IFERROR((VLOOKUP($D331,'[19]Mẫu 4A'!$D$11:$P$36,3,0)),0)</f>
        <v>33</v>
      </c>
      <c r="G331" s="254">
        <f>IFERROR((VLOOKUP($D331,'[19]Mẫu 4A'!$D$11:$P$36,4,0)),0)</f>
        <v>60</v>
      </c>
      <c r="H331" s="254">
        <f>IFERROR((VLOOKUP($D331,'[19]Mẫu 4A'!$D$11:$P$36,5,0)),0)</f>
        <v>0</v>
      </c>
      <c r="I331" s="254">
        <f>IFERROR((VLOOKUP($D331,'[19]Mẫu 4A'!$D$11:$P$36,6,0)),0)</f>
        <v>0</v>
      </c>
      <c r="J331" s="459">
        <f t="shared" si="79"/>
        <v>93</v>
      </c>
      <c r="K331" s="219" t="str">
        <f t="shared" si="75"/>
        <v>X</v>
      </c>
      <c r="L331" s="219" t="str">
        <f t="shared" si="76"/>
        <v/>
      </c>
      <c r="M331" s="219" t="str">
        <f t="shared" si="77"/>
        <v/>
      </c>
      <c r="N331" s="219" t="str">
        <f t="shared" si="78"/>
        <v/>
      </c>
      <c r="O331" s="215"/>
      <c r="P331" s="208"/>
    </row>
    <row r="332" spans="1:18" s="246" customFormat="1" ht="27.75" customHeight="1" x14ac:dyDescent="0.25">
      <c r="A332" s="224">
        <v>13</v>
      </c>
      <c r="B332" s="313" t="s">
        <v>364</v>
      </c>
      <c r="C332" s="314" t="s">
        <v>137</v>
      </c>
      <c r="D332" s="218">
        <v>11100109944</v>
      </c>
      <c r="E332" s="254">
        <f>IFERROR((VLOOKUP($D332,'[19]Mẫu 4A'!$D$11:$P$36,2,0)),0)</f>
        <v>85</v>
      </c>
      <c r="F332" s="254">
        <f>IFERROR((VLOOKUP($D332,'[19]Mẫu 4A'!$D$11:$P$36,3,0)),0)</f>
        <v>25</v>
      </c>
      <c r="G332" s="254">
        <f>IFERROR((VLOOKUP($D332,'[19]Mẫu 4A'!$D$11:$P$36,4,0)),0)</f>
        <v>50</v>
      </c>
      <c r="H332" s="254">
        <f>IFERROR((VLOOKUP($D332,'[19]Mẫu 4A'!$D$11:$P$36,5,0)),0)</f>
        <v>0</v>
      </c>
      <c r="I332" s="254">
        <f>IFERROR((VLOOKUP($D332,'[19]Mẫu 4A'!$D$11:$P$36,6,0)),0)</f>
        <v>0</v>
      </c>
      <c r="J332" s="459">
        <f t="shared" si="79"/>
        <v>75</v>
      </c>
      <c r="K332" s="219" t="str">
        <f t="shared" si="75"/>
        <v/>
      </c>
      <c r="L332" s="219" t="str">
        <f t="shared" si="76"/>
        <v>X</v>
      </c>
      <c r="M332" s="219" t="str">
        <f t="shared" si="77"/>
        <v/>
      </c>
      <c r="N332" s="219" t="str">
        <f t="shared" si="78"/>
        <v/>
      </c>
      <c r="O332" s="215"/>
      <c r="P332" s="208"/>
    </row>
    <row r="333" spans="1:18" s="246" customFormat="1" ht="27.75" customHeight="1" x14ac:dyDescent="0.25">
      <c r="A333" s="224">
        <v>14</v>
      </c>
      <c r="B333" s="313" t="s">
        <v>346</v>
      </c>
      <c r="C333" s="314" t="s">
        <v>347</v>
      </c>
      <c r="D333" s="218">
        <v>11100071850</v>
      </c>
      <c r="E333" s="254">
        <f>IFERROR((VLOOKUP($D333,'[19]Mẫu 4A'!$D$11:$P$36,2,0)),0)</f>
        <v>85</v>
      </c>
      <c r="F333" s="254">
        <f>IFERROR((VLOOKUP($D333,'[19]Mẫu 4A'!$D$11:$P$36,3,0)),0)</f>
        <v>29</v>
      </c>
      <c r="G333" s="254">
        <f>IFERROR((VLOOKUP($D333,'[19]Mẫu 4A'!$D$11:$P$36,4,0)),0)</f>
        <v>60</v>
      </c>
      <c r="H333" s="254">
        <f>IFERROR((VLOOKUP($D333,'[19]Mẫu 4A'!$D$11:$P$36,5,0)),0)</f>
        <v>0</v>
      </c>
      <c r="I333" s="254">
        <f>IFERROR((VLOOKUP($D333,'[19]Mẫu 4A'!$D$11:$P$36,6,0)),0)</f>
        <v>0</v>
      </c>
      <c r="J333" s="459">
        <f t="shared" ref="J333:J339" si="80">ROUND(F333+G333+H333-I333,1)</f>
        <v>89</v>
      </c>
      <c r="K333" s="219" t="str">
        <f t="shared" si="75"/>
        <v/>
      </c>
      <c r="L333" s="219" t="str">
        <f t="shared" si="76"/>
        <v>X</v>
      </c>
      <c r="M333" s="219" t="str">
        <f t="shared" si="77"/>
        <v/>
      </c>
      <c r="N333" s="219" t="str">
        <f t="shared" si="78"/>
        <v/>
      </c>
      <c r="O333" s="215"/>
      <c r="P333" s="217"/>
    </row>
    <row r="334" spans="1:18" s="246" customFormat="1" ht="27.75" customHeight="1" x14ac:dyDescent="0.25">
      <c r="A334" s="224">
        <v>15</v>
      </c>
      <c r="B334" s="313" t="s">
        <v>348</v>
      </c>
      <c r="C334" s="314" t="s">
        <v>349</v>
      </c>
      <c r="D334" s="218">
        <v>11100096302</v>
      </c>
      <c r="E334" s="254">
        <f>IFERROR((VLOOKUP($D334,'[19]Mẫu 4A'!$D$11:$P$36,2,0)),0)</f>
        <v>90</v>
      </c>
      <c r="F334" s="254">
        <f>IFERROR((VLOOKUP($D334,'[19]Mẫu 4A'!$D$11:$P$36,3,0)),0)</f>
        <v>34</v>
      </c>
      <c r="G334" s="254">
        <f>IFERROR((VLOOKUP($D334,'[19]Mẫu 4A'!$D$11:$P$36,4,0)),0)</f>
        <v>60</v>
      </c>
      <c r="H334" s="254">
        <f>IFERROR((VLOOKUP($D334,'[19]Mẫu 4A'!$D$11:$P$36,5,0)),0)</f>
        <v>0</v>
      </c>
      <c r="I334" s="254">
        <f>IFERROR((VLOOKUP($D334,'[19]Mẫu 4A'!$D$11:$P$36,6,0)),0)</f>
        <v>0</v>
      </c>
      <c r="J334" s="459">
        <f t="shared" si="80"/>
        <v>94</v>
      </c>
      <c r="K334" s="219" t="str">
        <f t="shared" si="75"/>
        <v>X</v>
      </c>
      <c r="L334" s="219" t="str">
        <f t="shared" si="76"/>
        <v/>
      </c>
      <c r="M334" s="219" t="str">
        <f t="shared" si="77"/>
        <v/>
      </c>
      <c r="N334" s="219" t="str">
        <f t="shared" si="78"/>
        <v/>
      </c>
      <c r="O334" s="215"/>
      <c r="P334" s="217"/>
    </row>
    <row r="335" spans="1:18" s="246" customFormat="1" ht="27.75" customHeight="1" x14ac:dyDescent="0.25">
      <c r="A335" s="224">
        <v>16</v>
      </c>
      <c r="B335" s="313" t="s">
        <v>350</v>
      </c>
      <c r="C335" s="314" t="s">
        <v>301</v>
      </c>
      <c r="D335" s="218">
        <v>31100001649</v>
      </c>
      <c r="E335" s="254">
        <f>IFERROR((VLOOKUP($D335,'[19]Mẫu 4A'!$D$11:$P$36,2,0)),0)</f>
        <v>95</v>
      </c>
      <c r="F335" s="254">
        <f>IFERROR((VLOOKUP($D335,'[19]Mẫu 4A'!$D$11:$P$36,3,0)),0)</f>
        <v>32</v>
      </c>
      <c r="G335" s="254">
        <f>IFERROR((VLOOKUP($D335,'[19]Mẫu 4A'!$D$11:$P$36,4,0)),0)</f>
        <v>60</v>
      </c>
      <c r="H335" s="254">
        <f>IFERROR((VLOOKUP($D335,'[19]Mẫu 4A'!$D$11:$P$36,5,0)),0)</f>
        <v>0</v>
      </c>
      <c r="I335" s="254">
        <f>IFERROR((VLOOKUP($D335,'[19]Mẫu 4A'!$D$11:$P$36,6,0)),0)</f>
        <v>0</v>
      </c>
      <c r="J335" s="459">
        <f t="shared" si="80"/>
        <v>92</v>
      </c>
      <c r="K335" s="219" t="str">
        <f t="shared" si="75"/>
        <v>X</v>
      </c>
      <c r="L335" s="219" t="str">
        <f t="shared" si="76"/>
        <v/>
      </c>
      <c r="M335" s="219" t="str">
        <f t="shared" si="77"/>
        <v/>
      </c>
      <c r="N335" s="219" t="str">
        <f t="shared" si="78"/>
        <v/>
      </c>
      <c r="O335" s="215"/>
      <c r="P335" s="217"/>
    </row>
    <row r="336" spans="1:18" s="248" customFormat="1" ht="27.75" customHeight="1" x14ac:dyDescent="0.25">
      <c r="A336" s="224">
        <v>17</v>
      </c>
      <c r="B336" s="313" t="s">
        <v>365</v>
      </c>
      <c r="C336" s="316" t="s">
        <v>128</v>
      </c>
      <c r="D336" s="317">
        <v>81000001014</v>
      </c>
      <c r="E336" s="254">
        <f>IFERROR((VLOOKUP($D336,'[19]Mẫu 4A'!$D$11:$P$36,2,0)),0)</f>
        <v>85</v>
      </c>
      <c r="F336" s="254">
        <f>IFERROR((VLOOKUP($D336,'[19]Mẫu 4A'!$D$11:$P$36,3,0)),0)</f>
        <v>32</v>
      </c>
      <c r="G336" s="254">
        <f>IFERROR((VLOOKUP($D336,'[19]Mẫu 4A'!$D$11:$P$36,4,0)),0)</f>
        <v>50</v>
      </c>
      <c r="H336" s="254">
        <f>IFERROR((VLOOKUP($D336,'[19]Mẫu 4A'!$D$11:$P$36,5,0)),0)</f>
        <v>0</v>
      </c>
      <c r="I336" s="254">
        <f>IFERROR((VLOOKUP($D336,'[19]Mẫu 4A'!$D$11:$P$36,6,0)),0)</f>
        <v>0</v>
      </c>
      <c r="J336" s="458">
        <f t="shared" si="80"/>
        <v>82</v>
      </c>
      <c r="K336" s="219" t="str">
        <f t="shared" si="75"/>
        <v/>
      </c>
      <c r="L336" s="219" t="str">
        <f t="shared" si="76"/>
        <v>X</v>
      </c>
      <c r="M336" s="219" t="str">
        <f t="shared" si="77"/>
        <v/>
      </c>
      <c r="N336" s="215" t="str">
        <f>IF($J336&lt;50,"X","")</f>
        <v/>
      </c>
      <c r="O336" s="225"/>
      <c r="P336" s="217"/>
    </row>
    <row r="337" spans="1:18" s="248" customFormat="1" ht="27.75" customHeight="1" x14ac:dyDescent="0.25">
      <c r="A337" s="224">
        <v>18</v>
      </c>
      <c r="B337" s="313" t="s">
        <v>366</v>
      </c>
      <c r="C337" s="316" t="s">
        <v>354</v>
      </c>
      <c r="D337" s="317">
        <v>81000000903</v>
      </c>
      <c r="E337" s="254">
        <f>IFERROR((VLOOKUP($D337,'[19]Mẫu 4A'!$D$11:$P$36,2,0)),0)</f>
        <v>75</v>
      </c>
      <c r="F337" s="254">
        <f>IFERROR((VLOOKUP($D337,'[19]Mẫu 4A'!$D$11:$P$36,3,0)),0)</f>
        <v>25</v>
      </c>
      <c r="G337" s="254">
        <f>IFERROR((VLOOKUP($D337,'[19]Mẫu 4A'!$D$11:$P$36,4,0)),0)</f>
        <v>50</v>
      </c>
      <c r="H337" s="254">
        <f>IFERROR((VLOOKUP($D337,'[19]Mẫu 4A'!$D$11:$P$36,5,0)),0)</f>
        <v>0</v>
      </c>
      <c r="I337" s="254">
        <f>IFERROR((VLOOKUP($D337,'[19]Mẫu 4A'!$D$11:$P$36,6,0)),0)</f>
        <v>0</v>
      </c>
      <c r="J337" s="458">
        <f t="shared" si="80"/>
        <v>75</v>
      </c>
      <c r="K337" s="219" t="str">
        <f>IF(AND($J337&gt;=90,$J337&lt;=100),"X",IF($J337&lt;90,"",""))</f>
        <v/>
      </c>
      <c r="L337" s="219" t="str">
        <f>IF(AND($J337&gt;=75,$J337&lt;90),"X",IF($J337&lt;75,"",""))</f>
        <v>X</v>
      </c>
      <c r="M337" s="225" t="str">
        <f>IF(AND($J337&gt;=50,$J337&lt;75),"X",IF($J337&lt;50,"",""))</f>
        <v/>
      </c>
      <c r="N337" s="215" t="str">
        <f>IF($J337&lt;50,"X","")</f>
        <v/>
      </c>
      <c r="O337" s="225"/>
      <c r="P337" s="223"/>
    </row>
    <row r="338" spans="1:18" s="248" customFormat="1" ht="33.75" customHeight="1" x14ac:dyDescent="0.25">
      <c r="A338" s="224">
        <v>19</v>
      </c>
      <c r="B338" s="365" t="s">
        <v>716</v>
      </c>
      <c r="C338" s="366" t="s">
        <v>717</v>
      </c>
      <c r="D338" s="367">
        <v>91100000114</v>
      </c>
      <c r="E338" s="254">
        <f>IFERROR((VLOOKUP($D338,'[19]Mẫu 4A'!$D$11:$P$36,2,0)),0)</f>
        <v>85</v>
      </c>
      <c r="F338" s="254">
        <f>IFERROR((VLOOKUP($D338,'[19]Mẫu 4A'!$D$11:$P$36,3,0)),0)</f>
        <v>30</v>
      </c>
      <c r="G338" s="254">
        <f>IFERROR((VLOOKUP($D338,'[19]Mẫu 4A'!$D$11:$P$36,4,0)),0)</f>
        <v>50</v>
      </c>
      <c r="H338" s="254">
        <f>IFERROR((VLOOKUP($D338,'[19]Mẫu 4A'!$D$11:$P$36,5,0)),0)</f>
        <v>0</v>
      </c>
      <c r="I338" s="254">
        <f>IFERROR((VLOOKUP($D338,'[19]Mẫu 4A'!$D$11:$P$36,6,0)),0)</f>
        <v>2.4</v>
      </c>
      <c r="J338" s="458">
        <f t="shared" si="80"/>
        <v>77.599999999999994</v>
      </c>
      <c r="K338" s="219" t="str">
        <f>IF(AND($J338&gt;=90,$J338&lt;=100),"X",IF($J338&lt;90,"",""))</f>
        <v/>
      </c>
      <c r="L338" s="219" t="str">
        <f>IF(AND($J338&gt;=75,$J338&lt;90),"X",IF($J338&lt;75,"",""))</f>
        <v>X</v>
      </c>
      <c r="M338" s="225" t="str">
        <f>IF(AND($J338&gt;=50,$J338&lt;75),"X",IF($J338&lt;50,"",""))</f>
        <v/>
      </c>
      <c r="N338" s="215" t="str">
        <f>IF($J338&lt;50,"X","")</f>
        <v/>
      </c>
      <c r="O338" s="225"/>
      <c r="P338" s="217" t="s">
        <v>865</v>
      </c>
      <c r="R338" s="567" t="s">
        <v>866</v>
      </c>
    </row>
    <row r="339" spans="1:18" s="248" customFormat="1" ht="27.75" customHeight="1" x14ac:dyDescent="0.25">
      <c r="A339" s="224">
        <v>20</v>
      </c>
      <c r="B339" s="313" t="s">
        <v>62</v>
      </c>
      <c r="C339" s="314" t="s">
        <v>106</v>
      </c>
      <c r="D339" s="317">
        <v>90100000730</v>
      </c>
      <c r="E339" s="254">
        <f>IFERROR((VLOOKUP($D339,'[19]Mẫu 4A'!$D$11:$P$36,2,0)),0)</f>
        <v>86</v>
      </c>
      <c r="F339" s="254">
        <f>IFERROR((VLOOKUP($D339,'[19]Mẫu 4A'!$D$11:$P$36,3,0)),0)</f>
        <v>30</v>
      </c>
      <c r="G339" s="254">
        <f>IFERROR((VLOOKUP($D339,'[19]Mẫu 4A'!$D$11:$P$36,4,0)),0)</f>
        <v>50</v>
      </c>
      <c r="H339" s="254">
        <f>IFERROR((VLOOKUP($D339,'[19]Mẫu 4A'!$D$11:$P$36,5,0)),0)</f>
        <v>0</v>
      </c>
      <c r="I339" s="254">
        <f>IFERROR((VLOOKUP($D339,'[19]Mẫu 4A'!$D$11:$P$36,6,0)),0)</f>
        <v>0</v>
      </c>
      <c r="J339" s="458">
        <f t="shared" si="80"/>
        <v>80</v>
      </c>
      <c r="K339" s="219" t="str">
        <f>IF(AND($J339&gt;=90,$J339&lt;=100),"X",IF($J339&lt;90,"",""))</f>
        <v/>
      </c>
      <c r="L339" s="219" t="str">
        <f>IF(AND($J339&gt;=75,$J339&lt;90),"X",IF($J339&lt;75,"",""))</f>
        <v>X</v>
      </c>
      <c r="M339" s="225" t="str">
        <f>IF(AND($J339&gt;=50,$J339&lt;75),"X",IF($J339&lt;50,"",""))</f>
        <v/>
      </c>
      <c r="N339" s="215" t="str">
        <f>IF($J339&lt;50,"X","")</f>
        <v/>
      </c>
      <c r="O339" s="225"/>
      <c r="P339" s="223"/>
    </row>
    <row r="340" spans="1:18" s="248" customFormat="1" ht="27.75" customHeight="1" x14ac:dyDescent="0.25">
      <c r="A340" s="220" t="s">
        <v>698</v>
      </c>
      <c r="B340" s="785" t="s">
        <v>27</v>
      </c>
      <c r="C340" s="786"/>
      <c r="D340" s="553"/>
      <c r="E340" s="222"/>
      <c r="F340" s="222"/>
      <c r="G340" s="315"/>
      <c r="H340" s="222"/>
      <c r="I340" s="222"/>
      <c r="J340" s="458"/>
      <c r="K340" s="210">
        <f>COUNTIF(K341:K342,"X")</f>
        <v>0</v>
      </c>
      <c r="L340" s="210">
        <f>COUNTIF(L341:L342,"X")</f>
        <v>2</v>
      </c>
      <c r="M340" s="210">
        <f>COUNTIF(M341:M342,"X")</f>
        <v>0</v>
      </c>
      <c r="N340" s="210">
        <f>COUNTIF(N341:N342,"X")</f>
        <v>0</v>
      </c>
      <c r="O340" s="210">
        <f>COUNTIF(O341:O342,"X")</f>
        <v>0</v>
      </c>
      <c r="P340" s="217"/>
    </row>
    <row r="341" spans="1:18" s="248" customFormat="1" ht="27.75" customHeight="1" x14ac:dyDescent="0.25">
      <c r="A341" s="224">
        <v>21</v>
      </c>
      <c r="B341" s="322" t="s">
        <v>861</v>
      </c>
      <c r="C341" s="366" t="s">
        <v>357</v>
      </c>
      <c r="D341" s="317" t="s">
        <v>863</v>
      </c>
      <c r="E341" s="254">
        <f>IFERROR((VLOOKUP($D341,'[19]Mẫu 4A'!$D$11:$P$36,2,0)),0)</f>
        <v>85</v>
      </c>
      <c r="F341" s="254">
        <f>IFERROR((VLOOKUP($D341,'[19]Mẫu 4A'!$D$11:$P$36,3,0)),0)</f>
        <v>30</v>
      </c>
      <c r="G341" s="254">
        <f>IFERROR((VLOOKUP($D341,'[19]Mẫu 4A'!$D$11:$P$36,4,0)),0)</f>
        <v>50</v>
      </c>
      <c r="H341" s="254">
        <f>IFERROR((VLOOKUP($D341,'[19]Mẫu 4A'!$D$11:$P$36,5,0)),0)</f>
        <v>0</v>
      </c>
      <c r="I341" s="254">
        <f>IFERROR((VLOOKUP($D341,'[19]Mẫu 4A'!$D$11:$P$36,6,0)),0)</f>
        <v>0</v>
      </c>
      <c r="J341" s="458">
        <f>ROUND(F341+G341+H341-I341,1)</f>
        <v>80</v>
      </c>
      <c r="K341" s="219" t="str">
        <f>IF(AND($J341&gt;=90,$J341&lt;=100),"X",IF($J341&lt;90,"",""))</f>
        <v/>
      </c>
      <c r="L341" s="219" t="str">
        <f>IF(AND($J341&gt;=75,$J341&lt;90),"X",IF($J341&lt;75,"",""))</f>
        <v>X</v>
      </c>
      <c r="M341" s="225" t="str">
        <f>IF(AND($J341&gt;=50,$J341&lt;75),"X",IF($J341&lt;50,"",""))</f>
        <v/>
      </c>
      <c r="N341" s="215" t="str">
        <f>IF($J341&lt;50,"X","")</f>
        <v/>
      </c>
      <c r="O341" s="225"/>
      <c r="P341" s="223"/>
    </row>
    <row r="342" spans="1:18" s="248" customFormat="1" ht="27.75" customHeight="1" x14ac:dyDescent="0.25">
      <c r="A342" s="224">
        <v>22</v>
      </c>
      <c r="B342" s="322" t="s">
        <v>862</v>
      </c>
      <c r="C342" s="366" t="s">
        <v>151</v>
      </c>
      <c r="D342" s="367" t="s">
        <v>864</v>
      </c>
      <c r="E342" s="254">
        <f>IFERROR((VLOOKUP($D342,'[19]Mẫu 4A'!$D$11:$P$36,2,0)),0)</f>
        <v>80</v>
      </c>
      <c r="F342" s="254">
        <f>IFERROR((VLOOKUP($D342,'[19]Mẫu 4A'!$D$11:$P$36,3,0)),0)</f>
        <v>25</v>
      </c>
      <c r="G342" s="254">
        <f>IFERROR((VLOOKUP($D342,'[19]Mẫu 4A'!$D$11:$P$36,4,0)),0)</f>
        <v>50</v>
      </c>
      <c r="H342" s="254">
        <f>IFERROR((VLOOKUP($D342,'[19]Mẫu 4A'!$D$11:$P$36,5,0)),0)</f>
        <v>0</v>
      </c>
      <c r="I342" s="254">
        <f>IFERROR((VLOOKUP($D342,'[19]Mẫu 4A'!$D$11:$P$36,6,0)),0)</f>
        <v>0</v>
      </c>
      <c r="J342" s="458">
        <f>ROUND(F342+G342+H342-I342,1)</f>
        <v>75</v>
      </c>
      <c r="K342" s="219" t="str">
        <f>IF(AND($J342&gt;=90,$J342&lt;=100),"X",IF($J342&lt;90,"",""))</f>
        <v/>
      </c>
      <c r="L342" s="219" t="str">
        <f>IF(AND($J342&gt;=75,$J342&lt;90),"X",IF($J342&lt;75,"",""))</f>
        <v>X</v>
      </c>
      <c r="M342" s="225" t="str">
        <f>IF(AND($J342&gt;=50,$J342&lt;75),"X",IF($J342&lt;50,"",""))</f>
        <v/>
      </c>
      <c r="N342" s="215" t="str">
        <f>IF($J342&lt;50,"X","")</f>
        <v/>
      </c>
      <c r="O342" s="225"/>
      <c r="P342" s="223"/>
    </row>
    <row r="343" spans="1:18" s="248" customFormat="1" ht="23.45" customHeight="1" x14ac:dyDescent="0.25">
      <c r="A343" s="220" t="s">
        <v>698</v>
      </c>
      <c r="B343" s="758" t="s">
        <v>26</v>
      </c>
      <c r="C343" s="759"/>
      <c r="D343" s="218"/>
      <c r="E343" s="222"/>
      <c r="F343" s="222"/>
      <c r="G343" s="222"/>
      <c r="H343" s="222"/>
      <c r="I343" s="222"/>
      <c r="J343" s="457"/>
      <c r="K343" s="210">
        <f>COUNTIF(K344:K344,"X")</f>
        <v>0</v>
      </c>
      <c r="L343" s="210">
        <f>COUNTIF(L344:L344,"X")</f>
        <v>1</v>
      </c>
      <c r="M343" s="210">
        <f>COUNTIF(M344:M344,"X")</f>
        <v>0</v>
      </c>
      <c r="N343" s="210">
        <f>COUNTIF(N344:N344,"X")</f>
        <v>0</v>
      </c>
      <c r="O343" s="210">
        <f>COUNTIF(O344:O344,"X")</f>
        <v>0</v>
      </c>
      <c r="P343" s="223"/>
    </row>
    <row r="344" spans="1:18" s="248" customFormat="1" ht="23.45" customHeight="1" x14ac:dyDescent="0.25">
      <c r="A344" s="224">
        <v>23</v>
      </c>
      <c r="B344" s="265" t="s">
        <v>804</v>
      </c>
      <c r="C344" s="437" t="s">
        <v>311</v>
      </c>
      <c r="D344" s="534" t="s">
        <v>876</v>
      </c>
      <c r="E344" s="254">
        <f>IFERROR((VLOOKUP($D344,'[19]Mẫu 4A'!$D$11:$P$36,2,0)),0)</f>
        <v>85</v>
      </c>
      <c r="F344" s="254">
        <f>IFERROR((VLOOKUP($D344,'[19]Mẫu 4A'!$D$11:$P$36,3,0)),0)</f>
        <v>30</v>
      </c>
      <c r="G344" s="254">
        <f>IFERROR((VLOOKUP($D344,'[19]Mẫu 4A'!$D$11:$P$36,4,0)),0)</f>
        <v>50</v>
      </c>
      <c r="H344" s="254">
        <f>IFERROR((VLOOKUP($D344,'[19]Mẫu 4A'!$D$11:$P$36,5,0)),0)</f>
        <v>0</v>
      </c>
      <c r="I344" s="254">
        <f>IFERROR((VLOOKUP($D344,'[19]Mẫu 4A'!$D$11:$P$36,6,0)),0)</f>
        <v>0</v>
      </c>
      <c r="J344" s="457">
        <f>ROUND(F344+G344+H344-I344,1)</f>
        <v>80</v>
      </c>
      <c r="K344" s="215" t="str">
        <f>IF(AND($J344&gt;=90,$J344&lt;=100),"X",IF($J344&lt;90,"",""))</f>
        <v/>
      </c>
      <c r="L344" s="215" t="str">
        <f>IF(AND($J344&gt;=75,$J344&lt;90),"X",IF($J344&lt;75,"",""))</f>
        <v>X</v>
      </c>
      <c r="M344" s="215" t="str">
        <f>IF(AND($J344&gt;=50,$J344&lt;75),"X",IF($J344&lt;50,"",""))</f>
        <v/>
      </c>
      <c r="N344" s="215" t="str">
        <f>IF($J344&lt;50,"X","")</f>
        <v/>
      </c>
      <c r="O344" s="243"/>
      <c r="P344" s="266"/>
    </row>
    <row r="345" spans="1:18" ht="26.25" customHeight="1" x14ac:dyDescent="0.25">
      <c r="A345" s="476" t="s">
        <v>466</v>
      </c>
      <c r="B345" s="477" t="s">
        <v>830</v>
      </c>
      <c r="C345" s="478"/>
      <c r="D345" s="562"/>
      <c r="E345" s="479"/>
      <c r="F345" s="479"/>
      <c r="G345" s="479"/>
      <c r="H345" s="479"/>
      <c r="I345" s="479"/>
      <c r="J345" s="479"/>
      <c r="K345" s="481">
        <f>K346</f>
        <v>3</v>
      </c>
      <c r="L345" s="481">
        <f>L346</f>
        <v>5</v>
      </c>
      <c r="M345" s="481">
        <f>M346</f>
        <v>0</v>
      </c>
      <c r="N345" s="481">
        <f>N346</f>
        <v>0</v>
      </c>
      <c r="O345" s="481">
        <f>O346</f>
        <v>0</v>
      </c>
      <c r="P345" s="479"/>
    </row>
    <row r="346" spans="1:18" s="246" customFormat="1" ht="18.75" customHeight="1" x14ac:dyDescent="0.25">
      <c r="A346" s="206" t="s">
        <v>697</v>
      </c>
      <c r="B346" s="207" t="s">
        <v>23</v>
      </c>
      <c r="C346" s="422"/>
      <c r="D346" s="208"/>
      <c r="E346" s="209"/>
      <c r="F346" s="209"/>
      <c r="G346" s="209"/>
      <c r="H346" s="209"/>
      <c r="I346" s="209"/>
      <c r="J346" s="456"/>
      <c r="K346" s="210">
        <f>COUNTIF(K347:K354,"X")</f>
        <v>3</v>
      </c>
      <c r="L346" s="210">
        <f>COUNTIF(L347:L354,"X")</f>
        <v>5</v>
      </c>
      <c r="M346" s="210">
        <f>COUNTIF(M347:M354,"X")</f>
        <v>0</v>
      </c>
      <c r="N346" s="210">
        <f>COUNTIF(N347:N354,"X")</f>
        <v>0</v>
      </c>
      <c r="O346" s="210">
        <f>COUNTIF(O347:O354,"X")</f>
        <v>0</v>
      </c>
      <c r="P346" s="208"/>
    </row>
    <row r="347" spans="1:18" s="246" customFormat="1" ht="23.45" customHeight="1" x14ac:dyDescent="0.25">
      <c r="A347" s="224">
        <v>1</v>
      </c>
      <c r="B347" s="318" t="s">
        <v>82</v>
      </c>
      <c r="C347" s="357" t="s">
        <v>274</v>
      </c>
      <c r="D347" s="317" t="s">
        <v>607</v>
      </c>
      <c r="E347" s="214">
        <f>IFERROR((VLOOKUP($D347,'[20]Mẫu 4A '!$D$11:$P$21,2,0)),0)</f>
        <v>87</v>
      </c>
      <c r="F347" s="214">
        <f>IFERROR((VLOOKUP($D347,'[20]Mẫu 4A '!$D$11:$P$21,3,0)),0)</f>
        <v>35</v>
      </c>
      <c r="G347" s="214">
        <f>IFERROR((VLOOKUP($D347,'[20]Mẫu 4A '!$D$11:$P$21,4,0)),0)</f>
        <v>50</v>
      </c>
      <c r="H347" s="214">
        <f>IFERROR((VLOOKUP($D347,'[20]Mẫu 4A '!$D$11:$P$21,5,0)),0)</f>
        <v>0</v>
      </c>
      <c r="I347" s="214">
        <f>IFERROR((VLOOKUP($D347,'[20]Mẫu 4A '!$D$11:$P$21,6,0)),0)</f>
        <v>0</v>
      </c>
      <c r="J347" s="459">
        <f>ROUND(F347+G347+H347-I347,1)</f>
        <v>85</v>
      </c>
      <c r="K347" s="219" t="str">
        <f t="shared" ref="K347:K354" si="81">IF(AND($J347&gt;=90,$J347&lt;=100),"X",IF($J347&lt;90,"",""))</f>
        <v/>
      </c>
      <c r="L347" s="219" t="str">
        <f t="shared" ref="L347:L354" si="82">IF(AND($J347&gt;=75,$J347&lt;90),"X",IF($J347&lt;75,"",""))</f>
        <v>X</v>
      </c>
      <c r="M347" s="219" t="str">
        <f t="shared" ref="M347:M354" si="83">IF(AND($J347&gt;=50,$J347&lt;75),"X",IF($J347&lt;50,"",""))</f>
        <v/>
      </c>
      <c r="N347" s="219" t="str">
        <f t="shared" ref="N347:N354" si="84">IF($J347&lt;50,"X","")</f>
        <v/>
      </c>
      <c r="O347" s="215"/>
      <c r="P347" s="208"/>
    </row>
    <row r="348" spans="1:18" s="247" customFormat="1" ht="23.45" customHeight="1" x14ac:dyDescent="0.25">
      <c r="A348" s="224">
        <v>2</v>
      </c>
      <c r="B348" s="318" t="s">
        <v>83</v>
      </c>
      <c r="C348" s="357" t="s">
        <v>594</v>
      </c>
      <c r="D348" s="317" t="s">
        <v>608</v>
      </c>
      <c r="E348" s="214">
        <f>IFERROR((VLOOKUP($D348,'[20]Mẫu 4A '!$D$11:$P$21,2,0)),0)</f>
        <v>83</v>
      </c>
      <c r="F348" s="214">
        <f>IFERROR((VLOOKUP($D348,'[20]Mẫu 4A '!$D$11:$P$21,3,0)),0)</f>
        <v>39</v>
      </c>
      <c r="G348" s="214">
        <f>IFERROR((VLOOKUP($D348,'[20]Mẫu 4A '!$D$11:$P$21,4,0)),0)</f>
        <v>60</v>
      </c>
      <c r="H348" s="214">
        <f>IFERROR((VLOOKUP($D348,'[20]Mẫu 4A '!$D$11:$P$21,5,0)),0)</f>
        <v>0</v>
      </c>
      <c r="I348" s="214">
        <f>IFERROR((VLOOKUP($D348,'[20]Mẫu 4A '!$D$11:$P$21,6,0)),0)</f>
        <v>0</v>
      </c>
      <c r="J348" s="459">
        <f t="shared" ref="J348:J354" si="85">ROUND(F348+G348+H348-I348,1)</f>
        <v>99</v>
      </c>
      <c r="K348" s="219" t="str">
        <f t="shared" si="81"/>
        <v>X</v>
      </c>
      <c r="L348" s="219" t="str">
        <f t="shared" si="82"/>
        <v/>
      </c>
      <c r="M348" s="219" t="str">
        <f t="shared" si="83"/>
        <v/>
      </c>
      <c r="N348" s="219" t="str">
        <f t="shared" si="84"/>
        <v/>
      </c>
      <c r="O348" s="215"/>
      <c r="P348" s="217"/>
    </row>
    <row r="349" spans="1:18" s="247" customFormat="1" ht="23.45" customHeight="1" x14ac:dyDescent="0.25">
      <c r="A349" s="224">
        <v>3</v>
      </c>
      <c r="B349" s="318" t="s">
        <v>84</v>
      </c>
      <c r="C349" s="357" t="s">
        <v>311</v>
      </c>
      <c r="D349" s="317" t="s">
        <v>609</v>
      </c>
      <c r="E349" s="214">
        <f>IFERROR((VLOOKUP($D349,'[20]Mẫu 4A '!$D$11:$P$21,2,0)),0)</f>
        <v>75</v>
      </c>
      <c r="F349" s="214">
        <f>IFERROR((VLOOKUP($D349,'[20]Mẫu 4A '!$D$11:$P$21,3,0)),0)</f>
        <v>37</v>
      </c>
      <c r="G349" s="214">
        <f>IFERROR((VLOOKUP($D349,'[20]Mẫu 4A '!$D$11:$P$21,4,0)),0)</f>
        <v>60</v>
      </c>
      <c r="H349" s="214">
        <f>IFERROR((VLOOKUP($D349,'[20]Mẫu 4A '!$D$11:$P$21,5,0)),0)</f>
        <v>0</v>
      </c>
      <c r="I349" s="214">
        <f>IFERROR((VLOOKUP($D349,'[20]Mẫu 4A '!$D$11:$P$21,6,0)),0)</f>
        <v>0</v>
      </c>
      <c r="J349" s="459">
        <f t="shared" si="85"/>
        <v>97</v>
      </c>
      <c r="K349" s="219" t="str">
        <f t="shared" si="81"/>
        <v>X</v>
      </c>
      <c r="L349" s="219" t="str">
        <f t="shared" si="82"/>
        <v/>
      </c>
      <c r="M349" s="219" t="str">
        <f t="shared" si="83"/>
        <v/>
      </c>
      <c r="N349" s="219" t="str">
        <f t="shared" si="84"/>
        <v/>
      </c>
      <c r="O349" s="215"/>
      <c r="P349" s="217"/>
    </row>
    <row r="350" spans="1:18" s="246" customFormat="1" ht="23.45" customHeight="1" x14ac:dyDescent="0.25">
      <c r="A350" s="224">
        <v>4</v>
      </c>
      <c r="B350" s="318" t="s">
        <v>87</v>
      </c>
      <c r="C350" s="357" t="s">
        <v>596</v>
      </c>
      <c r="D350" s="317" t="s">
        <v>612</v>
      </c>
      <c r="E350" s="214">
        <f>IFERROR((VLOOKUP($D350,'[20]Mẫu 4A '!$D$11:$P$21,2,0)),0)</f>
        <v>86</v>
      </c>
      <c r="F350" s="214">
        <f>IFERROR((VLOOKUP($D350,'[20]Mẫu 4A '!$D$11:$P$21,3,0)),0)</f>
        <v>36</v>
      </c>
      <c r="G350" s="214">
        <f>IFERROR((VLOOKUP($D350,'[20]Mẫu 4A '!$D$11:$P$21,4,0)),0)</f>
        <v>50</v>
      </c>
      <c r="H350" s="214">
        <f>IFERROR((VLOOKUP($D350,'[20]Mẫu 4A '!$D$11:$P$21,5,0)),0)</f>
        <v>0</v>
      </c>
      <c r="I350" s="214">
        <f>IFERROR((VLOOKUP($D350,'[20]Mẫu 4A '!$D$11:$P$21,6,0)),0)</f>
        <v>0</v>
      </c>
      <c r="J350" s="459">
        <f t="shared" si="85"/>
        <v>86</v>
      </c>
      <c r="K350" s="219" t="str">
        <f t="shared" si="81"/>
        <v/>
      </c>
      <c r="L350" s="219" t="str">
        <f t="shared" si="82"/>
        <v>X</v>
      </c>
      <c r="M350" s="219" t="str">
        <f t="shared" si="83"/>
        <v/>
      </c>
      <c r="N350" s="219" t="str">
        <f t="shared" si="84"/>
        <v/>
      </c>
      <c r="O350" s="215"/>
      <c r="P350" s="208"/>
    </row>
    <row r="351" spans="1:18" s="248" customFormat="1" ht="23.45" customHeight="1" x14ac:dyDescent="0.25">
      <c r="A351" s="224">
        <v>5</v>
      </c>
      <c r="B351" s="318" t="s">
        <v>85</v>
      </c>
      <c r="C351" s="357" t="s">
        <v>595</v>
      </c>
      <c r="D351" s="317" t="s">
        <v>610</v>
      </c>
      <c r="E351" s="214">
        <f>IFERROR((VLOOKUP($D351,'[20]Mẫu 4A '!$D$11:$P$21,2,0)),0)</f>
        <v>90</v>
      </c>
      <c r="F351" s="214">
        <f>IFERROR((VLOOKUP($D351,'[20]Mẫu 4A '!$D$11:$P$21,3,0)),0)</f>
        <v>36</v>
      </c>
      <c r="G351" s="214">
        <f>IFERROR((VLOOKUP($D351,'[20]Mẫu 4A '!$D$11:$P$21,4,0)),0)</f>
        <v>60</v>
      </c>
      <c r="H351" s="214">
        <f>IFERROR((VLOOKUP($D351,'[20]Mẫu 4A '!$D$11:$P$21,5,0)),0)</f>
        <v>0</v>
      </c>
      <c r="I351" s="214">
        <f>IFERROR((VLOOKUP($D351,'[20]Mẫu 4A '!$D$11:$P$21,6,0)),0)</f>
        <v>0</v>
      </c>
      <c r="J351" s="459">
        <f t="shared" si="85"/>
        <v>96</v>
      </c>
      <c r="K351" s="219" t="str">
        <f t="shared" si="81"/>
        <v>X</v>
      </c>
      <c r="L351" s="219" t="str">
        <f t="shared" si="82"/>
        <v/>
      </c>
      <c r="M351" s="219" t="str">
        <f t="shared" si="83"/>
        <v/>
      </c>
      <c r="N351" s="219" t="str">
        <f t="shared" si="84"/>
        <v/>
      </c>
      <c r="O351" s="243"/>
      <c r="P351" s="223"/>
    </row>
    <row r="352" spans="1:18" s="248" customFormat="1" ht="31.5" customHeight="1" x14ac:dyDescent="0.25">
      <c r="A352" s="224">
        <v>6</v>
      </c>
      <c r="B352" s="318" t="s">
        <v>86</v>
      </c>
      <c r="C352" s="357" t="s">
        <v>191</v>
      </c>
      <c r="D352" s="317" t="s">
        <v>611</v>
      </c>
      <c r="E352" s="214">
        <f>IFERROR((VLOOKUP($D352,'[20]Mẫu 4A '!$D$11:$P$21,2,0)),0)</f>
        <v>86</v>
      </c>
      <c r="F352" s="214">
        <f>IFERROR((VLOOKUP($D352,'[20]Mẫu 4A '!$D$11:$P$21,3,0)),0)</f>
        <v>33</v>
      </c>
      <c r="G352" s="214">
        <f>IFERROR((VLOOKUP($D352,'[20]Mẫu 4A '!$D$11:$P$21,4,0)),0)</f>
        <v>50</v>
      </c>
      <c r="H352" s="214">
        <f>IFERROR((VLOOKUP($D352,'[20]Mẫu 4A '!$D$11:$P$21,5,0)),0)</f>
        <v>0</v>
      </c>
      <c r="I352" s="214">
        <f>IFERROR((VLOOKUP($D352,'[20]Mẫu 4A '!$D$11:$P$21,6,0)),0)</f>
        <v>0</v>
      </c>
      <c r="J352" s="459">
        <f t="shared" si="85"/>
        <v>83</v>
      </c>
      <c r="K352" s="215"/>
      <c r="L352" s="215" t="s">
        <v>299</v>
      </c>
      <c r="M352" s="215" t="str">
        <f t="shared" si="83"/>
        <v/>
      </c>
      <c r="N352" s="215" t="str">
        <f t="shared" si="84"/>
        <v/>
      </c>
      <c r="O352" s="225"/>
      <c r="P352" s="217"/>
    </row>
    <row r="353" spans="1:16" s="248" customFormat="1" ht="23.45" customHeight="1" x14ac:dyDescent="0.25">
      <c r="A353" s="224">
        <v>7</v>
      </c>
      <c r="B353" s="318" t="s">
        <v>89</v>
      </c>
      <c r="C353" s="357" t="s">
        <v>214</v>
      </c>
      <c r="D353" s="317" t="s">
        <v>614</v>
      </c>
      <c r="E353" s="214">
        <f>IFERROR((VLOOKUP($D353,'[20]Mẫu 4A '!$D$11:$P$21,2,0)),0)</f>
        <v>86</v>
      </c>
      <c r="F353" s="214">
        <f>IFERROR((VLOOKUP($D353,'[20]Mẫu 4A '!$D$11:$P$21,3,0)),0)</f>
        <v>33</v>
      </c>
      <c r="G353" s="214">
        <f>IFERROR((VLOOKUP($D353,'[20]Mẫu 4A '!$D$11:$P$21,4,0)),0)</f>
        <v>50</v>
      </c>
      <c r="H353" s="214">
        <f>IFERROR((VLOOKUP($D353,'[20]Mẫu 4A '!$D$11:$P$21,5,0)),0)</f>
        <v>0</v>
      </c>
      <c r="I353" s="214">
        <f>IFERROR((VLOOKUP($D353,'[20]Mẫu 4A '!$D$11:$P$21,6,0)),0)</f>
        <v>0</v>
      </c>
      <c r="J353" s="459">
        <f t="shared" si="85"/>
        <v>83</v>
      </c>
      <c r="K353" s="215" t="str">
        <f t="shared" si="81"/>
        <v/>
      </c>
      <c r="L353" s="215" t="str">
        <f t="shared" si="82"/>
        <v>X</v>
      </c>
      <c r="M353" s="215" t="str">
        <f t="shared" si="83"/>
        <v/>
      </c>
      <c r="N353" s="215" t="str">
        <f t="shared" si="84"/>
        <v/>
      </c>
      <c r="O353" s="225"/>
      <c r="P353" s="223"/>
    </row>
    <row r="354" spans="1:16" s="248" customFormat="1" ht="23.45" customHeight="1" x14ac:dyDescent="0.25">
      <c r="A354" s="224">
        <v>8</v>
      </c>
      <c r="B354" s="318" t="s">
        <v>88</v>
      </c>
      <c r="C354" s="357" t="s">
        <v>597</v>
      </c>
      <c r="D354" s="317" t="s">
        <v>613</v>
      </c>
      <c r="E354" s="214">
        <f>IFERROR((VLOOKUP($D354,'[20]Mẫu 4A '!$D$11:$P$21,2,0)),0)</f>
        <v>86</v>
      </c>
      <c r="F354" s="214">
        <f>IFERROR((VLOOKUP($D354,'[20]Mẫu 4A '!$D$11:$P$21,3,0)),0)</f>
        <v>33</v>
      </c>
      <c r="G354" s="214">
        <f>IFERROR((VLOOKUP($D354,'[20]Mẫu 4A '!$D$11:$P$21,4,0)),0)</f>
        <v>50</v>
      </c>
      <c r="H354" s="214">
        <f>IFERROR((VLOOKUP($D354,'[20]Mẫu 4A '!$D$11:$P$21,5,0)),0)</f>
        <v>0</v>
      </c>
      <c r="I354" s="214">
        <f>IFERROR((VLOOKUP($D354,'[20]Mẫu 4A '!$D$11:$P$21,6,0)),0)</f>
        <v>0</v>
      </c>
      <c r="J354" s="459">
        <f t="shared" si="85"/>
        <v>83</v>
      </c>
      <c r="K354" s="215" t="str">
        <f t="shared" si="81"/>
        <v/>
      </c>
      <c r="L354" s="215" t="str">
        <f t="shared" si="82"/>
        <v>X</v>
      </c>
      <c r="M354" s="215" t="str">
        <f t="shared" si="83"/>
        <v/>
      </c>
      <c r="N354" s="215" t="str">
        <f t="shared" si="84"/>
        <v/>
      </c>
      <c r="O354" s="225"/>
      <c r="P354" s="223"/>
    </row>
    <row r="355" spans="1:16" ht="24" customHeight="1" x14ac:dyDescent="0.25">
      <c r="A355" s="476" t="s">
        <v>467</v>
      </c>
      <c r="B355" s="784" t="s">
        <v>831</v>
      </c>
      <c r="C355" s="784"/>
      <c r="D355" s="784"/>
      <c r="E355" s="479"/>
      <c r="F355" s="479"/>
      <c r="G355" s="479"/>
      <c r="H355" s="479"/>
      <c r="I355" s="479"/>
      <c r="J355" s="479"/>
      <c r="K355" s="481">
        <f>K356</f>
        <v>4</v>
      </c>
      <c r="L355" s="481">
        <f>L356</f>
        <v>6</v>
      </c>
      <c r="M355" s="481">
        <f>M356</f>
        <v>0</v>
      </c>
      <c r="N355" s="481">
        <f>N356</f>
        <v>0</v>
      </c>
      <c r="O355" s="481">
        <f>O356</f>
        <v>0</v>
      </c>
      <c r="P355" s="479"/>
    </row>
    <row r="356" spans="1:16" s="246" customFormat="1" ht="18.75" customHeight="1" x14ac:dyDescent="0.25">
      <c r="A356" s="206" t="s">
        <v>697</v>
      </c>
      <c r="B356" s="207" t="s">
        <v>23</v>
      </c>
      <c r="C356" s="422"/>
      <c r="D356" s="208"/>
      <c r="E356" s="209"/>
      <c r="F356" s="209"/>
      <c r="G356" s="209"/>
      <c r="H356" s="209"/>
      <c r="I356" s="209"/>
      <c r="J356" s="456"/>
      <c r="K356" s="210">
        <f>COUNTIF(K357:K366,"X")</f>
        <v>4</v>
      </c>
      <c r="L356" s="210">
        <f>COUNTIF(L357:L366,"X")</f>
        <v>6</v>
      </c>
      <c r="M356" s="210">
        <f>COUNTIF(M357:M366,"X")</f>
        <v>0</v>
      </c>
      <c r="N356" s="210">
        <f>COUNTIF(N357:N366,"X")</f>
        <v>0</v>
      </c>
      <c r="O356" s="210">
        <f>COUNTIF(O357:O366,"X")</f>
        <v>0</v>
      </c>
      <c r="P356" s="208"/>
    </row>
    <row r="357" spans="1:16" s="246" customFormat="1" ht="23.45" customHeight="1" x14ac:dyDescent="0.25">
      <c r="A357" s="224">
        <v>1</v>
      </c>
      <c r="B357" s="411" t="s">
        <v>681</v>
      </c>
      <c r="C357" s="216" t="s">
        <v>598</v>
      </c>
      <c r="D357" s="150">
        <v>31100001689</v>
      </c>
      <c r="E357" s="214">
        <f>IFERROR((VLOOKUP($D357,'[21]Mẫu 4A'!$D$11:$P$20,2,0)),0)</f>
        <v>75</v>
      </c>
      <c r="F357" s="214">
        <f>IFERROR((VLOOKUP($D357,'[21]Mẫu 4A'!$D$11:$P$20,3,0)),0)</f>
        <v>27</v>
      </c>
      <c r="G357" s="214">
        <f>IFERROR((VLOOKUP($D357,'[21]Mẫu 4A'!$D$11:$P$20,4,0)),0)</f>
        <v>50</v>
      </c>
      <c r="H357" s="214">
        <f>IFERROR((VLOOKUP($D357,'[21]Mẫu 4A'!$D$11:$P$20,5,0)),0)</f>
        <v>0</v>
      </c>
      <c r="I357" s="214">
        <f>IFERROR((VLOOKUP($D357,'[21]Mẫu 4A'!$D$11:$P$20,6,0)),0)</f>
        <v>0</v>
      </c>
      <c r="J357" s="459">
        <f>ROUND(F357+G357+H357-I357,1)</f>
        <v>77</v>
      </c>
      <c r="K357" s="219" t="str">
        <f>IF(AND($J357&gt;=90,$J357&lt;=100),"X",IF($J357&lt;90,"",""))</f>
        <v/>
      </c>
      <c r="L357" s="219" t="str">
        <f>IF(AND($J357&gt;=75,$J357&lt;90),"X",IF($J357&lt;75,"",""))</f>
        <v>X</v>
      </c>
      <c r="M357" s="219" t="str">
        <f>IF(AND($J357&gt;=50,$J357&lt;75),"X",IF($J357&lt;50,"",""))</f>
        <v/>
      </c>
      <c r="N357" s="219" t="str">
        <f>IF($J357&lt;50,"X","")</f>
        <v/>
      </c>
      <c r="O357" s="215"/>
      <c r="P357" s="208"/>
    </row>
    <row r="358" spans="1:16" s="247" customFormat="1" ht="23.45" customHeight="1" x14ac:dyDescent="0.25">
      <c r="A358" s="224">
        <v>2</v>
      </c>
      <c r="B358" s="411" t="s">
        <v>239</v>
      </c>
      <c r="C358" s="216" t="s">
        <v>272</v>
      </c>
      <c r="D358" s="150">
        <v>11100109539</v>
      </c>
      <c r="E358" s="214">
        <f>IFERROR((VLOOKUP($D358,'[21]Mẫu 4A'!$D$11:$P$20,2,0)),0)</f>
        <v>80</v>
      </c>
      <c r="F358" s="214">
        <f>IFERROR((VLOOKUP($D358,'[21]Mẫu 4A'!$D$11:$P$20,3,0)),0)</f>
        <v>26</v>
      </c>
      <c r="G358" s="214">
        <f>IFERROR((VLOOKUP($D358,'[21]Mẫu 4A'!$D$11:$P$20,4,0)),0)</f>
        <v>50</v>
      </c>
      <c r="H358" s="214">
        <f>IFERROR((VLOOKUP($D358,'[21]Mẫu 4A'!$D$11:$P$20,5,0)),0)</f>
        <v>0</v>
      </c>
      <c r="I358" s="214">
        <f>IFERROR((VLOOKUP($D358,'[21]Mẫu 4A'!$D$11:$P$20,6,0)),0)</f>
        <v>0</v>
      </c>
      <c r="J358" s="459">
        <f>ROUND(F358+G358+H358-I358,1)</f>
        <v>76</v>
      </c>
      <c r="K358" s="219" t="str">
        <f t="shared" ref="K358:K366" si="86">IF(AND($J358&gt;=90,$J358&lt;=100),"X",IF($J358&lt;90,"",""))</f>
        <v/>
      </c>
      <c r="L358" s="219" t="str">
        <f t="shared" ref="L358:L366" si="87">IF(AND($J358&gt;=75,$J358&lt;90),"X",IF($J358&lt;75,"",""))</f>
        <v>X</v>
      </c>
      <c r="M358" s="219" t="str">
        <f t="shared" ref="M358:M366" si="88">IF(AND($J358&gt;=50,$J358&lt;75),"X",IF($J358&lt;50,"",""))</f>
        <v/>
      </c>
      <c r="N358" s="219" t="str">
        <f t="shared" ref="N358:N366" si="89">IF($J358&lt;50,"X","")</f>
        <v/>
      </c>
      <c r="O358" s="215"/>
      <c r="P358" s="217"/>
    </row>
    <row r="359" spans="1:16" s="247" customFormat="1" ht="23.45" customHeight="1" x14ac:dyDescent="0.25">
      <c r="A359" s="224">
        <v>3</v>
      </c>
      <c r="B359" s="411" t="s">
        <v>164</v>
      </c>
      <c r="C359" s="216" t="s">
        <v>125</v>
      </c>
      <c r="D359" s="150">
        <v>21000001726</v>
      </c>
      <c r="E359" s="214">
        <f>IFERROR((VLOOKUP($D359,'[21]Mẫu 4A'!$D$11:$P$20,2,0)),0)</f>
        <v>82</v>
      </c>
      <c r="F359" s="214">
        <f>IFERROR((VLOOKUP($D359,'[21]Mẫu 4A'!$D$11:$P$20,3,0)),0)</f>
        <v>30</v>
      </c>
      <c r="G359" s="214">
        <f>IFERROR((VLOOKUP($D359,'[21]Mẫu 4A'!$D$11:$P$20,4,0)),0)</f>
        <v>60</v>
      </c>
      <c r="H359" s="214">
        <f>IFERROR((VLOOKUP($D359,'[21]Mẫu 4A'!$D$11:$P$20,5,0)),0)</f>
        <v>0</v>
      </c>
      <c r="I359" s="214">
        <f>IFERROR((VLOOKUP($D359,'[21]Mẫu 4A'!$D$11:$P$20,6,0)),0)</f>
        <v>0</v>
      </c>
      <c r="J359" s="459">
        <f>ROUND(F359+G359+H359-I359,1)</f>
        <v>90</v>
      </c>
      <c r="K359" s="219" t="str">
        <f t="shared" si="86"/>
        <v>X</v>
      </c>
      <c r="L359" s="219" t="str">
        <f t="shared" si="87"/>
        <v/>
      </c>
      <c r="M359" s="219" t="str">
        <f t="shared" si="88"/>
        <v/>
      </c>
      <c r="N359" s="219" t="str">
        <f t="shared" si="89"/>
        <v/>
      </c>
      <c r="O359" s="215"/>
      <c r="P359" s="217"/>
    </row>
    <row r="360" spans="1:16" s="246" customFormat="1" ht="23.45" customHeight="1" x14ac:dyDescent="0.25">
      <c r="A360" s="224">
        <v>4</v>
      </c>
      <c r="B360" s="411" t="s">
        <v>240</v>
      </c>
      <c r="C360" s="216" t="s">
        <v>599</v>
      </c>
      <c r="D360" s="150">
        <v>21100001275</v>
      </c>
      <c r="E360" s="214">
        <f>IFERROR((VLOOKUP($D360,'[21]Mẫu 4A'!$D$11:$P$20,2,0)),0)</f>
        <v>76</v>
      </c>
      <c r="F360" s="214">
        <f>IFERROR((VLOOKUP($D360,'[21]Mẫu 4A'!$D$11:$P$20,3,0)),0)</f>
        <v>26</v>
      </c>
      <c r="G360" s="214">
        <f>IFERROR((VLOOKUP($D360,'[21]Mẫu 4A'!$D$11:$P$20,4,0)),0)</f>
        <v>50</v>
      </c>
      <c r="H360" s="214">
        <f>IFERROR((VLOOKUP($D360,'[21]Mẫu 4A'!$D$11:$P$20,5,0)),0)</f>
        <v>0</v>
      </c>
      <c r="I360" s="214">
        <f>IFERROR((VLOOKUP($D360,'[21]Mẫu 4A'!$D$11:$P$20,6,0)),0)</f>
        <v>0</v>
      </c>
      <c r="J360" s="459">
        <f>ROUND(F360+G360+H360-I360,1)</f>
        <v>76</v>
      </c>
      <c r="K360" s="219" t="str">
        <f t="shared" si="86"/>
        <v/>
      </c>
      <c r="L360" s="219" t="str">
        <f t="shared" si="87"/>
        <v>X</v>
      </c>
      <c r="M360" s="219" t="str">
        <f t="shared" si="88"/>
        <v/>
      </c>
      <c r="N360" s="219" t="str">
        <f t="shared" si="89"/>
        <v/>
      </c>
      <c r="O360" s="215"/>
      <c r="P360" s="208"/>
    </row>
    <row r="361" spans="1:16" s="246" customFormat="1" ht="23.45" customHeight="1" x14ac:dyDescent="0.25">
      <c r="A361" s="224">
        <v>5</v>
      </c>
      <c r="B361" s="411" t="s">
        <v>241</v>
      </c>
      <c r="C361" s="216" t="s">
        <v>278</v>
      </c>
      <c r="D361" s="150">
        <v>81000000908</v>
      </c>
      <c r="E361" s="214">
        <f>IFERROR((VLOOKUP($D361,'[21]Mẫu 4A'!$D$11:$P$20,2,0)),0)</f>
        <v>80</v>
      </c>
      <c r="F361" s="214">
        <f>IFERROR((VLOOKUP($D361,'[21]Mẫu 4A'!$D$11:$P$20,3,0)),0)</f>
        <v>25</v>
      </c>
      <c r="G361" s="214">
        <f>IFERROR((VLOOKUP($D361,'[21]Mẫu 4A'!$D$11:$P$20,4,0)),0)</f>
        <v>50</v>
      </c>
      <c r="H361" s="214">
        <f>IFERROR((VLOOKUP($D361,'[21]Mẫu 4A'!$D$11:$P$20,5,0)),0)</f>
        <v>0</v>
      </c>
      <c r="I361" s="214">
        <f>IFERROR((VLOOKUP($D361,'[21]Mẫu 4A'!$D$11:$P$20,6,0)),0)</f>
        <v>0</v>
      </c>
      <c r="J361" s="459">
        <f t="shared" ref="J361:J366" si="90">ROUND(F361+G361+H361-I361,1)</f>
        <v>75</v>
      </c>
      <c r="K361" s="219" t="str">
        <f t="shared" si="86"/>
        <v/>
      </c>
      <c r="L361" s="219" t="str">
        <f t="shared" si="87"/>
        <v>X</v>
      </c>
      <c r="M361" s="219" t="str">
        <f t="shared" si="88"/>
        <v/>
      </c>
      <c r="N361" s="219" t="str">
        <f t="shared" si="89"/>
        <v/>
      </c>
      <c r="O361" s="215"/>
      <c r="P361" s="208"/>
    </row>
    <row r="362" spans="1:16" s="246" customFormat="1" ht="23.45" customHeight="1" x14ac:dyDescent="0.25">
      <c r="A362" s="224">
        <v>6</v>
      </c>
      <c r="B362" s="411" t="s">
        <v>242</v>
      </c>
      <c r="C362" s="216" t="s">
        <v>278</v>
      </c>
      <c r="D362" s="150">
        <v>71000000520</v>
      </c>
      <c r="E362" s="214">
        <f>IFERROR((VLOOKUP($D362,'[21]Mẫu 4A'!$D$11:$P$20,2,0)),0)</f>
        <v>77</v>
      </c>
      <c r="F362" s="214">
        <f>IFERROR((VLOOKUP($D362,'[21]Mẫu 4A'!$D$11:$P$20,3,0)),0)</f>
        <v>26</v>
      </c>
      <c r="G362" s="214">
        <f>IFERROR((VLOOKUP($D362,'[21]Mẫu 4A'!$D$11:$P$20,4,0)),0)</f>
        <v>50</v>
      </c>
      <c r="H362" s="214">
        <f>IFERROR((VLOOKUP($D362,'[21]Mẫu 4A'!$D$11:$P$20,5,0)),0)</f>
        <v>0</v>
      </c>
      <c r="I362" s="214">
        <f>IFERROR((VLOOKUP($D362,'[21]Mẫu 4A'!$D$11:$P$20,6,0)),0)</f>
        <v>0</v>
      </c>
      <c r="J362" s="459">
        <f t="shared" si="90"/>
        <v>76</v>
      </c>
      <c r="K362" s="219" t="str">
        <f t="shared" si="86"/>
        <v/>
      </c>
      <c r="L362" s="219" t="str">
        <f t="shared" si="87"/>
        <v>X</v>
      </c>
      <c r="M362" s="219" t="str">
        <f t="shared" si="88"/>
        <v/>
      </c>
      <c r="N362" s="219" t="str">
        <f t="shared" si="89"/>
        <v/>
      </c>
      <c r="O362" s="215"/>
      <c r="P362" s="208"/>
    </row>
    <row r="363" spans="1:16" s="246" customFormat="1" ht="23.45" customHeight="1" x14ac:dyDescent="0.25">
      <c r="A363" s="224">
        <v>7</v>
      </c>
      <c r="B363" s="411" t="s">
        <v>144</v>
      </c>
      <c r="C363" s="216" t="s">
        <v>600</v>
      </c>
      <c r="D363" s="150">
        <v>21000001080</v>
      </c>
      <c r="E363" s="214">
        <f>IFERROR((VLOOKUP($D363,'[21]Mẫu 4A'!$D$11:$P$20,2,0)),0)</f>
        <v>85</v>
      </c>
      <c r="F363" s="214">
        <f>IFERROR((VLOOKUP($D363,'[21]Mẫu 4A'!$D$11:$P$20,3,0)),0)</f>
        <v>35</v>
      </c>
      <c r="G363" s="214">
        <f>IFERROR((VLOOKUP($D363,'[21]Mẫu 4A'!$D$11:$P$20,4,0)),0)</f>
        <v>60</v>
      </c>
      <c r="H363" s="214">
        <f>IFERROR((VLOOKUP($D363,'[21]Mẫu 4A'!$D$11:$P$20,5,0)),0)</f>
        <v>0</v>
      </c>
      <c r="I363" s="214">
        <f>IFERROR((VLOOKUP($D363,'[21]Mẫu 4A'!$D$11:$P$20,6,0)),0)</f>
        <v>0</v>
      </c>
      <c r="J363" s="459">
        <f t="shared" si="90"/>
        <v>95</v>
      </c>
      <c r="K363" s="219" t="str">
        <f t="shared" si="86"/>
        <v>X</v>
      </c>
      <c r="L363" s="219" t="str">
        <f t="shared" si="87"/>
        <v/>
      </c>
      <c r="M363" s="219" t="str">
        <f t="shared" si="88"/>
        <v/>
      </c>
      <c r="N363" s="219" t="str">
        <f t="shared" si="89"/>
        <v/>
      </c>
      <c r="O363" s="215"/>
      <c r="P363" s="208"/>
    </row>
    <row r="364" spans="1:16" s="246" customFormat="1" ht="23.45" customHeight="1" x14ac:dyDescent="0.25">
      <c r="A364" s="224">
        <v>8</v>
      </c>
      <c r="B364" s="411" t="s">
        <v>243</v>
      </c>
      <c r="C364" s="216" t="s">
        <v>423</v>
      </c>
      <c r="D364" s="150">
        <v>11100111411</v>
      </c>
      <c r="E364" s="214">
        <f>IFERROR((VLOOKUP($D364,'[21]Mẫu 4A'!$D$11:$P$20,2,0)),0)</f>
        <v>84</v>
      </c>
      <c r="F364" s="214">
        <f>IFERROR((VLOOKUP($D364,'[21]Mẫu 4A'!$D$11:$P$20,3,0)),0)</f>
        <v>30</v>
      </c>
      <c r="G364" s="214">
        <f>IFERROR((VLOOKUP($D364,'[21]Mẫu 4A'!$D$11:$P$20,4,0)),0)</f>
        <v>60</v>
      </c>
      <c r="H364" s="214">
        <f>IFERROR((VLOOKUP($D364,'[21]Mẫu 4A'!$D$11:$P$20,5,0)),0)</f>
        <v>0</v>
      </c>
      <c r="I364" s="214">
        <f>IFERROR((VLOOKUP($D364,'[21]Mẫu 4A'!$D$11:$P$20,6,0)),0)</f>
        <v>0</v>
      </c>
      <c r="J364" s="459">
        <f t="shared" si="90"/>
        <v>90</v>
      </c>
      <c r="K364" s="219" t="str">
        <f t="shared" si="86"/>
        <v>X</v>
      </c>
      <c r="L364" s="219" t="str">
        <f t="shared" si="87"/>
        <v/>
      </c>
      <c r="M364" s="219" t="str">
        <f t="shared" si="88"/>
        <v/>
      </c>
      <c r="N364" s="219" t="str">
        <f t="shared" si="89"/>
        <v/>
      </c>
      <c r="O364" s="215"/>
      <c r="P364" s="208"/>
    </row>
    <row r="365" spans="1:16" s="246" customFormat="1" ht="23.45" customHeight="1" x14ac:dyDescent="0.25">
      <c r="A365" s="224">
        <v>9</v>
      </c>
      <c r="B365" s="411" t="s">
        <v>682</v>
      </c>
      <c r="C365" s="216" t="s">
        <v>282</v>
      </c>
      <c r="D365" s="150">
        <v>40900000624</v>
      </c>
      <c r="E365" s="214">
        <f>IFERROR((VLOOKUP($D365,'[21]Mẫu 4A'!$D$11:$P$20,2,0)),0)</f>
        <v>90</v>
      </c>
      <c r="F365" s="214">
        <f>IFERROR((VLOOKUP($D365,'[21]Mẫu 4A'!$D$11:$P$20,3,0)),0)</f>
        <v>30</v>
      </c>
      <c r="G365" s="214">
        <f>IFERROR((VLOOKUP($D365,'[21]Mẫu 4A'!$D$11:$P$20,4,0)),0)</f>
        <v>60</v>
      </c>
      <c r="H365" s="214">
        <f>IFERROR((VLOOKUP($D365,'[21]Mẫu 4A'!$D$11:$P$20,5,0)),0)</f>
        <v>0</v>
      </c>
      <c r="I365" s="214">
        <f>IFERROR((VLOOKUP($D365,'[21]Mẫu 4A'!$D$11:$P$20,6,0)),0)</f>
        <v>0</v>
      </c>
      <c r="J365" s="459">
        <f t="shared" si="90"/>
        <v>90</v>
      </c>
      <c r="K365" s="219" t="str">
        <f t="shared" si="86"/>
        <v>X</v>
      </c>
      <c r="L365" s="219" t="str">
        <f t="shared" si="87"/>
        <v/>
      </c>
      <c r="M365" s="219" t="str">
        <f t="shared" si="88"/>
        <v/>
      </c>
      <c r="N365" s="219" t="str">
        <f t="shared" si="89"/>
        <v/>
      </c>
      <c r="O365" s="215"/>
      <c r="P365" s="208"/>
    </row>
    <row r="366" spans="1:16" s="248" customFormat="1" ht="23.45" customHeight="1" x14ac:dyDescent="0.25">
      <c r="A366" s="224">
        <v>10</v>
      </c>
      <c r="B366" s="411" t="s">
        <v>245</v>
      </c>
      <c r="C366" s="216" t="s">
        <v>146</v>
      </c>
      <c r="D366" s="150">
        <v>11100000761</v>
      </c>
      <c r="E366" s="214">
        <f>IFERROR((VLOOKUP($D366,'[21]Mẫu 4A'!$D$11:$P$20,2,0)),0)</f>
        <v>82</v>
      </c>
      <c r="F366" s="214">
        <f>IFERROR((VLOOKUP($D366,'[21]Mẫu 4A'!$D$11:$P$20,3,0)),0)</f>
        <v>26</v>
      </c>
      <c r="G366" s="214">
        <f>IFERROR((VLOOKUP($D366,'[21]Mẫu 4A'!$D$11:$P$20,4,0)),0)</f>
        <v>50</v>
      </c>
      <c r="H366" s="214">
        <f>IFERROR((VLOOKUP($D366,'[21]Mẫu 4A'!$D$11:$P$20,5,0)),0)</f>
        <v>0</v>
      </c>
      <c r="I366" s="214">
        <f>IFERROR((VLOOKUP($D366,'[21]Mẫu 4A'!$D$11:$P$20,6,0)),0)</f>
        <v>0</v>
      </c>
      <c r="J366" s="459">
        <f t="shared" si="90"/>
        <v>76</v>
      </c>
      <c r="K366" s="219" t="str">
        <f t="shared" si="86"/>
        <v/>
      </c>
      <c r="L366" s="219" t="str">
        <f t="shared" si="87"/>
        <v>X</v>
      </c>
      <c r="M366" s="219" t="str">
        <f t="shared" si="88"/>
        <v/>
      </c>
      <c r="N366" s="219" t="str">
        <f t="shared" si="89"/>
        <v/>
      </c>
      <c r="O366" s="215"/>
      <c r="P366" s="223"/>
    </row>
    <row r="367" spans="1:16" ht="25.5" customHeight="1" x14ac:dyDescent="0.25">
      <c r="A367" s="476" t="s">
        <v>468</v>
      </c>
      <c r="B367" s="477" t="s">
        <v>489</v>
      </c>
      <c r="C367" s="478"/>
      <c r="D367" s="562"/>
      <c r="E367" s="479"/>
      <c r="F367" s="479"/>
      <c r="G367" s="479"/>
      <c r="H367" s="479"/>
      <c r="I367" s="479"/>
      <c r="J367" s="479"/>
      <c r="K367" s="481">
        <f>K368+K382</f>
        <v>5</v>
      </c>
      <c r="L367" s="481">
        <f>L368+L382</f>
        <v>9</v>
      </c>
      <c r="M367" s="481">
        <f>M368+M382</f>
        <v>0</v>
      </c>
      <c r="N367" s="481">
        <f>N368+N382</f>
        <v>0</v>
      </c>
      <c r="O367" s="481">
        <f>O368+O382</f>
        <v>0</v>
      </c>
      <c r="P367" s="479"/>
    </row>
    <row r="368" spans="1:16" s="3" customFormat="1" ht="18.75" customHeight="1" x14ac:dyDescent="0.25">
      <c r="A368" s="20" t="s">
        <v>697</v>
      </c>
      <c r="B368" s="21" t="s">
        <v>23</v>
      </c>
      <c r="C368" s="431"/>
      <c r="D368" s="9"/>
      <c r="E368" s="19"/>
      <c r="F368" s="19"/>
      <c r="G368" s="19"/>
      <c r="H368" s="19"/>
      <c r="I368" s="19"/>
      <c r="J368" s="460"/>
      <c r="K368" s="210">
        <f>COUNTIF(K369:K381,"X")</f>
        <v>5</v>
      </c>
      <c r="L368" s="210">
        <f>COUNTIF(L369:L381,"X")</f>
        <v>8</v>
      </c>
      <c r="M368" s="210">
        <f>COUNTIF(M369:M381,"X")</f>
        <v>0</v>
      </c>
      <c r="N368" s="210">
        <f>COUNTIF(N369:N381,"X")</f>
        <v>0</v>
      </c>
      <c r="O368" s="210">
        <f>COUNTIF(O369:O381,"X")</f>
        <v>0</v>
      </c>
      <c r="P368" s="208"/>
    </row>
    <row r="369" spans="1:17" s="3" customFormat="1" ht="18.75" customHeight="1" x14ac:dyDescent="0.25">
      <c r="A369" s="13">
        <v>1</v>
      </c>
      <c r="B369" s="73" t="s">
        <v>269</v>
      </c>
      <c r="C369" s="443" t="s">
        <v>270</v>
      </c>
      <c r="D369" s="10">
        <v>50800000001</v>
      </c>
      <c r="E369" s="40">
        <f>IFERROR((VLOOKUP($D369,'[22]Mẫu 4A'!$D$11:$P$28,2,0)),0)</f>
        <v>92</v>
      </c>
      <c r="F369" s="40">
        <f>IFERROR((VLOOKUP($D369,'[22]Mẫu 4A'!$D$11:$P$28,3,0)),0)</f>
        <v>33</v>
      </c>
      <c r="G369" s="40">
        <f>IFERROR((VLOOKUP($D369,'[22]Mẫu 4A'!$D$11:$P$28,4,0)),0)</f>
        <v>60</v>
      </c>
      <c r="H369" s="40">
        <f>IFERROR((VLOOKUP($D369,'[22]Mẫu 4A'!$D$11:$P$28,5,0)),0)</f>
        <v>0</v>
      </c>
      <c r="I369" s="40">
        <f>IFERROR((VLOOKUP($D369,'[22]Mẫu 4A'!$D$11:$P$28,6,0)),0)</f>
        <v>0</v>
      </c>
      <c r="J369" s="470">
        <f t="shared" ref="J369:J380" si="91">ROUND(SUM($F369:$H369)-$I369,1)</f>
        <v>93</v>
      </c>
      <c r="K369" s="219" t="str">
        <f>IF(AND($J369&gt;=90,$J369&lt;=100),"X",IF($J369&lt;90,"",""))</f>
        <v>X</v>
      </c>
      <c r="L369" s="219" t="str">
        <f>IF(AND($J369&gt;=75,$J369&lt;90),"X",IF($J369&lt;75,"",""))</f>
        <v/>
      </c>
      <c r="M369" s="219" t="str">
        <f>IF(AND($J369&gt;=50,$J369&lt;75),"X",IF($J369&lt;50,"",""))</f>
        <v/>
      </c>
      <c r="N369" s="219" t="str">
        <f>IF($J369&lt;50,"X","")</f>
        <v/>
      </c>
      <c r="O369" s="215"/>
      <c r="P369" s="320"/>
      <c r="Q369" s="321"/>
    </row>
    <row r="370" spans="1:17" s="3" customFormat="1" ht="18.75" customHeight="1" x14ac:dyDescent="0.25">
      <c r="A370" s="13">
        <v>2</v>
      </c>
      <c r="B370" s="73" t="s">
        <v>271</v>
      </c>
      <c r="C370" s="443" t="s">
        <v>272</v>
      </c>
      <c r="D370" s="10">
        <v>71000000474</v>
      </c>
      <c r="E370" s="40">
        <f>IFERROR((VLOOKUP($D370,'[22]Mẫu 4A'!$D$11:$P$28,2,0)),0)</f>
        <v>75</v>
      </c>
      <c r="F370" s="40">
        <f>IFERROR((VLOOKUP($D370,'[22]Mẫu 4A'!$D$11:$P$28,3,0)),0)</f>
        <v>28</v>
      </c>
      <c r="G370" s="40">
        <f>IFERROR((VLOOKUP($D370,'[22]Mẫu 4A'!$D$11:$P$28,4,0)),0)</f>
        <v>50</v>
      </c>
      <c r="H370" s="40">
        <f>IFERROR((VLOOKUP($D370,'[22]Mẫu 4A'!$D$11:$P$28,5,0)),0)</f>
        <v>0</v>
      </c>
      <c r="I370" s="40">
        <f>IFERROR((VLOOKUP($D370,'[22]Mẫu 4A'!$D$11:$P$28,6,0)),0)</f>
        <v>0</v>
      </c>
      <c r="J370" s="470">
        <f t="shared" si="91"/>
        <v>78</v>
      </c>
      <c r="K370" s="219" t="str">
        <f t="shared" ref="K370:K381" si="92">IF(AND($J370&gt;=90,$J370&lt;=100),"X",IF($J370&lt;90,"",""))</f>
        <v/>
      </c>
      <c r="L370" s="219" t="str">
        <f t="shared" ref="L370:L381" si="93">IF(AND($J370&gt;=75,$J370&lt;90),"X",IF($J370&lt;75,"",""))</f>
        <v>X</v>
      </c>
      <c r="M370" s="219" t="str">
        <f t="shared" ref="M370:M381" si="94">IF(AND($J370&gt;=50,$J370&lt;75),"X",IF($J370&lt;50,"",""))</f>
        <v/>
      </c>
      <c r="N370" s="219" t="str">
        <f t="shared" ref="N370:N381" si="95">IF($J370&lt;50,"X","")</f>
        <v/>
      </c>
      <c r="O370" s="215"/>
      <c r="P370" s="9"/>
    </row>
    <row r="371" spans="1:17" s="3" customFormat="1" ht="18.75" customHeight="1" x14ac:dyDescent="0.25">
      <c r="A371" s="13">
        <v>3</v>
      </c>
      <c r="B371" s="372" t="s">
        <v>273</v>
      </c>
      <c r="C371" s="445" t="s">
        <v>274</v>
      </c>
      <c r="D371" s="10">
        <v>60300000100</v>
      </c>
      <c r="E371" s="40">
        <f>IFERROR((VLOOKUP($D371,'[22]Mẫu 4A'!$D$11:$P$28,2,0)),0)</f>
        <v>87</v>
      </c>
      <c r="F371" s="40">
        <f>IFERROR((VLOOKUP($D371,'[22]Mẫu 4A'!$D$11:$P$28,3,0)),0)</f>
        <v>32</v>
      </c>
      <c r="G371" s="40">
        <f>IFERROR((VLOOKUP($D371,'[22]Mẫu 4A'!$D$11:$P$28,4,0)),0)</f>
        <v>60</v>
      </c>
      <c r="H371" s="40">
        <f>IFERROR((VLOOKUP($D371,'[22]Mẫu 4A'!$D$11:$P$28,5,0)),0)</f>
        <v>0</v>
      </c>
      <c r="I371" s="40">
        <f>IFERROR((VLOOKUP($D371,'[22]Mẫu 4A'!$D$11:$P$28,6,0)),0)</f>
        <v>0</v>
      </c>
      <c r="J371" s="470">
        <f t="shared" si="91"/>
        <v>92</v>
      </c>
      <c r="K371" s="219" t="str">
        <f t="shared" si="92"/>
        <v>X</v>
      </c>
      <c r="L371" s="219" t="str">
        <f t="shared" si="93"/>
        <v/>
      </c>
      <c r="M371" s="219" t="str">
        <f t="shared" si="94"/>
        <v/>
      </c>
      <c r="N371" s="219" t="str">
        <f t="shared" si="95"/>
        <v/>
      </c>
      <c r="O371" s="215"/>
      <c r="P371" s="217"/>
    </row>
    <row r="372" spans="1:17" s="3" customFormat="1" ht="18.75" customHeight="1" x14ac:dyDescent="0.25">
      <c r="A372" s="13">
        <v>4</v>
      </c>
      <c r="B372" s="372" t="s">
        <v>275</v>
      </c>
      <c r="C372" s="445" t="s">
        <v>276</v>
      </c>
      <c r="D372" s="10">
        <v>60200000731</v>
      </c>
      <c r="E372" s="40">
        <f>IFERROR((VLOOKUP($D372,'[22]Mẫu 4A'!$D$11:$P$28,2,0)),0)</f>
        <v>87</v>
      </c>
      <c r="F372" s="40">
        <f>IFERROR((VLOOKUP($D372,'[22]Mẫu 4A'!$D$11:$P$28,3,0)),0)</f>
        <v>32</v>
      </c>
      <c r="G372" s="40">
        <f>IFERROR((VLOOKUP($D372,'[22]Mẫu 4A'!$D$11:$P$28,4,0)),0)</f>
        <v>50</v>
      </c>
      <c r="H372" s="40">
        <f>IFERROR((VLOOKUP($D372,'[22]Mẫu 4A'!$D$11:$P$28,5,0)),0)</f>
        <v>0</v>
      </c>
      <c r="I372" s="40">
        <f>IFERROR((VLOOKUP($D372,'[22]Mẫu 4A'!$D$11:$P$28,6,0)),0)</f>
        <v>0</v>
      </c>
      <c r="J372" s="470">
        <f t="shared" si="91"/>
        <v>82</v>
      </c>
      <c r="K372" s="219"/>
      <c r="L372" s="219" t="s">
        <v>299</v>
      </c>
      <c r="M372" s="219" t="str">
        <f t="shared" si="94"/>
        <v/>
      </c>
      <c r="N372" s="219" t="str">
        <f t="shared" si="95"/>
        <v/>
      </c>
      <c r="O372" s="215"/>
      <c r="P372" s="320"/>
      <c r="Q372" s="321"/>
    </row>
    <row r="373" spans="1:17" s="4" customFormat="1" ht="23.45" customHeight="1" x14ac:dyDescent="0.25">
      <c r="A373" s="13">
        <v>5</v>
      </c>
      <c r="B373" s="372" t="s">
        <v>285</v>
      </c>
      <c r="C373" s="445" t="s">
        <v>146</v>
      </c>
      <c r="D373" s="563">
        <v>60200000588</v>
      </c>
      <c r="E373" s="40">
        <f>IFERROR((VLOOKUP($D373,'[22]Mẫu 4A'!$D$11:$P$28,2,0)),0)</f>
        <v>93</v>
      </c>
      <c r="F373" s="40">
        <f>IFERROR((VLOOKUP($D373,'[22]Mẫu 4A'!$D$11:$P$28,3,0)),0)</f>
        <v>32</v>
      </c>
      <c r="G373" s="40">
        <f>IFERROR((VLOOKUP($D373,'[22]Mẫu 4A'!$D$11:$P$28,4,0)),0)</f>
        <v>60</v>
      </c>
      <c r="H373" s="40">
        <f>IFERROR((VLOOKUP($D373,'[22]Mẫu 4A'!$D$11:$P$28,5,0)),0)</f>
        <v>0</v>
      </c>
      <c r="I373" s="40">
        <f>IFERROR((VLOOKUP($D373,'[22]Mẫu 4A'!$D$11:$P$28,6,0)),0)</f>
        <v>0</v>
      </c>
      <c r="J373" s="470">
        <f>ROUND(SUM($F373:$H373)-$I373,1)</f>
        <v>92</v>
      </c>
      <c r="K373" s="219" t="str">
        <f>IF(AND($J373&gt;=90,$J373&lt;=100),"X",IF($J373&lt;90,"",""))</f>
        <v>X</v>
      </c>
      <c r="L373" s="219" t="str">
        <f>IF(AND($J373&gt;=75,$J373&lt;90),"X",IF($J373&lt;75,"",""))</f>
        <v/>
      </c>
      <c r="M373" s="219" t="str">
        <f>IF(AND($J373&gt;=50,$J373&lt;75),"X",IF($J373&lt;50,"",""))</f>
        <v/>
      </c>
      <c r="N373" s="219" t="str">
        <f>IF($J373&lt;50,"X","")</f>
        <v/>
      </c>
      <c r="O373" s="215"/>
      <c r="P373" s="320"/>
      <c r="Q373" s="321"/>
    </row>
    <row r="374" spans="1:17" s="3" customFormat="1" ht="22.5" customHeight="1" x14ac:dyDescent="0.25">
      <c r="A374" s="13">
        <v>6</v>
      </c>
      <c r="B374" s="372" t="s">
        <v>277</v>
      </c>
      <c r="C374" s="445" t="s">
        <v>278</v>
      </c>
      <c r="D374" s="10">
        <v>60300000171</v>
      </c>
      <c r="E374" s="40">
        <f>IFERROR((VLOOKUP($D374,'[22]Mẫu 4A'!$D$11:$P$28,2,0)),0)</f>
        <v>85</v>
      </c>
      <c r="F374" s="40">
        <f>IFERROR((VLOOKUP($D374,'[22]Mẫu 4A'!$D$11:$P$28,3,0)),0)</f>
        <v>31</v>
      </c>
      <c r="G374" s="40">
        <f>IFERROR((VLOOKUP($D374,'[22]Mẫu 4A'!$D$11:$P$28,4,0)),0)</f>
        <v>50</v>
      </c>
      <c r="H374" s="40">
        <f>IFERROR((VLOOKUP($D374,'[22]Mẫu 4A'!$D$11:$P$28,5,0)),0)</f>
        <v>0</v>
      </c>
      <c r="I374" s="40">
        <f>IFERROR((VLOOKUP($D374,'[22]Mẫu 4A'!$D$11:$P$28,6,0)),0)</f>
        <v>0</v>
      </c>
      <c r="J374" s="470">
        <f t="shared" si="91"/>
        <v>81</v>
      </c>
      <c r="K374" s="219" t="str">
        <f t="shared" si="92"/>
        <v/>
      </c>
      <c r="L374" s="219" t="str">
        <f t="shared" si="93"/>
        <v>X</v>
      </c>
      <c r="M374" s="219" t="str">
        <f t="shared" si="94"/>
        <v/>
      </c>
      <c r="N374" s="219" t="str">
        <f t="shared" si="95"/>
        <v/>
      </c>
      <c r="O374" s="215"/>
      <c r="P374" s="320"/>
      <c r="Q374" s="321"/>
    </row>
    <row r="375" spans="1:17" s="3" customFormat="1" ht="22.5" customHeight="1" x14ac:dyDescent="0.25">
      <c r="A375" s="13">
        <v>7</v>
      </c>
      <c r="B375" s="73" t="s">
        <v>279</v>
      </c>
      <c r="C375" s="443" t="s">
        <v>280</v>
      </c>
      <c r="D375" s="10">
        <v>51200000905</v>
      </c>
      <c r="E375" s="40">
        <f>IFERROR((VLOOKUP($D375,'[22]Mẫu 4A'!$D$11:$P$28,2,0)),0)</f>
        <v>85</v>
      </c>
      <c r="F375" s="40">
        <f>IFERROR((VLOOKUP($D375,'[22]Mẫu 4A'!$D$11:$P$28,3,0)),0)</f>
        <v>30</v>
      </c>
      <c r="G375" s="40">
        <f>IFERROR((VLOOKUP($D375,'[22]Mẫu 4A'!$D$11:$P$28,4,0)),0)</f>
        <v>50</v>
      </c>
      <c r="H375" s="40">
        <f>IFERROR((VLOOKUP($D375,'[22]Mẫu 4A'!$D$11:$P$28,5,0)),0)</f>
        <v>0</v>
      </c>
      <c r="I375" s="40">
        <f>IFERROR((VLOOKUP($D375,'[22]Mẫu 4A'!$D$11:$P$28,6,0)),0)</f>
        <v>0</v>
      </c>
      <c r="J375" s="470">
        <f t="shared" si="91"/>
        <v>80</v>
      </c>
      <c r="K375" s="219" t="str">
        <f t="shared" si="92"/>
        <v/>
      </c>
      <c r="L375" s="219" t="str">
        <f t="shared" si="93"/>
        <v>X</v>
      </c>
      <c r="M375" s="219" t="str">
        <f t="shared" si="94"/>
        <v/>
      </c>
      <c r="N375" s="219" t="str">
        <f t="shared" si="95"/>
        <v/>
      </c>
      <c r="O375" s="215"/>
      <c r="P375" s="320"/>
      <c r="Q375" s="321"/>
    </row>
    <row r="376" spans="1:17" s="3" customFormat="1" ht="22.5" customHeight="1" x14ac:dyDescent="0.25">
      <c r="A376" s="13">
        <v>8</v>
      </c>
      <c r="B376" s="73" t="s">
        <v>281</v>
      </c>
      <c r="C376" s="443" t="s">
        <v>282</v>
      </c>
      <c r="D376" s="10">
        <v>60200000517</v>
      </c>
      <c r="E376" s="40">
        <f>IFERROR((VLOOKUP($D376,'[22]Mẫu 4A'!$D$11:$P$28,2,0)),0)</f>
        <v>87</v>
      </c>
      <c r="F376" s="40">
        <f>IFERROR((VLOOKUP($D376,'[22]Mẫu 4A'!$D$11:$P$28,3,0)),0)</f>
        <v>31</v>
      </c>
      <c r="G376" s="40">
        <f>IFERROR((VLOOKUP($D376,'[22]Mẫu 4A'!$D$11:$P$28,4,0)),0)</f>
        <v>60</v>
      </c>
      <c r="H376" s="40">
        <f>IFERROR((VLOOKUP($D376,'[22]Mẫu 4A'!$D$11:$P$28,5,0)),0)</f>
        <v>0</v>
      </c>
      <c r="I376" s="40">
        <f>IFERROR((VLOOKUP($D376,'[22]Mẫu 4A'!$D$11:$P$28,6,0)),0)</f>
        <v>0</v>
      </c>
      <c r="J376" s="470">
        <f t="shared" si="91"/>
        <v>91</v>
      </c>
      <c r="K376" s="219" t="str">
        <f t="shared" si="92"/>
        <v>X</v>
      </c>
      <c r="L376" s="219" t="str">
        <f t="shared" si="93"/>
        <v/>
      </c>
      <c r="M376" s="219" t="str">
        <f t="shared" si="94"/>
        <v/>
      </c>
      <c r="N376" s="219" t="str">
        <f t="shared" si="95"/>
        <v/>
      </c>
      <c r="O376" s="215"/>
      <c r="P376" s="320"/>
      <c r="Q376" s="321"/>
    </row>
    <row r="377" spans="1:17" s="3" customFormat="1" ht="18.75" customHeight="1" x14ac:dyDescent="0.25">
      <c r="A377" s="13">
        <v>9</v>
      </c>
      <c r="B377" s="73" t="s">
        <v>57</v>
      </c>
      <c r="C377" s="443" t="s">
        <v>105</v>
      </c>
      <c r="D377" s="10">
        <v>60200000637</v>
      </c>
      <c r="E377" s="40">
        <f>IFERROR((VLOOKUP($D377,'[22]Mẫu 4A'!$D$11:$P$28,2,0)),0)</f>
        <v>85</v>
      </c>
      <c r="F377" s="40">
        <f>IFERROR((VLOOKUP($D377,'[22]Mẫu 4A'!$D$11:$P$28,3,0)),0)</f>
        <v>30</v>
      </c>
      <c r="G377" s="40">
        <f>IFERROR((VLOOKUP($D377,'[22]Mẫu 4A'!$D$11:$P$28,4,0)),0)</f>
        <v>50</v>
      </c>
      <c r="H377" s="40">
        <f>IFERROR((VLOOKUP($D377,'[22]Mẫu 4A'!$D$11:$P$28,5,0)),0)</f>
        <v>0</v>
      </c>
      <c r="I377" s="40">
        <f>IFERROR((VLOOKUP($D377,'[22]Mẫu 4A'!$D$11:$P$28,6,0)),0)</f>
        <v>0</v>
      </c>
      <c r="J377" s="470">
        <f t="shared" si="91"/>
        <v>80</v>
      </c>
      <c r="K377" s="219" t="str">
        <f t="shared" si="92"/>
        <v/>
      </c>
      <c r="L377" s="219" t="str">
        <f t="shared" si="93"/>
        <v>X</v>
      </c>
      <c r="M377" s="219" t="str">
        <f t="shared" si="94"/>
        <v/>
      </c>
      <c r="N377" s="219" t="str">
        <f t="shared" si="95"/>
        <v/>
      </c>
      <c r="O377" s="215"/>
      <c r="P377" s="320"/>
      <c r="Q377" s="321"/>
    </row>
    <row r="378" spans="1:17" s="3" customFormat="1" ht="23.45" customHeight="1" x14ac:dyDescent="0.25">
      <c r="A378" s="13">
        <v>10</v>
      </c>
      <c r="B378" s="73" t="s">
        <v>283</v>
      </c>
      <c r="C378" s="443" t="s">
        <v>284</v>
      </c>
      <c r="D378" s="563">
        <v>71000000507</v>
      </c>
      <c r="E378" s="40">
        <f>IFERROR((VLOOKUP($D378,'[22]Mẫu 4A'!$D$11:$P$28,2,0)),0)</f>
        <v>85</v>
      </c>
      <c r="F378" s="40">
        <f>IFERROR((VLOOKUP($D378,'[22]Mẫu 4A'!$D$11:$P$28,3,0)),0)</f>
        <v>28</v>
      </c>
      <c r="G378" s="40">
        <f>IFERROR((VLOOKUP($D378,'[22]Mẫu 4A'!$D$11:$P$28,4,0)),0)</f>
        <v>50</v>
      </c>
      <c r="H378" s="40">
        <f>IFERROR((VLOOKUP($D378,'[22]Mẫu 4A'!$D$11:$P$28,5,0)),0)</f>
        <v>0</v>
      </c>
      <c r="I378" s="40">
        <f>IFERROR((VLOOKUP($D378,'[22]Mẫu 4A'!$D$11:$P$28,6,0)),0)</f>
        <v>0</v>
      </c>
      <c r="J378" s="470">
        <f t="shared" si="91"/>
        <v>78</v>
      </c>
      <c r="K378" s="219" t="str">
        <f t="shared" si="92"/>
        <v/>
      </c>
      <c r="L378" s="219" t="str">
        <f t="shared" si="93"/>
        <v>X</v>
      </c>
      <c r="M378" s="219" t="str">
        <f t="shared" si="94"/>
        <v/>
      </c>
      <c r="N378" s="219" t="str">
        <f t="shared" si="95"/>
        <v/>
      </c>
      <c r="O378" s="215"/>
      <c r="P378" s="9"/>
    </row>
    <row r="379" spans="1:17" s="4" customFormat="1" ht="23.45" customHeight="1" x14ac:dyDescent="0.25">
      <c r="A379" s="13">
        <v>11</v>
      </c>
      <c r="B379" s="73" t="s">
        <v>286</v>
      </c>
      <c r="C379" s="443" t="s">
        <v>230</v>
      </c>
      <c r="D379" s="563">
        <v>60300000115</v>
      </c>
      <c r="E379" s="40">
        <f>IFERROR((VLOOKUP($D379,'[22]Mẫu 4A'!$D$11:$P$28,2,0)),0)</f>
        <v>87</v>
      </c>
      <c r="F379" s="40">
        <f>IFERROR((VLOOKUP($D379,'[22]Mẫu 4A'!$D$11:$P$28,3,0)),0)</f>
        <v>31</v>
      </c>
      <c r="G379" s="40">
        <f>IFERROR((VLOOKUP($D379,'[22]Mẫu 4A'!$D$11:$P$28,4,0)),0)</f>
        <v>50</v>
      </c>
      <c r="H379" s="40">
        <f>IFERROR((VLOOKUP($D379,'[22]Mẫu 4A'!$D$11:$P$28,5,0)),0)</f>
        <v>0</v>
      </c>
      <c r="I379" s="40">
        <f>IFERROR((VLOOKUP($D379,'[22]Mẫu 4A'!$D$11:$P$28,6,0)),0)</f>
        <v>0</v>
      </c>
      <c r="J379" s="470">
        <f t="shared" si="91"/>
        <v>81</v>
      </c>
      <c r="K379" s="219" t="str">
        <f t="shared" si="92"/>
        <v/>
      </c>
      <c r="L379" s="219" t="str">
        <f t="shared" si="93"/>
        <v>X</v>
      </c>
      <c r="M379" s="219" t="str">
        <f t="shared" si="94"/>
        <v/>
      </c>
      <c r="N379" s="219" t="str">
        <f t="shared" si="95"/>
        <v/>
      </c>
      <c r="O379" s="215"/>
      <c r="P379" s="217"/>
    </row>
    <row r="380" spans="1:17" s="3" customFormat="1" ht="23.45" customHeight="1" x14ac:dyDescent="0.25">
      <c r="A380" s="13">
        <v>12</v>
      </c>
      <c r="B380" s="73" t="s">
        <v>287</v>
      </c>
      <c r="C380" s="443" t="s">
        <v>112</v>
      </c>
      <c r="D380" s="563">
        <v>60300000125</v>
      </c>
      <c r="E380" s="40">
        <f>IFERROR((VLOOKUP($D380,'[22]Mẫu 4A'!$D$11:$P$28,2,0)),0)</f>
        <v>84</v>
      </c>
      <c r="F380" s="40">
        <f>IFERROR((VLOOKUP($D380,'[22]Mẫu 4A'!$D$11:$P$28,3,0)),0)</f>
        <v>25</v>
      </c>
      <c r="G380" s="40">
        <f>IFERROR((VLOOKUP($D380,'[22]Mẫu 4A'!$D$11:$P$28,4,0)),0)</f>
        <v>50</v>
      </c>
      <c r="H380" s="40">
        <f>IFERROR((VLOOKUP($D380,'[22]Mẫu 4A'!$D$11:$P$28,5,0)),0)</f>
        <v>0</v>
      </c>
      <c r="I380" s="40">
        <f>IFERROR((VLOOKUP($D380,'[22]Mẫu 4A'!$D$11:$P$28,6,0)),0)</f>
        <v>0</v>
      </c>
      <c r="J380" s="470">
        <f t="shared" si="91"/>
        <v>75</v>
      </c>
      <c r="K380" s="219" t="str">
        <f t="shared" si="92"/>
        <v/>
      </c>
      <c r="L380" s="219" t="str">
        <f t="shared" si="93"/>
        <v>X</v>
      </c>
      <c r="M380" s="219" t="str">
        <f t="shared" si="94"/>
        <v/>
      </c>
      <c r="N380" s="219" t="str">
        <f t="shared" si="95"/>
        <v/>
      </c>
      <c r="O380" s="215"/>
      <c r="P380" s="217"/>
      <c r="Q380" s="321"/>
    </row>
    <row r="381" spans="1:17" s="5" customFormat="1" ht="23.45" customHeight="1" x14ac:dyDescent="0.25">
      <c r="A381" s="13">
        <v>13</v>
      </c>
      <c r="B381" s="73" t="s">
        <v>288</v>
      </c>
      <c r="C381" s="443" t="s">
        <v>208</v>
      </c>
      <c r="D381" s="10">
        <v>81000000906</v>
      </c>
      <c r="E381" s="40">
        <f>IFERROR((VLOOKUP($D381,'[22]Mẫu 4A'!$D$11:$P$28,2,0)),0)</f>
        <v>75</v>
      </c>
      <c r="F381" s="40">
        <f>IFERROR((VLOOKUP($D381,'[22]Mẫu 4A'!$D$11:$P$28,3,0)),0)</f>
        <v>30</v>
      </c>
      <c r="G381" s="40">
        <f>IFERROR((VLOOKUP($D381,'[22]Mẫu 4A'!$D$11:$P$28,4,0)),0)</f>
        <v>60</v>
      </c>
      <c r="H381" s="40">
        <f>IFERROR((VLOOKUP($D381,'[22]Mẫu 4A'!$D$11:$P$28,5,0)),0)</f>
        <v>0</v>
      </c>
      <c r="I381" s="40">
        <f>IFERROR((VLOOKUP($D381,'[22]Mẫu 4A'!$D$11:$P$28,6,0)),0)</f>
        <v>0</v>
      </c>
      <c r="J381" s="470">
        <f>ROUND(SUM($F381:$H381)-$I381,1)</f>
        <v>90</v>
      </c>
      <c r="K381" s="219" t="str">
        <f t="shared" si="92"/>
        <v>X</v>
      </c>
      <c r="L381" s="219" t="str">
        <f t="shared" si="93"/>
        <v/>
      </c>
      <c r="M381" s="219" t="str">
        <f t="shared" si="94"/>
        <v/>
      </c>
      <c r="N381" s="219" t="str">
        <f t="shared" si="95"/>
        <v/>
      </c>
      <c r="O381" s="215"/>
      <c r="P381" s="11"/>
    </row>
    <row r="382" spans="1:17" s="5" customFormat="1" ht="23.45" customHeight="1" x14ac:dyDescent="0.25">
      <c r="A382" s="25" t="s">
        <v>698</v>
      </c>
      <c r="B382" s="26" t="s">
        <v>27</v>
      </c>
      <c r="C382" s="444"/>
      <c r="D382" s="564"/>
      <c r="E382" s="101"/>
      <c r="F382" s="101"/>
      <c r="G382" s="101"/>
      <c r="H382" s="101"/>
      <c r="I382" s="101"/>
      <c r="J382" s="512"/>
      <c r="K382" s="210">
        <f>COUNTIF(K384:K384,"X")</f>
        <v>0</v>
      </c>
      <c r="L382" s="210">
        <f>COUNTIF(L384:L384,"X")</f>
        <v>1</v>
      </c>
      <c r="M382" s="210">
        <f>COUNTIF(M384:M384,"X")</f>
        <v>0</v>
      </c>
      <c r="N382" s="210">
        <f>COUNTIF(N384:N384,"X")</f>
        <v>0</v>
      </c>
      <c r="O382" s="210">
        <f>COUNTIF(O384:O384,"X")</f>
        <v>0</v>
      </c>
      <c r="P382" s="11"/>
    </row>
    <row r="383" spans="1:17" s="248" customFormat="1" ht="23.45" customHeight="1" x14ac:dyDescent="0.25">
      <c r="A383" s="224">
        <v>14</v>
      </c>
      <c r="B383" s="73" t="s">
        <v>687</v>
      </c>
      <c r="C383" s="445" t="s">
        <v>423</v>
      </c>
      <c r="D383" s="565">
        <v>91100000289</v>
      </c>
      <c r="E383" s="40">
        <f>IFERROR((VLOOKUP($D383,'[22]Mẫu 4A'!$D$11:$P$28,2,0)),0)</f>
        <v>90</v>
      </c>
      <c r="F383" s="40">
        <f>IFERROR((VLOOKUP($D383,'[22]Mẫu 4A'!$D$11:$P$28,3,0)),0)</f>
        <v>32</v>
      </c>
      <c r="G383" s="40">
        <f>IFERROR((VLOOKUP($D383,'[22]Mẫu 4A'!$D$11:$P$28,4,0)),0)</f>
        <v>60</v>
      </c>
      <c r="H383" s="40">
        <f>IFERROR((VLOOKUP($D383,'[22]Mẫu 4A'!$D$11:$P$28,5,0)),0)</f>
        <v>0</v>
      </c>
      <c r="I383" s="40">
        <f>IFERROR((VLOOKUP($D383,'[22]Mẫu 4A'!$D$11:$P$28,6,0)),0)</f>
        <v>0</v>
      </c>
      <c r="J383" s="470">
        <f>ROUND(SUM($F383:$H383)-$I383,1)</f>
        <v>92</v>
      </c>
      <c r="K383" s="219" t="str">
        <f>IF(AND($J383&gt;=90,$J383&lt;=100),"X",IF($J383&lt;90,"",""))</f>
        <v>X</v>
      </c>
      <c r="L383" s="219" t="str">
        <f>IF(AND($J383&gt;=75,$J383&lt;90),"X",IF($J383&lt;75,"",""))</f>
        <v/>
      </c>
      <c r="M383" s="219" t="str">
        <f>IF(AND($J383&gt;=50,$J383&lt;75),"X",IF($J383&lt;50,"",""))</f>
        <v/>
      </c>
      <c r="N383" s="219" t="str">
        <f>IF($J383&lt;50,"X","")</f>
        <v/>
      </c>
      <c r="O383" s="215"/>
      <c r="P383" s="223"/>
    </row>
    <row r="384" spans="1:17" s="248" customFormat="1" ht="23.45" customHeight="1" x14ac:dyDescent="0.25">
      <c r="A384" s="224">
        <v>15</v>
      </c>
      <c r="B384" s="73" t="s">
        <v>871</v>
      </c>
      <c r="C384" s="445" t="s">
        <v>872</v>
      </c>
      <c r="D384" s="568" t="s">
        <v>873</v>
      </c>
      <c r="E384" s="40">
        <f>IFERROR((VLOOKUP($D384,'[22]Mẫu 4A'!$D$11:$P$28,2,0)),0)</f>
        <v>85</v>
      </c>
      <c r="F384" s="40">
        <f>IFERROR((VLOOKUP($D384,'[22]Mẫu 4A'!$D$11:$P$28,3,0)),0)</f>
        <v>31</v>
      </c>
      <c r="G384" s="40">
        <f>IFERROR((VLOOKUP($D384,'[22]Mẫu 4A'!$D$11:$P$28,4,0)),0)</f>
        <v>50</v>
      </c>
      <c r="H384" s="40">
        <f>IFERROR((VLOOKUP($D384,'[22]Mẫu 4A'!$D$11:$P$28,5,0)),0)</f>
        <v>0</v>
      </c>
      <c r="I384" s="40">
        <f>IFERROR((VLOOKUP($D384,'[22]Mẫu 4A'!$D$11:$P$28,6,0)),0)</f>
        <v>0</v>
      </c>
      <c r="J384" s="470">
        <f>ROUND(SUM($F384:$H384)-$I384,1)</f>
        <v>81</v>
      </c>
      <c r="K384" s="219" t="str">
        <f>IF(AND($J384&gt;=90,$J384&lt;=100),"X",IF($J384&lt;90,"",""))</f>
        <v/>
      </c>
      <c r="L384" s="219" t="str">
        <f>IF(AND($J384&gt;=75,$J384&lt;90),"X",IF($J384&lt;75,"",""))</f>
        <v>X</v>
      </c>
      <c r="M384" s="219" t="str">
        <f>IF(AND($J384&gt;=50,$J384&lt;75),"X",IF($J384&lt;50,"",""))</f>
        <v/>
      </c>
      <c r="N384" s="219" t="str">
        <f>IF($J384&lt;50,"X","")</f>
        <v/>
      </c>
      <c r="O384" s="215"/>
      <c r="P384" s="223"/>
    </row>
    <row r="385" spans="1:16" ht="24" customHeight="1" x14ac:dyDescent="0.25">
      <c r="A385" s="476" t="s">
        <v>469</v>
      </c>
      <c r="B385" s="477" t="s">
        <v>654</v>
      </c>
      <c r="C385" s="478"/>
      <c r="D385" s="562"/>
      <c r="E385" s="479"/>
      <c r="F385" s="479"/>
      <c r="G385" s="479"/>
      <c r="H385" s="479"/>
      <c r="I385" s="479"/>
      <c r="J385" s="479"/>
      <c r="K385" s="480">
        <f>K386+K388</f>
        <v>1</v>
      </c>
      <c r="L385" s="480">
        <f>L386+L388</f>
        <v>2</v>
      </c>
      <c r="M385" s="480">
        <f>M386+M388</f>
        <v>0</v>
      </c>
      <c r="N385" s="480">
        <f>N386+N388</f>
        <v>0</v>
      </c>
      <c r="O385" s="480">
        <f>O386+O388</f>
        <v>0</v>
      </c>
      <c r="P385" s="479"/>
    </row>
    <row r="386" spans="1:16" s="246" customFormat="1" ht="18.75" customHeight="1" x14ac:dyDescent="0.25">
      <c r="A386" s="206" t="s">
        <v>18</v>
      </c>
      <c r="B386" s="207" t="s">
        <v>23</v>
      </c>
      <c r="C386" s="422"/>
      <c r="D386" s="208"/>
      <c r="E386" s="209"/>
      <c r="F386" s="209"/>
      <c r="G386" s="209"/>
      <c r="H386" s="209"/>
      <c r="I386" s="209"/>
      <c r="J386" s="456"/>
      <c r="K386" s="210">
        <f>COUNTIF(K387:K387,"X")</f>
        <v>1</v>
      </c>
      <c r="L386" s="210">
        <f>COUNTIF(L387:L387,"X")</f>
        <v>0</v>
      </c>
      <c r="M386" s="210">
        <f>COUNTIF(M387:M387,"X")</f>
        <v>0</v>
      </c>
      <c r="N386" s="210">
        <f>COUNTIF(N387:N387,"X")</f>
        <v>0</v>
      </c>
      <c r="O386" s="210">
        <f>COUNTIF(O387:O387,"X")</f>
        <v>0</v>
      </c>
      <c r="P386" s="208"/>
    </row>
    <row r="387" spans="1:16" s="246" customFormat="1" ht="23.45" customHeight="1" x14ac:dyDescent="0.25">
      <c r="A387" s="224">
        <v>1</v>
      </c>
      <c r="B387" s="411" t="s">
        <v>672</v>
      </c>
      <c r="C387" s="216" t="s">
        <v>426</v>
      </c>
      <c r="D387" s="150">
        <v>80600000693</v>
      </c>
      <c r="E387" s="214">
        <f>IFERROR((VLOOKUP($D387,'[23]Mẫu 4A'!$D$11:$P$16,2,0)),0)</f>
        <v>90</v>
      </c>
      <c r="F387" s="214">
        <f>IFERROR((VLOOKUP($D387,'[23]Mẫu 4A'!$D$11:$P$16,3,0)),0)</f>
        <v>30</v>
      </c>
      <c r="G387" s="214">
        <f>IFERROR((VLOOKUP($D387,'[23]Mẫu 4A'!$D$11:$P$16,4,0)),0)</f>
        <v>60</v>
      </c>
      <c r="H387" s="214">
        <f>IFERROR((VLOOKUP($D387,'[23]Mẫu 4A'!$D$11:$P$16,5,0)),0)</f>
        <v>0</v>
      </c>
      <c r="I387" s="214">
        <f>IFERROR((VLOOKUP($D387,'[23]Mẫu 4A'!$D$11:$P$16,6,0)),0)</f>
        <v>0</v>
      </c>
      <c r="J387" s="459">
        <f>ROUND(F387+G387+H387-I387,1)</f>
        <v>90</v>
      </c>
      <c r="K387" s="219" t="str">
        <f>IF(AND($J387&gt;=90,$J387&lt;=100),"X",IF($J387&lt;90,"",""))</f>
        <v>X</v>
      </c>
      <c r="L387" s="219" t="str">
        <f>IF(AND($J387&gt;=75,$J387&lt;90),"X",IF($J387&lt;75,"",""))</f>
        <v/>
      </c>
      <c r="M387" s="219" t="str">
        <f>IF(AND($J387&gt;=50,$J387&lt;75),"X",IF($J387&lt;50,"",""))</f>
        <v/>
      </c>
      <c r="N387" s="219" t="str">
        <f>IF($J387&lt;50,"X","")</f>
        <v/>
      </c>
      <c r="O387" s="215"/>
      <c r="P387" s="208"/>
    </row>
    <row r="388" spans="1:16" s="248" customFormat="1" ht="23.45" customHeight="1" x14ac:dyDescent="0.25">
      <c r="A388" s="220" t="s">
        <v>698</v>
      </c>
      <c r="B388" s="221" t="s">
        <v>27</v>
      </c>
      <c r="C388" s="449"/>
      <c r="D388" s="566"/>
      <c r="E388" s="214"/>
      <c r="F388" s="214"/>
      <c r="G388" s="214"/>
      <c r="H388" s="214"/>
      <c r="I388" s="214"/>
      <c r="J388" s="457"/>
      <c r="K388" s="210">
        <f>COUNTIF(K389:K390,"X")</f>
        <v>0</v>
      </c>
      <c r="L388" s="210">
        <f t="shared" ref="L388:O388" si="96">COUNTIF(L389:L390,"X")</f>
        <v>2</v>
      </c>
      <c r="M388" s="210">
        <f t="shared" si="96"/>
        <v>0</v>
      </c>
      <c r="N388" s="210">
        <f t="shared" si="96"/>
        <v>0</v>
      </c>
      <c r="O388" s="210">
        <f t="shared" si="96"/>
        <v>0</v>
      </c>
      <c r="P388" s="223"/>
    </row>
    <row r="389" spans="1:16" s="248" customFormat="1" ht="23.45" customHeight="1" x14ac:dyDescent="0.25">
      <c r="A389" s="224">
        <v>1</v>
      </c>
      <c r="B389" s="322" t="s">
        <v>269</v>
      </c>
      <c r="C389" s="216" t="s">
        <v>104</v>
      </c>
      <c r="D389" s="150">
        <v>90400000056</v>
      </c>
      <c r="E389" s="214">
        <f>IFERROR((VLOOKUP($D389,'[23]Mẫu 4A'!$D$11:$P$16,2,0)),0)</f>
        <v>86</v>
      </c>
      <c r="F389" s="214">
        <f>IFERROR((VLOOKUP($D389,'[23]Mẫu 4A'!$D$11:$P$16,3,0)),0)</f>
        <v>26</v>
      </c>
      <c r="G389" s="214">
        <f>IFERROR((VLOOKUP($D389,'[23]Mẫu 4A'!$D$11:$P$16,4,0)),0)</f>
        <v>50</v>
      </c>
      <c r="H389" s="214">
        <f>IFERROR((VLOOKUP($D389,'[23]Mẫu 4A'!$D$11:$P$16,5,0)),0)</f>
        <v>0</v>
      </c>
      <c r="I389" s="214">
        <f>IFERROR((VLOOKUP($D389,'[23]Mẫu 4A'!$D$11:$P$16,6,0)),0)</f>
        <v>0</v>
      </c>
      <c r="J389" s="459">
        <f>ROUND(F389+G389+H389-I389,1)</f>
        <v>76</v>
      </c>
      <c r="K389" s="215"/>
      <c r="L389" s="215" t="s">
        <v>299</v>
      </c>
      <c r="M389" s="243"/>
      <c r="N389" s="243"/>
      <c r="O389" s="243"/>
      <c r="P389" s="266"/>
    </row>
    <row r="390" spans="1:16" s="248" customFormat="1" ht="23.45" customHeight="1" x14ac:dyDescent="0.25">
      <c r="A390" s="224">
        <v>2</v>
      </c>
      <c r="B390" s="322" t="s">
        <v>262</v>
      </c>
      <c r="C390" s="216" t="s">
        <v>218</v>
      </c>
      <c r="D390" s="367" t="s">
        <v>874</v>
      </c>
      <c r="E390" s="214">
        <f>IFERROR((VLOOKUP($D390,'[23]Mẫu 4A'!$D$11:$P$16,2,0)),0)</f>
        <v>76</v>
      </c>
      <c r="F390" s="214">
        <f>IFERROR((VLOOKUP($D390,'[23]Mẫu 4A'!$D$11:$P$16,3,0)),0)</f>
        <v>26</v>
      </c>
      <c r="G390" s="214">
        <f>IFERROR((VLOOKUP($D390,'[23]Mẫu 4A'!$D$11:$P$16,4,0)),0)</f>
        <v>50</v>
      </c>
      <c r="H390" s="214">
        <f>IFERROR((VLOOKUP($D390,'[23]Mẫu 4A'!$D$11:$P$16,5,0)),0)</f>
        <v>0</v>
      </c>
      <c r="I390" s="214">
        <f>IFERROR((VLOOKUP($D390,'[23]Mẫu 4A'!$D$11:$P$16,6,0)),0)</f>
        <v>0</v>
      </c>
      <c r="J390" s="459">
        <f>ROUND(F390+G390+H390-I390,1)</f>
        <v>76</v>
      </c>
      <c r="K390" s="215"/>
      <c r="L390" s="215" t="s">
        <v>299</v>
      </c>
      <c r="M390" s="243"/>
      <c r="N390" s="243"/>
      <c r="O390" s="243"/>
      <c r="P390" s="266"/>
    </row>
  </sheetData>
  <autoFilter ref="A8:P390">
    <filterColumn colId="1" showButton="0"/>
  </autoFilter>
  <mergeCells count="40">
    <mergeCell ref="B157:C157"/>
    <mergeCell ref="B228:D228"/>
    <mergeCell ref="B286:D286"/>
    <mergeCell ref="B340:C340"/>
    <mergeCell ref="B355:D355"/>
    <mergeCell ref="B165:C165"/>
    <mergeCell ref="B159:D159"/>
    <mergeCell ref="B172:C172"/>
    <mergeCell ref="B168:D168"/>
    <mergeCell ref="B174:D174"/>
    <mergeCell ref="B210:D210"/>
    <mergeCell ref="B343:C343"/>
    <mergeCell ref="B319:C319"/>
    <mergeCell ref="B77:D77"/>
    <mergeCell ref="B129:C129"/>
    <mergeCell ref="B115:D115"/>
    <mergeCell ref="B150:C150"/>
    <mergeCell ref="B145:D145"/>
    <mergeCell ref="B140:D140"/>
    <mergeCell ref="B138:C138"/>
    <mergeCell ref="B134:D134"/>
    <mergeCell ref="B96:C96"/>
    <mergeCell ref="B75:C75"/>
    <mergeCell ref="B50:C50"/>
    <mergeCell ref="D6:D7"/>
    <mergeCell ref="B26:C26"/>
    <mergeCell ref="B65:D65"/>
    <mergeCell ref="B8:C8"/>
    <mergeCell ref="B63:C63"/>
    <mergeCell ref="B9:D9"/>
    <mergeCell ref="B37:E37"/>
    <mergeCell ref="B55:D55"/>
    <mergeCell ref="K6:P6"/>
    <mergeCell ref="A2:E2"/>
    <mergeCell ref="I2:N2"/>
    <mergeCell ref="A4:N4"/>
    <mergeCell ref="A6:A7"/>
    <mergeCell ref="B6:C7"/>
    <mergeCell ref="E6:E7"/>
    <mergeCell ref="F6:J6"/>
  </mergeCells>
  <conditionalFormatting sqref="J175 J177:J207 J209">
    <cfRule type="cellIs" dxfId="21" priority="23" stopIfTrue="1" operator="greaterThan">
      <formula>80</formula>
    </cfRule>
  </conditionalFormatting>
  <conditionalFormatting sqref="J175">
    <cfRule type="cellIs" dxfId="20" priority="22" stopIfTrue="1" operator="greaterThan">
      <formula>80</formula>
    </cfRule>
  </conditionalFormatting>
  <conditionalFormatting sqref="J177">
    <cfRule type="cellIs" dxfId="19" priority="18" stopIfTrue="1" operator="greaterThan">
      <formula>79.5</formula>
    </cfRule>
    <cfRule type="cellIs" dxfId="18" priority="19" stopIfTrue="1" operator="greaterThan">
      <formula>80</formula>
    </cfRule>
    <cfRule type="cellIs" dxfId="17" priority="20" stopIfTrue="1" operator="greaterThan">
      <formula>80</formula>
    </cfRule>
  </conditionalFormatting>
  <conditionalFormatting sqref="J178">
    <cfRule type="cellIs" dxfId="16" priority="16" stopIfTrue="1" operator="greaterThan">
      <formula>80</formula>
    </cfRule>
    <cfRule type="cellIs" dxfId="15" priority="17" stopIfTrue="1" operator="greaterThan">
      <formula>79.5</formula>
    </cfRule>
  </conditionalFormatting>
  <conditionalFormatting sqref="J190">
    <cfRule type="cellIs" dxfId="14" priority="15" stopIfTrue="1" operator="greaterThan">
      <formula>79.5</formula>
    </cfRule>
  </conditionalFormatting>
  <conditionalFormatting sqref="J189">
    <cfRule type="cellIs" dxfId="13" priority="14" stopIfTrue="1" operator="greaterThan">
      <formula>79.5</formula>
    </cfRule>
  </conditionalFormatting>
  <conditionalFormatting sqref="J198">
    <cfRule type="cellIs" dxfId="12" priority="13" stopIfTrue="1" operator="greaterThan">
      <formula>79</formula>
    </cfRule>
  </conditionalFormatting>
  <conditionalFormatting sqref="J201">
    <cfRule type="cellIs" dxfId="11" priority="12" stopIfTrue="1" operator="greaterThan">
      <formula>79</formula>
    </cfRule>
  </conditionalFormatting>
  <conditionalFormatting sqref="J200">
    <cfRule type="cellIs" dxfId="10" priority="11" stopIfTrue="1" operator="greaterThan">
      <formula>79</formula>
    </cfRule>
  </conditionalFormatting>
  <conditionalFormatting sqref="J186">
    <cfRule type="cellIs" dxfId="9" priority="10" stopIfTrue="1" operator="greaterThan">
      <formula>79</formula>
    </cfRule>
  </conditionalFormatting>
  <conditionalFormatting sqref="J194">
    <cfRule type="cellIs" dxfId="8" priority="9" stopIfTrue="1" operator="greaterThan">
      <formula>79</formula>
    </cfRule>
  </conditionalFormatting>
  <conditionalFormatting sqref="J183">
    <cfRule type="cellIs" dxfId="7" priority="7" stopIfTrue="1" operator="greaterThan">
      <formula>79</formula>
    </cfRule>
    <cfRule type="cellIs" dxfId="6" priority="8" stopIfTrue="1" operator="greaterThan">
      <formula>79</formula>
    </cfRule>
  </conditionalFormatting>
  <conditionalFormatting sqref="J191">
    <cfRule type="cellIs" dxfId="5" priority="6" stopIfTrue="1" operator="greaterThan">
      <formula>79</formula>
    </cfRule>
  </conditionalFormatting>
  <conditionalFormatting sqref="J179">
    <cfRule type="cellIs" dxfId="4" priority="4" stopIfTrue="1" operator="greaterThan">
      <formula>80</formula>
    </cfRule>
    <cfRule type="cellIs" dxfId="3" priority="5" stopIfTrue="1" operator="greaterThan">
      <formula>79.5</formula>
    </cfRule>
  </conditionalFormatting>
  <conditionalFormatting sqref="J192">
    <cfRule type="cellIs" dxfId="2" priority="2" stopIfTrue="1" operator="greaterThan">
      <formula>80</formula>
    </cfRule>
    <cfRule type="cellIs" dxfId="1" priority="3" stopIfTrue="1" operator="greaterThan">
      <formula>79.5</formula>
    </cfRule>
  </conditionalFormatting>
  <conditionalFormatting sqref="J208">
    <cfRule type="cellIs" dxfId="0" priority="1" stopIfTrue="1" operator="greaterThan">
      <formula>80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Mau 4B</vt:lpstr>
      <vt:lpstr>Tổng hợp tỷ lệ</vt:lpstr>
      <vt:lpstr>Tổng hợp tỷ lệ (2)</vt:lpstr>
      <vt:lpstr>Tổng hợp KQ VCQL</vt:lpstr>
      <vt:lpstr>Kết quả HĐ</vt:lpstr>
      <vt:lpstr>Các đơn vị</vt:lpstr>
      <vt:lpstr>'Tổng hợp tỷ lệ'!Print_Area</vt:lpstr>
      <vt:lpstr>'Tổng hợp tỷ lệ (2)'!Print_Area</vt:lpstr>
      <vt:lpstr>'Tổng hợp tỷ lệ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Windows User</cp:lastModifiedBy>
  <cp:lastPrinted>2020-03-26T06:56:21Z</cp:lastPrinted>
  <dcterms:created xsi:type="dcterms:W3CDTF">2018-08-07T00:58:29Z</dcterms:created>
  <dcterms:modified xsi:type="dcterms:W3CDTF">2020-09-28T10:14:17Z</dcterms:modified>
</cp:coreProperties>
</file>