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19-2020\Khoi luong NH 2019-2020\"/>
    </mc:Choice>
  </mc:AlternateContent>
  <xr:revisionPtr revIDLastSave="0" documentId="13_ncr:1_{A300CE76-46FE-4D0A-B8FC-F8A3F404A79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moi'!$A$1:$P$53</definedName>
    <definedName name="_xlnm.Print_Titles" localSheetId="0">'bang khoi luong moi'!$9:$11</definedName>
  </definedNames>
  <calcPr calcId="191029"/>
</workbook>
</file>

<file path=xl/calcChain.xml><?xml version="1.0" encoding="utf-8"?>
<calcChain xmlns="http://schemas.openxmlformats.org/spreadsheetml/2006/main">
  <c r="O13" i="1" l="1"/>
  <c r="O20" i="1"/>
  <c r="O19" i="1"/>
  <c r="O28" i="1"/>
  <c r="O30" i="1"/>
  <c r="O32" i="1"/>
  <c r="O41" i="1"/>
  <c r="F24" i="1" l="1"/>
  <c r="H13" i="1" l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12" i="1"/>
  <c r="J33" i="1"/>
  <c r="K13" i="1"/>
  <c r="K24" i="1"/>
  <c r="L24" i="1" l="1"/>
  <c r="N24" i="1" s="1"/>
  <c r="L13" i="1"/>
  <c r="N13" i="1" s="1"/>
  <c r="M13" i="1"/>
  <c r="M24" i="1"/>
  <c r="O24" i="1" s="1"/>
  <c r="K14" i="1"/>
  <c r="K15" i="1"/>
  <c r="K16" i="1"/>
  <c r="K17" i="1"/>
  <c r="K18" i="1"/>
  <c r="K19" i="1"/>
  <c r="K20" i="1"/>
  <c r="K21" i="1"/>
  <c r="K22" i="1"/>
  <c r="K23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12" i="1"/>
  <c r="L52" i="2" l="1"/>
  <c r="G52" i="2"/>
  <c r="F52" i="2"/>
  <c r="E52" i="2"/>
  <c r="B52" i="2"/>
  <c r="N51" i="2"/>
  <c r="K51" i="2"/>
  <c r="M51" i="2" s="1"/>
  <c r="O51" i="2" s="1"/>
  <c r="H51" i="2"/>
  <c r="N50" i="2"/>
  <c r="K50" i="2"/>
  <c r="M50" i="2" s="1"/>
  <c r="O50" i="2" s="1"/>
  <c r="H50" i="2"/>
  <c r="N49" i="2"/>
  <c r="K49" i="2"/>
  <c r="H49" i="2"/>
  <c r="M49" i="2" s="1"/>
  <c r="O49" i="2" s="1"/>
  <c r="N48" i="2"/>
  <c r="K48" i="2"/>
  <c r="M48" i="2" s="1"/>
  <c r="O48" i="2" s="1"/>
  <c r="H48" i="2"/>
  <c r="N47" i="2"/>
  <c r="K47" i="2"/>
  <c r="H47" i="2"/>
  <c r="M47" i="2" s="1"/>
  <c r="O47" i="2" s="1"/>
  <c r="C47" i="2"/>
  <c r="B47" i="2"/>
  <c r="N46" i="2"/>
  <c r="I46" i="2"/>
  <c r="K46" i="2" s="1"/>
  <c r="H46" i="2"/>
  <c r="N45" i="2"/>
  <c r="K45" i="2"/>
  <c r="H45" i="2"/>
  <c r="C45" i="2"/>
  <c r="B45" i="2"/>
  <c r="N44" i="2"/>
  <c r="K44" i="2"/>
  <c r="H44" i="2"/>
  <c r="N43" i="2"/>
  <c r="K43" i="2"/>
  <c r="M43" i="2" s="1"/>
  <c r="O43" i="2" s="1"/>
  <c r="H43" i="2"/>
  <c r="N42" i="2"/>
  <c r="K42" i="2"/>
  <c r="H42" i="2"/>
  <c r="N41" i="2"/>
  <c r="J41" i="2"/>
  <c r="K41" i="2" s="1"/>
  <c r="M41" i="2" s="1"/>
  <c r="O41" i="2" s="1"/>
  <c r="H41" i="2"/>
  <c r="C41" i="2"/>
  <c r="B41" i="2"/>
  <c r="N40" i="2"/>
  <c r="K40" i="2"/>
  <c r="M40" i="2" s="1"/>
  <c r="O40" i="2" s="1"/>
  <c r="H40" i="2"/>
  <c r="N39" i="2"/>
  <c r="K39" i="2"/>
  <c r="M39" i="2" s="1"/>
  <c r="O39" i="2" s="1"/>
  <c r="H39" i="2"/>
  <c r="N38" i="2"/>
  <c r="K38" i="2"/>
  <c r="H38" i="2"/>
  <c r="C38" i="2"/>
  <c r="B38" i="2"/>
  <c r="N37" i="2"/>
  <c r="K37" i="2"/>
  <c r="H37" i="2"/>
  <c r="N36" i="2"/>
  <c r="K36" i="2"/>
  <c r="H36" i="2"/>
  <c r="N35" i="2"/>
  <c r="K35" i="2"/>
  <c r="M35" i="2" s="1"/>
  <c r="O35" i="2" s="1"/>
  <c r="H35" i="2"/>
  <c r="N34" i="2"/>
  <c r="K34" i="2"/>
  <c r="M34" i="2" s="1"/>
  <c r="O34" i="2" s="1"/>
  <c r="H34" i="2"/>
  <c r="N33" i="2"/>
  <c r="K33" i="2"/>
  <c r="H33" i="2"/>
  <c r="N32" i="2"/>
  <c r="N13" i="2"/>
  <c r="N14" i="2"/>
  <c r="N52" i="2" s="1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K32" i="2"/>
  <c r="M32" i="2" s="1"/>
  <c r="O32" i="2" s="1"/>
  <c r="H32" i="2"/>
  <c r="C32" i="2"/>
  <c r="B32" i="2"/>
  <c r="K31" i="2"/>
  <c r="H31" i="2"/>
  <c r="C31" i="2"/>
  <c r="B31" i="2"/>
  <c r="K30" i="2"/>
  <c r="H30" i="2"/>
  <c r="M30" i="2" s="1"/>
  <c r="O30" i="2" s="1"/>
  <c r="C30" i="2"/>
  <c r="B30" i="2"/>
  <c r="K29" i="2"/>
  <c r="H29" i="2"/>
  <c r="K28" i="2"/>
  <c r="M28" i="2" s="1"/>
  <c r="O28" i="2" s="1"/>
  <c r="H28" i="2"/>
  <c r="K27" i="2"/>
  <c r="H27" i="2"/>
  <c r="C27" i="2"/>
  <c r="B27" i="2"/>
  <c r="K26" i="2"/>
  <c r="H26" i="2"/>
  <c r="M26" i="2"/>
  <c r="O26" i="2" s="1"/>
  <c r="K25" i="2"/>
  <c r="H25" i="2"/>
  <c r="J24" i="2"/>
  <c r="K24" i="2"/>
  <c r="M24" i="2" s="1"/>
  <c r="O24" i="2" s="1"/>
  <c r="H24" i="2"/>
  <c r="I23" i="2"/>
  <c r="K23" i="2" s="1"/>
  <c r="H23" i="2"/>
  <c r="K22" i="2"/>
  <c r="M22" i="2" s="1"/>
  <c r="O22" i="2" s="1"/>
  <c r="H22" i="2"/>
  <c r="C22" i="2"/>
  <c r="B22" i="2"/>
  <c r="K21" i="2"/>
  <c r="H21" i="2"/>
  <c r="M21" i="2"/>
  <c r="O21" i="2"/>
  <c r="J20" i="2"/>
  <c r="K20" i="2" s="1"/>
  <c r="M20" i="2" s="1"/>
  <c r="O20" i="2" s="1"/>
  <c r="H20" i="2"/>
  <c r="K19" i="2"/>
  <c r="M19" i="2" s="1"/>
  <c r="O19" i="2" s="1"/>
  <c r="H19" i="2"/>
  <c r="I18" i="2"/>
  <c r="K18" i="2" s="1"/>
  <c r="H18" i="2"/>
  <c r="K17" i="2"/>
  <c r="H17" i="2"/>
  <c r="M17" i="2" s="1"/>
  <c r="O17" i="2" s="1"/>
  <c r="J16" i="2"/>
  <c r="K16" i="2" s="1"/>
  <c r="M16" i="2" s="1"/>
  <c r="O16" i="2" s="1"/>
  <c r="H16" i="2"/>
  <c r="J15" i="2"/>
  <c r="K15" i="2" s="1"/>
  <c r="M15" i="2" s="1"/>
  <c r="O15" i="2" s="1"/>
  <c r="H15" i="2"/>
  <c r="C15" i="2"/>
  <c r="B15" i="2"/>
  <c r="K14" i="2"/>
  <c r="H14" i="2"/>
  <c r="I13" i="2"/>
  <c r="I52" i="2" s="1"/>
  <c r="H13" i="2"/>
  <c r="G45" i="1"/>
  <c r="F45" i="1"/>
  <c r="E45" i="1"/>
  <c r="B45" i="1"/>
  <c r="C40" i="1"/>
  <c r="B40" i="1"/>
  <c r="C38" i="1"/>
  <c r="B38" i="1"/>
  <c r="C34" i="1"/>
  <c r="B34" i="1"/>
  <c r="C31" i="1"/>
  <c r="B31" i="1"/>
  <c r="C25" i="1"/>
  <c r="B25" i="1"/>
  <c r="C23" i="1"/>
  <c r="B23" i="1"/>
  <c r="C21" i="1"/>
  <c r="B21" i="1"/>
  <c r="C17" i="1"/>
  <c r="B17" i="1"/>
  <c r="I45" i="1"/>
  <c r="M37" i="2"/>
  <c r="O37" i="2" s="1"/>
  <c r="M27" i="2"/>
  <c r="O27" i="2" s="1"/>
  <c r="M44" i="2"/>
  <c r="O44" i="2" s="1"/>
  <c r="M33" i="2"/>
  <c r="O33" i="2"/>
  <c r="J45" i="1"/>
  <c r="L15" i="1" l="1"/>
  <c r="N15" i="1" s="1"/>
  <c r="M15" i="1"/>
  <c r="O15" i="1" s="1"/>
  <c r="K13" i="2"/>
  <c r="M25" i="2"/>
  <c r="O25" i="2" s="1"/>
  <c r="M42" i="2"/>
  <c r="O42" i="2" s="1"/>
  <c r="L37" i="1"/>
  <c r="N37" i="1" s="1"/>
  <c r="M37" i="1"/>
  <c r="O37" i="1" s="1"/>
  <c r="M25" i="1"/>
  <c r="O25" i="1" s="1"/>
  <c r="L25" i="1"/>
  <c r="N25" i="1" s="1"/>
  <c r="L36" i="1"/>
  <c r="N36" i="1" s="1"/>
  <c r="M36" i="1"/>
  <c r="O36" i="1" s="1"/>
  <c r="L27" i="1"/>
  <c r="N27" i="1" s="1"/>
  <c r="M27" i="1"/>
  <c r="O27" i="1" s="1"/>
  <c r="M14" i="2"/>
  <c r="O14" i="2" s="1"/>
  <c r="M29" i="2"/>
  <c r="O29" i="2" s="1"/>
  <c r="M46" i="2"/>
  <c r="O46" i="2" s="1"/>
  <c r="L35" i="1"/>
  <c r="N35" i="1" s="1"/>
  <c r="M35" i="1"/>
  <c r="O35" i="1" s="1"/>
  <c r="L34" i="1"/>
  <c r="N34" i="1" s="1"/>
  <c r="M34" i="1"/>
  <c r="O34" i="1" s="1"/>
  <c r="M22" i="1"/>
  <c r="O22" i="1" s="1"/>
  <c r="L22" i="1"/>
  <c r="N22" i="1" s="1"/>
  <c r="M18" i="2"/>
  <c r="O18" i="2" s="1"/>
  <c r="L12" i="1"/>
  <c r="N12" i="1" s="1"/>
  <c r="M12" i="1"/>
  <c r="O12" i="1" s="1"/>
  <c r="L33" i="1"/>
  <c r="N33" i="1" s="1"/>
  <c r="M33" i="1"/>
  <c r="O33" i="1" s="1"/>
  <c r="L21" i="1"/>
  <c r="N21" i="1" s="1"/>
  <c r="M21" i="1"/>
  <c r="O21" i="1" s="1"/>
  <c r="L44" i="1"/>
  <c r="N44" i="1" s="1"/>
  <c r="M44" i="1"/>
  <c r="O44" i="1" s="1"/>
  <c r="L32" i="1"/>
  <c r="N32" i="1" s="1"/>
  <c r="M32" i="1"/>
  <c r="L20" i="1"/>
  <c r="N20" i="1" s="1"/>
  <c r="M20" i="1"/>
  <c r="L43" i="1"/>
  <c r="N43" i="1" s="1"/>
  <c r="M43" i="1"/>
  <c r="O43" i="1" s="1"/>
  <c r="L19" i="1"/>
  <c r="N19" i="1" s="1"/>
  <c r="M19" i="1"/>
  <c r="M23" i="2"/>
  <c r="O23" i="2" s="1"/>
  <c r="M38" i="2"/>
  <c r="O38" i="2" s="1"/>
  <c r="M42" i="1"/>
  <c r="O42" i="1" s="1"/>
  <c r="L42" i="1"/>
  <c r="N42" i="1" s="1"/>
  <c r="M30" i="1"/>
  <c r="L30" i="1"/>
  <c r="N30" i="1" s="1"/>
  <c r="L18" i="1"/>
  <c r="N18" i="1" s="1"/>
  <c r="M18" i="1"/>
  <c r="O18" i="1" s="1"/>
  <c r="L31" i="1"/>
  <c r="N31" i="1" s="1"/>
  <c r="M31" i="1"/>
  <c r="O31" i="1" s="1"/>
  <c r="M41" i="1"/>
  <c r="L41" i="1"/>
  <c r="N41" i="1" s="1"/>
  <c r="L29" i="1"/>
  <c r="N29" i="1" s="1"/>
  <c r="M29" i="1"/>
  <c r="O29" i="1" s="1"/>
  <c r="M17" i="1"/>
  <c r="O17" i="1" s="1"/>
  <c r="L17" i="1"/>
  <c r="N17" i="1" s="1"/>
  <c r="L40" i="1"/>
  <c r="N40" i="1" s="1"/>
  <c r="M40" i="1"/>
  <c r="O40" i="1" s="1"/>
  <c r="L28" i="1"/>
  <c r="N28" i="1" s="1"/>
  <c r="M28" i="1"/>
  <c r="L16" i="1"/>
  <c r="N16" i="1" s="1"/>
  <c r="M16" i="1"/>
  <c r="O16" i="1" s="1"/>
  <c r="L39" i="1"/>
  <c r="N39" i="1" s="1"/>
  <c r="M39" i="1"/>
  <c r="O39" i="1" s="1"/>
  <c r="J52" i="2"/>
  <c r="M31" i="2"/>
  <c r="O31" i="2" s="1"/>
  <c r="M36" i="2"/>
  <c r="O36" i="2" s="1"/>
  <c r="M45" i="2"/>
  <c r="O45" i="2" s="1"/>
  <c r="M38" i="1"/>
  <c r="O38" i="1" s="1"/>
  <c r="L38" i="1"/>
  <c r="N38" i="1" s="1"/>
  <c r="M14" i="1"/>
  <c r="O14" i="1" s="1"/>
  <c r="L14" i="1"/>
  <c r="N14" i="1" s="1"/>
  <c r="L26" i="1"/>
  <c r="N26" i="1" s="1"/>
  <c r="M26" i="1"/>
  <c r="O26" i="1" s="1"/>
  <c r="L23" i="1"/>
  <c r="N23" i="1" s="1"/>
  <c r="M23" i="1"/>
  <c r="O23" i="1" s="1"/>
  <c r="H45" i="1"/>
  <c r="H52" i="2"/>
  <c r="K45" i="1"/>
  <c r="K52" i="2" l="1"/>
  <c r="M13" i="2"/>
  <c r="O45" i="1"/>
  <c r="M45" i="1"/>
  <c r="N45" i="1"/>
  <c r="L45" i="1"/>
  <c r="O13" i="2" l="1"/>
  <c r="O52" i="2" s="1"/>
  <c r="M5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Sky123.Org</author>
    <author>PHUONG</author>
  </authors>
  <commentList>
    <comment ref="I1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GV hợp đồng lần đầu giảm 50% khối lượng</t>
        </r>
      </text>
    </comment>
    <comment ref="I18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GV hợp đồng lần đầu giảm 50% khối lượng</t>
        </r>
      </text>
    </comment>
    <comment ref="J2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163"/>
          </rPr>
          <t>Nuôi con nhỏ giảm 12,5%: 
587/44*23*12,5%</t>
        </r>
      </text>
    </comment>
    <comment ref="I23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GV tập sự giảm 50% khối lượng</t>
        </r>
      </text>
    </comment>
    <comment ref="J41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Nghỉ hộ sản 20 tuần: 587/44*20.
Nuôi con nhỏ 12 tuần: 587/44*12*0,125.</t>
        </r>
      </text>
    </comment>
    <comment ref="I46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GV tập sự giảm 50% khối lượng</t>
        </r>
      </text>
    </comment>
    <comment ref="O49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>GV trung hoc cao cấp = GV chính nên chia theo hệ số 2.8 theo QĐ chế độ làm việc đối với giảng viên</t>
        </r>
      </text>
    </comment>
  </commentList>
</comments>
</file>

<file path=xl/sharedStrings.xml><?xml version="1.0" encoding="utf-8"?>
<sst xmlns="http://schemas.openxmlformats.org/spreadsheetml/2006/main" count="310" uniqueCount="173">
  <si>
    <t xml:space="preserve">    UBND THÀNH PHỐ HỒ CHÍ MINH</t>
  </si>
  <si>
    <t>CỘNG HÒA XÃ HỘI CHỦ NGHĨA VIỆT NAM</t>
  </si>
  <si>
    <t xml:space="preserve">   TRƯỜNG CAO ĐẲNG KỸ THUẬT </t>
  </si>
  <si>
    <t>Độc lập - Tự do - Hạnh phúc</t>
  </si>
  <si>
    <t xml:space="preserve">  LÝ TỰ TRỌNG TP. HỒ CHÍ MINH</t>
  </si>
  <si>
    <t>BẢNG TỔNG KẾT GIỜ HOẠT ĐỘNG KHOA HỌC CÔNG NGHỆ</t>
  </si>
  <si>
    <t>KHOA KHOA HỌC CƠ BẢN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</si>
  <si>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</si>
  <si>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</si>
  <si>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</si>
  <si>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</si>
  <si>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</si>
  <si>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</si>
  <si>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</si>
  <si>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</si>
  <si>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</si>
  <si>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</si>
  <si>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</si>
  <si>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</si>
  <si>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</si>
  <si>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</si>
  <si>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</si>
  <si>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</si>
  <si>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</si>
  <si>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</si>
  <si>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</si>
  <si>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</si>
  <si>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</si>
  <si>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</si>
  <si>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</si>
  <si>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</si>
  <si>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</si>
  <si>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</si>
  <si>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</si>
  <si>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</si>
  <si>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</si>
  <si>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</si>
  <si>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</si>
  <si>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</si>
  <si>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</si>
  <si>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</si>
  <si>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</si>
  <si>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</si>
  <si>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>Trần Kim Thu Liễu</t>
  </si>
  <si>
    <t xml:space="preserve"> NĂM HỌC 2015 - 2016</t>
  </si>
  <si>
    <t>Lê Văn</t>
  </si>
  <si>
    <t>Bình</t>
  </si>
  <si>
    <t>Nguyễn Văn</t>
  </si>
  <si>
    <t>Đông</t>
  </si>
  <si>
    <t xml:space="preserve">Nguyễn Quỳnh </t>
  </si>
  <si>
    <t>Giao</t>
  </si>
  <si>
    <t xml:space="preserve">Nguyễn Phương </t>
  </si>
  <si>
    <t>Hà</t>
  </si>
  <si>
    <t>Nguyễn Thị Thu</t>
  </si>
  <si>
    <t xml:space="preserve">Trương Thị Minh </t>
  </si>
  <si>
    <t>Nguyễn Huỳnh Mai</t>
  </si>
  <si>
    <t>Hạnh</t>
  </si>
  <si>
    <t xml:space="preserve">Cao Đình Trung </t>
  </si>
  <si>
    <t>Hậu</t>
  </si>
  <si>
    <t xml:space="preserve">Phạm Thị Thu </t>
  </si>
  <si>
    <t>Hiền</t>
  </si>
  <si>
    <t>Trương Thị</t>
  </si>
  <si>
    <t>Hồng</t>
  </si>
  <si>
    <t>Giang Phi</t>
  </si>
  <si>
    <t>Hùng</t>
  </si>
  <si>
    <t xml:space="preserve">Lê Thái </t>
  </si>
  <si>
    <t>Võ Thị Hồng</t>
  </si>
  <si>
    <t>Lan</t>
  </si>
  <si>
    <t xml:space="preserve">Trần Kim Thu </t>
  </si>
  <si>
    <t>Liễu</t>
  </si>
  <si>
    <t xml:space="preserve">Nguyễn Thị Huyền </t>
  </si>
  <si>
    <t>Nga</t>
  </si>
  <si>
    <t>Nguyễn Mạnh</t>
  </si>
  <si>
    <t>Phương</t>
  </si>
  <si>
    <t xml:space="preserve">Nguyễn Thị Minh </t>
  </si>
  <si>
    <t>Quý</t>
  </si>
  <si>
    <t>Tâm</t>
  </si>
  <si>
    <t>Nguyễn Phú</t>
  </si>
  <si>
    <t>Tân</t>
  </si>
  <si>
    <t xml:space="preserve">Nguyễn Đức </t>
  </si>
  <si>
    <t>Thắng</t>
  </si>
  <si>
    <t>Đinh Trần Phương</t>
  </si>
  <si>
    <t>Thảo</t>
  </si>
  <si>
    <t>Vương Thanh</t>
  </si>
  <si>
    <t>Thủy</t>
  </si>
  <si>
    <t xml:space="preserve">Lê Nguyễn Mỹ </t>
  </si>
  <si>
    <t>Trâm</t>
  </si>
  <si>
    <t xml:space="preserve">Nguyễn Thị Bảo </t>
  </si>
  <si>
    <t>Trân</t>
  </si>
  <si>
    <t>Trần Thanh</t>
  </si>
  <si>
    <t>Trúc</t>
  </si>
  <si>
    <t>Nguyễn Thị Thanh</t>
  </si>
  <si>
    <t>Tú</t>
  </si>
  <si>
    <t xml:space="preserve">Trần Bạch </t>
  </si>
  <si>
    <t>Tuyết</t>
  </si>
  <si>
    <t>Trần Thị Ánh</t>
  </si>
  <si>
    <t>Trịnh Khắc</t>
  </si>
  <si>
    <t>Vũ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</si>
  <si>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</si>
  <si>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</si>
  <si>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</si>
  <si>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</si>
  <si>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</si>
  <si>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</si>
  <si>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</si>
  <si>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</si>
  <si>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</si>
  <si>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</si>
  <si>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</si>
  <si>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</si>
  <si>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</si>
  <si>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</si>
  <si>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</si>
  <si>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</si>
  <si>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</si>
  <si>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</si>
  <si>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</si>
  <si>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</si>
  <si>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</si>
  <si>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</si>
  <si>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</si>
  <si>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</si>
  <si>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</si>
  <si>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</si>
  <si>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</si>
  <si>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</si>
  <si>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</si>
  <si>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</si>
  <si>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</si>
  <si>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</si>
  <si>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</si>
  <si>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</si>
  <si>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</si>
  <si>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</si>
  <si>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</si>
  <si>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</si>
  <si>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</si>
  <si>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Viết bài tham luận hội thảo KH cấp Khoa</t>
  </si>
  <si>
    <t>Viết bài tham luận hội 
thảo KH cấp Khoa</t>
  </si>
  <si>
    <t>_Viết bài tham luận hội thảo KH cấp Khoa
_Viết bài tham luận hội thảo KH cho cụm thi đua 1</t>
  </si>
  <si>
    <t>GV tập sự giảm 50%</t>
  </si>
  <si>
    <t>GV hợp đồng làm việc
lần đầu</t>
  </si>
  <si>
    <t>_GV hợp đồng làm việc lần đầu.
_Viết bài và báo cáo tham luận hội thảo KH cấp Khoa</t>
  </si>
  <si>
    <t>Viết bài tham luận hội 
thảo KH cấp Khoa
Nghỉ hưu từ ngày 01/5/2016 tính 31 tuần</t>
  </si>
  <si>
    <t>Chuyển sang GV hợp đồng từ ngày 16/11
do đó chỉ tính 34 tuần</t>
  </si>
  <si>
    <t xml:space="preserve">Nghỉ hưu từ ngày 01/6/2016 tính 35,5 tuần
</t>
  </si>
  <si>
    <t>Nghỉ hộ sản đến ngày 09/5/2016
tính 20 tuần
Nuôi con nhỏ 12 tuần
(587/44*20)+(587/44*12*12,5%)=286,8 giờ</t>
  </si>
  <si>
    <t>Nuôi con nhỏ được giảm 12,5% trong 23 tuần
(tính đến ngày 19/3/2016)
587/44*23*12,5%=38,4 giờ</t>
  </si>
  <si>
    <t>Ngày……...tháng 8 năm 2016</t>
  </si>
  <si>
    <t>NGUYỄN NGỌC TRANG</t>
  </si>
  <si>
    <t>Tổng số giờ hoạt động cả năm</t>
  </si>
  <si>
    <t>TRƯỜNG CAO ĐẲNG LÝ TỰ TRỌNG</t>
  </si>
  <si>
    <t>THÀNH PHỐ HỒ CHÍ MINH</t>
  </si>
  <si>
    <t>NĂM HỌC 2019 - 2020</t>
  </si>
  <si>
    <t>NGUYỄN THÀNH NAM</t>
  </si>
  <si>
    <t>* Hội thảo khoa học cấp Trường COSS2019  được tổ chức vào  ngày 14/12/2019</t>
  </si>
  <si>
    <t>Nguyễn Thành</t>
  </si>
  <si>
    <t>Nam</t>
  </si>
  <si>
    <t>Ngô Thanh</t>
  </si>
  <si>
    <t>Điền</t>
  </si>
  <si>
    <t>Lê Minh</t>
  </si>
  <si>
    <t>Phong</t>
  </si>
  <si>
    <t>Lâm Thị Phương</t>
  </si>
  <si>
    <t>Trương Thị Phương</t>
  </si>
  <si>
    <t>01 bài tham luận tại HTKH cấp khoa (30 giờ)</t>
  </si>
  <si>
    <t>Tập sự từ 01/11/2019 (thực miễn giảm 10,5 tuần)
- 01 bài tham luận tại HTKH cấp khoa (30 giờ)</t>
  </si>
  <si>
    <t>GV dạy môn văn hóa</t>
  </si>
  <si>
    <t>01 bài tham luận tại HTKH cấp khoa (30 giờ)
GV dạy môn văn hóa</t>
  </si>
  <si>
    <t>- 01 bài đăng trên tạp chí KH (Tập 49 - Số 1/2020) 0,5 điểm (3 tác giả)(200/3=66,7 giờ)
-GV dạy môn văn hóa</t>
  </si>
  <si>
    <t>01 bài tham luận tại HTKH cấp khoa (30 giờ)
- GV dạy môn văn hóa</t>
  </si>
  <si>
    <t>- 01 bài tham luận HTKH cấp trường 60 giờ
-01 bài đăng trên tạp chí Công thương (Số 13-7/2020) 0,5 điểm (200 giờ)
- 01 bài đăng trên tạp chí Publ. Math. Debrecen (trong danh mục SCIE) 4 tác giả (640/4=160 giờ)
- GV dạy môn văn hóa</t>
  </si>
  <si>
    <t>01 bài tham luận tại HTKH cấp khoa (30 giờ)
-GV dạy môn văn hóa</t>
  </si>
  <si>
    <t>Thành phố Hồ Chí Minh, ngày    tháng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</si>
</sst>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6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7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</font>
    <font>
      <b/>
      <sz val="9"/>
      <color indexed="81"/>
      <name val="Tahoma"/>
      <family val="2"/>
      <charset val="163"/>
    </font>
    <font>
      <b/>
      <sz val="14"/>
      <name val="Times New Roman"/>
      <family val="1"/>
      <charset val="163"/>
    </font>
    <font>
      <i/>
      <sz val="13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/>
    </xf>
    <xf numFmtId="164" fontId="9" fillId="0" borderId="2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3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3" fontId="1" fillId="0" borderId="2" xfId="0" applyNumberFormat="1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3" fontId="11" fillId="0" borderId="2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3" fontId="7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3" xfId="0" quotePrefix="1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vertical="center"/>
    </xf>
    <xf numFmtId="49" fontId="1" fillId="2" borderId="5" xfId="0" applyNumberFormat="1" applyFont="1" applyFill="1" applyBorder="1" applyAlignment="1">
      <alignment horizontal="left" vertical="center"/>
    </xf>
    <xf numFmtId="0" fontId="24" fillId="0" borderId="2" xfId="0" applyFont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 wrapText="1"/>
    </xf>
    <xf numFmtId="49" fontId="9" fillId="3" borderId="2" xfId="0" applyNumberFormat="1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3" fontId="1" fillId="4" borderId="2" xfId="0" applyNumberFormat="1" applyFont="1" applyFill="1" applyBorder="1" applyAlignment="1">
      <alignment horizontal="center" vertical="center"/>
    </xf>
    <xf numFmtId="0" fontId="9" fillId="4" borderId="2" xfId="0" applyFont="1" applyFill="1" applyBorder="1" applyAlignment="1">
      <alignment vertical="center" wrapText="1"/>
    </xf>
    <xf numFmtId="39" fontId="1" fillId="4" borderId="0" xfId="0" applyNumberFormat="1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23" fillId="0" borderId="0" xfId="0" applyFont="1"/>
    <xf numFmtId="0" fontId="1" fillId="0" borderId="0" xfId="0" applyFont="1" applyAlignment="1">
      <alignment horizontal="left" vertical="center"/>
    </xf>
    <xf numFmtId="0" fontId="9" fillId="0" borderId="2" xfId="0" quotePrefix="1" applyFont="1" applyFill="1" applyBorder="1" applyAlignment="1">
      <alignment vertical="center" wrapText="1"/>
    </xf>
    <xf numFmtId="0" fontId="1" fillId="0" borderId="2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49" fontId="1" fillId="4" borderId="3" xfId="0" quotePrefix="1" applyNumberFormat="1" applyFont="1" applyFill="1" applyBorder="1" applyAlignment="1">
      <alignment horizontal="center" vertical="center"/>
    </xf>
    <xf numFmtId="0" fontId="25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38100</xdr:rowOff>
    </xdr:from>
    <xdr:to>
      <xdr:col>3</xdr:col>
      <xdr:colOff>180975</xdr:colOff>
      <xdr:row>3</xdr:row>
      <xdr:rowOff>38100</xdr:rowOff>
    </xdr:to>
    <xdr:sp macro="" textlink="">
      <xdr:nvSpPr>
        <xdr:cNvPr id="1130" name="Line 1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SpPr>
          <a:spLocks noChangeShapeType="1"/>
        </xdr:cNvSpPr>
      </xdr:nvSpPr>
      <xdr:spPr bwMode="auto">
        <a:xfrm>
          <a:off x="638175" y="75247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476250</xdr:colOff>
      <xdr:row>2</xdr:row>
      <xdr:rowOff>28575</xdr:rowOff>
    </xdr:from>
    <xdr:to>
      <xdr:col>13</xdr:col>
      <xdr:colOff>238125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5276850" y="504825"/>
          <a:ext cx="2171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3</xdr:row>
      <xdr:rowOff>38100</xdr:rowOff>
    </xdr:from>
    <xdr:to>
      <xdr:col>2</xdr:col>
      <xdr:colOff>561975</xdr:colOff>
      <xdr:row>3</xdr:row>
      <xdr:rowOff>38100</xdr:rowOff>
    </xdr:to>
    <xdr:sp macro="" textlink="">
      <xdr:nvSpPr>
        <xdr:cNvPr id="2116" name="Line 1">
          <a:extLst>
            <a:ext uri="{FF2B5EF4-FFF2-40B4-BE49-F238E27FC236}">
              <a16:creationId xmlns:a16="http://schemas.microsoft.com/office/drawing/2014/main" id="{00000000-0008-0000-0100-000044080000}"/>
            </a:ext>
          </a:extLst>
        </xdr:cNvPr>
        <xdr:cNvSpPr>
          <a:spLocks noChangeShapeType="1"/>
        </xdr:cNvSpPr>
      </xdr:nvSpPr>
      <xdr:spPr bwMode="auto">
        <a:xfrm>
          <a:off x="457200" y="6953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457200</xdr:colOff>
      <xdr:row>2</xdr:row>
      <xdr:rowOff>38100</xdr:rowOff>
    </xdr:from>
    <xdr:to>
      <xdr:col>12</xdr:col>
      <xdr:colOff>609600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7267575" y="4857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15">
          <cell r="B15" t="str">
            <v>Nguyễn Tiến</v>
          </cell>
          <cell r="C15" t="str">
            <v>Dương</v>
          </cell>
        </row>
        <row r="16">
          <cell r="B16" t="str">
            <v>Nguyễn Văn</v>
          </cell>
          <cell r="C16" t="str">
            <v>Hậu</v>
          </cell>
        </row>
        <row r="17">
          <cell r="B17" t="str">
            <v>Dương Đức</v>
          </cell>
          <cell r="C17" t="str">
            <v>Kiên</v>
          </cell>
        </row>
        <row r="18">
          <cell r="B18" t="str">
            <v>Hà Như</v>
          </cell>
          <cell r="C18" t="str">
            <v>Mai</v>
          </cell>
        </row>
        <row r="19">
          <cell r="B19" t="str">
            <v xml:space="preserve">Phạm Thị Thu </v>
          </cell>
          <cell r="C19" t="str">
            <v>Nga</v>
          </cell>
        </row>
        <row r="20">
          <cell r="B20" t="str">
            <v xml:space="preserve">Cao Thị </v>
          </cell>
          <cell r="C20" t="str">
            <v>Nga</v>
          </cell>
        </row>
        <row r="21">
          <cell r="B21" t="str">
            <v xml:space="preserve">Nguyễn Thị Cẩm </v>
          </cell>
          <cell r="C21" t="str">
            <v>Thạch</v>
          </cell>
        </row>
        <row r="22">
          <cell r="B22" t="str">
            <v>Nguyễn Thị</v>
          </cell>
          <cell r="C22" t="str">
            <v>Thủy</v>
          </cell>
        </row>
        <row r="26">
          <cell r="B26" t="str">
            <v>Đặng Thị Kiến</v>
          </cell>
          <cell r="C26" t="str">
            <v>Trúc</v>
          </cell>
        </row>
        <row r="27">
          <cell r="B27" t="str">
            <v xml:space="preserve">Nguyễn Thanh </v>
          </cell>
          <cell r="C27" t="str">
            <v>Tú</v>
          </cell>
        </row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4"/>
  <sheetViews>
    <sheetView tabSelected="1" view="pageBreakPreview" zoomScaleNormal="100" zoomScaleSheetLayoutView="100" workbookViewId="0">
      <selection activeCell="L47" sqref="L47:O47"/>
    </sheetView>
  </sheetViews>
  <sheetFormatPr defaultColWidth="9" defaultRowHeight="16.5" x14ac:dyDescent="0.25"/>
  <cols>
    <col min="1" max="1" width="3.85546875" style="53" customWidth="1"/>
    <col min="2" max="2" width="20.42578125" style="8" customWidth="1"/>
    <col min="3" max="3" width="8.7109375" style="8" customWidth="1"/>
    <col min="4" max="4" width="5.7109375" style="8" customWidth="1"/>
    <col min="5" max="5" width="6.7109375" style="53" customWidth="1"/>
    <col min="6" max="6" width="7.28515625" style="53" customWidth="1"/>
    <col min="7" max="7" width="7.42578125" style="53" customWidth="1"/>
    <col min="8" max="8" width="7.5703125" style="53" customWidth="1"/>
    <col min="9" max="9" width="7" style="53" customWidth="1"/>
    <col min="10" max="10" width="9.140625" style="53" customWidth="1"/>
    <col min="11" max="11" width="10.28515625" style="55" customWidth="1"/>
    <col min="12" max="12" width="7.42578125" style="53" customWidth="1"/>
    <col min="13" max="13" width="9.28515625" style="53" customWidth="1"/>
    <col min="14" max="14" width="7.5703125" style="56" customWidth="1"/>
    <col min="15" max="15" width="8" style="5" customWidth="1"/>
    <col min="16" max="16" width="18.28515625" style="8" customWidth="1"/>
    <col min="17" max="17" width="9.5703125" style="7" bestFit="1" customWidth="1"/>
    <col min="18" max="18" width="9.7109375" style="7" bestFit="1" customWidth="1"/>
    <col min="19" max="16384" width="9" style="8"/>
  </cols>
  <sheetData>
    <row r="1" spans="1:18" ht="18.75" customHeight="1" x14ac:dyDescent="0.25">
      <c r="A1" s="115" t="s">
        <v>0</v>
      </c>
      <c r="B1" s="115"/>
      <c r="C1" s="115"/>
      <c r="D1" s="115"/>
      <c r="E1" s="115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9" t="s">
        <v>151</v>
      </c>
      <c r="B2" s="23"/>
      <c r="C2" s="9"/>
      <c r="D2" s="9"/>
      <c r="E2" s="9"/>
      <c r="F2" s="9"/>
      <c r="G2" s="9"/>
      <c r="H2" s="4"/>
      <c r="I2" s="2"/>
      <c r="J2" s="2"/>
      <c r="K2" s="3"/>
      <c r="L2" s="94" t="s">
        <v>3</v>
      </c>
      <c r="M2" s="2"/>
      <c r="N2" s="5"/>
      <c r="P2" s="6"/>
    </row>
    <row r="3" spans="1:18" ht="18.75" customHeight="1" x14ac:dyDescent="0.25">
      <c r="A3" s="116" t="s">
        <v>152</v>
      </c>
      <c r="B3" s="116"/>
      <c r="C3" s="116"/>
      <c r="D3" s="116"/>
      <c r="E3" s="116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s="18" customFormat="1" ht="20.25" x14ac:dyDescent="0.3">
      <c r="A5" s="121" t="s">
        <v>5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7"/>
      <c r="R5" s="17"/>
    </row>
    <row r="6" spans="1:18" s="18" customFormat="1" ht="20.25" x14ac:dyDescent="0.3">
      <c r="A6" s="122" t="s">
        <v>153</v>
      </c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7"/>
      <c r="R6" s="17"/>
    </row>
    <row r="7" spans="1:18" s="18" customFormat="1" ht="20.25" x14ac:dyDescent="0.3">
      <c r="A7" s="122" t="s">
        <v>6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123" t="s">
        <v>7</v>
      </c>
      <c r="B9" s="133" t="s">
        <v>8</v>
      </c>
      <c r="C9" s="134"/>
      <c r="D9" s="137" t="s">
        <v>9</v>
      </c>
      <c r="E9" s="138"/>
      <c r="F9" s="132" t="s">
        <v>10</v>
      </c>
      <c r="G9" s="132"/>
      <c r="H9" s="117" t="s">
        <v>150</v>
      </c>
      <c r="I9" s="119" t="s">
        <v>12</v>
      </c>
      <c r="J9" s="119" t="s">
        <v>13</v>
      </c>
      <c r="K9" s="119" t="s">
        <v>14</v>
      </c>
      <c r="L9" s="119" t="s">
        <v>15</v>
      </c>
      <c r="M9" s="119" t="s">
        <v>16</v>
      </c>
      <c r="N9" s="140" t="s">
        <v>17</v>
      </c>
      <c r="O9" s="140" t="s">
        <v>18</v>
      </c>
      <c r="P9" s="132" t="s">
        <v>19</v>
      </c>
    </row>
    <row r="10" spans="1:18" ht="41.25" customHeight="1" x14ac:dyDescent="0.25">
      <c r="A10" s="124"/>
      <c r="B10" s="135"/>
      <c r="C10" s="136"/>
      <c r="D10" s="24" t="s">
        <v>20</v>
      </c>
      <c r="E10" s="25" t="s">
        <v>21</v>
      </c>
      <c r="F10" s="26" t="s">
        <v>22</v>
      </c>
      <c r="G10" s="26" t="s">
        <v>23</v>
      </c>
      <c r="H10" s="118"/>
      <c r="I10" s="120"/>
      <c r="J10" s="120"/>
      <c r="K10" s="120"/>
      <c r="L10" s="120"/>
      <c r="M10" s="120"/>
      <c r="N10" s="141"/>
      <c r="O10" s="141"/>
      <c r="P10" s="132"/>
    </row>
    <row r="11" spans="1:18" s="33" customFormat="1" ht="15" customHeight="1" x14ac:dyDescent="0.2">
      <c r="A11" s="27" t="s">
        <v>24</v>
      </c>
      <c r="B11" s="125" t="s">
        <v>25</v>
      </c>
      <c r="C11" s="126"/>
      <c r="D11" s="28" t="s">
        <v>26</v>
      </c>
      <c r="E11" s="29" t="s">
        <v>27</v>
      </c>
      <c r="F11" s="29" t="s">
        <v>28</v>
      </c>
      <c r="G11" s="29" t="s">
        <v>29</v>
      </c>
      <c r="H11" s="29" t="s">
        <v>30</v>
      </c>
      <c r="I11" s="29" t="s">
        <v>31</v>
      </c>
      <c r="J11" s="29" t="s">
        <v>32</v>
      </c>
      <c r="K11" s="30" t="s">
        <v>33</v>
      </c>
      <c r="L11" s="29" t="s">
        <v>34</v>
      </c>
      <c r="M11" s="29" t="s">
        <v>35</v>
      </c>
      <c r="N11" s="31" t="s">
        <v>36</v>
      </c>
      <c r="O11" s="31" t="s">
        <v>37</v>
      </c>
      <c r="P11" s="29" t="s">
        <v>38</v>
      </c>
      <c r="Q11" s="32"/>
      <c r="R11" s="32"/>
    </row>
    <row r="12" spans="1:18" s="33" customFormat="1" ht="48.75" customHeight="1" x14ac:dyDescent="0.2">
      <c r="A12" s="112" t="s">
        <v>98</v>
      </c>
      <c r="B12" s="84" t="s">
        <v>45</v>
      </c>
      <c r="C12" s="92" t="s">
        <v>46</v>
      </c>
      <c r="D12" s="45"/>
      <c r="E12" s="87"/>
      <c r="F12" s="89"/>
      <c r="G12" s="38"/>
      <c r="H12" s="34">
        <f>SUM(F12,G12)</f>
        <v>0</v>
      </c>
      <c r="I12" s="109"/>
      <c r="J12" s="109">
        <v>0</v>
      </c>
      <c r="K12" s="109">
        <f t="shared" ref="K12" si="0">I12-J12</f>
        <v>0</v>
      </c>
      <c r="L12" s="109">
        <f>IF(H12-K12&lt;=0,0,H12-K12)</f>
        <v>0</v>
      </c>
      <c r="M12" s="109">
        <f>IF(K12-H12&lt;=0,0,K12-H12)</f>
        <v>0</v>
      </c>
      <c r="N12" s="109">
        <f>ROUND(L12/2.98,1)</f>
        <v>0</v>
      </c>
      <c r="O12" s="110">
        <f>ROUND(M12/2.98,1)</f>
        <v>0</v>
      </c>
      <c r="P12" s="88" t="s">
        <v>166</v>
      </c>
      <c r="Q12" s="32"/>
      <c r="R12" s="32"/>
    </row>
    <row r="13" spans="1:18" s="33" customFormat="1" ht="48.75" customHeight="1" x14ac:dyDescent="0.2">
      <c r="A13" s="112" t="s">
        <v>99</v>
      </c>
      <c r="B13" s="84" t="s">
        <v>158</v>
      </c>
      <c r="C13" s="92" t="s">
        <v>159</v>
      </c>
      <c r="D13" s="45"/>
      <c r="E13" s="87"/>
      <c r="F13" s="89"/>
      <c r="G13" s="38"/>
      <c r="H13" s="34">
        <f t="shared" ref="H13:H44" si="1">SUM(F13,G13)</f>
        <v>0</v>
      </c>
      <c r="I13" s="109">
        <v>160</v>
      </c>
      <c r="J13" s="109">
        <v>0</v>
      </c>
      <c r="K13" s="109">
        <f t="shared" ref="K13" si="2">I13-J13</f>
        <v>160</v>
      </c>
      <c r="L13" s="109">
        <f>IF(H13-K13&lt;=0,0,H13-K13)</f>
        <v>0</v>
      </c>
      <c r="M13" s="109">
        <f>IF(K13-H13&lt;=0,0,K13-H13)</f>
        <v>160</v>
      </c>
      <c r="N13" s="109">
        <f>ROUND(L13/2.98,1)</f>
        <v>0</v>
      </c>
      <c r="O13" s="110">
        <f>ROUND(M13/2.84,1)</f>
        <v>56.3</v>
      </c>
      <c r="P13" s="88"/>
      <c r="Q13" s="32"/>
      <c r="R13" s="32"/>
    </row>
    <row r="14" spans="1:18" s="33" customFormat="1" ht="48.75" customHeight="1" x14ac:dyDescent="0.2">
      <c r="A14" s="112" t="s">
        <v>100</v>
      </c>
      <c r="B14" s="84" t="s">
        <v>47</v>
      </c>
      <c r="C14" s="85" t="s">
        <v>48</v>
      </c>
      <c r="D14" s="45"/>
      <c r="E14" s="87"/>
      <c r="F14" s="89"/>
      <c r="G14" s="38">
        <v>30</v>
      </c>
      <c r="H14" s="34">
        <f t="shared" si="1"/>
        <v>30</v>
      </c>
      <c r="I14" s="109"/>
      <c r="J14" s="109">
        <v>0</v>
      </c>
      <c r="K14" s="109">
        <f t="shared" ref="K14:K44" si="3">I14-J14</f>
        <v>0</v>
      </c>
      <c r="L14" s="109">
        <f t="shared" ref="L14:L44" si="4">IF(H14-K14&lt;=0,0,H14-K14)</f>
        <v>30</v>
      </c>
      <c r="M14" s="109">
        <f t="shared" ref="M14:M44" si="5">IF(K14-H14&lt;=0,0,K14-H14)</f>
        <v>0</v>
      </c>
      <c r="N14" s="109">
        <f t="shared" ref="N14:N44" si="6">ROUND(L14/2.98,1)</f>
        <v>10.1</v>
      </c>
      <c r="O14" s="110">
        <f t="shared" ref="O14:O44" si="7">ROUND(M14/2.98,1)</f>
        <v>0</v>
      </c>
      <c r="P14" s="88" t="s">
        <v>167</v>
      </c>
      <c r="Q14" s="32"/>
      <c r="R14" s="32"/>
    </row>
    <row r="15" spans="1:18" s="42" customFormat="1" ht="46.5" customHeight="1" x14ac:dyDescent="0.25">
      <c r="A15" s="112" t="s">
        <v>101</v>
      </c>
      <c r="B15" s="35" t="s">
        <v>51</v>
      </c>
      <c r="C15" s="36" t="s">
        <v>52</v>
      </c>
      <c r="D15" s="37"/>
      <c r="E15" s="34"/>
      <c r="F15" s="38"/>
      <c r="G15" s="38"/>
      <c r="H15" s="34">
        <f t="shared" si="1"/>
        <v>0</v>
      </c>
      <c r="I15" s="109"/>
      <c r="J15" s="109">
        <v>0</v>
      </c>
      <c r="K15" s="109">
        <f t="shared" si="3"/>
        <v>0</v>
      </c>
      <c r="L15" s="109">
        <f t="shared" si="4"/>
        <v>0</v>
      </c>
      <c r="M15" s="109">
        <f t="shared" si="5"/>
        <v>0</v>
      </c>
      <c r="N15" s="109">
        <f t="shared" si="6"/>
        <v>0</v>
      </c>
      <c r="O15" s="110">
        <f t="shared" si="7"/>
        <v>0</v>
      </c>
      <c r="P15" s="90" t="s">
        <v>166</v>
      </c>
      <c r="Q15" s="41"/>
      <c r="R15" s="41"/>
    </row>
    <row r="16" spans="1:18" s="42" customFormat="1" ht="38.25" customHeight="1" x14ac:dyDescent="0.25">
      <c r="A16" s="112" t="s">
        <v>102</v>
      </c>
      <c r="B16" s="35" t="s">
        <v>53</v>
      </c>
      <c r="C16" s="91" t="s">
        <v>52</v>
      </c>
      <c r="D16" s="37"/>
      <c r="E16" s="34"/>
      <c r="F16" s="38"/>
      <c r="G16" s="38"/>
      <c r="H16" s="34">
        <f t="shared" si="1"/>
        <v>0</v>
      </c>
      <c r="I16" s="109">
        <v>160</v>
      </c>
      <c r="J16" s="109">
        <v>0</v>
      </c>
      <c r="K16" s="109">
        <f t="shared" si="3"/>
        <v>160</v>
      </c>
      <c r="L16" s="109">
        <f t="shared" si="4"/>
        <v>0</v>
      </c>
      <c r="M16" s="109">
        <f t="shared" si="5"/>
        <v>160</v>
      </c>
      <c r="N16" s="109">
        <f t="shared" si="6"/>
        <v>0</v>
      </c>
      <c r="O16" s="110">
        <f t="shared" si="7"/>
        <v>53.7</v>
      </c>
      <c r="P16" s="48"/>
      <c r="Q16" s="41"/>
      <c r="R16" s="41"/>
    </row>
    <row r="17" spans="1:18" s="6" customFormat="1" ht="36" customHeight="1" x14ac:dyDescent="0.25">
      <c r="A17" s="112" t="s">
        <v>103</v>
      </c>
      <c r="B17" s="35" t="str">
        <f>'[1]CAP TRUONG_HKI'!B16</f>
        <v>Nguyễn Văn</v>
      </c>
      <c r="C17" s="36" t="str">
        <f>'[1]CAP TRUONG_HKI'!C16</f>
        <v>Hậu</v>
      </c>
      <c r="D17" s="44"/>
      <c r="E17" s="43"/>
      <c r="F17" s="38"/>
      <c r="G17" s="38"/>
      <c r="H17" s="34">
        <f t="shared" si="1"/>
        <v>0</v>
      </c>
      <c r="I17" s="109"/>
      <c r="J17" s="109">
        <v>0</v>
      </c>
      <c r="K17" s="109">
        <f t="shared" si="3"/>
        <v>0</v>
      </c>
      <c r="L17" s="109">
        <f t="shared" si="4"/>
        <v>0</v>
      </c>
      <c r="M17" s="109">
        <f t="shared" si="5"/>
        <v>0</v>
      </c>
      <c r="N17" s="109">
        <f t="shared" si="6"/>
        <v>0</v>
      </c>
      <c r="O17" s="110">
        <f t="shared" si="7"/>
        <v>0</v>
      </c>
      <c r="P17" s="50" t="s">
        <v>166</v>
      </c>
      <c r="Q17" s="46"/>
      <c r="R17" s="46"/>
    </row>
    <row r="18" spans="1:18" s="6" customFormat="1" ht="40.5" customHeight="1" x14ac:dyDescent="0.25">
      <c r="A18" s="112" t="s">
        <v>104</v>
      </c>
      <c r="B18" s="35" t="s">
        <v>59</v>
      </c>
      <c r="C18" s="91" t="s">
        <v>60</v>
      </c>
      <c r="D18" s="44"/>
      <c r="E18" s="43"/>
      <c r="F18" s="38"/>
      <c r="G18" s="38"/>
      <c r="H18" s="34">
        <f t="shared" si="1"/>
        <v>0</v>
      </c>
      <c r="I18" s="109">
        <v>160</v>
      </c>
      <c r="J18" s="109">
        <v>0</v>
      </c>
      <c r="K18" s="109">
        <f t="shared" si="3"/>
        <v>160</v>
      </c>
      <c r="L18" s="109">
        <f t="shared" si="4"/>
        <v>0</v>
      </c>
      <c r="M18" s="109">
        <f t="shared" si="5"/>
        <v>160</v>
      </c>
      <c r="N18" s="109">
        <f t="shared" si="6"/>
        <v>0</v>
      </c>
      <c r="O18" s="110">
        <f t="shared" si="7"/>
        <v>53.7</v>
      </c>
      <c r="P18" s="50"/>
      <c r="Q18" s="46"/>
      <c r="R18" s="46"/>
    </row>
    <row r="19" spans="1:18" s="105" customFormat="1" ht="36.75" customHeight="1" x14ac:dyDescent="0.25">
      <c r="A19" s="112" t="s">
        <v>105</v>
      </c>
      <c r="B19" s="98" t="s">
        <v>63</v>
      </c>
      <c r="C19" s="99" t="s">
        <v>64</v>
      </c>
      <c r="D19" s="100"/>
      <c r="E19" s="101"/>
      <c r="F19" s="102"/>
      <c r="G19" s="102"/>
      <c r="H19" s="34">
        <f t="shared" si="1"/>
        <v>0</v>
      </c>
      <c r="I19" s="109">
        <v>160</v>
      </c>
      <c r="J19" s="109">
        <v>0</v>
      </c>
      <c r="K19" s="109">
        <f t="shared" si="3"/>
        <v>160</v>
      </c>
      <c r="L19" s="109">
        <f t="shared" si="4"/>
        <v>0</v>
      </c>
      <c r="M19" s="109">
        <f t="shared" si="5"/>
        <v>160</v>
      </c>
      <c r="N19" s="109">
        <f t="shared" si="6"/>
        <v>0</v>
      </c>
      <c r="O19" s="110">
        <f>ROUND(M19/2.84,1)</f>
        <v>56.3</v>
      </c>
      <c r="P19" s="103"/>
      <c r="Q19" s="104"/>
      <c r="R19" s="104"/>
    </row>
    <row r="20" spans="1:18" s="6" customFormat="1" ht="36" customHeight="1" x14ac:dyDescent="0.25">
      <c r="A20" s="112" t="s">
        <v>106</v>
      </c>
      <c r="B20" s="35" t="s">
        <v>65</v>
      </c>
      <c r="C20" s="36" t="s">
        <v>64</v>
      </c>
      <c r="D20" s="44"/>
      <c r="E20" s="43"/>
      <c r="F20" s="38"/>
      <c r="G20" s="38">
        <v>30</v>
      </c>
      <c r="H20" s="34">
        <f t="shared" si="1"/>
        <v>30</v>
      </c>
      <c r="I20" s="109">
        <v>160</v>
      </c>
      <c r="J20" s="109">
        <v>0</v>
      </c>
      <c r="K20" s="109">
        <f t="shared" si="3"/>
        <v>160</v>
      </c>
      <c r="L20" s="109">
        <f t="shared" si="4"/>
        <v>0</v>
      </c>
      <c r="M20" s="109">
        <f t="shared" si="5"/>
        <v>130</v>
      </c>
      <c r="N20" s="109">
        <f t="shared" si="6"/>
        <v>0</v>
      </c>
      <c r="O20" s="110">
        <f>ROUND(M20/2.84,1)</f>
        <v>45.8</v>
      </c>
      <c r="P20" s="114" t="s">
        <v>164</v>
      </c>
      <c r="Q20" s="46"/>
      <c r="R20" s="46"/>
    </row>
    <row r="21" spans="1:18" s="6" customFormat="1" ht="63.75" x14ac:dyDescent="0.25">
      <c r="A21" s="112" t="s">
        <v>107</v>
      </c>
      <c r="B21" s="35" t="str">
        <f>'[1]CAP TRUONG_HKI'!B17</f>
        <v>Dương Đức</v>
      </c>
      <c r="C21" s="36" t="str">
        <f>'[1]CAP TRUONG_HKI'!C17</f>
        <v>Kiên</v>
      </c>
      <c r="D21" s="47"/>
      <c r="E21" s="43"/>
      <c r="F21" s="38"/>
      <c r="G21" s="39">
        <v>66.7</v>
      </c>
      <c r="H21" s="34">
        <f t="shared" si="1"/>
        <v>66.7</v>
      </c>
      <c r="I21" s="109"/>
      <c r="J21" s="109">
        <v>0</v>
      </c>
      <c r="K21" s="109">
        <f t="shared" si="3"/>
        <v>0</v>
      </c>
      <c r="L21" s="109">
        <f t="shared" si="4"/>
        <v>66.7</v>
      </c>
      <c r="M21" s="109">
        <f t="shared" si="5"/>
        <v>0</v>
      </c>
      <c r="N21" s="109">
        <f t="shared" si="6"/>
        <v>22.4</v>
      </c>
      <c r="O21" s="110">
        <f t="shared" si="7"/>
        <v>0</v>
      </c>
      <c r="P21" s="108" t="s">
        <v>168</v>
      </c>
      <c r="Q21" s="46"/>
      <c r="R21" s="46"/>
    </row>
    <row r="22" spans="1:18" s="6" customFormat="1" ht="39" customHeight="1" x14ac:dyDescent="0.25">
      <c r="A22" s="112" t="s">
        <v>108</v>
      </c>
      <c r="B22" s="35" t="s">
        <v>66</v>
      </c>
      <c r="C22" s="36" t="s">
        <v>67</v>
      </c>
      <c r="D22" s="47"/>
      <c r="E22" s="43"/>
      <c r="F22" s="38"/>
      <c r="G22" s="38">
        <v>30</v>
      </c>
      <c r="H22" s="34">
        <f t="shared" si="1"/>
        <v>30</v>
      </c>
      <c r="I22" s="109">
        <v>160</v>
      </c>
      <c r="J22" s="109">
        <v>0</v>
      </c>
      <c r="K22" s="109">
        <f t="shared" si="3"/>
        <v>160</v>
      </c>
      <c r="L22" s="109">
        <f t="shared" si="4"/>
        <v>0</v>
      </c>
      <c r="M22" s="109">
        <f t="shared" si="5"/>
        <v>130</v>
      </c>
      <c r="N22" s="109">
        <f t="shared" si="6"/>
        <v>0</v>
      </c>
      <c r="O22" s="110">
        <f t="shared" si="7"/>
        <v>43.6</v>
      </c>
      <c r="P22" s="114" t="s">
        <v>164</v>
      </c>
      <c r="Q22" s="46"/>
      <c r="R22" s="46"/>
    </row>
    <row r="23" spans="1:18" s="6" customFormat="1" ht="51" x14ac:dyDescent="0.25">
      <c r="A23" s="112" t="s">
        <v>109</v>
      </c>
      <c r="B23" s="35" t="str">
        <f>'[1]CAP TRUONG_HKI'!B18</f>
        <v>Hà Như</v>
      </c>
      <c r="C23" s="36" t="str">
        <f>'[1]CAP TRUONG_HKI'!C18</f>
        <v>Mai</v>
      </c>
      <c r="D23" s="44"/>
      <c r="E23" s="43"/>
      <c r="F23" s="38"/>
      <c r="G23" s="39">
        <v>30</v>
      </c>
      <c r="H23" s="34">
        <f t="shared" si="1"/>
        <v>30</v>
      </c>
      <c r="I23" s="109"/>
      <c r="J23" s="109">
        <v>0</v>
      </c>
      <c r="K23" s="109">
        <f t="shared" si="3"/>
        <v>0</v>
      </c>
      <c r="L23" s="109">
        <f t="shared" si="4"/>
        <v>30</v>
      </c>
      <c r="M23" s="109">
        <f t="shared" si="5"/>
        <v>0</v>
      </c>
      <c r="N23" s="109">
        <f t="shared" si="6"/>
        <v>10.1</v>
      </c>
      <c r="O23" s="110">
        <f t="shared" si="7"/>
        <v>0</v>
      </c>
      <c r="P23" s="48" t="s">
        <v>169</v>
      </c>
      <c r="Q23" s="46"/>
      <c r="R23" s="46"/>
    </row>
    <row r="24" spans="1:18" s="6" customFormat="1" ht="165.75" x14ac:dyDescent="0.25">
      <c r="A24" s="112" t="s">
        <v>110</v>
      </c>
      <c r="B24" s="35" t="s">
        <v>156</v>
      </c>
      <c r="C24" s="36" t="s">
        <v>157</v>
      </c>
      <c r="D24" s="44"/>
      <c r="E24" s="43"/>
      <c r="F24" s="38">
        <f>60+200+160</f>
        <v>420</v>
      </c>
      <c r="G24" s="39"/>
      <c r="H24" s="34">
        <f t="shared" si="1"/>
        <v>420</v>
      </c>
      <c r="I24" s="109"/>
      <c r="J24" s="109">
        <v>0</v>
      </c>
      <c r="K24" s="109">
        <f t="shared" ref="K24" si="8">I24-J24</f>
        <v>0</v>
      </c>
      <c r="L24" s="109">
        <f t="shared" ref="L24" si="9">IF(H24-K24&lt;=0,0,H24-K24)</f>
        <v>420</v>
      </c>
      <c r="M24" s="109">
        <f t="shared" ref="M24" si="10">IF(K24-H24&lt;=0,0,K24-H24)</f>
        <v>0</v>
      </c>
      <c r="N24" s="109">
        <f t="shared" ref="N24" si="11">ROUND(L24/2.98,1)</f>
        <v>140.9</v>
      </c>
      <c r="O24" s="110">
        <f t="shared" ref="O24" si="12">ROUND(M24/2.98,1)</f>
        <v>0</v>
      </c>
      <c r="P24" s="108" t="s">
        <v>170</v>
      </c>
      <c r="Q24" s="46"/>
      <c r="R24" s="46"/>
    </row>
    <row r="25" spans="1:18" s="42" customFormat="1" ht="51" x14ac:dyDescent="0.25">
      <c r="A25" s="112" t="s">
        <v>111</v>
      </c>
      <c r="B25" s="35" t="str">
        <f>'[1]CAP TRUONG_HKI'!B19</f>
        <v xml:space="preserve">Phạm Thị Thu </v>
      </c>
      <c r="C25" s="36" t="str">
        <f>'[1]CAP TRUONG_HKI'!C19</f>
        <v>Nga</v>
      </c>
      <c r="D25" s="49"/>
      <c r="E25" s="34"/>
      <c r="F25" s="38"/>
      <c r="G25" s="39">
        <v>30</v>
      </c>
      <c r="H25" s="34">
        <f t="shared" si="1"/>
        <v>30</v>
      </c>
      <c r="I25" s="109"/>
      <c r="J25" s="109">
        <v>0</v>
      </c>
      <c r="K25" s="109">
        <f t="shared" si="3"/>
        <v>0</v>
      </c>
      <c r="L25" s="109">
        <f t="shared" si="4"/>
        <v>30</v>
      </c>
      <c r="M25" s="109">
        <f t="shared" si="5"/>
        <v>0</v>
      </c>
      <c r="N25" s="109">
        <f t="shared" si="6"/>
        <v>10.1</v>
      </c>
      <c r="O25" s="110">
        <f t="shared" si="7"/>
        <v>0</v>
      </c>
      <c r="P25" s="114" t="s">
        <v>171</v>
      </c>
      <c r="Q25" s="41"/>
      <c r="R25" s="41"/>
    </row>
    <row r="26" spans="1:18" s="42" customFormat="1" ht="27" customHeight="1" x14ac:dyDescent="0.25">
      <c r="A26" s="112" t="s">
        <v>112</v>
      </c>
      <c r="B26" s="35" t="s">
        <v>160</v>
      </c>
      <c r="C26" s="36" t="s">
        <v>161</v>
      </c>
      <c r="D26" s="49"/>
      <c r="E26" s="34"/>
      <c r="F26" s="38"/>
      <c r="G26" s="39"/>
      <c r="H26" s="34">
        <f t="shared" si="1"/>
        <v>0</v>
      </c>
      <c r="I26" s="109"/>
      <c r="J26" s="109">
        <v>0</v>
      </c>
      <c r="K26" s="109">
        <f t="shared" si="3"/>
        <v>0</v>
      </c>
      <c r="L26" s="109">
        <f t="shared" si="4"/>
        <v>0</v>
      </c>
      <c r="M26" s="109">
        <f t="shared" si="5"/>
        <v>0</v>
      </c>
      <c r="N26" s="109">
        <f t="shared" si="6"/>
        <v>0</v>
      </c>
      <c r="O26" s="110">
        <f t="shared" si="7"/>
        <v>0</v>
      </c>
      <c r="P26" s="48" t="s">
        <v>166</v>
      </c>
      <c r="Q26" s="41"/>
      <c r="R26" s="41"/>
    </row>
    <row r="27" spans="1:18" s="42" customFormat="1" ht="51" x14ac:dyDescent="0.25">
      <c r="A27" s="112" t="s">
        <v>113</v>
      </c>
      <c r="B27" s="35" t="s">
        <v>70</v>
      </c>
      <c r="C27" s="36" t="s">
        <v>71</v>
      </c>
      <c r="D27" s="49"/>
      <c r="E27" s="34"/>
      <c r="F27" s="38"/>
      <c r="G27" s="39">
        <v>30</v>
      </c>
      <c r="H27" s="34">
        <f t="shared" si="1"/>
        <v>30</v>
      </c>
      <c r="I27" s="109"/>
      <c r="J27" s="109">
        <v>0</v>
      </c>
      <c r="K27" s="109">
        <f t="shared" si="3"/>
        <v>0</v>
      </c>
      <c r="L27" s="109">
        <f t="shared" si="4"/>
        <v>30</v>
      </c>
      <c r="M27" s="109">
        <f t="shared" si="5"/>
        <v>0</v>
      </c>
      <c r="N27" s="109">
        <f t="shared" si="6"/>
        <v>10.1</v>
      </c>
      <c r="O27" s="110">
        <f t="shared" si="7"/>
        <v>0</v>
      </c>
      <c r="P27" s="114" t="s">
        <v>171</v>
      </c>
      <c r="Q27" s="41"/>
      <c r="R27" s="41"/>
    </row>
    <row r="28" spans="1:18" s="42" customFormat="1" ht="30" customHeight="1" x14ac:dyDescent="0.25">
      <c r="A28" s="112" t="s">
        <v>114</v>
      </c>
      <c r="B28" s="35" t="s">
        <v>72</v>
      </c>
      <c r="C28" s="36" t="s">
        <v>73</v>
      </c>
      <c r="D28" s="49"/>
      <c r="E28" s="34"/>
      <c r="F28" s="38"/>
      <c r="G28" s="39"/>
      <c r="H28" s="34">
        <f t="shared" si="1"/>
        <v>0</v>
      </c>
      <c r="I28" s="109">
        <v>160</v>
      </c>
      <c r="J28" s="109">
        <v>0</v>
      </c>
      <c r="K28" s="109">
        <f t="shared" si="3"/>
        <v>160</v>
      </c>
      <c r="L28" s="109">
        <f t="shared" si="4"/>
        <v>0</v>
      </c>
      <c r="M28" s="109">
        <f t="shared" si="5"/>
        <v>160</v>
      </c>
      <c r="N28" s="109">
        <f t="shared" si="6"/>
        <v>0</v>
      </c>
      <c r="O28" s="110">
        <f>ROUND(M28/2.84,1)</f>
        <v>56.3</v>
      </c>
      <c r="P28" s="48"/>
      <c r="Q28" s="41"/>
      <c r="R28" s="41"/>
    </row>
    <row r="29" spans="1:18" s="42" customFormat="1" ht="30" customHeight="1" x14ac:dyDescent="0.25">
      <c r="A29" s="112" t="s">
        <v>115</v>
      </c>
      <c r="B29" s="35" t="s">
        <v>53</v>
      </c>
      <c r="C29" s="36" t="s">
        <v>76</v>
      </c>
      <c r="D29" s="49"/>
      <c r="E29" s="34"/>
      <c r="F29" s="38"/>
      <c r="G29" s="39"/>
      <c r="H29" s="34">
        <f t="shared" si="1"/>
        <v>0</v>
      </c>
      <c r="I29" s="109">
        <v>160</v>
      </c>
      <c r="J29" s="109">
        <v>0</v>
      </c>
      <c r="K29" s="109">
        <f t="shared" si="3"/>
        <v>160</v>
      </c>
      <c r="L29" s="109">
        <f t="shared" si="4"/>
        <v>0</v>
      </c>
      <c r="M29" s="109">
        <f t="shared" si="5"/>
        <v>160</v>
      </c>
      <c r="N29" s="109">
        <f t="shared" si="6"/>
        <v>0</v>
      </c>
      <c r="O29" s="110">
        <f t="shared" si="7"/>
        <v>53.7</v>
      </c>
      <c r="P29" s="48"/>
      <c r="Q29" s="41"/>
      <c r="R29" s="41"/>
    </row>
    <row r="30" spans="1:18" s="42" customFormat="1" ht="30" customHeight="1" x14ac:dyDescent="0.25">
      <c r="A30" s="112" t="s">
        <v>116</v>
      </c>
      <c r="B30" s="35" t="s">
        <v>77</v>
      </c>
      <c r="C30" s="36" t="s">
        <v>78</v>
      </c>
      <c r="D30" s="49"/>
      <c r="E30" s="34"/>
      <c r="F30" s="38"/>
      <c r="G30" s="39"/>
      <c r="H30" s="34">
        <f t="shared" si="1"/>
        <v>0</v>
      </c>
      <c r="I30" s="109">
        <v>160</v>
      </c>
      <c r="J30" s="109">
        <v>0</v>
      </c>
      <c r="K30" s="109">
        <f t="shared" si="3"/>
        <v>160</v>
      </c>
      <c r="L30" s="109">
        <f t="shared" si="4"/>
        <v>0</v>
      </c>
      <c r="M30" s="109">
        <f t="shared" si="5"/>
        <v>160</v>
      </c>
      <c r="N30" s="109">
        <f t="shared" si="6"/>
        <v>0</v>
      </c>
      <c r="O30" s="110">
        <f>ROUND(M30/2.84,1)</f>
        <v>56.3</v>
      </c>
      <c r="P30" s="48"/>
      <c r="Q30" s="41"/>
      <c r="R30" s="41"/>
    </row>
    <row r="31" spans="1:18" s="42" customFormat="1" ht="30" customHeight="1" x14ac:dyDescent="0.25">
      <c r="A31" s="112" t="s">
        <v>117</v>
      </c>
      <c r="B31" s="35" t="str">
        <f>'[1]CAP TRUONG_HKI'!B21</f>
        <v xml:space="preserve">Nguyễn Thị Cẩm </v>
      </c>
      <c r="C31" s="36" t="str">
        <f>'[1]CAP TRUONG_HKI'!C21</f>
        <v>Thạch</v>
      </c>
      <c r="D31" s="49"/>
      <c r="E31" s="34"/>
      <c r="F31" s="38"/>
      <c r="G31" s="38"/>
      <c r="H31" s="34">
        <f t="shared" si="1"/>
        <v>0</v>
      </c>
      <c r="I31" s="109"/>
      <c r="J31" s="109">
        <v>0</v>
      </c>
      <c r="K31" s="109">
        <f t="shared" si="3"/>
        <v>0</v>
      </c>
      <c r="L31" s="109">
        <f t="shared" si="4"/>
        <v>0</v>
      </c>
      <c r="M31" s="109">
        <f t="shared" si="5"/>
        <v>0</v>
      </c>
      <c r="N31" s="109">
        <f t="shared" si="6"/>
        <v>0</v>
      </c>
      <c r="O31" s="110">
        <f t="shared" si="7"/>
        <v>0</v>
      </c>
      <c r="P31" s="50" t="s">
        <v>166</v>
      </c>
      <c r="Q31" s="41"/>
      <c r="R31" s="41"/>
    </row>
    <row r="32" spans="1:18" s="42" customFormat="1" ht="30" customHeight="1" x14ac:dyDescent="0.25">
      <c r="A32" s="112" t="s">
        <v>118</v>
      </c>
      <c r="B32" s="35" t="s">
        <v>79</v>
      </c>
      <c r="C32" s="36" t="s">
        <v>80</v>
      </c>
      <c r="D32" s="49"/>
      <c r="E32" s="34"/>
      <c r="F32" s="38"/>
      <c r="G32" s="38"/>
      <c r="H32" s="34">
        <f t="shared" si="1"/>
        <v>0</v>
      </c>
      <c r="I32" s="109">
        <v>160</v>
      </c>
      <c r="J32" s="109">
        <v>0</v>
      </c>
      <c r="K32" s="109">
        <f t="shared" si="3"/>
        <v>160</v>
      </c>
      <c r="L32" s="109">
        <f t="shared" si="4"/>
        <v>0</v>
      </c>
      <c r="M32" s="109">
        <f t="shared" si="5"/>
        <v>160</v>
      </c>
      <c r="N32" s="109">
        <f t="shared" si="6"/>
        <v>0</v>
      </c>
      <c r="O32" s="110">
        <f>ROUND(M32/2.84,1)</f>
        <v>56.3</v>
      </c>
      <c r="P32" s="50"/>
      <c r="Q32" s="41"/>
      <c r="R32" s="41"/>
    </row>
    <row r="33" spans="1:20" s="42" customFormat="1" ht="105" x14ac:dyDescent="0.25">
      <c r="A33" s="112" t="s">
        <v>119</v>
      </c>
      <c r="B33" s="35" t="s">
        <v>162</v>
      </c>
      <c r="C33" s="36" t="s">
        <v>82</v>
      </c>
      <c r="D33" s="49"/>
      <c r="E33" s="34"/>
      <c r="F33" s="38"/>
      <c r="G33" s="38">
        <v>30</v>
      </c>
      <c r="H33" s="34">
        <f t="shared" si="1"/>
        <v>30</v>
      </c>
      <c r="I33" s="109">
        <v>160</v>
      </c>
      <c r="J33" s="109">
        <f>ROUND(160*10.5/44,1)</f>
        <v>38.200000000000003</v>
      </c>
      <c r="K33" s="109">
        <f t="shared" si="3"/>
        <v>121.8</v>
      </c>
      <c r="L33" s="109">
        <f t="shared" si="4"/>
        <v>0</v>
      </c>
      <c r="M33" s="109">
        <f t="shared" si="5"/>
        <v>91.8</v>
      </c>
      <c r="N33" s="109">
        <f t="shared" si="6"/>
        <v>0</v>
      </c>
      <c r="O33" s="110">
        <f t="shared" si="7"/>
        <v>30.8</v>
      </c>
      <c r="P33" s="113" t="s">
        <v>165</v>
      </c>
      <c r="Q33" s="41"/>
      <c r="R33" s="41"/>
    </row>
    <row r="34" spans="1:20" s="42" customFormat="1" x14ac:dyDescent="0.25">
      <c r="A34" s="112" t="s">
        <v>120</v>
      </c>
      <c r="B34" s="35" t="str">
        <f>'[1]CAP TRUONG_HKI'!B22</f>
        <v>Nguyễn Thị</v>
      </c>
      <c r="C34" s="36" t="str">
        <f>'[1]CAP TRUONG_HKI'!C22</f>
        <v>Thủy</v>
      </c>
      <c r="D34" s="51"/>
      <c r="E34" s="34"/>
      <c r="F34" s="38"/>
      <c r="G34" s="39"/>
      <c r="H34" s="34">
        <f t="shared" si="1"/>
        <v>0</v>
      </c>
      <c r="I34" s="109">
        <v>160</v>
      </c>
      <c r="J34" s="109">
        <v>0</v>
      </c>
      <c r="K34" s="109">
        <f t="shared" si="3"/>
        <v>160</v>
      </c>
      <c r="L34" s="109">
        <f t="shared" si="4"/>
        <v>0</v>
      </c>
      <c r="M34" s="109">
        <f t="shared" si="5"/>
        <v>160</v>
      </c>
      <c r="N34" s="109">
        <f t="shared" si="6"/>
        <v>0</v>
      </c>
      <c r="O34" s="110">
        <f t="shared" si="7"/>
        <v>53.7</v>
      </c>
      <c r="P34" s="48"/>
      <c r="Q34" s="41"/>
      <c r="R34" s="41"/>
    </row>
    <row r="35" spans="1:20" s="42" customFormat="1" ht="34.5" customHeight="1" x14ac:dyDescent="0.25">
      <c r="A35" s="112" t="s">
        <v>121</v>
      </c>
      <c r="B35" s="35" t="s">
        <v>83</v>
      </c>
      <c r="C35" s="36" t="s">
        <v>84</v>
      </c>
      <c r="D35" s="51"/>
      <c r="E35" s="34"/>
      <c r="F35" s="38"/>
      <c r="G35" s="39"/>
      <c r="H35" s="34">
        <f t="shared" si="1"/>
        <v>0</v>
      </c>
      <c r="I35" s="109">
        <v>160</v>
      </c>
      <c r="J35" s="109">
        <v>0</v>
      </c>
      <c r="K35" s="109">
        <f t="shared" si="3"/>
        <v>160</v>
      </c>
      <c r="L35" s="109">
        <f t="shared" si="4"/>
        <v>0</v>
      </c>
      <c r="M35" s="109">
        <f t="shared" si="5"/>
        <v>160</v>
      </c>
      <c r="N35" s="109">
        <f t="shared" si="6"/>
        <v>0</v>
      </c>
      <c r="O35" s="110">
        <f t="shared" si="7"/>
        <v>53.7</v>
      </c>
      <c r="P35" s="48"/>
      <c r="Q35" s="41"/>
      <c r="R35" s="41"/>
    </row>
    <row r="36" spans="1:20" s="42" customFormat="1" ht="34.5" customHeight="1" x14ac:dyDescent="0.25">
      <c r="A36" s="112" t="s">
        <v>122</v>
      </c>
      <c r="B36" s="35" t="s">
        <v>85</v>
      </c>
      <c r="C36" s="36" t="s">
        <v>86</v>
      </c>
      <c r="D36" s="51"/>
      <c r="E36" s="34"/>
      <c r="F36" s="38"/>
      <c r="G36" s="39"/>
      <c r="H36" s="34">
        <f t="shared" si="1"/>
        <v>0</v>
      </c>
      <c r="I36" s="109">
        <v>160</v>
      </c>
      <c r="J36" s="109">
        <v>0</v>
      </c>
      <c r="K36" s="109">
        <f t="shared" si="3"/>
        <v>160</v>
      </c>
      <c r="L36" s="109">
        <f t="shared" si="4"/>
        <v>0</v>
      </c>
      <c r="M36" s="109">
        <f t="shared" si="5"/>
        <v>160</v>
      </c>
      <c r="N36" s="109">
        <f t="shared" si="6"/>
        <v>0</v>
      </c>
      <c r="O36" s="110">
        <f t="shared" si="7"/>
        <v>53.7</v>
      </c>
      <c r="P36" s="48"/>
      <c r="Q36" s="41"/>
      <c r="R36" s="41"/>
    </row>
    <row r="37" spans="1:20" s="42" customFormat="1" ht="36.75" customHeight="1" x14ac:dyDescent="0.25">
      <c r="A37" s="112" t="s">
        <v>123</v>
      </c>
      <c r="B37" s="35" t="s">
        <v>87</v>
      </c>
      <c r="C37" s="36" t="s">
        <v>88</v>
      </c>
      <c r="D37" s="49"/>
      <c r="E37" s="34"/>
      <c r="F37" s="38"/>
      <c r="G37" s="38"/>
      <c r="H37" s="34">
        <f t="shared" si="1"/>
        <v>0</v>
      </c>
      <c r="I37" s="109">
        <v>160</v>
      </c>
      <c r="J37" s="109">
        <v>0</v>
      </c>
      <c r="K37" s="109">
        <f t="shared" si="3"/>
        <v>160</v>
      </c>
      <c r="L37" s="109">
        <f t="shared" si="4"/>
        <v>0</v>
      </c>
      <c r="M37" s="109">
        <f t="shared" si="5"/>
        <v>160</v>
      </c>
      <c r="N37" s="109">
        <f t="shared" si="6"/>
        <v>0</v>
      </c>
      <c r="O37" s="110">
        <f t="shared" si="7"/>
        <v>53.7</v>
      </c>
      <c r="P37" s="50"/>
      <c r="Q37" s="41"/>
      <c r="R37" s="41"/>
    </row>
    <row r="38" spans="1:20" s="42" customFormat="1" ht="51" x14ac:dyDescent="0.25">
      <c r="A38" s="112" t="s">
        <v>124</v>
      </c>
      <c r="B38" s="35" t="str">
        <f>'[1]CAP TRUONG_HKI'!B26</f>
        <v>Đặng Thị Kiến</v>
      </c>
      <c r="C38" s="36" t="str">
        <f>'[1]CAP TRUONG_HKI'!C26</f>
        <v>Trúc</v>
      </c>
      <c r="D38" s="49"/>
      <c r="E38" s="34"/>
      <c r="F38" s="38"/>
      <c r="G38" s="38">
        <v>30</v>
      </c>
      <c r="H38" s="34">
        <f t="shared" si="1"/>
        <v>30</v>
      </c>
      <c r="I38" s="109"/>
      <c r="J38" s="109">
        <v>0</v>
      </c>
      <c r="K38" s="109">
        <f t="shared" si="3"/>
        <v>0</v>
      </c>
      <c r="L38" s="109">
        <f t="shared" si="4"/>
        <v>30</v>
      </c>
      <c r="M38" s="109">
        <f t="shared" si="5"/>
        <v>0</v>
      </c>
      <c r="N38" s="109">
        <f t="shared" si="6"/>
        <v>10.1</v>
      </c>
      <c r="O38" s="110">
        <f t="shared" si="7"/>
        <v>0</v>
      </c>
      <c r="P38" s="48" t="s">
        <v>171</v>
      </c>
      <c r="Q38" s="41"/>
      <c r="R38" s="41"/>
    </row>
    <row r="39" spans="1:20" s="42" customFormat="1" ht="42.75" customHeight="1" x14ac:dyDescent="0.25">
      <c r="A39" s="112" t="s">
        <v>125</v>
      </c>
      <c r="B39" s="35" t="s">
        <v>89</v>
      </c>
      <c r="C39" s="91" t="s">
        <v>90</v>
      </c>
      <c r="D39" s="49"/>
      <c r="E39" s="34"/>
      <c r="F39" s="38"/>
      <c r="G39" s="38"/>
      <c r="H39" s="34">
        <f t="shared" si="1"/>
        <v>0</v>
      </c>
      <c r="I39" s="109">
        <v>160</v>
      </c>
      <c r="J39" s="109">
        <v>0</v>
      </c>
      <c r="K39" s="109">
        <f t="shared" si="3"/>
        <v>160</v>
      </c>
      <c r="L39" s="109">
        <f t="shared" si="4"/>
        <v>0</v>
      </c>
      <c r="M39" s="109">
        <f t="shared" si="5"/>
        <v>160</v>
      </c>
      <c r="N39" s="109">
        <f t="shared" si="6"/>
        <v>0</v>
      </c>
      <c r="O39" s="110">
        <f t="shared" si="7"/>
        <v>53.7</v>
      </c>
      <c r="P39" s="50"/>
      <c r="Q39" s="41"/>
      <c r="R39" s="41"/>
    </row>
    <row r="40" spans="1:20" s="42" customFormat="1" ht="51" x14ac:dyDescent="0.25">
      <c r="A40" s="112" t="s">
        <v>126</v>
      </c>
      <c r="B40" s="35" t="str">
        <f>'[1]CAP TRUONG_HKI'!B27</f>
        <v xml:space="preserve">Nguyễn Thanh </v>
      </c>
      <c r="C40" s="36" t="str">
        <f>'[1]CAP TRUONG_HKI'!C27</f>
        <v>Tú</v>
      </c>
      <c r="D40" s="49"/>
      <c r="E40" s="34"/>
      <c r="F40" s="38"/>
      <c r="G40" s="38">
        <v>30</v>
      </c>
      <c r="H40" s="34">
        <f t="shared" si="1"/>
        <v>30</v>
      </c>
      <c r="I40" s="109"/>
      <c r="J40" s="109">
        <v>0</v>
      </c>
      <c r="K40" s="109">
        <f t="shared" si="3"/>
        <v>0</v>
      </c>
      <c r="L40" s="109">
        <f t="shared" si="4"/>
        <v>30</v>
      </c>
      <c r="M40" s="109">
        <f t="shared" si="5"/>
        <v>0</v>
      </c>
      <c r="N40" s="109">
        <f t="shared" si="6"/>
        <v>10.1</v>
      </c>
      <c r="O40" s="110">
        <f t="shared" si="7"/>
        <v>0</v>
      </c>
      <c r="P40" s="108" t="s">
        <v>171</v>
      </c>
      <c r="Q40" s="41"/>
      <c r="R40" s="41"/>
    </row>
    <row r="41" spans="1:20" s="42" customFormat="1" ht="40.5" customHeight="1" x14ac:dyDescent="0.25">
      <c r="A41" s="112" t="s">
        <v>127</v>
      </c>
      <c r="B41" s="35" t="s">
        <v>91</v>
      </c>
      <c r="C41" s="36" t="s">
        <v>92</v>
      </c>
      <c r="D41" s="49"/>
      <c r="E41" s="34"/>
      <c r="F41" s="38"/>
      <c r="G41" s="38"/>
      <c r="H41" s="34">
        <f t="shared" si="1"/>
        <v>0</v>
      </c>
      <c r="I41" s="109">
        <v>160</v>
      </c>
      <c r="J41" s="109">
        <v>0</v>
      </c>
      <c r="K41" s="109">
        <f t="shared" si="3"/>
        <v>160</v>
      </c>
      <c r="L41" s="109">
        <f t="shared" si="4"/>
        <v>0</v>
      </c>
      <c r="M41" s="109">
        <f t="shared" si="5"/>
        <v>160</v>
      </c>
      <c r="N41" s="109">
        <f t="shared" si="6"/>
        <v>0</v>
      </c>
      <c r="O41" s="110">
        <f>ROUND(M41/2.84,1)</f>
        <v>56.3</v>
      </c>
      <c r="P41" s="48"/>
      <c r="Q41" s="41"/>
      <c r="R41" s="41"/>
    </row>
    <row r="42" spans="1:20" s="42" customFormat="1" ht="44.25" customHeight="1" x14ac:dyDescent="0.25">
      <c r="A42" s="112" t="s">
        <v>128</v>
      </c>
      <c r="B42" s="35" t="s">
        <v>163</v>
      </c>
      <c r="C42" s="36" t="s">
        <v>62</v>
      </c>
      <c r="D42" s="49"/>
      <c r="E42" s="34"/>
      <c r="F42" s="38"/>
      <c r="G42" s="38"/>
      <c r="H42" s="34">
        <f t="shared" si="1"/>
        <v>0</v>
      </c>
      <c r="I42" s="109"/>
      <c r="J42" s="109"/>
      <c r="K42" s="109">
        <f t="shared" si="3"/>
        <v>0</v>
      </c>
      <c r="L42" s="109">
        <f t="shared" si="4"/>
        <v>0</v>
      </c>
      <c r="M42" s="109">
        <f t="shared" si="5"/>
        <v>0</v>
      </c>
      <c r="N42" s="109">
        <f t="shared" si="6"/>
        <v>0</v>
      </c>
      <c r="O42" s="110">
        <f t="shared" si="7"/>
        <v>0</v>
      </c>
      <c r="P42" s="113" t="s">
        <v>166</v>
      </c>
      <c r="Q42" s="41"/>
      <c r="R42" s="41"/>
      <c r="T42" s="105"/>
    </row>
    <row r="43" spans="1:20" s="42" customFormat="1" ht="42.75" customHeight="1" x14ac:dyDescent="0.25">
      <c r="A43" s="112" t="s">
        <v>129</v>
      </c>
      <c r="B43" s="35" t="s">
        <v>95</v>
      </c>
      <c r="C43" s="36" t="s">
        <v>94</v>
      </c>
      <c r="D43" s="49"/>
      <c r="E43" s="34"/>
      <c r="F43" s="38"/>
      <c r="G43" s="38"/>
      <c r="H43" s="34">
        <f t="shared" si="1"/>
        <v>0</v>
      </c>
      <c r="I43" s="109"/>
      <c r="J43" s="109">
        <v>0</v>
      </c>
      <c r="K43" s="109">
        <f t="shared" si="3"/>
        <v>0</v>
      </c>
      <c r="L43" s="109">
        <f t="shared" si="4"/>
        <v>0</v>
      </c>
      <c r="M43" s="109">
        <f t="shared" si="5"/>
        <v>0</v>
      </c>
      <c r="N43" s="109">
        <f t="shared" si="6"/>
        <v>0</v>
      </c>
      <c r="O43" s="110">
        <f t="shared" si="7"/>
        <v>0</v>
      </c>
      <c r="P43" s="113" t="s">
        <v>166</v>
      </c>
      <c r="Q43" s="41"/>
      <c r="R43" s="41"/>
    </row>
    <row r="44" spans="1:20" s="42" customFormat="1" ht="45" customHeight="1" x14ac:dyDescent="0.25">
      <c r="A44" s="112" t="s">
        <v>130</v>
      </c>
      <c r="B44" s="35" t="s">
        <v>96</v>
      </c>
      <c r="C44" s="36" t="s">
        <v>97</v>
      </c>
      <c r="D44" s="49"/>
      <c r="E44" s="34"/>
      <c r="F44" s="38"/>
      <c r="G44" s="38"/>
      <c r="H44" s="34">
        <f t="shared" si="1"/>
        <v>0</v>
      </c>
      <c r="I44" s="109"/>
      <c r="J44" s="109">
        <v>0</v>
      </c>
      <c r="K44" s="109">
        <f t="shared" si="3"/>
        <v>0</v>
      </c>
      <c r="L44" s="109">
        <f t="shared" si="4"/>
        <v>0</v>
      </c>
      <c r="M44" s="109">
        <f t="shared" si="5"/>
        <v>0</v>
      </c>
      <c r="N44" s="109">
        <f t="shared" si="6"/>
        <v>0</v>
      </c>
      <c r="O44" s="110">
        <f t="shared" si="7"/>
        <v>0</v>
      </c>
      <c r="P44" s="113" t="s">
        <v>166</v>
      </c>
      <c r="Q44" s="41"/>
      <c r="R44" s="41"/>
    </row>
    <row r="45" spans="1:20" s="42" customFormat="1" ht="26.1" customHeight="1" x14ac:dyDescent="0.25">
      <c r="A45" s="34"/>
      <c r="B45" s="128" t="str">
        <f>'[1]CAP TRUONG_HKI'!B52</f>
        <v>Tổng cộng</v>
      </c>
      <c r="C45" s="129"/>
      <c r="D45" s="130"/>
      <c r="E45" s="52">
        <f>SUM(E15:E44)</f>
        <v>0</v>
      </c>
      <c r="F45" s="52">
        <f t="shared" ref="F45:O45" si="13">SUM(F12:F44)</f>
        <v>420</v>
      </c>
      <c r="G45" s="52">
        <f t="shared" si="13"/>
        <v>336.7</v>
      </c>
      <c r="H45" s="52">
        <f t="shared" si="13"/>
        <v>756.7</v>
      </c>
      <c r="I45" s="52">
        <f t="shared" si="13"/>
        <v>2720</v>
      </c>
      <c r="J45" s="52">
        <f t="shared" si="13"/>
        <v>38.200000000000003</v>
      </c>
      <c r="K45" s="52">
        <f t="shared" si="13"/>
        <v>2681.8</v>
      </c>
      <c r="L45" s="52">
        <f t="shared" si="13"/>
        <v>666.7</v>
      </c>
      <c r="M45" s="52">
        <f t="shared" si="13"/>
        <v>2591.8000000000002</v>
      </c>
      <c r="N45" s="52">
        <f t="shared" si="13"/>
        <v>223.89999999999998</v>
      </c>
      <c r="O45" s="111">
        <f t="shared" si="13"/>
        <v>887.60000000000014</v>
      </c>
      <c r="P45" s="44"/>
      <c r="Q45" s="41"/>
      <c r="R45" s="41"/>
    </row>
    <row r="46" spans="1:20" ht="29.25" customHeight="1" x14ac:dyDescent="0.25">
      <c r="B46" s="57"/>
      <c r="C46" s="58"/>
      <c r="D46" s="58"/>
      <c r="E46" s="59"/>
      <c r="F46" s="59"/>
      <c r="G46" s="59"/>
      <c r="H46" s="59"/>
      <c r="I46" s="59"/>
      <c r="J46" s="60"/>
      <c r="K46" s="60"/>
      <c r="L46" s="60" t="s">
        <v>172</v>
      </c>
      <c r="M46" s="60"/>
      <c r="N46" s="60"/>
      <c r="O46" s="60"/>
      <c r="Q46" s="61"/>
      <c r="R46" s="61"/>
    </row>
    <row r="47" spans="1:20" x14ac:dyDescent="0.25">
      <c r="B47" s="127" t="s">
        <v>39</v>
      </c>
      <c r="C47" s="127"/>
      <c r="E47"/>
      <c r="H47" s="62" t="s">
        <v>40</v>
      </c>
      <c r="J47" s="62"/>
      <c r="K47" s="62"/>
      <c r="L47" s="131" t="s">
        <v>41</v>
      </c>
      <c r="M47" s="131"/>
      <c r="N47" s="131"/>
      <c r="O47" s="131"/>
      <c r="Q47" s="63"/>
      <c r="R47" s="63"/>
    </row>
    <row r="48" spans="1:20" x14ac:dyDescent="0.25">
      <c r="B48" s="64"/>
      <c r="C48" s="64"/>
      <c r="D48" s="65"/>
      <c r="E48" s="65"/>
      <c r="F48" s="65"/>
      <c r="G48" s="65"/>
      <c r="H48" s="66"/>
      <c r="I48" s="64"/>
      <c r="J48" s="66"/>
      <c r="K48" s="67"/>
      <c r="L48" s="66"/>
      <c r="M48" s="68"/>
      <c r="N48" s="69"/>
      <c r="O48" s="70"/>
      <c r="Q48" s="71"/>
      <c r="R48" s="72"/>
    </row>
    <row r="49" spans="1:18" x14ac:dyDescent="0.25">
      <c r="B49" s="64"/>
      <c r="C49" s="64"/>
      <c r="D49" s="65"/>
      <c r="E49" s="65"/>
      <c r="F49" s="65"/>
      <c r="G49" s="65"/>
      <c r="H49" s="66"/>
      <c r="I49" s="64"/>
      <c r="J49" s="66"/>
      <c r="K49" s="67"/>
      <c r="L49" s="66"/>
      <c r="M49" s="68"/>
      <c r="N49" s="69"/>
      <c r="O49" s="70"/>
      <c r="Q49" s="71"/>
      <c r="R49" s="72"/>
    </row>
    <row r="50" spans="1:18" x14ac:dyDescent="0.25">
      <c r="B50" s="64"/>
      <c r="C50" s="64"/>
      <c r="D50" s="65"/>
      <c r="E50" s="65"/>
      <c r="F50" s="65"/>
      <c r="G50" s="65"/>
      <c r="H50" s="66"/>
      <c r="I50" s="64"/>
      <c r="J50" s="66"/>
      <c r="K50" s="67"/>
      <c r="L50" s="66"/>
      <c r="M50" s="68"/>
      <c r="N50" s="69"/>
      <c r="O50" s="70"/>
      <c r="Q50" s="71"/>
      <c r="R50" s="72"/>
    </row>
    <row r="51" spans="1:18" x14ac:dyDescent="0.25">
      <c r="B51" s="73"/>
      <c r="C51" s="73"/>
      <c r="E51" s="79"/>
      <c r="G51" s="77"/>
      <c r="H51" s="80" t="s">
        <v>149</v>
      </c>
      <c r="J51" s="80"/>
      <c r="K51" s="80"/>
      <c r="L51" s="139" t="s">
        <v>154</v>
      </c>
      <c r="M51" s="139"/>
      <c r="N51" s="139"/>
      <c r="O51" s="139"/>
      <c r="Q51" s="78"/>
      <c r="R51" s="72"/>
    </row>
    <row r="52" spans="1:18" x14ac:dyDescent="0.25">
      <c r="B52" s="73"/>
      <c r="C52" s="73"/>
      <c r="E52" s="79"/>
      <c r="G52" s="77"/>
      <c r="H52" s="80"/>
      <c r="J52" s="80"/>
      <c r="K52" s="80"/>
      <c r="L52" s="80"/>
      <c r="M52" s="80"/>
      <c r="N52" s="80"/>
      <c r="O52" s="80"/>
      <c r="Q52" s="78"/>
      <c r="R52" s="72"/>
    </row>
    <row r="53" spans="1:18" x14ac:dyDescent="0.25">
      <c r="A53" s="107" t="s">
        <v>155</v>
      </c>
      <c r="B53" s="107"/>
    </row>
    <row r="54" spans="1:18" x14ac:dyDescent="0.25">
      <c r="B54" s="106"/>
    </row>
  </sheetData>
  <mergeCells count="23">
    <mergeCell ref="L51:O51"/>
    <mergeCell ref="K9:K10"/>
    <mergeCell ref="L9:L10"/>
    <mergeCell ref="M9:M10"/>
    <mergeCell ref="N9:N10"/>
    <mergeCell ref="O9:O10"/>
    <mergeCell ref="B11:C11"/>
    <mergeCell ref="B47:C47"/>
    <mergeCell ref="B45:D45"/>
    <mergeCell ref="L47:O47"/>
    <mergeCell ref="P9:P10"/>
    <mergeCell ref="B9:C10"/>
    <mergeCell ref="D9:E9"/>
    <mergeCell ref="F9:G9"/>
    <mergeCell ref="A1:E1"/>
    <mergeCell ref="A3:E3"/>
    <mergeCell ref="H9:H10"/>
    <mergeCell ref="I9:I10"/>
    <mergeCell ref="J9:J10"/>
    <mergeCell ref="A5:P5"/>
    <mergeCell ref="A6:P6"/>
    <mergeCell ref="A7:P7"/>
    <mergeCell ref="A9:A10"/>
  </mergeCells>
  <phoneticPr fontId="0" type="noConversion"/>
  <pageMargins left="0.70866141732283505" right="6.4960630000000005E-2" top="0.49803149600000002" bottom="0.49803149600000002" header="0.31496062992126" footer="0.31496062992126"/>
  <pageSetup paperSize="9" scale="94" fitToHeight="0" orientation="landscape" r:id="rId1"/>
  <rowBreaks count="2" manualBreakCount="2">
    <brk id="16" max="15" man="1"/>
    <brk id="26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62"/>
  <sheetViews>
    <sheetView topLeftCell="A10" workbookViewId="0">
      <selection activeCell="Q13" sqref="Q13"/>
    </sheetView>
  </sheetViews>
  <sheetFormatPr defaultColWidth="9" defaultRowHeight="16.5" x14ac:dyDescent="0.25"/>
  <cols>
    <col min="1" max="1" width="3.85546875" style="53" customWidth="1"/>
    <col min="2" max="2" width="20.28515625" style="8" bestFit="1" customWidth="1"/>
    <col min="3" max="3" width="10" style="8" customWidth="1"/>
    <col min="4" max="4" width="5.7109375" style="8" customWidth="1"/>
    <col min="5" max="5" width="6.7109375" style="53" customWidth="1"/>
    <col min="6" max="6" width="8.28515625" style="53" customWidth="1"/>
    <col min="7" max="7" width="8.42578125" style="53" customWidth="1"/>
    <col min="8" max="8" width="7.5703125" style="53" customWidth="1"/>
    <col min="9" max="9" width="7" style="53" customWidth="1"/>
    <col min="10" max="10" width="10.5703125" style="53" bestFit="1" customWidth="1"/>
    <col min="11" max="11" width="15.5703125" style="55" bestFit="1" customWidth="1"/>
    <col min="12" max="12" width="7.42578125" style="53" customWidth="1"/>
    <col min="13" max="13" width="9.28515625" style="53" customWidth="1"/>
    <col min="14" max="14" width="7.5703125" style="56" customWidth="1"/>
    <col min="15" max="15" width="6.85546875" style="5" customWidth="1"/>
    <col min="16" max="16" width="16" style="8" customWidth="1"/>
    <col min="17" max="17" width="9.5703125" style="7" bestFit="1" customWidth="1"/>
    <col min="18" max="18" width="9.7109375" style="7" bestFit="1" customWidth="1"/>
    <col min="19" max="16384" width="9" style="8"/>
  </cols>
  <sheetData>
    <row r="1" spans="1:18" x14ac:dyDescent="0.25">
      <c r="A1" s="142" t="s">
        <v>0</v>
      </c>
      <c r="B1" s="142"/>
      <c r="C1" s="142"/>
      <c r="D1" s="142"/>
      <c r="E1" s="1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143" t="s">
        <v>2</v>
      </c>
      <c r="B2" s="143"/>
      <c r="C2" s="143"/>
      <c r="D2" s="143"/>
      <c r="E2" s="9"/>
      <c r="F2" s="9"/>
      <c r="G2" s="9"/>
      <c r="H2" s="4"/>
      <c r="I2" s="2"/>
      <c r="J2" s="2"/>
      <c r="K2" s="3"/>
      <c r="L2" s="94" t="s">
        <v>3</v>
      </c>
      <c r="M2" s="2"/>
      <c r="N2" s="5"/>
      <c r="P2" s="6"/>
    </row>
    <row r="3" spans="1:18" x14ac:dyDescent="0.25">
      <c r="A3" s="143" t="s">
        <v>4</v>
      </c>
      <c r="B3" s="143"/>
      <c r="C3" s="143"/>
      <c r="D3" s="143"/>
      <c r="E3" s="11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x14ac:dyDescent="0.25">
      <c r="A5" s="2"/>
      <c r="B5" s="1"/>
      <c r="C5" s="1"/>
      <c r="D5" s="13"/>
      <c r="E5" s="2"/>
      <c r="F5" s="14"/>
      <c r="G5" s="14"/>
      <c r="H5" s="2"/>
      <c r="I5" s="2"/>
      <c r="J5" s="2"/>
      <c r="K5" s="15"/>
      <c r="L5" s="14"/>
      <c r="M5" s="2"/>
      <c r="N5" s="5"/>
      <c r="P5" s="16"/>
    </row>
    <row r="6" spans="1:18" s="18" customFormat="1" ht="20.25" x14ac:dyDescent="0.3">
      <c r="A6" s="121" t="s">
        <v>5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7"/>
      <c r="R6" s="17"/>
    </row>
    <row r="7" spans="1:18" s="18" customFormat="1" ht="20.25" x14ac:dyDescent="0.3">
      <c r="A7" s="122" t="s">
        <v>44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7"/>
      <c r="R7" s="17"/>
    </row>
    <row r="8" spans="1:18" s="18" customFormat="1" ht="20.25" x14ac:dyDescent="0.3">
      <c r="A8" s="122" t="s">
        <v>6</v>
      </c>
      <c r="B8" s="122"/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7"/>
      <c r="R8" s="17"/>
    </row>
    <row r="9" spans="1:18" x14ac:dyDescent="0.25">
      <c r="A9" s="2"/>
      <c r="B9" s="19"/>
      <c r="C9" s="19"/>
      <c r="D9" s="19"/>
      <c r="E9" s="19"/>
      <c r="F9" s="19"/>
      <c r="G9" s="19"/>
      <c r="H9" s="19"/>
      <c r="I9" s="19"/>
      <c r="J9" s="19"/>
      <c r="K9" s="20"/>
      <c r="L9" s="19"/>
      <c r="M9" s="19"/>
      <c r="N9" s="21"/>
      <c r="O9" s="22"/>
      <c r="P9" s="23"/>
    </row>
    <row r="10" spans="1:18" ht="36" customHeight="1" x14ac:dyDescent="0.25">
      <c r="A10" s="123" t="s">
        <v>7</v>
      </c>
      <c r="B10" s="133" t="s">
        <v>8</v>
      </c>
      <c r="C10" s="134"/>
      <c r="D10" s="137" t="s">
        <v>9</v>
      </c>
      <c r="E10" s="138"/>
      <c r="F10" s="132" t="s">
        <v>10</v>
      </c>
      <c r="G10" s="132"/>
      <c r="H10" s="117" t="s">
        <v>11</v>
      </c>
      <c r="I10" s="119" t="s">
        <v>12</v>
      </c>
      <c r="J10" s="119" t="s">
        <v>13</v>
      </c>
      <c r="K10" s="119" t="s">
        <v>14</v>
      </c>
      <c r="L10" s="119" t="s">
        <v>15</v>
      </c>
      <c r="M10" s="119" t="s">
        <v>16</v>
      </c>
      <c r="N10" s="140" t="s">
        <v>17</v>
      </c>
      <c r="O10" s="140" t="s">
        <v>18</v>
      </c>
      <c r="P10" s="132" t="s">
        <v>19</v>
      </c>
    </row>
    <row r="11" spans="1:18" ht="41.25" customHeight="1" x14ac:dyDescent="0.25">
      <c r="A11" s="124"/>
      <c r="B11" s="135"/>
      <c r="C11" s="136"/>
      <c r="D11" s="24" t="s">
        <v>20</v>
      </c>
      <c r="E11" s="25" t="s">
        <v>21</v>
      </c>
      <c r="F11" s="26" t="s">
        <v>22</v>
      </c>
      <c r="G11" s="26" t="s">
        <v>23</v>
      </c>
      <c r="H11" s="118"/>
      <c r="I11" s="120"/>
      <c r="J11" s="120"/>
      <c r="K11" s="120"/>
      <c r="L11" s="120"/>
      <c r="M11" s="120"/>
      <c r="N11" s="141"/>
      <c r="O11" s="141"/>
      <c r="P11" s="132"/>
    </row>
    <row r="12" spans="1:18" s="33" customFormat="1" ht="15" customHeight="1" x14ac:dyDescent="0.2">
      <c r="A12" s="27" t="s">
        <v>24</v>
      </c>
      <c r="B12" s="125" t="s">
        <v>25</v>
      </c>
      <c r="C12" s="126"/>
      <c r="D12" s="28" t="s">
        <v>26</v>
      </c>
      <c r="E12" s="29" t="s">
        <v>27</v>
      </c>
      <c r="F12" s="29" t="s">
        <v>28</v>
      </c>
      <c r="G12" s="29" t="s">
        <v>29</v>
      </c>
      <c r="H12" s="29" t="s">
        <v>30</v>
      </c>
      <c r="I12" s="29" t="s">
        <v>31</v>
      </c>
      <c r="J12" s="29" t="s">
        <v>32</v>
      </c>
      <c r="K12" s="30" t="s">
        <v>33</v>
      </c>
      <c r="L12" s="29" t="s">
        <v>34</v>
      </c>
      <c r="M12" s="29" t="s">
        <v>35</v>
      </c>
      <c r="N12" s="31" t="s">
        <v>36</v>
      </c>
      <c r="O12" s="31" t="s">
        <v>37</v>
      </c>
      <c r="P12" s="29" t="s">
        <v>38</v>
      </c>
      <c r="Q12" s="32"/>
      <c r="R12" s="32"/>
    </row>
    <row r="13" spans="1:18" s="33" customFormat="1" ht="65.25" customHeight="1" x14ac:dyDescent="0.2">
      <c r="A13" s="86" t="s">
        <v>98</v>
      </c>
      <c r="B13" s="84" t="s">
        <v>45</v>
      </c>
      <c r="C13" s="92" t="s">
        <v>46</v>
      </c>
      <c r="D13" s="45"/>
      <c r="E13" s="87"/>
      <c r="F13" s="89">
        <v>60</v>
      </c>
      <c r="G13" s="87"/>
      <c r="H13" s="87">
        <f t="shared" ref="H13:H51" si="0">SUM(F13,G13)</f>
        <v>60</v>
      </c>
      <c r="I13" s="34">
        <f>587/2</f>
        <v>293.5</v>
      </c>
      <c r="J13" s="34">
        <v>0</v>
      </c>
      <c r="K13" s="34">
        <f>I13-J13</f>
        <v>293.5</v>
      </c>
      <c r="L13" s="38">
        <v>0</v>
      </c>
      <c r="M13" s="38">
        <f>K13-H13</f>
        <v>233.5</v>
      </c>
      <c r="N13" s="39">
        <f t="shared" ref="N13:O28" si="1">ROUND(L13/3.33,1)</f>
        <v>0</v>
      </c>
      <c r="O13" s="40">
        <f t="shared" si="1"/>
        <v>70.099999999999994</v>
      </c>
      <c r="P13" s="97" t="s">
        <v>142</v>
      </c>
      <c r="Q13" s="32"/>
      <c r="R13" s="32"/>
    </row>
    <row r="14" spans="1:18" s="33" customFormat="1" ht="39" customHeight="1" x14ac:dyDescent="0.2">
      <c r="A14" s="86" t="s">
        <v>99</v>
      </c>
      <c r="B14" s="84" t="s">
        <v>47</v>
      </c>
      <c r="C14" s="85" t="s">
        <v>48</v>
      </c>
      <c r="D14" s="45"/>
      <c r="E14" s="87"/>
      <c r="F14" s="89">
        <v>30</v>
      </c>
      <c r="G14" s="87"/>
      <c r="H14" s="87">
        <f t="shared" si="0"/>
        <v>30</v>
      </c>
      <c r="I14" s="34">
        <v>587</v>
      </c>
      <c r="J14" s="34">
        <v>0</v>
      </c>
      <c r="K14" s="34">
        <f>I14-J14</f>
        <v>587</v>
      </c>
      <c r="L14" s="38">
        <v>0</v>
      </c>
      <c r="M14" s="38">
        <f>K14-H14</f>
        <v>557</v>
      </c>
      <c r="N14" s="39">
        <f t="shared" si="1"/>
        <v>0</v>
      </c>
      <c r="O14" s="40">
        <f t="shared" si="1"/>
        <v>167.3</v>
      </c>
      <c r="P14" s="88" t="s">
        <v>137</v>
      </c>
      <c r="Q14" s="32"/>
      <c r="R14" s="32"/>
    </row>
    <row r="15" spans="1:18" s="42" customFormat="1" ht="45" customHeight="1" x14ac:dyDescent="0.25">
      <c r="A15" s="86" t="s">
        <v>100</v>
      </c>
      <c r="B15" s="35" t="str">
        <f>'[1]CAP TRUONG_HKI'!B15</f>
        <v>Nguyễn Tiến</v>
      </c>
      <c r="C15" s="36" t="str">
        <f>'[1]CAP TRUONG_HKI'!C15</f>
        <v>Dương</v>
      </c>
      <c r="D15" s="45"/>
      <c r="E15" s="87"/>
      <c r="F15" s="87"/>
      <c r="G15" s="87"/>
      <c r="H15" s="87">
        <f t="shared" si="0"/>
        <v>0</v>
      </c>
      <c r="I15" s="34">
        <v>587</v>
      </c>
      <c r="J15" s="93">
        <f>ROUND((I15/44*8.5),1)</f>
        <v>113.4</v>
      </c>
      <c r="K15" s="34">
        <f>I15-J15</f>
        <v>473.6</v>
      </c>
      <c r="L15" s="38">
        <v>0</v>
      </c>
      <c r="M15" s="38">
        <f>K15-H15</f>
        <v>473.6</v>
      </c>
      <c r="N15" s="39">
        <f t="shared" si="1"/>
        <v>0</v>
      </c>
      <c r="O15" s="40">
        <f t="shared" si="1"/>
        <v>142.19999999999999</v>
      </c>
      <c r="P15" s="48" t="s">
        <v>145</v>
      </c>
      <c r="Q15" s="41"/>
      <c r="R15" s="41"/>
    </row>
    <row r="16" spans="1:18" s="42" customFormat="1" ht="58.5" customHeight="1" x14ac:dyDescent="0.25">
      <c r="A16" s="86" t="s">
        <v>101</v>
      </c>
      <c r="B16" s="35" t="s">
        <v>49</v>
      </c>
      <c r="C16" s="36" t="s">
        <v>50</v>
      </c>
      <c r="D16" s="37"/>
      <c r="E16" s="34"/>
      <c r="F16" s="38">
        <v>30</v>
      </c>
      <c r="G16" s="38"/>
      <c r="H16" s="87">
        <f t="shared" si="0"/>
        <v>30</v>
      </c>
      <c r="I16" s="34">
        <v>587</v>
      </c>
      <c r="J16" s="93">
        <f>ROUND((I16/44*13),1)</f>
        <v>173.4</v>
      </c>
      <c r="K16" s="34">
        <f t="shared" ref="K16:K51" si="2">I16-J16</f>
        <v>413.6</v>
      </c>
      <c r="L16" s="38">
        <v>0</v>
      </c>
      <c r="M16" s="38">
        <f t="shared" ref="M16:M51" si="3">K16-H16</f>
        <v>383.6</v>
      </c>
      <c r="N16" s="39">
        <f t="shared" si="1"/>
        <v>0</v>
      </c>
      <c r="O16" s="40">
        <f t="shared" si="1"/>
        <v>115.2</v>
      </c>
      <c r="P16" s="90" t="s">
        <v>143</v>
      </c>
      <c r="Q16" s="41"/>
      <c r="R16" s="41"/>
    </row>
    <row r="17" spans="1:18" s="42" customFormat="1" ht="39.75" customHeight="1" x14ac:dyDescent="0.25">
      <c r="A17" s="86" t="s">
        <v>102</v>
      </c>
      <c r="B17" s="35" t="s">
        <v>51</v>
      </c>
      <c r="C17" s="36" t="s">
        <v>52</v>
      </c>
      <c r="D17" s="37"/>
      <c r="E17" s="34"/>
      <c r="F17" s="38">
        <v>30</v>
      </c>
      <c r="G17" s="38"/>
      <c r="H17" s="87">
        <f t="shared" si="0"/>
        <v>30</v>
      </c>
      <c r="I17" s="34">
        <v>587</v>
      </c>
      <c r="J17" s="34">
        <v>0</v>
      </c>
      <c r="K17" s="34">
        <f t="shared" si="2"/>
        <v>587</v>
      </c>
      <c r="L17" s="38">
        <v>0</v>
      </c>
      <c r="M17" s="38">
        <f t="shared" si="3"/>
        <v>557</v>
      </c>
      <c r="N17" s="39">
        <f t="shared" si="1"/>
        <v>0</v>
      </c>
      <c r="O17" s="40">
        <f t="shared" si="1"/>
        <v>167.3</v>
      </c>
      <c r="P17" s="90" t="s">
        <v>138</v>
      </c>
      <c r="Q17" s="41"/>
      <c r="R17" s="41"/>
    </row>
    <row r="18" spans="1:18" s="42" customFormat="1" ht="37.5" customHeight="1" x14ac:dyDescent="0.25">
      <c r="A18" s="86" t="s">
        <v>103</v>
      </c>
      <c r="B18" s="35" t="s">
        <v>53</v>
      </c>
      <c r="C18" s="91" t="s">
        <v>52</v>
      </c>
      <c r="D18" s="37"/>
      <c r="E18" s="34"/>
      <c r="F18" s="38"/>
      <c r="G18" s="38"/>
      <c r="H18" s="87">
        <f t="shared" si="0"/>
        <v>0</v>
      </c>
      <c r="I18" s="34">
        <f>587/2</f>
        <v>293.5</v>
      </c>
      <c r="J18" s="34">
        <v>0</v>
      </c>
      <c r="K18" s="34">
        <f t="shared" si="2"/>
        <v>293.5</v>
      </c>
      <c r="L18" s="38">
        <v>0</v>
      </c>
      <c r="M18" s="38">
        <f t="shared" si="3"/>
        <v>293.5</v>
      </c>
      <c r="N18" s="39">
        <f t="shared" si="1"/>
        <v>0</v>
      </c>
      <c r="O18" s="40">
        <f t="shared" si="1"/>
        <v>88.1</v>
      </c>
      <c r="P18" s="96" t="s">
        <v>141</v>
      </c>
      <c r="Q18" s="41"/>
      <c r="R18" s="41"/>
    </row>
    <row r="19" spans="1:18" s="42" customFormat="1" ht="35.25" customHeight="1" x14ac:dyDescent="0.25">
      <c r="A19" s="86" t="s">
        <v>104</v>
      </c>
      <c r="B19" s="35" t="s">
        <v>54</v>
      </c>
      <c r="C19" s="36" t="s">
        <v>52</v>
      </c>
      <c r="D19" s="37"/>
      <c r="E19" s="34"/>
      <c r="F19" s="38"/>
      <c r="G19" s="38"/>
      <c r="H19" s="87">
        <f t="shared" si="0"/>
        <v>0</v>
      </c>
      <c r="I19" s="34">
        <v>587</v>
      </c>
      <c r="J19" s="34">
        <v>0</v>
      </c>
      <c r="K19" s="34">
        <f t="shared" si="2"/>
        <v>587</v>
      </c>
      <c r="L19" s="38">
        <v>0</v>
      </c>
      <c r="M19" s="38">
        <f t="shared" si="3"/>
        <v>587</v>
      </c>
      <c r="N19" s="39">
        <f t="shared" si="1"/>
        <v>0</v>
      </c>
      <c r="O19" s="40">
        <f t="shared" si="1"/>
        <v>176.3</v>
      </c>
      <c r="P19" s="50"/>
      <c r="Q19" s="41"/>
      <c r="R19" s="41"/>
    </row>
    <row r="20" spans="1:18" s="42" customFormat="1" ht="92.25" customHeight="1" x14ac:dyDescent="0.25">
      <c r="A20" s="86" t="s">
        <v>105</v>
      </c>
      <c r="B20" s="35" t="s">
        <v>55</v>
      </c>
      <c r="C20" s="36" t="s">
        <v>56</v>
      </c>
      <c r="D20" s="37"/>
      <c r="E20" s="34"/>
      <c r="F20" s="38"/>
      <c r="G20" s="38"/>
      <c r="H20" s="87">
        <f t="shared" si="0"/>
        <v>0</v>
      </c>
      <c r="I20" s="34">
        <v>587</v>
      </c>
      <c r="J20" s="93">
        <f>ROUND((I20/44*23*0.125),1)</f>
        <v>38.4</v>
      </c>
      <c r="K20" s="34">
        <f t="shared" si="2"/>
        <v>548.6</v>
      </c>
      <c r="L20" s="38">
        <v>0</v>
      </c>
      <c r="M20" s="38">
        <f t="shared" si="3"/>
        <v>548.6</v>
      </c>
      <c r="N20" s="39">
        <f t="shared" si="1"/>
        <v>0</v>
      </c>
      <c r="O20" s="40">
        <f t="shared" si="1"/>
        <v>164.7</v>
      </c>
      <c r="P20" s="48" t="s">
        <v>147</v>
      </c>
      <c r="Q20" s="41"/>
      <c r="R20" s="41"/>
    </row>
    <row r="21" spans="1:18" s="42" customFormat="1" ht="40.5" customHeight="1" x14ac:dyDescent="0.25">
      <c r="A21" s="86" t="s">
        <v>106</v>
      </c>
      <c r="B21" s="35" t="s">
        <v>57</v>
      </c>
      <c r="C21" s="36" t="s">
        <v>58</v>
      </c>
      <c r="D21" s="37"/>
      <c r="E21" s="34"/>
      <c r="F21" s="38">
        <v>30</v>
      </c>
      <c r="G21" s="38"/>
      <c r="H21" s="87">
        <f t="shared" si="0"/>
        <v>30</v>
      </c>
      <c r="I21" s="34">
        <v>587</v>
      </c>
      <c r="J21" s="34">
        <v>0</v>
      </c>
      <c r="K21" s="34">
        <f t="shared" si="2"/>
        <v>587</v>
      </c>
      <c r="L21" s="38">
        <v>0</v>
      </c>
      <c r="M21" s="38">
        <f t="shared" si="3"/>
        <v>557</v>
      </c>
      <c r="N21" s="39">
        <f t="shared" si="1"/>
        <v>0</v>
      </c>
      <c r="O21" s="40">
        <f t="shared" si="1"/>
        <v>167.3</v>
      </c>
      <c r="P21" s="90" t="s">
        <v>138</v>
      </c>
      <c r="Q21" s="41"/>
      <c r="R21" s="41"/>
    </row>
    <row r="22" spans="1:18" s="6" customFormat="1" ht="28.5" customHeight="1" x14ac:dyDescent="0.25">
      <c r="A22" s="86" t="s">
        <v>107</v>
      </c>
      <c r="B22" s="35" t="str">
        <f>'[1]CAP TRUONG_HKI'!B16</f>
        <v>Nguyễn Văn</v>
      </c>
      <c r="C22" s="36" t="str">
        <f>'[1]CAP TRUONG_HKI'!C16</f>
        <v>Hậu</v>
      </c>
      <c r="D22" s="44"/>
      <c r="E22" s="43"/>
      <c r="F22" s="38"/>
      <c r="G22" s="38"/>
      <c r="H22" s="87">
        <f t="shared" si="0"/>
        <v>0</v>
      </c>
      <c r="I22" s="34">
        <v>587</v>
      </c>
      <c r="J22" s="34">
        <v>0</v>
      </c>
      <c r="K22" s="34">
        <f t="shared" si="2"/>
        <v>587</v>
      </c>
      <c r="L22" s="38">
        <v>0</v>
      </c>
      <c r="M22" s="38">
        <f t="shared" si="3"/>
        <v>587</v>
      </c>
      <c r="N22" s="39">
        <f t="shared" si="1"/>
        <v>0</v>
      </c>
      <c r="O22" s="40">
        <f t="shared" si="1"/>
        <v>176.3</v>
      </c>
      <c r="P22" s="50"/>
      <c r="Q22" s="46"/>
      <c r="R22" s="46"/>
    </row>
    <row r="23" spans="1:18" s="6" customFormat="1" ht="28.5" customHeight="1" x14ac:dyDescent="0.25">
      <c r="A23" s="86" t="s">
        <v>108</v>
      </c>
      <c r="B23" s="35" t="s">
        <v>59</v>
      </c>
      <c r="C23" s="91" t="s">
        <v>60</v>
      </c>
      <c r="D23" s="44"/>
      <c r="E23" s="43"/>
      <c r="F23" s="38"/>
      <c r="G23" s="38"/>
      <c r="H23" s="87">
        <f t="shared" si="0"/>
        <v>0</v>
      </c>
      <c r="I23" s="34">
        <f>587/2</f>
        <v>293.5</v>
      </c>
      <c r="J23" s="34">
        <v>0</v>
      </c>
      <c r="K23" s="34">
        <f t="shared" si="2"/>
        <v>293.5</v>
      </c>
      <c r="L23" s="38">
        <v>0</v>
      </c>
      <c r="M23" s="38">
        <f t="shared" si="3"/>
        <v>293.5</v>
      </c>
      <c r="N23" s="39">
        <f t="shared" si="1"/>
        <v>0</v>
      </c>
      <c r="O23" s="40">
        <f t="shared" si="1"/>
        <v>88.1</v>
      </c>
      <c r="P23" s="50" t="s">
        <v>140</v>
      </c>
      <c r="Q23" s="46"/>
      <c r="R23" s="46"/>
    </row>
    <row r="24" spans="1:18" s="6" customFormat="1" ht="37.5" customHeight="1" x14ac:dyDescent="0.25">
      <c r="A24" s="86" t="s">
        <v>109</v>
      </c>
      <c r="B24" s="35" t="s">
        <v>61</v>
      </c>
      <c r="C24" s="36" t="s">
        <v>62</v>
      </c>
      <c r="D24" s="44"/>
      <c r="E24" s="43"/>
      <c r="F24" s="38"/>
      <c r="G24" s="38"/>
      <c r="H24" s="87">
        <f t="shared" si="0"/>
        <v>0</v>
      </c>
      <c r="I24" s="34">
        <v>587</v>
      </c>
      <c r="J24" s="93">
        <f>ROUND((I24/44*10),1)</f>
        <v>133.4</v>
      </c>
      <c r="K24" s="34">
        <f t="shared" si="2"/>
        <v>453.6</v>
      </c>
      <c r="L24" s="38">
        <v>0</v>
      </c>
      <c r="M24" s="38">
        <f t="shared" si="3"/>
        <v>453.6</v>
      </c>
      <c r="N24" s="39">
        <f t="shared" si="1"/>
        <v>0</v>
      </c>
      <c r="O24" s="40">
        <f t="shared" si="1"/>
        <v>136.19999999999999</v>
      </c>
      <c r="P24" s="48" t="s">
        <v>144</v>
      </c>
      <c r="Q24" s="46"/>
      <c r="R24" s="46"/>
    </row>
    <row r="25" spans="1:18" s="6" customFormat="1" ht="28.5" customHeight="1" x14ac:dyDescent="0.25">
      <c r="A25" s="86" t="s">
        <v>110</v>
      </c>
      <c r="B25" s="35" t="s">
        <v>63</v>
      </c>
      <c r="C25" s="36" t="s">
        <v>64</v>
      </c>
      <c r="D25" s="44"/>
      <c r="E25" s="43"/>
      <c r="F25" s="38"/>
      <c r="G25" s="38"/>
      <c r="H25" s="87">
        <f t="shared" si="0"/>
        <v>0</v>
      </c>
      <c r="I25" s="34">
        <v>587</v>
      </c>
      <c r="J25" s="34">
        <v>0</v>
      </c>
      <c r="K25" s="34">
        <f t="shared" si="2"/>
        <v>587</v>
      </c>
      <c r="L25" s="38">
        <v>0</v>
      </c>
      <c r="M25" s="38">
        <f t="shared" si="3"/>
        <v>587</v>
      </c>
      <c r="N25" s="39">
        <f t="shared" si="1"/>
        <v>0</v>
      </c>
      <c r="O25" s="40">
        <f t="shared" si="1"/>
        <v>176.3</v>
      </c>
      <c r="P25" s="50"/>
      <c r="Q25" s="46"/>
      <c r="R25" s="46"/>
    </row>
    <row r="26" spans="1:18" s="6" customFormat="1" ht="28.5" customHeight="1" x14ac:dyDescent="0.25">
      <c r="A26" s="86" t="s">
        <v>111</v>
      </c>
      <c r="B26" s="35" t="s">
        <v>65</v>
      </c>
      <c r="C26" s="36" t="s">
        <v>64</v>
      </c>
      <c r="D26" s="44"/>
      <c r="E26" s="43"/>
      <c r="F26" s="38"/>
      <c r="G26" s="38"/>
      <c r="H26" s="87">
        <f t="shared" si="0"/>
        <v>0</v>
      </c>
      <c r="I26" s="34">
        <v>587</v>
      </c>
      <c r="J26" s="34">
        <v>0</v>
      </c>
      <c r="K26" s="34">
        <f t="shared" si="2"/>
        <v>587</v>
      </c>
      <c r="L26" s="38">
        <v>0</v>
      </c>
      <c r="M26" s="38">
        <f t="shared" si="3"/>
        <v>587</v>
      </c>
      <c r="N26" s="39">
        <f t="shared" si="1"/>
        <v>0</v>
      </c>
      <c r="O26" s="40">
        <f t="shared" si="1"/>
        <v>176.3</v>
      </c>
      <c r="P26" s="50"/>
      <c r="Q26" s="46"/>
      <c r="R26" s="46"/>
    </row>
    <row r="27" spans="1:18" s="6" customFormat="1" ht="28.5" customHeight="1" x14ac:dyDescent="0.25">
      <c r="A27" s="86" t="s">
        <v>112</v>
      </c>
      <c r="B27" s="35" t="str">
        <f>'[1]CAP TRUONG_HKI'!B17</f>
        <v>Dương Đức</v>
      </c>
      <c r="C27" s="36" t="str">
        <f>'[1]CAP TRUONG_HKI'!C17</f>
        <v>Kiên</v>
      </c>
      <c r="D27" s="47"/>
      <c r="E27" s="43"/>
      <c r="F27" s="38"/>
      <c r="G27" s="38"/>
      <c r="H27" s="87">
        <f t="shared" si="0"/>
        <v>0</v>
      </c>
      <c r="I27" s="34">
        <v>587</v>
      </c>
      <c r="J27" s="34">
        <v>0</v>
      </c>
      <c r="K27" s="34">
        <f t="shared" si="2"/>
        <v>587</v>
      </c>
      <c r="L27" s="38">
        <v>0</v>
      </c>
      <c r="M27" s="38">
        <f t="shared" si="3"/>
        <v>587</v>
      </c>
      <c r="N27" s="39">
        <f t="shared" si="1"/>
        <v>0</v>
      </c>
      <c r="O27" s="40">
        <f t="shared" si="1"/>
        <v>176.3</v>
      </c>
      <c r="P27" s="48"/>
      <c r="Q27" s="46"/>
      <c r="R27" s="46"/>
    </row>
    <row r="28" spans="1:18" s="6" customFormat="1" ht="28.5" customHeight="1" x14ac:dyDescent="0.25">
      <c r="A28" s="86" t="s">
        <v>113</v>
      </c>
      <c r="B28" s="35" t="s">
        <v>66</v>
      </c>
      <c r="C28" s="36" t="s">
        <v>67</v>
      </c>
      <c r="D28" s="47"/>
      <c r="E28" s="43"/>
      <c r="F28" s="38"/>
      <c r="G28" s="38"/>
      <c r="H28" s="87">
        <f t="shared" si="0"/>
        <v>0</v>
      </c>
      <c r="I28" s="34">
        <v>587</v>
      </c>
      <c r="J28" s="34">
        <v>0</v>
      </c>
      <c r="K28" s="34">
        <f t="shared" si="2"/>
        <v>587</v>
      </c>
      <c r="L28" s="38">
        <v>0</v>
      </c>
      <c r="M28" s="38">
        <f t="shared" si="3"/>
        <v>587</v>
      </c>
      <c r="N28" s="39">
        <f t="shared" si="1"/>
        <v>0</v>
      </c>
      <c r="O28" s="40">
        <f t="shared" si="1"/>
        <v>176.3</v>
      </c>
      <c r="P28" s="48"/>
      <c r="Q28" s="46"/>
      <c r="R28" s="46"/>
    </row>
    <row r="29" spans="1:18" s="6" customFormat="1" ht="77.25" customHeight="1" x14ac:dyDescent="0.25">
      <c r="A29" s="86" t="s">
        <v>114</v>
      </c>
      <c r="B29" s="35" t="s">
        <v>68</v>
      </c>
      <c r="C29" s="36" t="s">
        <v>69</v>
      </c>
      <c r="D29" s="47"/>
      <c r="E29" s="43"/>
      <c r="F29" s="38">
        <v>90</v>
      </c>
      <c r="G29" s="38"/>
      <c r="H29" s="87">
        <f t="shared" si="0"/>
        <v>90</v>
      </c>
      <c r="I29" s="34">
        <v>587</v>
      </c>
      <c r="J29" s="34">
        <v>0</v>
      </c>
      <c r="K29" s="34">
        <f t="shared" si="2"/>
        <v>587</v>
      </c>
      <c r="L29" s="38">
        <v>0</v>
      </c>
      <c r="M29" s="38">
        <f t="shared" si="3"/>
        <v>497</v>
      </c>
      <c r="N29" s="39">
        <f t="shared" ref="N29:O51" si="4">ROUND(L29/3.33,1)</f>
        <v>0</v>
      </c>
      <c r="O29" s="40">
        <f t="shared" si="4"/>
        <v>149.19999999999999</v>
      </c>
      <c r="P29" s="48" t="s">
        <v>139</v>
      </c>
      <c r="Q29" s="46"/>
      <c r="R29" s="46"/>
    </row>
    <row r="30" spans="1:18" s="6" customFormat="1" ht="27.75" customHeight="1" x14ac:dyDescent="0.25">
      <c r="A30" s="86" t="s">
        <v>115</v>
      </c>
      <c r="B30" s="35" t="str">
        <f>'[1]CAP TRUONG_HKI'!B18</f>
        <v>Hà Như</v>
      </c>
      <c r="C30" s="36" t="str">
        <f>'[1]CAP TRUONG_HKI'!C18</f>
        <v>Mai</v>
      </c>
      <c r="D30" s="44"/>
      <c r="E30" s="43"/>
      <c r="F30" s="38"/>
      <c r="G30" s="39"/>
      <c r="H30" s="87">
        <f t="shared" si="0"/>
        <v>0</v>
      </c>
      <c r="I30" s="34">
        <v>587</v>
      </c>
      <c r="J30" s="34">
        <v>0</v>
      </c>
      <c r="K30" s="34">
        <f t="shared" si="2"/>
        <v>587</v>
      </c>
      <c r="L30" s="38">
        <v>0</v>
      </c>
      <c r="M30" s="38">
        <f t="shared" si="3"/>
        <v>587</v>
      </c>
      <c r="N30" s="39">
        <f t="shared" si="4"/>
        <v>0</v>
      </c>
      <c r="O30" s="40">
        <f t="shared" si="4"/>
        <v>176.3</v>
      </c>
      <c r="P30" s="48"/>
      <c r="Q30" s="46"/>
      <c r="R30" s="46"/>
    </row>
    <row r="31" spans="1:18" s="42" customFormat="1" ht="37.5" customHeight="1" x14ac:dyDescent="0.25">
      <c r="A31" s="86" t="s">
        <v>116</v>
      </c>
      <c r="B31" s="35" t="str">
        <f>'[1]CAP TRUONG_HKI'!B19</f>
        <v xml:space="preserve">Phạm Thị Thu </v>
      </c>
      <c r="C31" s="36" t="str">
        <f>'[1]CAP TRUONG_HKI'!C19</f>
        <v>Nga</v>
      </c>
      <c r="D31" s="49"/>
      <c r="E31" s="34"/>
      <c r="F31" s="38">
        <v>30</v>
      </c>
      <c r="G31" s="39"/>
      <c r="H31" s="87">
        <f t="shared" si="0"/>
        <v>30</v>
      </c>
      <c r="I31" s="34">
        <v>587</v>
      </c>
      <c r="J31" s="34">
        <v>0</v>
      </c>
      <c r="K31" s="34">
        <f t="shared" si="2"/>
        <v>587</v>
      </c>
      <c r="L31" s="38">
        <v>0</v>
      </c>
      <c r="M31" s="38">
        <f t="shared" si="3"/>
        <v>557</v>
      </c>
      <c r="N31" s="39">
        <f t="shared" si="4"/>
        <v>0</v>
      </c>
      <c r="O31" s="40">
        <f t="shared" si="4"/>
        <v>167.3</v>
      </c>
      <c r="P31" s="48" t="s">
        <v>137</v>
      </c>
      <c r="Q31" s="41"/>
      <c r="R31" s="41"/>
    </row>
    <row r="32" spans="1:18" s="42" customFormat="1" ht="27" customHeight="1" x14ac:dyDescent="0.25">
      <c r="A32" s="86" t="s">
        <v>117</v>
      </c>
      <c r="B32" s="35" t="str">
        <f>'[1]CAP TRUONG_HKI'!B20</f>
        <v xml:space="preserve">Cao Thị </v>
      </c>
      <c r="C32" s="36" t="str">
        <f>'[1]CAP TRUONG_HKI'!C20</f>
        <v>Nga</v>
      </c>
      <c r="D32" s="49"/>
      <c r="E32" s="34"/>
      <c r="F32" s="38"/>
      <c r="G32" s="39"/>
      <c r="H32" s="87">
        <f t="shared" si="0"/>
        <v>0</v>
      </c>
      <c r="I32" s="34">
        <v>587</v>
      </c>
      <c r="J32" s="34">
        <v>0</v>
      </c>
      <c r="K32" s="34">
        <f t="shared" si="2"/>
        <v>587</v>
      </c>
      <c r="L32" s="38">
        <v>0</v>
      </c>
      <c r="M32" s="38">
        <f t="shared" si="3"/>
        <v>587</v>
      </c>
      <c r="N32" s="39">
        <f t="shared" si="4"/>
        <v>0</v>
      </c>
      <c r="O32" s="40">
        <f t="shared" si="4"/>
        <v>176.3</v>
      </c>
      <c r="P32" s="48"/>
      <c r="Q32" s="41"/>
      <c r="R32" s="41"/>
    </row>
    <row r="33" spans="1:18" s="42" customFormat="1" ht="37.5" customHeight="1" x14ac:dyDescent="0.25">
      <c r="A33" s="86" t="s">
        <v>118</v>
      </c>
      <c r="B33" s="35" t="s">
        <v>70</v>
      </c>
      <c r="C33" s="36" t="s">
        <v>71</v>
      </c>
      <c r="D33" s="49"/>
      <c r="E33" s="34"/>
      <c r="F33" s="38">
        <v>30</v>
      </c>
      <c r="G33" s="39"/>
      <c r="H33" s="87">
        <f t="shared" si="0"/>
        <v>30</v>
      </c>
      <c r="I33" s="34">
        <v>587</v>
      </c>
      <c r="J33" s="34">
        <v>0</v>
      </c>
      <c r="K33" s="34">
        <f t="shared" si="2"/>
        <v>587</v>
      </c>
      <c r="L33" s="38">
        <v>0</v>
      </c>
      <c r="M33" s="38">
        <f t="shared" si="3"/>
        <v>557</v>
      </c>
      <c r="N33" s="39">
        <f t="shared" si="4"/>
        <v>0</v>
      </c>
      <c r="O33" s="40">
        <f t="shared" si="4"/>
        <v>167.3</v>
      </c>
      <c r="P33" s="48" t="s">
        <v>137</v>
      </c>
      <c r="Q33" s="41"/>
      <c r="R33" s="41"/>
    </row>
    <row r="34" spans="1:18" s="42" customFormat="1" ht="27" customHeight="1" x14ac:dyDescent="0.25">
      <c r="A34" s="86" t="s">
        <v>119</v>
      </c>
      <c r="B34" s="35" t="s">
        <v>72</v>
      </c>
      <c r="C34" s="36" t="s">
        <v>73</v>
      </c>
      <c r="D34" s="49"/>
      <c r="E34" s="34"/>
      <c r="F34" s="38"/>
      <c r="G34" s="39"/>
      <c r="H34" s="87">
        <f t="shared" si="0"/>
        <v>0</v>
      </c>
      <c r="I34" s="34">
        <v>587</v>
      </c>
      <c r="J34" s="34">
        <v>0</v>
      </c>
      <c r="K34" s="34">
        <f t="shared" si="2"/>
        <v>587</v>
      </c>
      <c r="L34" s="38">
        <v>0</v>
      </c>
      <c r="M34" s="38">
        <f t="shared" si="3"/>
        <v>587</v>
      </c>
      <c r="N34" s="39">
        <f t="shared" si="4"/>
        <v>0</v>
      </c>
      <c r="O34" s="40">
        <f t="shared" si="4"/>
        <v>176.3</v>
      </c>
      <c r="P34" s="48"/>
      <c r="Q34" s="41"/>
      <c r="R34" s="41"/>
    </row>
    <row r="35" spans="1:18" s="42" customFormat="1" ht="27" customHeight="1" x14ac:dyDescent="0.25">
      <c r="A35" s="86" t="s">
        <v>120</v>
      </c>
      <c r="B35" s="35" t="s">
        <v>74</v>
      </c>
      <c r="C35" s="36" t="s">
        <v>75</v>
      </c>
      <c r="D35" s="49"/>
      <c r="E35" s="34"/>
      <c r="F35" s="38"/>
      <c r="G35" s="39"/>
      <c r="H35" s="87">
        <f t="shared" si="0"/>
        <v>0</v>
      </c>
      <c r="I35" s="34">
        <v>587</v>
      </c>
      <c r="J35" s="34">
        <v>0</v>
      </c>
      <c r="K35" s="34">
        <f t="shared" si="2"/>
        <v>587</v>
      </c>
      <c r="L35" s="38">
        <v>0</v>
      </c>
      <c r="M35" s="38">
        <f t="shared" si="3"/>
        <v>587</v>
      </c>
      <c r="N35" s="39">
        <f t="shared" si="4"/>
        <v>0</v>
      </c>
      <c r="O35" s="40">
        <f t="shared" si="4"/>
        <v>176.3</v>
      </c>
      <c r="P35" s="48"/>
      <c r="Q35" s="41"/>
      <c r="R35" s="41"/>
    </row>
    <row r="36" spans="1:18" s="42" customFormat="1" ht="27" customHeight="1" x14ac:dyDescent="0.25">
      <c r="A36" s="86" t="s">
        <v>121</v>
      </c>
      <c r="B36" s="35" t="s">
        <v>53</v>
      </c>
      <c r="C36" s="36" t="s">
        <v>76</v>
      </c>
      <c r="D36" s="49"/>
      <c r="E36" s="34"/>
      <c r="F36" s="38"/>
      <c r="G36" s="39"/>
      <c r="H36" s="87">
        <f t="shared" si="0"/>
        <v>0</v>
      </c>
      <c r="I36" s="34">
        <v>587</v>
      </c>
      <c r="J36" s="34">
        <v>0</v>
      </c>
      <c r="K36" s="34">
        <f t="shared" si="2"/>
        <v>587</v>
      </c>
      <c r="L36" s="38">
        <v>0</v>
      </c>
      <c r="M36" s="38">
        <f t="shared" si="3"/>
        <v>587</v>
      </c>
      <c r="N36" s="39">
        <f t="shared" si="4"/>
        <v>0</v>
      </c>
      <c r="O36" s="40">
        <f t="shared" si="4"/>
        <v>176.3</v>
      </c>
      <c r="P36" s="48"/>
      <c r="Q36" s="41"/>
      <c r="R36" s="41"/>
    </row>
    <row r="37" spans="1:18" s="42" customFormat="1" ht="27" customHeight="1" x14ac:dyDescent="0.25">
      <c r="A37" s="86" t="s">
        <v>122</v>
      </c>
      <c r="B37" s="35" t="s">
        <v>77</v>
      </c>
      <c r="C37" s="36" t="s">
        <v>78</v>
      </c>
      <c r="D37" s="49"/>
      <c r="E37" s="34"/>
      <c r="F37" s="38"/>
      <c r="G37" s="39"/>
      <c r="H37" s="87">
        <f t="shared" si="0"/>
        <v>0</v>
      </c>
      <c r="I37" s="34">
        <v>587</v>
      </c>
      <c r="J37" s="34">
        <v>0</v>
      </c>
      <c r="K37" s="34">
        <f t="shared" si="2"/>
        <v>587</v>
      </c>
      <c r="L37" s="38">
        <v>0</v>
      </c>
      <c r="M37" s="38">
        <f t="shared" si="3"/>
        <v>587</v>
      </c>
      <c r="N37" s="39">
        <f t="shared" si="4"/>
        <v>0</v>
      </c>
      <c r="O37" s="40">
        <f t="shared" si="4"/>
        <v>176.3</v>
      </c>
      <c r="P37" s="48"/>
      <c r="Q37" s="41"/>
      <c r="R37" s="41"/>
    </row>
    <row r="38" spans="1:18" s="42" customFormat="1" ht="27" customHeight="1" x14ac:dyDescent="0.25">
      <c r="A38" s="86" t="s">
        <v>123</v>
      </c>
      <c r="B38" s="35" t="str">
        <f>'[1]CAP TRUONG_HKI'!B21</f>
        <v xml:space="preserve">Nguyễn Thị Cẩm </v>
      </c>
      <c r="C38" s="36" t="str">
        <f>'[1]CAP TRUONG_HKI'!C21</f>
        <v>Thạch</v>
      </c>
      <c r="D38" s="49"/>
      <c r="E38" s="34"/>
      <c r="F38" s="38"/>
      <c r="G38" s="38"/>
      <c r="H38" s="87">
        <f t="shared" si="0"/>
        <v>0</v>
      </c>
      <c r="I38" s="34">
        <v>587</v>
      </c>
      <c r="J38" s="34">
        <v>0</v>
      </c>
      <c r="K38" s="34">
        <f t="shared" si="2"/>
        <v>587</v>
      </c>
      <c r="L38" s="38">
        <v>0</v>
      </c>
      <c r="M38" s="38">
        <f t="shared" si="3"/>
        <v>587</v>
      </c>
      <c r="N38" s="39">
        <f t="shared" si="4"/>
        <v>0</v>
      </c>
      <c r="O38" s="40">
        <f t="shared" si="4"/>
        <v>176.3</v>
      </c>
      <c r="P38" s="50"/>
      <c r="Q38" s="41"/>
      <c r="R38" s="41"/>
    </row>
    <row r="39" spans="1:18" s="42" customFormat="1" ht="27" customHeight="1" x14ac:dyDescent="0.25">
      <c r="A39" s="86" t="s">
        <v>124</v>
      </c>
      <c r="B39" s="35" t="s">
        <v>79</v>
      </c>
      <c r="C39" s="36" t="s">
        <v>80</v>
      </c>
      <c r="D39" s="49"/>
      <c r="E39" s="34"/>
      <c r="F39" s="38"/>
      <c r="G39" s="38"/>
      <c r="H39" s="87">
        <f t="shared" si="0"/>
        <v>0</v>
      </c>
      <c r="I39" s="34">
        <v>587</v>
      </c>
      <c r="J39" s="34">
        <v>0</v>
      </c>
      <c r="K39" s="34">
        <f t="shared" si="2"/>
        <v>587</v>
      </c>
      <c r="L39" s="38">
        <v>0</v>
      </c>
      <c r="M39" s="38">
        <f t="shared" si="3"/>
        <v>587</v>
      </c>
      <c r="N39" s="39">
        <f t="shared" si="4"/>
        <v>0</v>
      </c>
      <c r="O39" s="40">
        <f t="shared" si="4"/>
        <v>176.3</v>
      </c>
      <c r="P39" s="50"/>
      <c r="Q39" s="41"/>
      <c r="R39" s="41"/>
    </row>
    <row r="40" spans="1:18" s="42" customFormat="1" ht="27" customHeight="1" x14ac:dyDescent="0.25">
      <c r="A40" s="86" t="s">
        <v>125</v>
      </c>
      <c r="B40" s="35" t="s">
        <v>81</v>
      </c>
      <c r="C40" s="36" t="s">
        <v>82</v>
      </c>
      <c r="D40" s="49"/>
      <c r="E40" s="34"/>
      <c r="F40" s="38"/>
      <c r="G40" s="38"/>
      <c r="H40" s="87">
        <f t="shared" si="0"/>
        <v>0</v>
      </c>
      <c r="I40" s="34">
        <v>587</v>
      </c>
      <c r="J40" s="34">
        <v>0</v>
      </c>
      <c r="K40" s="34">
        <f t="shared" si="2"/>
        <v>587</v>
      </c>
      <c r="L40" s="38">
        <v>0</v>
      </c>
      <c r="M40" s="38">
        <f t="shared" si="3"/>
        <v>587</v>
      </c>
      <c r="N40" s="39">
        <f t="shared" si="4"/>
        <v>0</v>
      </c>
      <c r="O40" s="40">
        <f t="shared" si="4"/>
        <v>176.3</v>
      </c>
      <c r="P40" s="50"/>
      <c r="Q40" s="41"/>
      <c r="R40" s="41"/>
    </row>
    <row r="41" spans="1:18" s="42" customFormat="1" ht="81" customHeight="1" x14ac:dyDescent="0.25">
      <c r="A41" s="86" t="s">
        <v>126</v>
      </c>
      <c r="B41" s="35" t="str">
        <f>'[1]CAP TRUONG_HKI'!B22</f>
        <v>Nguyễn Thị</v>
      </c>
      <c r="C41" s="36" t="str">
        <f>'[1]CAP TRUONG_HKI'!C22</f>
        <v>Thủy</v>
      </c>
      <c r="D41" s="51"/>
      <c r="E41" s="34"/>
      <c r="F41" s="38"/>
      <c r="G41" s="39"/>
      <c r="H41" s="87">
        <f t="shared" si="0"/>
        <v>0</v>
      </c>
      <c r="I41" s="34">
        <v>587</v>
      </c>
      <c r="J41" s="34">
        <f>ROUND((I41/44*20),1)+ROUND((I42/44*12*0.125),1)</f>
        <v>286.8</v>
      </c>
      <c r="K41" s="34">
        <f t="shared" si="2"/>
        <v>300.2</v>
      </c>
      <c r="L41" s="38">
        <v>0</v>
      </c>
      <c r="M41" s="38">
        <f t="shared" si="3"/>
        <v>300.2</v>
      </c>
      <c r="N41" s="39">
        <f t="shared" si="4"/>
        <v>0</v>
      </c>
      <c r="O41" s="40">
        <f t="shared" si="4"/>
        <v>90.2</v>
      </c>
      <c r="P41" s="48" t="s">
        <v>146</v>
      </c>
      <c r="Q41" s="41"/>
      <c r="R41" s="41"/>
    </row>
    <row r="42" spans="1:18" s="42" customFormat="1" ht="22.5" customHeight="1" x14ac:dyDescent="0.25">
      <c r="A42" s="86" t="s">
        <v>127</v>
      </c>
      <c r="B42" s="35" t="s">
        <v>83</v>
      </c>
      <c r="C42" s="36" t="s">
        <v>84</v>
      </c>
      <c r="D42" s="51"/>
      <c r="E42" s="34"/>
      <c r="F42" s="38"/>
      <c r="G42" s="39"/>
      <c r="H42" s="87">
        <f t="shared" si="0"/>
        <v>0</v>
      </c>
      <c r="I42" s="34">
        <v>587</v>
      </c>
      <c r="J42" s="34">
        <v>0</v>
      </c>
      <c r="K42" s="34">
        <f t="shared" si="2"/>
        <v>587</v>
      </c>
      <c r="L42" s="38">
        <v>0</v>
      </c>
      <c r="M42" s="38">
        <f t="shared" si="3"/>
        <v>587</v>
      </c>
      <c r="N42" s="39">
        <f t="shared" si="4"/>
        <v>0</v>
      </c>
      <c r="O42" s="40">
        <f t="shared" si="4"/>
        <v>176.3</v>
      </c>
      <c r="P42" s="48"/>
      <c r="Q42" s="41"/>
      <c r="R42" s="41"/>
    </row>
    <row r="43" spans="1:18" s="42" customFormat="1" ht="24" customHeight="1" x14ac:dyDescent="0.25">
      <c r="A43" s="86" t="s">
        <v>128</v>
      </c>
      <c r="B43" s="35" t="s">
        <v>85</v>
      </c>
      <c r="C43" s="36" t="s">
        <v>86</v>
      </c>
      <c r="D43" s="51"/>
      <c r="E43" s="34"/>
      <c r="F43" s="38"/>
      <c r="G43" s="39"/>
      <c r="H43" s="87">
        <f t="shared" si="0"/>
        <v>0</v>
      </c>
      <c r="I43" s="34">
        <v>587</v>
      </c>
      <c r="J43" s="34">
        <v>0</v>
      </c>
      <c r="K43" s="34">
        <f t="shared" si="2"/>
        <v>587</v>
      </c>
      <c r="L43" s="38">
        <v>0</v>
      </c>
      <c r="M43" s="38">
        <f t="shared" si="3"/>
        <v>587</v>
      </c>
      <c r="N43" s="39">
        <f t="shared" si="4"/>
        <v>0</v>
      </c>
      <c r="O43" s="40">
        <f t="shared" si="4"/>
        <v>176.3</v>
      </c>
      <c r="P43" s="48"/>
      <c r="Q43" s="41"/>
      <c r="R43" s="41"/>
    </row>
    <row r="44" spans="1:18" s="42" customFormat="1" ht="27" customHeight="1" x14ac:dyDescent="0.25">
      <c r="A44" s="86" t="s">
        <v>129</v>
      </c>
      <c r="B44" s="35" t="s">
        <v>87</v>
      </c>
      <c r="C44" s="36" t="s">
        <v>88</v>
      </c>
      <c r="D44" s="49"/>
      <c r="E44" s="34"/>
      <c r="F44" s="38"/>
      <c r="G44" s="38"/>
      <c r="H44" s="87">
        <f t="shared" si="0"/>
        <v>0</v>
      </c>
      <c r="I44" s="34">
        <v>587</v>
      </c>
      <c r="J44" s="34">
        <v>0</v>
      </c>
      <c r="K44" s="34">
        <f t="shared" si="2"/>
        <v>587</v>
      </c>
      <c r="L44" s="38">
        <v>0</v>
      </c>
      <c r="M44" s="38">
        <f t="shared" si="3"/>
        <v>587</v>
      </c>
      <c r="N44" s="39">
        <f t="shared" si="4"/>
        <v>0</v>
      </c>
      <c r="O44" s="40">
        <f t="shared" si="4"/>
        <v>176.3</v>
      </c>
      <c r="P44" s="50"/>
      <c r="Q44" s="41"/>
      <c r="R44" s="41"/>
    </row>
    <row r="45" spans="1:18" s="42" customFormat="1" ht="38.25" x14ac:dyDescent="0.25">
      <c r="A45" s="86" t="s">
        <v>130</v>
      </c>
      <c r="B45" s="35" t="str">
        <f>'[1]CAP TRUONG_HKI'!B26</f>
        <v>Đặng Thị Kiến</v>
      </c>
      <c r="C45" s="36" t="str">
        <f>'[1]CAP TRUONG_HKI'!C26</f>
        <v>Trúc</v>
      </c>
      <c r="D45" s="49"/>
      <c r="E45" s="34"/>
      <c r="F45" s="38">
        <v>30</v>
      </c>
      <c r="G45" s="38"/>
      <c r="H45" s="87">
        <f t="shared" si="0"/>
        <v>30</v>
      </c>
      <c r="I45" s="34">
        <v>587</v>
      </c>
      <c r="J45" s="34">
        <v>0</v>
      </c>
      <c r="K45" s="34">
        <f t="shared" si="2"/>
        <v>587</v>
      </c>
      <c r="L45" s="38">
        <v>0</v>
      </c>
      <c r="M45" s="38">
        <f t="shared" si="3"/>
        <v>557</v>
      </c>
      <c r="N45" s="39">
        <f t="shared" si="4"/>
        <v>0</v>
      </c>
      <c r="O45" s="40">
        <f t="shared" si="4"/>
        <v>167.3</v>
      </c>
      <c r="P45" s="48" t="s">
        <v>137</v>
      </c>
      <c r="Q45" s="41"/>
      <c r="R45" s="41"/>
    </row>
    <row r="46" spans="1:18" s="42" customFormat="1" ht="24" customHeight="1" x14ac:dyDescent="0.25">
      <c r="A46" s="86" t="s">
        <v>131</v>
      </c>
      <c r="B46" s="35" t="s">
        <v>89</v>
      </c>
      <c r="C46" s="91" t="s">
        <v>90</v>
      </c>
      <c r="D46" s="49"/>
      <c r="E46" s="34"/>
      <c r="F46" s="38"/>
      <c r="G46" s="38"/>
      <c r="H46" s="87">
        <f t="shared" si="0"/>
        <v>0</v>
      </c>
      <c r="I46" s="34">
        <f>587/2</f>
        <v>293.5</v>
      </c>
      <c r="J46" s="34">
        <v>0</v>
      </c>
      <c r="K46" s="34">
        <f t="shared" si="2"/>
        <v>293.5</v>
      </c>
      <c r="L46" s="38">
        <v>0</v>
      </c>
      <c r="M46" s="38">
        <f t="shared" si="3"/>
        <v>293.5</v>
      </c>
      <c r="N46" s="39">
        <f t="shared" si="4"/>
        <v>0</v>
      </c>
      <c r="O46" s="40">
        <f t="shared" si="4"/>
        <v>88.1</v>
      </c>
      <c r="P46" s="95" t="s">
        <v>140</v>
      </c>
      <c r="Q46" s="41"/>
      <c r="R46" s="41"/>
    </row>
    <row r="47" spans="1:18" s="42" customFormat="1" ht="38.25" x14ac:dyDescent="0.25">
      <c r="A47" s="86" t="s">
        <v>132</v>
      </c>
      <c r="B47" s="35" t="str">
        <f>'[1]CAP TRUONG_HKI'!B27</f>
        <v xml:space="preserve">Nguyễn Thanh </v>
      </c>
      <c r="C47" s="36" t="str">
        <f>'[1]CAP TRUONG_HKI'!C27</f>
        <v>Tú</v>
      </c>
      <c r="D47" s="49"/>
      <c r="E47" s="34"/>
      <c r="F47" s="38">
        <v>30</v>
      </c>
      <c r="G47" s="38"/>
      <c r="H47" s="87">
        <f t="shared" si="0"/>
        <v>30</v>
      </c>
      <c r="I47" s="34">
        <v>587</v>
      </c>
      <c r="J47" s="34">
        <v>0</v>
      </c>
      <c r="K47" s="34">
        <f t="shared" si="2"/>
        <v>587</v>
      </c>
      <c r="L47" s="38">
        <v>0</v>
      </c>
      <c r="M47" s="38">
        <f t="shared" si="3"/>
        <v>557</v>
      </c>
      <c r="N47" s="39">
        <f t="shared" si="4"/>
        <v>0</v>
      </c>
      <c r="O47" s="40">
        <f t="shared" si="4"/>
        <v>167.3</v>
      </c>
      <c r="P47" s="48" t="s">
        <v>137</v>
      </c>
      <c r="Q47" s="41"/>
      <c r="R47" s="41"/>
    </row>
    <row r="48" spans="1:18" s="42" customFormat="1" ht="24.75" customHeight="1" x14ac:dyDescent="0.25">
      <c r="A48" s="86" t="s">
        <v>133</v>
      </c>
      <c r="B48" s="35" t="s">
        <v>91</v>
      </c>
      <c r="C48" s="36" t="s">
        <v>92</v>
      </c>
      <c r="D48" s="49"/>
      <c r="E48" s="34"/>
      <c r="F48" s="38"/>
      <c r="G48" s="38"/>
      <c r="H48" s="87">
        <f t="shared" si="0"/>
        <v>0</v>
      </c>
      <c r="I48" s="34">
        <v>587</v>
      </c>
      <c r="J48" s="34">
        <v>0</v>
      </c>
      <c r="K48" s="34">
        <f t="shared" si="2"/>
        <v>587</v>
      </c>
      <c r="L48" s="38">
        <v>0</v>
      </c>
      <c r="M48" s="38">
        <f t="shared" si="3"/>
        <v>587</v>
      </c>
      <c r="N48" s="39">
        <f t="shared" si="4"/>
        <v>0</v>
      </c>
      <c r="O48" s="40">
        <f t="shared" si="4"/>
        <v>176.3</v>
      </c>
      <c r="P48" s="48"/>
      <c r="Q48" s="41"/>
      <c r="R48" s="41"/>
    </row>
    <row r="49" spans="1:18" s="42" customFormat="1" ht="22.5" customHeight="1" x14ac:dyDescent="0.25">
      <c r="A49" s="86" t="s">
        <v>134</v>
      </c>
      <c r="B49" s="35" t="s">
        <v>93</v>
      </c>
      <c r="C49" s="36" t="s">
        <v>94</v>
      </c>
      <c r="D49" s="49"/>
      <c r="E49" s="34"/>
      <c r="F49" s="38"/>
      <c r="G49" s="38"/>
      <c r="H49" s="87">
        <f t="shared" si="0"/>
        <v>0</v>
      </c>
      <c r="I49" s="34">
        <v>587</v>
      </c>
      <c r="J49" s="34">
        <v>0</v>
      </c>
      <c r="K49" s="34">
        <f t="shared" si="2"/>
        <v>587</v>
      </c>
      <c r="L49" s="38">
        <v>0</v>
      </c>
      <c r="M49" s="38">
        <f t="shared" si="3"/>
        <v>587</v>
      </c>
      <c r="N49" s="39">
        <f t="shared" si="4"/>
        <v>0</v>
      </c>
      <c r="O49" s="40">
        <f t="shared" si="4"/>
        <v>176.3</v>
      </c>
      <c r="P49" s="48"/>
      <c r="Q49" s="41"/>
      <c r="R49" s="41"/>
    </row>
    <row r="50" spans="1:18" s="42" customFormat="1" ht="27" customHeight="1" x14ac:dyDescent="0.25">
      <c r="A50" s="86" t="s">
        <v>135</v>
      </c>
      <c r="B50" s="35" t="s">
        <v>95</v>
      </c>
      <c r="C50" s="36" t="s">
        <v>94</v>
      </c>
      <c r="D50" s="49"/>
      <c r="E50" s="34"/>
      <c r="F50" s="38"/>
      <c r="G50" s="38"/>
      <c r="H50" s="87">
        <f t="shared" si="0"/>
        <v>0</v>
      </c>
      <c r="I50" s="34">
        <v>587</v>
      </c>
      <c r="J50" s="34">
        <v>0</v>
      </c>
      <c r="K50" s="34">
        <f t="shared" si="2"/>
        <v>587</v>
      </c>
      <c r="L50" s="38">
        <v>0</v>
      </c>
      <c r="M50" s="38">
        <f t="shared" si="3"/>
        <v>587</v>
      </c>
      <c r="N50" s="39">
        <f t="shared" si="4"/>
        <v>0</v>
      </c>
      <c r="O50" s="40">
        <f t="shared" si="4"/>
        <v>176.3</v>
      </c>
      <c r="P50" s="44"/>
      <c r="Q50" s="41"/>
      <c r="R50" s="41"/>
    </row>
    <row r="51" spans="1:18" s="42" customFormat="1" ht="38.25" x14ac:dyDescent="0.25">
      <c r="A51" s="86" t="s">
        <v>136</v>
      </c>
      <c r="B51" s="35" t="s">
        <v>96</v>
      </c>
      <c r="C51" s="36" t="s">
        <v>97</v>
      </c>
      <c r="D51" s="49"/>
      <c r="E51" s="34"/>
      <c r="F51" s="38">
        <v>30</v>
      </c>
      <c r="G51" s="38"/>
      <c r="H51" s="87">
        <f t="shared" si="0"/>
        <v>30</v>
      </c>
      <c r="I51" s="34">
        <v>587</v>
      </c>
      <c r="J51" s="34">
        <v>0</v>
      </c>
      <c r="K51" s="34">
        <f t="shared" si="2"/>
        <v>587</v>
      </c>
      <c r="L51" s="38">
        <v>0</v>
      </c>
      <c r="M51" s="38">
        <f t="shared" si="3"/>
        <v>557</v>
      </c>
      <c r="N51" s="39">
        <f t="shared" si="4"/>
        <v>0</v>
      </c>
      <c r="O51" s="40">
        <f t="shared" si="4"/>
        <v>167.3</v>
      </c>
      <c r="P51" s="48" t="s">
        <v>137</v>
      </c>
      <c r="Q51" s="41"/>
      <c r="R51" s="41"/>
    </row>
    <row r="52" spans="1:18" s="42" customFormat="1" ht="26.25" customHeight="1" x14ac:dyDescent="0.25">
      <c r="A52" s="34"/>
      <c r="B52" s="128" t="str">
        <f>'[1]CAP TRUONG_HKI'!B52</f>
        <v>Tổng cộng</v>
      </c>
      <c r="C52" s="129"/>
      <c r="D52" s="130"/>
      <c r="E52" s="52">
        <f>SUM(E15:E51)</f>
        <v>0</v>
      </c>
      <c r="F52" s="52">
        <f t="shared" ref="F52:O52" si="5">SUM(F13:F51)</f>
        <v>420</v>
      </c>
      <c r="G52" s="52">
        <f t="shared" si="5"/>
        <v>0</v>
      </c>
      <c r="H52" s="52">
        <f t="shared" si="5"/>
        <v>420</v>
      </c>
      <c r="I52" s="52">
        <f t="shared" si="5"/>
        <v>21719</v>
      </c>
      <c r="J52" s="52">
        <f t="shared" si="5"/>
        <v>745.40000000000009</v>
      </c>
      <c r="K52" s="52">
        <f t="shared" si="5"/>
        <v>20973.599999999999</v>
      </c>
      <c r="L52" s="52">
        <f t="shared" si="5"/>
        <v>0</v>
      </c>
      <c r="M52" s="52">
        <f t="shared" si="5"/>
        <v>20553.599999999999</v>
      </c>
      <c r="N52" s="52">
        <f t="shared" si="5"/>
        <v>0</v>
      </c>
      <c r="O52" s="52">
        <f t="shared" si="5"/>
        <v>6172.8000000000038</v>
      </c>
      <c r="P52" s="44"/>
      <c r="Q52" s="41"/>
      <c r="R52" s="41"/>
    </row>
    <row r="53" spans="1:18" ht="8.25" customHeight="1" x14ac:dyDescent="0.25">
      <c r="B53" s="54"/>
    </row>
    <row r="54" spans="1:18" x14ac:dyDescent="0.25">
      <c r="B54" s="57"/>
      <c r="C54" s="58"/>
      <c r="D54" s="58"/>
      <c r="E54" s="59"/>
      <c r="F54" s="59"/>
      <c r="G54" s="59"/>
      <c r="H54" s="59"/>
      <c r="I54" s="59"/>
      <c r="J54" s="60"/>
      <c r="K54" s="60"/>
      <c r="L54" s="144" t="s">
        <v>148</v>
      </c>
      <c r="M54" s="144"/>
      <c r="N54" s="144"/>
      <c r="O54" s="144"/>
      <c r="Q54" s="61"/>
      <c r="R54" s="61"/>
    </row>
    <row r="55" spans="1:18" x14ac:dyDescent="0.25">
      <c r="B55" s="127" t="s">
        <v>39</v>
      </c>
      <c r="C55" s="127"/>
      <c r="E55"/>
      <c r="H55" s="62" t="s">
        <v>40</v>
      </c>
      <c r="J55" s="62"/>
      <c r="K55" s="62"/>
      <c r="L55" s="131" t="s">
        <v>41</v>
      </c>
      <c r="M55" s="131"/>
      <c r="N55" s="131"/>
      <c r="O55" s="131"/>
      <c r="Q55" s="63"/>
      <c r="R55" s="63"/>
    </row>
    <row r="56" spans="1:18" x14ac:dyDescent="0.25">
      <c r="B56" s="64"/>
      <c r="C56" s="64"/>
      <c r="D56" s="65"/>
      <c r="E56" s="65"/>
      <c r="F56" s="65"/>
      <c r="G56" s="65"/>
      <c r="H56" s="66"/>
      <c r="I56" s="64"/>
      <c r="J56" s="66"/>
      <c r="K56" s="67"/>
      <c r="L56" s="66"/>
      <c r="M56" s="68"/>
      <c r="N56" s="69"/>
      <c r="O56" s="70"/>
      <c r="Q56" s="71"/>
      <c r="R56" s="72"/>
    </row>
    <row r="57" spans="1:18" x14ac:dyDescent="0.25">
      <c r="B57" s="64"/>
      <c r="C57" s="64"/>
      <c r="D57" s="65"/>
      <c r="E57" s="65"/>
      <c r="F57" s="65"/>
      <c r="G57" s="65"/>
      <c r="H57" s="66"/>
      <c r="I57" s="64"/>
      <c r="J57" s="66"/>
      <c r="K57" s="67"/>
      <c r="L57" s="66"/>
      <c r="M57" s="68"/>
      <c r="N57" s="69"/>
      <c r="O57" s="70"/>
      <c r="Q57" s="71"/>
      <c r="R57" s="72"/>
    </row>
    <row r="58" spans="1:18" x14ac:dyDescent="0.25">
      <c r="B58" s="64"/>
      <c r="C58" s="64"/>
      <c r="D58" s="65"/>
      <c r="E58" s="65"/>
      <c r="F58" s="65"/>
      <c r="G58" s="65"/>
      <c r="H58" s="66"/>
      <c r="I58" s="64"/>
      <c r="J58" s="66"/>
      <c r="K58" s="67"/>
      <c r="L58" s="66"/>
      <c r="M58" s="68"/>
      <c r="N58" s="69"/>
      <c r="O58" s="70"/>
      <c r="Q58" s="71"/>
      <c r="R58" s="72"/>
    </row>
    <row r="59" spans="1:18" x14ac:dyDescent="0.25">
      <c r="B59" s="73"/>
      <c r="C59" s="73"/>
      <c r="D59" s="65"/>
      <c r="E59" s="65"/>
      <c r="F59" s="65"/>
      <c r="G59" s="59"/>
      <c r="H59" s="59"/>
      <c r="I59" s="59"/>
      <c r="J59" s="64"/>
      <c r="K59" s="59"/>
      <c r="L59" s="59"/>
      <c r="M59" s="64"/>
      <c r="N59" s="74"/>
      <c r="O59" s="75"/>
      <c r="Q59" s="71"/>
      <c r="R59" s="72"/>
    </row>
    <row r="60" spans="1:18" x14ac:dyDescent="0.25">
      <c r="B60" s="73"/>
      <c r="C60" s="73"/>
      <c r="D60" s="76"/>
      <c r="E60" s="76"/>
      <c r="F60" s="76"/>
      <c r="G60" s="77"/>
      <c r="H60" s="77"/>
      <c r="I60" s="77"/>
      <c r="J60" s="64"/>
      <c r="K60" s="77"/>
      <c r="L60" s="77"/>
      <c r="M60" s="64"/>
      <c r="N60" s="74"/>
      <c r="O60" s="75"/>
      <c r="Q60" s="78"/>
      <c r="R60" s="72"/>
    </row>
    <row r="61" spans="1:18" x14ac:dyDescent="0.25">
      <c r="B61" s="73"/>
      <c r="C61" s="73"/>
      <c r="E61" s="79"/>
      <c r="G61" s="77"/>
      <c r="H61" s="80" t="s">
        <v>42</v>
      </c>
      <c r="J61" s="80"/>
      <c r="K61" s="80"/>
      <c r="L61" s="139" t="s">
        <v>43</v>
      </c>
      <c r="M61" s="139"/>
      <c r="N61" s="139"/>
      <c r="O61" s="139"/>
      <c r="Q61" s="78"/>
      <c r="R61" s="72"/>
    </row>
    <row r="62" spans="1:18" x14ac:dyDescent="0.25">
      <c r="B62" s="57"/>
      <c r="C62" s="73"/>
      <c r="D62" s="73"/>
      <c r="E62" s="76"/>
      <c r="F62" s="76"/>
      <c r="G62" s="76"/>
      <c r="H62" s="77"/>
      <c r="I62" s="77"/>
      <c r="J62" s="77"/>
      <c r="K62" s="64"/>
      <c r="L62" s="77"/>
      <c r="M62" s="77"/>
      <c r="N62" s="81"/>
      <c r="O62" s="82"/>
      <c r="P62" s="83"/>
      <c r="Q62" s="78"/>
      <c r="R62" s="72"/>
    </row>
  </sheetData>
  <mergeCells count="25">
    <mergeCell ref="L61:O61"/>
    <mergeCell ref="P10:P11"/>
    <mergeCell ref="B12:C12"/>
    <mergeCell ref="B52:D52"/>
    <mergeCell ref="L54:O54"/>
    <mergeCell ref="B55:C55"/>
    <mergeCell ref="L55:O55"/>
    <mergeCell ref="J10:J11"/>
    <mergeCell ref="K10:K11"/>
    <mergeCell ref="L10:L11"/>
    <mergeCell ref="A8:P8"/>
    <mergeCell ref="M10:M11"/>
    <mergeCell ref="N10:N11"/>
    <mergeCell ref="O10:O11"/>
    <mergeCell ref="A10:A11"/>
    <mergeCell ref="B10:C11"/>
    <mergeCell ref="D10:E10"/>
    <mergeCell ref="F10:G10"/>
    <mergeCell ref="H10:H11"/>
    <mergeCell ref="I10:I11"/>
    <mergeCell ref="A1:D1"/>
    <mergeCell ref="A2:D2"/>
    <mergeCell ref="A3:D3"/>
    <mergeCell ref="A6:P6"/>
    <mergeCell ref="A7:P7"/>
  </mergeCells>
  <phoneticPr fontId="0" type="noConversion"/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2019-09-06T01:46:05Z</cp:lastPrinted>
  <dcterms:created xsi:type="dcterms:W3CDTF">2016-08-06T07:55:56Z</dcterms:created>
  <dcterms:modified xsi:type="dcterms:W3CDTF">2020-12-03T04:17:28Z</dcterms:modified>
</cp:coreProperties>
</file>