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Khoi luong NH 2019-2020\"/>
    </mc:Choice>
  </mc:AlternateContent>
  <xr:revisionPtr revIDLastSave="0" documentId="13_ncr:1_{23893284-64CE-4793-8F0D-BB02AB0D8192}" xr6:coauthVersionLast="45" xr6:coauthVersionMax="45" xr10:uidLastSave="{00000000-0000-0000-0000-000000000000}"/>
  <bookViews>
    <workbookView xWindow="-120" yWindow="-120" windowWidth="29040" windowHeight="15840" tabRatio="656" xr2:uid="{00000000-000D-0000-FFFF-FFFF00000000}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91029"/>
</workbook>
</file>

<file path=xl/calcChain.xml><?xml version="1.0" encoding="utf-8"?>
<calcChain xmlns="http://schemas.openxmlformats.org/spreadsheetml/2006/main">
  <c r="F24" i="9" l="1"/>
  <c r="F18" i="9"/>
  <c r="G24" i="9" l="1"/>
  <c r="G18" i="9"/>
  <c r="F16" i="9"/>
  <c r="G14" i="9" l="1"/>
  <c r="F15" i="9" l="1"/>
  <c r="N13" i="9" l="1"/>
  <c r="N17" i="9"/>
  <c r="N20" i="9"/>
  <c r="N23" i="9"/>
  <c r="N25" i="9"/>
  <c r="N26" i="9"/>
  <c r="N27" i="9"/>
  <c r="N12" i="9"/>
  <c r="O13" i="9"/>
  <c r="O17" i="9"/>
  <c r="O20" i="9"/>
  <c r="O23" i="9"/>
  <c r="O25" i="9"/>
  <c r="O26" i="9"/>
  <c r="O27" i="9"/>
  <c r="O12" i="9"/>
  <c r="G27" i="9" l="1"/>
  <c r="F13" i="9"/>
  <c r="F27" i="9"/>
  <c r="K26" i="9" l="1"/>
  <c r="H26" i="9"/>
  <c r="E28" i="9"/>
  <c r="I28" i="9"/>
  <c r="K12" i="9"/>
  <c r="K13" i="9"/>
  <c r="K14" i="9"/>
  <c r="K15" i="9"/>
  <c r="K16" i="9"/>
  <c r="K17" i="9"/>
  <c r="K18" i="9"/>
  <c r="K19" i="9"/>
  <c r="K20" i="9"/>
  <c r="K21" i="9"/>
  <c r="K22" i="9"/>
  <c r="K23" i="9"/>
  <c r="K25" i="9"/>
  <c r="K27" i="9"/>
  <c r="H16" i="9"/>
  <c r="H27" i="9"/>
  <c r="H12" i="9"/>
  <c r="L12" i="9" s="1"/>
  <c r="H15" i="9"/>
  <c r="H18" i="9"/>
  <c r="H21" i="9"/>
  <c r="H14" i="9"/>
  <c r="H13" i="9"/>
  <c r="H17" i="9"/>
  <c r="H25" i="9"/>
  <c r="H19" i="9"/>
  <c r="L19" i="9" s="1"/>
  <c r="N19" i="9" s="1"/>
  <c r="H23" i="9"/>
  <c r="L23" i="9" s="1"/>
  <c r="H24" i="9"/>
  <c r="H22" i="9"/>
  <c r="H20" i="9"/>
  <c r="L20" i="9" s="1"/>
  <c r="G28" i="9"/>
  <c r="F28" i="9"/>
  <c r="M19" i="9" l="1"/>
  <c r="O19" i="9" s="1"/>
  <c r="M20" i="9"/>
  <c r="M12" i="9"/>
  <c r="M23" i="9"/>
  <c r="M25" i="9"/>
  <c r="L25" i="9"/>
  <c r="M21" i="9"/>
  <c r="O21" i="9" s="1"/>
  <c r="L21" i="9"/>
  <c r="N21" i="9" s="1"/>
  <c r="M26" i="9"/>
  <c r="L26" i="9"/>
  <c r="L22" i="9"/>
  <c r="N22" i="9" s="1"/>
  <c r="M22" i="9"/>
  <c r="O22" i="9" s="1"/>
  <c r="L15" i="9"/>
  <c r="N15" i="9" s="1"/>
  <c r="M15" i="9"/>
  <c r="O15" i="9" s="1"/>
  <c r="M27" i="9"/>
  <c r="L27" i="9"/>
  <c r="M13" i="9"/>
  <c r="L13" i="9"/>
  <c r="L18" i="9"/>
  <c r="N18" i="9" s="1"/>
  <c r="M18" i="9"/>
  <c r="O18" i="9" s="1"/>
  <c r="M17" i="9"/>
  <c r="L17" i="9"/>
  <c r="L14" i="9"/>
  <c r="N14" i="9" s="1"/>
  <c r="M14" i="9"/>
  <c r="O14" i="9" s="1"/>
  <c r="M16" i="9"/>
  <c r="O16" i="9" s="1"/>
  <c r="L16" i="9"/>
  <c r="N16" i="9" s="1"/>
  <c r="J28" i="9"/>
  <c r="K24" i="9"/>
  <c r="L24" i="9" s="1"/>
  <c r="N24" i="9" s="1"/>
  <c r="H28" i="9"/>
  <c r="M24" i="9" l="1"/>
  <c r="L28" i="9"/>
  <c r="N28" i="9"/>
  <c r="K28" i="9"/>
  <c r="O24" i="9" l="1"/>
  <c r="O28" i="9" s="1"/>
  <c r="M28" i="9"/>
</calcChain>
</file>

<file path=xl/sharedStrings.xml><?xml version="1.0" encoding="utf-8"?>
<sst xmlns="http://schemas.openxmlformats.org/spreadsheetml/2006/main" count="95" uniqueCount="92">
  <si>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</si>
  <si>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</si>
  <si>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</si>
  <si>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</si>
  <si>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</si>
  <si>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</si>
  <si>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</si>
  <si>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</si>
  <si>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</si>
  <si>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</si>
  <si>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</si>
  <si>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</si>
  <si>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</si>
  <si>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</si>
  <si>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</si>
  <si>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</si>
  <si>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</si>
  <si>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</si>
  <si>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</si>
  <si>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</si>
  <si>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</si>
  <si>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</si>
  <si>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</si>
  <si>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</si>
  <si>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</si>
  <si>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</si>
  <si>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</si>
  <si>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</si>
  <si>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</si>
  <si>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</si>
  <si>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</si>
  <si>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</si>
  <si>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</si>
  <si>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</si>
  <si>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</si>
  <si>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</si>
  <si>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</si>
  <si>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</si>
  <si>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</si>
  <si>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</si>
  <si>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</si>
  <si>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</si>
  <si>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</si>
  <si>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</si>
  <si>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</si>
  <si>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</si>
  <si>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</si>
  <si>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</si>
  <si>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</si>
  <si>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</si>
  <si>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</si>
  <si>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</si>
  <si>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</si>
  <si>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</si>
  <si>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</si>
  <si>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</si>
  <si>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</si>
  <si>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</si>
  <si>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</si>
  <si>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</si>
  <si>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</si>
  <si>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</si>
  <si>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</si>
  <si>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</si>
  <si>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</si>
  <si>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</si>
  <si>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</si>
  <si>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</si>
  <si>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</si>
  <si>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</si>
  <si>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</si>
  <si>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</si>
  <si>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</si>
  <si>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</si>
  <si>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</si>
  <si>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</si>
  <si>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</si>
  <si>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</si>
  <si>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- 01 bài tham luận HTKH cấp trường (60 giờ)</t>
  </si>
  <si>
    <t>02 bài viết đăng trên bảng tin điện tử (01 bài 1 tác giả + 01 bài 02 tác giả) (100+50= 150 giờ)</t>
  </si>
  <si>
    <t>- 01 bài tham luận HTKH cấp trường (60 giờ)
- 01 bài đăng trên tạp chí Dạy và Học ngày nay (Kì 2, 9/2019) 0,25 điểm (2 tác giả)(150/2=75 giờ)</t>
  </si>
  <si>
    <t>- 01 bài đăng trên tạp chí Dạy và Học (Kì 2 - 7/2020) 0,25 điểm (2 tác giả)(150/2=75 giờ)
- 01 bài đăng trên tạp chí European Journal of Political Science Studies (Volume 3, Issue 1, 2019) (trong danh mục ISSN) 480 giờ</t>
  </si>
  <si>
    <t>- 01 bài đăng trên tạp chí Dạy và Học (Kì 2 - 10/2019) 0,25 điểm (2 tác giả) (150/2=75 giờ)
- 01 bài đăng trên tạp chí Dạy và Học (Kì 2 - 11/2019) 0,25 điểm (150 giờ)
- 01 bài đăng trên tạp chí Dạy và Học (Kì 2 - 11/2019)  0,25 điểm (150 giờ)
- 01 bài đăng trên tạp chí Dạy và Học (Kì 2 - 5/2020) 0,25 điểm (150 giờ)</t>
  </si>
  <si>
    <t>- 01 bài tham luận HTKH cấp trường (60 giờ)
- 01 bài đăng trên tạp chí KH XH Việt Nam (Số 3-2020) 1 điểm (300 giờ)
- 01 bài đăng trên tạp chí Journal of Advances in Education and Philosophy (10/2020) 1 tác giả (480 giờ)</t>
  </si>
  <si>
    <t>- 01 bài đăng trên tạp chí Dạy và Học (Kì 2 - 10/2019) 0,25 điểm (2 tác giả) (150/2=75 giờ)
- 01 bài đăng trên tạp chí Dạy và Học (Kì 2 - 10/2019) 0,25 điểm (150 giờ)
- 01 bài đăng trên tạp chí Dạy và Học (Kì 2 - 5/2020) 0,25 điểm (150 giờ)
- 01 bài đăng trên tạp chí Dạy và Học (Kì 2 - 7/2020) 0,25 điểm (2 tác giả)(150/2=75 giờ)
- 01 bài đăng trên tạp chí GDNN (Số 79 - 4/2020) 0,5 điểm (200 giờ)</t>
  </si>
  <si>
    <t>- 01 bài tham luận HTKH cấp trường (60 giờ)
- 01 bài đăng trên tạp chí Dạy và Học ngày nay (Kì 2, 9/2019) 0,25 điểm (2 tác giả)(150/2=75 giờ)
- 01 bài đăng trên tạp chí Thiết bị Giáo dục (Số 198, Kỳ 1 T8/2019) 0,5 điểm (200 giờ)
- 01 bài  bài đăng trên tạp chí Thiết bị Giáo dục (Số 215, Kỳ 2 T4/2020) 0,5 điểm (200 giờ)
-  bài đăng trên tạp chí Thiết bị Giáo dục (Số đặc biệt T8/2019) 0,5 điểm (200 giờ)</t>
  </si>
  <si>
    <t>- 01 bài tham luận HTKH cấp trường (60 giờ)
- 01 bài đăng trên tạp chí Công tác Tôn giáo (số 5 (165) - 5/2020) 0,25 điểm (150 giờ)</t>
  </si>
  <si>
    <t xml:space="preserve">
01 bài đăng trên tạp chí Dạy và Học (Kì 2 - 5/2020) 0,25 điểm (150 giờ)
- 01 bài đăng trên tạp chí KH ĐH Văn Lang (Số 18 - 11/2019) 0,25 điểm (2 tác giả)(150/2=75 giờ)</t>
  </si>
  <si>
    <t xml:space="preserve">
'- 01 bài đăng trên tạp chí Dạy và Học (Kì 2 - 7/2020) 0,25 điểm (2 tác giả)(150/2=75 giờ)
-01 bài đăng trên tạp chí Dạy và Học (Kì 2 - 5/2020) 0,25 điểm (150 giờ)
- 01 bài đăng trên tạp chí KH ĐH Văn Lang (Số 18 - 11/2019) 0,25 điểm (2 tác giả)(150/2=75 giờ)
- 01 bài đăng trên tạp chí Dạy và Học (Kì 1 - 10/2019) 0,25 điểm (2 tác giả)(150/2=75 giờ)
- 01 bài đăng trên tạp chí Giáo dục và XH (Kì 2 - 11/2019) 0,5 điểm (2 tác giả)(200/2=100 giờ)</t>
  </si>
  <si>
    <t>- 01 bài đăng trên tạp chí Dạy và Học (Kì 2 - 5/2020) 0,25 điểm (150 giờ)
- 01 bài đăng trên tạp chí Dạy và Học (Kì 2 - 7/2020) 0,25 điểm (2 tác giả)(150/2=75 giờ)
- 01 bài đăng trên tạp chí Dạy và Học (Kì 1 - 10/2019) 0,25 điểm (2 tác giả)(150/2=75 giờ)
- 01 bài đăng trên tạp chí Giáo dục và XH (Kì 2 - 11/2019) 0,5 điểm (2 tác giả)(200/2=100 giờ)</t>
  </si>
  <si>
    <t>- 01 bài tham luận HTKH cấp trường )2 tác giả) (60/2=30 giờ)
- 01 bài đăng trên tạp chí Giáo dục lý luận (Số 314 - 10/2020) 0,25 điểm (150 giờ)</t>
  </si>
  <si>
    <t>Thành phố Hồ Chí Minh, ngày     tháng 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</si>
</sst>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8"/>
  <sheetViews>
    <sheetView tabSelected="1" view="pageBreakPreview" topLeftCell="A27" zoomScale="112" zoomScaleNormal="98" zoomScaleSheetLayoutView="112" workbookViewId="0">
      <selection activeCell="L31" sqref="L31:O31"/>
    </sheetView>
  </sheetViews>
  <sheetFormatPr defaultRowHeight="16.5" x14ac:dyDescent="0.25"/>
  <cols>
    <col min="1" max="1" width="5.28515625" style="27" customWidth="1"/>
    <col min="2" max="2" width="18.85546875" style="19" customWidth="1"/>
    <col min="3" max="3" width="10.5703125" style="19" bestFit="1" customWidth="1"/>
    <col min="4" max="4" width="7.85546875" style="19" customWidth="1"/>
    <col min="5" max="5" width="8" style="27" customWidth="1"/>
    <col min="6" max="6" width="6.5703125" style="27" customWidth="1"/>
    <col min="7" max="7" width="8.42578125" style="27" customWidth="1"/>
    <col min="8" max="8" width="9.710937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72" customWidth="1"/>
    <col min="15" max="15" width="8.42578125" style="60" customWidth="1"/>
    <col min="16" max="16" width="18.28515625" style="19" customWidth="1"/>
    <col min="17" max="17" width="11" style="50" bestFit="1" customWidth="1"/>
    <col min="18" max="18" width="11.140625" style="50" bestFit="1" customWidth="1"/>
    <col min="19" max="16384" width="9.140625" style="19"/>
  </cols>
  <sheetData>
    <row r="1" spans="1:18" x14ac:dyDescent="0.25">
      <c r="A1" s="109" t="s">
        <v>70</v>
      </c>
      <c r="B1" s="109"/>
      <c r="C1" s="109"/>
      <c r="D1" s="10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8.75" x14ac:dyDescent="0.25">
      <c r="A2" s="110" t="s">
        <v>72</v>
      </c>
      <c r="B2" s="110"/>
      <c r="C2" s="110"/>
      <c r="D2" s="11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25">
      <c r="A3" s="110" t="s">
        <v>73</v>
      </c>
      <c r="B3" s="110"/>
      <c r="C3" s="110"/>
      <c r="D3" s="11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2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25" x14ac:dyDescent="0.3">
      <c r="A5" s="115" t="s">
        <v>5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51"/>
      <c r="R5" s="51"/>
    </row>
    <row r="6" spans="1:18" s="24" customFormat="1" ht="20.25" x14ac:dyDescent="0.3">
      <c r="A6" s="116" t="s">
        <v>76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51"/>
      <c r="R6" s="51"/>
    </row>
    <row r="7" spans="1:18" s="24" customFormat="1" ht="20.25" x14ac:dyDescent="0.3">
      <c r="A7" s="116" t="s">
        <v>63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51"/>
      <c r="R7" s="51"/>
    </row>
    <row r="8" spans="1:18" ht="10.5" customHeight="1" x14ac:dyDescent="0.25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25">
      <c r="A9" s="113" t="s">
        <v>0</v>
      </c>
      <c r="B9" s="94" t="s">
        <v>6</v>
      </c>
      <c r="C9" s="95"/>
      <c r="D9" s="111" t="s">
        <v>7</v>
      </c>
      <c r="E9" s="112"/>
      <c r="F9" s="91" t="s">
        <v>36</v>
      </c>
      <c r="G9" s="91"/>
      <c r="H9" s="103" t="s">
        <v>71</v>
      </c>
      <c r="I9" s="105" t="s">
        <v>8</v>
      </c>
      <c r="J9" s="105" t="s">
        <v>9</v>
      </c>
      <c r="K9" s="105" t="s">
        <v>10</v>
      </c>
      <c r="L9" s="105" t="s">
        <v>11</v>
      </c>
      <c r="M9" s="105" t="s">
        <v>12</v>
      </c>
      <c r="N9" s="92" t="s">
        <v>32</v>
      </c>
      <c r="O9" s="92" t="s">
        <v>33</v>
      </c>
      <c r="P9" s="91" t="s">
        <v>13</v>
      </c>
    </row>
    <row r="10" spans="1:18" ht="41.25" customHeight="1" x14ac:dyDescent="0.25">
      <c r="A10" s="114"/>
      <c r="B10" s="96"/>
      <c r="C10" s="97"/>
      <c r="D10" s="44" t="s">
        <v>14</v>
      </c>
      <c r="E10" s="42" t="s">
        <v>15</v>
      </c>
      <c r="F10" s="43" t="s">
        <v>16</v>
      </c>
      <c r="G10" s="43" t="s">
        <v>17</v>
      </c>
      <c r="H10" s="104"/>
      <c r="I10" s="106"/>
      <c r="J10" s="106"/>
      <c r="K10" s="106"/>
      <c r="L10" s="106"/>
      <c r="M10" s="106"/>
      <c r="N10" s="93"/>
      <c r="O10" s="93"/>
      <c r="P10" s="91"/>
    </row>
    <row r="11" spans="1:18" s="49" customFormat="1" ht="15" customHeight="1" x14ac:dyDescent="0.2">
      <c r="A11" s="45" t="s">
        <v>18</v>
      </c>
      <c r="B11" s="107" t="s">
        <v>19</v>
      </c>
      <c r="C11" s="108"/>
      <c r="D11" s="46" t="s">
        <v>20</v>
      </c>
      <c r="E11" s="47" t="s">
        <v>21</v>
      </c>
      <c r="F11" s="47" t="s">
        <v>22</v>
      </c>
      <c r="G11" s="47" t="s">
        <v>23</v>
      </c>
      <c r="H11" s="47" t="s">
        <v>24</v>
      </c>
      <c r="I11" s="47" t="s">
        <v>25</v>
      </c>
      <c r="J11" s="47" t="s">
        <v>26</v>
      </c>
      <c r="K11" s="48" t="s">
        <v>27</v>
      </c>
      <c r="L11" s="47" t="s">
        <v>28</v>
      </c>
      <c r="M11" s="47" t="s">
        <v>29</v>
      </c>
      <c r="N11" s="62" t="s">
        <v>30</v>
      </c>
      <c r="O11" s="62" t="s">
        <v>31</v>
      </c>
      <c r="P11" s="47" t="s">
        <v>35</v>
      </c>
      <c r="Q11" s="52"/>
      <c r="R11" s="52"/>
    </row>
    <row r="12" spans="1:18" s="32" customFormat="1" ht="36" customHeight="1" x14ac:dyDescent="0.2">
      <c r="A12" s="30">
        <v>1</v>
      </c>
      <c r="B12" s="85" t="s">
        <v>37</v>
      </c>
      <c r="C12" s="84" t="s">
        <v>49</v>
      </c>
      <c r="D12" s="31"/>
      <c r="E12" s="30"/>
      <c r="F12" s="26"/>
      <c r="G12" s="71"/>
      <c r="H12" s="63">
        <f t="shared" ref="H12:H27" si="0">E12+F12+G12</f>
        <v>0</v>
      </c>
      <c r="I12" s="30">
        <v>160</v>
      </c>
      <c r="J12" s="30">
        <v>0</v>
      </c>
      <c r="K12" s="30">
        <f t="shared" ref="K12:K27" si="1">I12-J12</f>
        <v>160</v>
      </c>
      <c r="L12" s="71">
        <f>IF(H12-K12&lt;=0,0,H12-K12)</f>
        <v>0</v>
      </c>
      <c r="M12" s="71">
        <f>IF(K12-H12&lt;=0,0,K12-H12)</f>
        <v>160</v>
      </c>
      <c r="N12" s="26">
        <f>ROUND(L12/2.84,1)</f>
        <v>0</v>
      </c>
      <c r="O12" s="71">
        <f>ROUND(M12/2.84,1)</f>
        <v>56.3</v>
      </c>
      <c r="P12" s="39"/>
      <c r="Q12" s="53"/>
      <c r="R12" s="53"/>
    </row>
    <row r="13" spans="1:18" s="32" customFormat="1" ht="204" x14ac:dyDescent="0.2">
      <c r="A13" s="30">
        <v>2</v>
      </c>
      <c r="B13" s="85" t="s">
        <v>38</v>
      </c>
      <c r="C13" s="84" t="s">
        <v>50</v>
      </c>
      <c r="D13" s="31"/>
      <c r="E13" s="30"/>
      <c r="F13" s="26">
        <f>75+150+150</f>
        <v>375</v>
      </c>
      <c r="G13" s="26">
        <v>150</v>
      </c>
      <c r="H13" s="63">
        <f t="shared" si="0"/>
        <v>525</v>
      </c>
      <c r="I13" s="30">
        <v>160</v>
      </c>
      <c r="J13" s="30">
        <v>0</v>
      </c>
      <c r="K13" s="30">
        <f t="shared" si="1"/>
        <v>160</v>
      </c>
      <c r="L13" s="71">
        <f t="shared" ref="L13:L27" si="2">IF(H13-K13&lt;=0,0,H13-K13)</f>
        <v>365</v>
      </c>
      <c r="M13" s="71">
        <f t="shared" ref="M13:M27" si="3">IF(K13-H13&lt;=0,0,K13-H13)</f>
        <v>0</v>
      </c>
      <c r="N13" s="26">
        <f t="shared" ref="N13:N27" si="4">ROUND(L13/2.84,1)</f>
        <v>128.5</v>
      </c>
      <c r="O13" s="71">
        <f t="shared" ref="O13:O27" si="5">ROUND(M13/2.84,1)</f>
        <v>0</v>
      </c>
      <c r="P13" s="86" t="s">
        <v>82</v>
      </c>
      <c r="Q13" s="53"/>
      <c r="R13" s="53"/>
    </row>
    <row r="14" spans="1:18" s="32" customFormat="1" ht="165.75" x14ac:dyDescent="0.2">
      <c r="A14" s="30">
        <v>3</v>
      </c>
      <c r="B14" s="85" t="s">
        <v>39</v>
      </c>
      <c r="C14" s="84" t="s">
        <v>51</v>
      </c>
      <c r="D14" s="31"/>
      <c r="E14" s="30"/>
      <c r="F14" s="26">
        <v>60</v>
      </c>
      <c r="G14" s="26">
        <f>300+480</f>
        <v>780</v>
      </c>
      <c r="H14" s="63">
        <f t="shared" si="0"/>
        <v>840</v>
      </c>
      <c r="I14" s="30">
        <v>160</v>
      </c>
      <c r="J14" s="30">
        <v>0</v>
      </c>
      <c r="K14" s="30">
        <f t="shared" si="1"/>
        <v>160</v>
      </c>
      <c r="L14" s="71">
        <f t="shared" si="2"/>
        <v>680</v>
      </c>
      <c r="M14" s="71">
        <f t="shared" si="3"/>
        <v>0</v>
      </c>
      <c r="N14" s="26">
        <f t="shared" si="4"/>
        <v>239.4</v>
      </c>
      <c r="O14" s="71">
        <f t="shared" si="5"/>
        <v>0</v>
      </c>
      <c r="P14" s="86" t="s">
        <v>83</v>
      </c>
      <c r="Q14" s="53"/>
      <c r="R14" s="53"/>
    </row>
    <row r="15" spans="1:18" s="32" customFormat="1" ht="102" x14ac:dyDescent="0.2">
      <c r="A15" s="30">
        <v>4</v>
      </c>
      <c r="B15" s="85" t="s">
        <v>40</v>
      </c>
      <c r="C15" s="84" t="s">
        <v>52</v>
      </c>
      <c r="D15" s="31"/>
      <c r="E15" s="30"/>
      <c r="F15" s="26">
        <f>60+75</f>
        <v>135</v>
      </c>
      <c r="G15" s="26"/>
      <c r="H15" s="63">
        <f t="shared" si="0"/>
        <v>135</v>
      </c>
      <c r="I15" s="30">
        <v>160</v>
      </c>
      <c r="J15" s="30">
        <v>0</v>
      </c>
      <c r="K15" s="30">
        <f t="shared" si="1"/>
        <v>160</v>
      </c>
      <c r="L15" s="71">
        <f t="shared" si="2"/>
        <v>0</v>
      </c>
      <c r="M15" s="71">
        <f t="shared" si="3"/>
        <v>25</v>
      </c>
      <c r="N15" s="26">
        <f t="shared" si="4"/>
        <v>0</v>
      </c>
      <c r="O15" s="71">
        <f t="shared" si="5"/>
        <v>8.8000000000000007</v>
      </c>
      <c r="P15" s="86" t="s">
        <v>80</v>
      </c>
      <c r="Q15" s="53"/>
      <c r="R15" s="53"/>
    </row>
    <row r="16" spans="1:18" s="32" customFormat="1" ht="280.5" x14ac:dyDescent="0.2">
      <c r="A16" s="30">
        <v>5</v>
      </c>
      <c r="B16" s="85" t="s">
        <v>41</v>
      </c>
      <c r="C16" s="84" t="s">
        <v>53</v>
      </c>
      <c r="D16" s="31"/>
      <c r="E16" s="30"/>
      <c r="F16" s="26">
        <f>60+75+200+200</f>
        <v>535</v>
      </c>
      <c r="G16" s="26">
        <v>200</v>
      </c>
      <c r="H16" s="63">
        <f t="shared" si="0"/>
        <v>735</v>
      </c>
      <c r="I16" s="30">
        <v>160</v>
      </c>
      <c r="J16" s="30">
        <v>0</v>
      </c>
      <c r="K16" s="30">
        <f t="shared" si="1"/>
        <v>160</v>
      </c>
      <c r="L16" s="71">
        <f t="shared" si="2"/>
        <v>575</v>
      </c>
      <c r="M16" s="71">
        <f t="shared" si="3"/>
        <v>0</v>
      </c>
      <c r="N16" s="26">
        <f t="shared" si="4"/>
        <v>202.5</v>
      </c>
      <c r="O16" s="71">
        <f t="shared" si="5"/>
        <v>0</v>
      </c>
      <c r="P16" s="86" t="s">
        <v>85</v>
      </c>
      <c r="Q16" s="53"/>
      <c r="R16" s="53"/>
    </row>
    <row r="17" spans="1:18" s="32" customFormat="1" ht="140.25" x14ac:dyDescent="0.2">
      <c r="A17" s="30">
        <v>6</v>
      </c>
      <c r="B17" s="85" t="s">
        <v>42</v>
      </c>
      <c r="C17" s="84" t="s">
        <v>54</v>
      </c>
      <c r="D17" s="31"/>
      <c r="E17" s="30"/>
      <c r="F17" s="26">
        <v>480</v>
      </c>
      <c r="G17" s="26">
        <v>75</v>
      </c>
      <c r="H17" s="63">
        <f t="shared" si="0"/>
        <v>555</v>
      </c>
      <c r="I17" s="30">
        <v>160</v>
      </c>
      <c r="J17" s="30">
        <v>0</v>
      </c>
      <c r="K17" s="30">
        <f t="shared" si="1"/>
        <v>160</v>
      </c>
      <c r="L17" s="71">
        <f t="shared" si="2"/>
        <v>395</v>
      </c>
      <c r="M17" s="71">
        <f t="shared" si="3"/>
        <v>0</v>
      </c>
      <c r="N17" s="26">
        <f t="shared" si="4"/>
        <v>139.1</v>
      </c>
      <c r="O17" s="71">
        <f t="shared" si="5"/>
        <v>0</v>
      </c>
      <c r="P17" s="86" t="s">
        <v>81</v>
      </c>
      <c r="Q17" s="53"/>
      <c r="R17" s="53"/>
    </row>
    <row r="18" spans="1:18" s="32" customFormat="1" ht="293.25" x14ac:dyDescent="0.2">
      <c r="A18" s="30">
        <v>7</v>
      </c>
      <c r="B18" s="85" t="s">
        <v>43</v>
      </c>
      <c r="C18" s="84" t="s">
        <v>55</v>
      </c>
      <c r="D18" s="31"/>
      <c r="E18" s="30"/>
      <c r="F18" s="26">
        <f>75+75+100</f>
        <v>250</v>
      </c>
      <c r="G18" s="26">
        <f>75+150</f>
        <v>225</v>
      </c>
      <c r="H18" s="63">
        <f t="shared" si="0"/>
        <v>475</v>
      </c>
      <c r="I18" s="30">
        <v>160</v>
      </c>
      <c r="J18" s="30">
        <v>0</v>
      </c>
      <c r="K18" s="30">
        <f t="shared" si="1"/>
        <v>160</v>
      </c>
      <c r="L18" s="71">
        <f t="shared" si="2"/>
        <v>315</v>
      </c>
      <c r="M18" s="71">
        <f t="shared" si="3"/>
        <v>0</v>
      </c>
      <c r="N18" s="26">
        <f t="shared" si="4"/>
        <v>110.9</v>
      </c>
      <c r="O18" s="71">
        <f t="shared" si="5"/>
        <v>0</v>
      </c>
      <c r="P18" s="39" t="s">
        <v>88</v>
      </c>
      <c r="Q18" s="53"/>
      <c r="R18" s="53"/>
    </row>
    <row r="19" spans="1:18" s="32" customFormat="1" ht="89.25" x14ac:dyDescent="0.2">
      <c r="A19" s="30">
        <v>8</v>
      </c>
      <c r="B19" s="85" t="s">
        <v>44</v>
      </c>
      <c r="C19" s="84" t="s">
        <v>56</v>
      </c>
      <c r="D19" s="31"/>
      <c r="E19" s="30"/>
      <c r="F19" s="26">
        <v>30</v>
      </c>
      <c r="G19" s="26">
        <v>150</v>
      </c>
      <c r="H19" s="63">
        <f t="shared" si="0"/>
        <v>180</v>
      </c>
      <c r="I19" s="30">
        <v>160</v>
      </c>
      <c r="J19" s="30">
        <v>0</v>
      </c>
      <c r="K19" s="30">
        <f t="shared" si="1"/>
        <v>160</v>
      </c>
      <c r="L19" s="71">
        <f t="shared" si="2"/>
        <v>20</v>
      </c>
      <c r="M19" s="71">
        <f t="shared" si="3"/>
        <v>0</v>
      </c>
      <c r="N19" s="26">
        <f t="shared" si="4"/>
        <v>7</v>
      </c>
      <c r="O19" s="71">
        <f t="shared" si="5"/>
        <v>0</v>
      </c>
      <c r="P19" s="86" t="s">
        <v>90</v>
      </c>
      <c r="Q19" s="53"/>
      <c r="R19" s="53"/>
    </row>
    <row r="20" spans="1:18" s="32" customFormat="1" ht="43.5" customHeight="1" x14ac:dyDescent="0.2">
      <c r="A20" s="30">
        <v>9</v>
      </c>
      <c r="B20" s="85" t="s">
        <v>45</v>
      </c>
      <c r="C20" s="84" t="s">
        <v>57</v>
      </c>
      <c r="D20" s="31"/>
      <c r="E20" s="30"/>
      <c r="F20" s="26"/>
      <c r="G20" s="26"/>
      <c r="H20" s="63">
        <f t="shared" si="0"/>
        <v>0</v>
      </c>
      <c r="I20" s="30">
        <v>160</v>
      </c>
      <c r="J20" s="30">
        <v>0</v>
      </c>
      <c r="K20" s="30">
        <f t="shared" si="1"/>
        <v>160</v>
      </c>
      <c r="L20" s="71">
        <f t="shared" si="2"/>
        <v>0</v>
      </c>
      <c r="M20" s="71">
        <f t="shared" si="3"/>
        <v>160</v>
      </c>
      <c r="N20" s="26">
        <f t="shared" si="4"/>
        <v>0</v>
      </c>
      <c r="O20" s="71">
        <f t="shared" si="5"/>
        <v>56.3</v>
      </c>
      <c r="P20" s="86"/>
      <c r="Q20" s="53"/>
      <c r="R20" s="53"/>
    </row>
    <row r="21" spans="1:18" s="32" customFormat="1" ht="102" x14ac:dyDescent="0.2">
      <c r="A21" s="30">
        <v>10</v>
      </c>
      <c r="B21" s="85" t="s">
        <v>46</v>
      </c>
      <c r="C21" s="84" t="s">
        <v>58</v>
      </c>
      <c r="D21" s="69"/>
      <c r="E21" s="68"/>
      <c r="F21" s="26">
        <v>60</v>
      </c>
      <c r="G21" s="26">
        <v>150</v>
      </c>
      <c r="H21" s="63">
        <f t="shared" si="0"/>
        <v>210</v>
      </c>
      <c r="I21" s="30">
        <v>160</v>
      </c>
      <c r="J21" s="30">
        <v>0</v>
      </c>
      <c r="K21" s="30">
        <f t="shared" si="1"/>
        <v>160</v>
      </c>
      <c r="L21" s="71">
        <f t="shared" si="2"/>
        <v>50</v>
      </c>
      <c r="M21" s="71">
        <f t="shared" si="3"/>
        <v>0</v>
      </c>
      <c r="N21" s="26">
        <f t="shared" si="4"/>
        <v>17.600000000000001</v>
      </c>
      <c r="O21" s="71">
        <f t="shared" si="5"/>
        <v>0</v>
      </c>
      <c r="P21" s="86" t="s">
        <v>86</v>
      </c>
      <c r="Q21" s="53"/>
      <c r="R21" s="53"/>
    </row>
    <row r="22" spans="1:18" s="32" customFormat="1" ht="89.25" x14ac:dyDescent="0.2">
      <c r="A22" s="30">
        <v>11</v>
      </c>
      <c r="B22" s="85" t="s">
        <v>4</v>
      </c>
      <c r="C22" s="84" t="s">
        <v>59</v>
      </c>
      <c r="D22" s="31"/>
      <c r="E22" s="30"/>
      <c r="F22" s="26">
        <v>30</v>
      </c>
      <c r="G22" s="26">
        <v>150</v>
      </c>
      <c r="H22" s="63">
        <f t="shared" si="0"/>
        <v>180</v>
      </c>
      <c r="I22" s="30">
        <v>160</v>
      </c>
      <c r="J22" s="30">
        <v>0</v>
      </c>
      <c r="K22" s="30">
        <f t="shared" si="1"/>
        <v>160</v>
      </c>
      <c r="L22" s="71">
        <f t="shared" si="2"/>
        <v>20</v>
      </c>
      <c r="M22" s="71">
        <f t="shared" si="3"/>
        <v>0</v>
      </c>
      <c r="N22" s="26">
        <f t="shared" si="4"/>
        <v>7</v>
      </c>
      <c r="O22" s="71">
        <f t="shared" si="5"/>
        <v>0</v>
      </c>
      <c r="P22" s="86" t="s">
        <v>90</v>
      </c>
      <c r="Q22" s="53"/>
      <c r="R22" s="53"/>
    </row>
    <row r="23" spans="1:18" s="32" customFormat="1" ht="32.25" customHeight="1" x14ac:dyDescent="0.2">
      <c r="A23" s="30">
        <v>12</v>
      </c>
      <c r="B23" s="85" t="s">
        <v>47</v>
      </c>
      <c r="C23" s="84" t="s">
        <v>60</v>
      </c>
      <c r="D23" s="31"/>
      <c r="E23" s="30"/>
      <c r="F23" s="26"/>
      <c r="G23" s="26"/>
      <c r="H23" s="63">
        <f t="shared" si="0"/>
        <v>0</v>
      </c>
      <c r="I23" s="30">
        <v>160</v>
      </c>
      <c r="J23" s="30">
        <v>0</v>
      </c>
      <c r="K23" s="30">
        <f t="shared" si="1"/>
        <v>160</v>
      </c>
      <c r="L23" s="71">
        <f t="shared" si="2"/>
        <v>0</v>
      </c>
      <c r="M23" s="71">
        <f t="shared" si="3"/>
        <v>160</v>
      </c>
      <c r="N23" s="26">
        <f t="shared" si="4"/>
        <v>0</v>
      </c>
      <c r="O23" s="71">
        <f t="shared" si="5"/>
        <v>56.3</v>
      </c>
      <c r="P23" s="39"/>
      <c r="Q23" s="53"/>
      <c r="R23" s="53"/>
    </row>
    <row r="24" spans="1:18" s="32" customFormat="1" ht="216.75" x14ac:dyDescent="0.2">
      <c r="A24" s="30">
        <v>13</v>
      </c>
      <c r="B24" s="85" t="s">
        <v>43</v>
      </c>
      <c r="C24" s="84" t="s">
        <v>61</v>
      </c>
      <c r="D24" s="31"/>
      <c r="E24" s="30"/>
      <c r="F24" s="26">
        <f>100+75</f>
        <v>175</v>
      </c>
      <c r="G24" s="26">
        <f>75+150</f>
        <v>225</v>
      </c>
      <c r="H24" s="63">
        <f t="shared" si="0"/>
        <v>400</v>
      </c>
      <c r="I24" s="30">
        <v>160</v>
      </c>
      <c r="J24" s="30"/>
      <c r="K24" s="30">
        <f t="shared" si="1"/>
        <v>160</v>
      </c>
      <c r="L24" s="71">
        <f t="shared" si="2"/>
        <v>240</v>
      </c>
      <c r="M24" s="71">
        <f t="shared" si="3"/>
        <v>0</v>
      </c>
      <c r="N24" s="26">
        <f t="shared" si="4"/>
        <v>84.5</v>
      </c>
      <c r="O24" s="71">
        <f t="shared" si="5"/>
        <v>0</v>
      </c>
      <c r="P24" s="86" t="s">
        <v>89</v>
      </c>
      <c r="Q24" s="53"/>
      <c r="R24" s="53"/>
    </row>
    <row r="25" spans="1:18" s="32" customFormat="1" ht="66" customHeight="1" x14ac:dyDescent="0.2">
      <c r="A25" s="30">
        <v>14</v>
      </c>
      <c r="B25" s="85" t="s">
        <v>48</v>
      </c>
      <c r="C25" s="84" t="s">
        <v>62</v>
      </c>
      <c r="D25" s="40"/>
      <c r="E25" s="30"/>
      <c r="F25" s="26">
        <v>50</v>
      </c>
      <c r="G25" s="26">
        <v>100</v>
      </c>
      <c r="H25" s="63">
        <f t="shared" si="0"/>
        <v>150</v>
      </c>
      <c r="I25" s="30">
        <v>160</v>
      </c>
      <c r="J25" s="30">
        <v>0</v>
      </c>
      <c r="K25" s="30">
        <f t="shared" si="1"/>
        <v>160</v>
      </c>
      <c r="L25" s="71">
        <f t="shared" si="2"/>
        <v>0</v>
      </c>
      <c r="M25" s="71">
        <f t="shared" si="3"/>
        <v>10</v>
      </c>
      <c r="N25" s="26">
        <f t="shared" si="4"/>
        <v>0</v>
      </c>
      <c r="O25" s="71">
        <f t="shared" si="5"/>
        <v>3.5</v>
      </c>
      <c r="P25" s="39" t="s">
        <v>79</v>
      </c>
      <c r="Q25" s="53"/>
      <c r="R25" s="53"/>
    </row>
    <row r="26" spans="1:18" s="32" customFormat="1" ht="41.25" customHeight="1" x14ac:dyDescent="0.2">
      <c r="A26" s="30">
        <v>15</v>
      </c>
      <c r="B26" s="37" t="s">
        <v>64</v>
      </c>
      <c r="C26" s="38" t="s">
        <v>65</v>
      </c>
      <c r="D26" s="40"/>
      <c r="E26" s="30"/>
      <c r="F26" s="26">
        <v>60</v>
      </c>
      <c r="G26" s="26"/>
      <c r="H26" s="63">
        <f t="shared" si="0"/>
        <v>60</v>
      </c>
      <c r="I26" s="30">
        <v>160</v>
      </c>
      <c r="J26" s="30">
        <v>0</v>
      </c>
      <c r="K26" s="30">
        <f t="shared" si="1"/>
        <v>160</v>
      </c>
      <c r="L26" s="71">
        <f t="shared" si="2"/>
        <v>0</v>
      </c>
      <c r="M26" s="71">
        <f t="shared" si="3"/>
        <v>100</v>
      </c>
      <c r="N26" s="26">
        <f t="shared" si="4"/>
        <v>0</v>
      </c>
      <c r="O26" s="71">
        <f t="shared" si="5"/>
        <v>35.200000000000003</v>
      </c>
      <c r="P26" s="86" t="s">
        <v>78</v>
      </c>
      <c r="Q26" s="53"/>
      <c r="R26" s="53"/>
    </row>
    <row r="27" spans="1:18" s="32" customFormat="1" ht="264.75" customHeight="1" x14ac:dyDescent="0.2">
      <c r="A27" s="30">
        <v>16</v>
      </c>
      <c r="B27" s="37" t="s">
        <v>66</v>
      </c>
      <c r="C27" s="38" t="s">
        <v>52</v>
      </c>
      <c r="D27" s="66"/>
      <c r="E27" s="67"/>
      <c r="F27" s="26">
        <f>75+150</f>
        <v>225</v>
      </c>
      <c r="G27" s="26">
        <f>150+75+200</f>
        <v>425</v>
      </c>
      <c r="H27" s="63">
        <f t="shared" si="0"/>
        <v>650</v>
      </c>
      <c r="I27" s="30">
        <v>160</v>
      </c>
      <c r="J27" s="30">
        <v>0</v>
      </c>
      <c r="K27" s="30">
        <f t="shared" si="1"/>
        <v>160</v>
      </c>
      <c r="L27" s="71">
        <f t="shared" si="2"/>
        <v>490</v>
      </c>
      <c r="M27" s="71">
        <f t="shared" si="3"/>
        <v>0</v>
      </c>
      <c r="N27" s="26">
        <f t="shared" si="4"/>
        <v>172.5</v>
      </c>
      <c r="O27" s="71">
        <f t="shared" si="5"/>
        <v>0</v>
      </c>
      <c r="P27" s="86" t="s">
        <v>84</v>
      </c>
      <c r="Q27" s="53"/>
      <c r="R27" s="53"/>
    </row>
    <row r="28" spans="1:18" s="32" customFormat="1" ht="26.25" customHeight="1" x14ac:dyDescent="0.2">
      <c r="A28" s="30"/>
      <c r="B28" s="99" t="s">
        <v>2</v>
      </c>
      <c r="C28" s="100"/>
      <c r="D28" s="101"/>
      <c r="E28" s="75">
        <f t="shared" ref="E28:O28" si="6">SUM(E12:E27)</f>
        <v>0</v>
      </c>
      <c r="F28" s="75">
        <f t="shared" si="6"/>
        <v>2465</v>
      </c>
      <c r="G28" s="76">
        <f t="shared" si="6"/>
        <v>2630</v>
      </c>
      <c r="H28" s="77">
        <f t="shared" si="6"/>
        <v>5095</v>
      </c>
      <c r="I28" s="75">
        <f t="shared" si="6"/>
        <v>2560</v>
      </c>
      <c r="J28" s="76">
        <f t="shared" si="6"/>
        <v>0</v>
      </c>
      <c r="K28" s="75">
        <f t="shared" si="6"/>
        <v>2560</v>
      </c>
      <c r="L28" s="76">
        <f t="shared" si="6"/>
        <v>3150</v>
      </c>
      <c r="M28" s="76">
        <f t="shared" si="6"/>
        <v>615</v>
      </c>
      <c r="N28" s="75">
        <f t="shared" si="6"/>
        <v>1109</v>
      </c>
      <c r="O28" s="77">
        <f t="shared" si="6"/>
        <v>216.39999999999998</v>
      </c>
      <c r="P28" s="31"/>
      <c r="Q28" s="53"/>
      <c r="R28" s="53"/>
    </row>
    <row r="29" spans="1:18" x14ac:dyDescent="0.25">
      <c r="B29" s="59"/>
    </row>
    <row r="30" spans="1:18" x14ac:dyDescent="0.25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91</v>
      </c>
      <c r="M30" s="87"/>
      <c r="N30" s="87"/>
      <c r="O30" s="87"/>
      <c r="Q30" s="54"/>
      <c r="R30" s="54"/>
    </row>
    <row r="31" spans="1:18" x14ac:dyDescent="0.25">
      <c r="B31" s="90" t="s">
        <v>34</v>
      </c>
      <c r="C31" s="90"/>
      <c r="E31"/>
      <c r="F31" s="102" t="s">
        <v>69</v>
      </c>
      <c r="G31" s="102"/>
      <c r="H31" s="102"/>
      <c r="I31" s="102"/>
      <c r="J31" s="5"/>
      <c r="K31" s="5"/>
      <c r="L31" s="102" t="s">
        <v>67</v>
      </c>
      <c r="M31" s="102"/>
      <c r="N31" s="102"/>
      <c r="O31" s="102"/>
      <c r="Q31" s="55"/>
      <c r="R31" s="55"/>
    </row>
    <row r="32" spans="1:18" x14ac:dyDescent="0.25">
      <c r="B32" s="7"/>
      <c r="C32" s="7"/>
      <c r="D32" s="14"/>
      <c r="E32" s="14"/>
      <c r="F32" s="14"/>
      <c r="G32" s="14"/>
      <c r="H32" s="83"/>
      <c r="I32" s="7"/>
      <c r="J32" s="12"/>
      <c r="K32" s="4"/>
      <c r="L32" s="98" t="s">
        <v>68</v>
      </c>
      <c r="M32" s="98"/>
      <c r="N32" s="98"/>
      <c r="O32" s="98"/>
      <c r="Q32" s="57"/>
      <c r="R32" s="56"/>
    </row>
    <row r="33" spans="1:18" x14ac:dyDescent="0.25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25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25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25">
      <c r="B36" s="11"/>
      <c r="C36" s="11"/>
      <c r="E36" s="41"/>
      <c r="F36" s="89" t="s">
        <v>75</v>
      </c>
      <c r="G36" s="89"/>
      <c r="H36" s="89"/>
      <c r="I36" s="89"/>
      <c r="J36" s="15"/>
      <c r="K36" s="15"/>
      <c r="L36" s="89" t="s">
        <v>74</v>
      </c>
      <c r="M36" s="89"/>
      <c r="N36" s="89"/>
      <c r="O36" s="89"/>
      <c r="Q36" s="58"/>
      <c r="R36" s="56"/>
    </row>
    <row r="37" spans="1:18" x14ac:dyDescent="0.25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25">
      <c r="A38" s="88" t="s">
        <v>77</v>
      </c>
    </row>
  </sheetData>
  <mergeCells count="27"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2" manualBreakCount="2">
    <brk id="14" max="15" man="1"/>
    <brk id="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Admin</cp:lastModifiedBy>
  <cp:lastPrinted>2019-09-09T06:13:04Z</cp:lastPrinted>
  <dcterms:created xsi:type="dcterms:W3CDTF">1996-10-14T23:33:28Z</dcterms:created>
  <dcterms:modified xsi:type="dcterms:W3CDTF">2020-12-03T09:21:05Z</dcterms:modified>
</cp:coreProperties>
</file>