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20-2021\Khoi luong NH 2020-2021\"/>
    </mc:Choice>
  </mc:AlternateContent>
  <xr:revisionPtr revIDLastSave="0" documentId="13_ncr:1_{3C9E0F4F-DA9E-479D-BC07-8554ED6C8A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moi'!$A$1:$P$46</definedName>
    <definedName name="_xlnm.Print_Titles" localSheetId="0">'bang khoi luong moi'!$9:$11</definedName>
  </definedNames>
  <calcPr calcId="191029" calcMode="manual"/>
</workbook>
</file>

<file path=xl/calcChain.xml><?xml version="1.0" encoding="utf-8"?>
<calcChain xmlns="http://schemas.openxmlformats.org/spreadsheetml/2006/main">
  <c r="K21" i="1" l="1"/>
  <c r="K22" i="1"/>
  <c r="K23" i="1"/>
  <c r="K24" i="1"/>
  <c r="K25" i="1"/>
  <c r="K26" i="1"/>
  <c r="K27" i="1"/>
  <c r="K28" i="1"/>
  <c r="K29" i="1"/>
  <c r="K18" i="1" l="1"/>
  <c r="H18" i="1" l="1"/>
  <c r="M18" i="1" s="1"/>
  <c r="O18" i="1" s="1"/>
  <c r="H19" i="1"/>
  <c r="K19" i="1"/>
  <c r="H20" i="1"/>
  <c r="K20" i="1"/>
  <c r="H21" i="1"/>
  <c r="H22" i="1"/>
  <c r="M22" i="1" s="1"/>
  <c r="O22" i="1" s="1"/>
  <c r="H23" i="1"/>
  <c r="M23" i="1" s="1"/>
  <c r="O23" i="1" s="1"/>
  <c r="L23" i="1"/>
  <c r="N23" i="1" s="1"/>
  <c r="H24" i="1"/>
  <c r="M24" i="1" s="1"/>
  <c r="O24" i="1" s="1"/>
  <c r="H25" i="1"/>
  <c r="M25" i="1" s="1"/>
  <c r="O25" i="1" s="1"/>
  <c r="H26" i="1"/>
  <c r="M26" i="1" s="1"/>
  <c r="O26" i="1" s="1"/>
  <c r="H27" i="1"/>
  <c r="M27" i="1" s="1"/>
  <c r="O27" i="1" s="1"/>
  <c r="H28" i="1"/>
  <c r="M28" i="1" s="1"/>
  <c r="O28" i="1" s="1"/>
  <c r="H29" i="1"/>
  <c r="M29" i="1" s="1"/>
  <c r="O29" i="1" s="1"/>
  <c r="H31" i="1"/>
  <c r="K31" i="1"/>
  <c r="H32" i="1"/>
  <c r="K32" i="1"/>
  <c r="H33" i="1"/>
  <c r="K33" i="1"/>
  <c r="H34" i="1"/>
  <c r="K34" i="1"/>
  <c r="H35" i="1"/>
  <c r="K35" i="1"/>
  <c r="H36" i="1"/>
  <c r="K36" i="1"/>
  <c r="H37" i="1"/>
  <c r="K37" i="1"/>
  <c r="M37" i="1" l="1"/>
  <c r="O37" i="1" s="1"/>
  <c r="L26" i="1"/>
  <c r="N26" i="1" s="1"/>
  <c r="L21" i="1"/>
  <c r="N21" i="1" s="1"/>
  <c r="M21" i="1"/>
  <c r="O21" i="1" s="1"/>
  <c r="L31" i="1"/>
  <c r="N31" i="1" s="1"/>
  <c r="M19" i="1"/>
  <c r="O19" i="1" s="1"/>
  <c r="L32" i="1"/>
  <c r="N32" i="1" s="1"/>
  <c r="L18" i="1"/>
  <c r="N18" i="1" s="1"/>
  <c r="M20" i="1"/>
  <c r="O20" i="1" s="1"/>
  <c r="M32" i="1"/>
  <c r="O32" i="1" s="1"/>
  <c r="L27" i="1"/>
  <c r="N27" i="1" s="1"/>
  <c r="L20" i="1"/>
  <c r="N20" i="1" s="1"/>
  <c r="L19" i="1"/>
  <c r="N19" i="1" s="1"/>
  <c r="L34" i="1"/>
  <c r="N34" i="1" s="1"/>
  <c r="L33" i="1"/>
  <c r="N33" i="1" s="1"/>
  <c r="L36" i="1"/>
  <c r="N36" i="1" s="1"/>
  <c r="L28" i="1"/>
  <c r="N28" i="1" s="1"/>
  <c r="L24" i="1"/>
  <c r="N24" i="1" s="1"/>
  <c r="L35" i="1"/>
  <c r="N35" i="1" s="1"/>
  <c r="M31" i="1"/>
  <c r="O31" i="1" s="1"/>
  <c r="L37" i="1"/>
  <c r="N37" i="1" s="1"/>
  <c r="L22" i="1"/>
  <c r="N22" i="1" s="1"/>
  <c r="M35" i="1"/>
  <c r="O35" i="1" s="1"/>
  <c r="M34" i="1"/>
  <c r="O34" i="1" s="1"/>
  <c r="L29" i="1"/>
  <c r="N29" i="1" s="1"/>
  <c r="L25" i="1"/>
  <c r="N25" i="1" s="1"/>
  <c r="M36" i="1"/>
  <c r="O36" i="1" s="1"/>
  <c r="M33" i="1"/>
  <c r="O33" i="1" s="1"/>
  <c r="H16" i="1"/>
  <c r="I38" i="1" l="1"/>
  <c r="H13" i="1" l="1"/>
  <c r="H14" i="1"/>
  <c r="H15" i="1"/>
  <c r="H17" i="1"/>
  <c r="H12" i="1"/>
  <c r="L36" i="2" l="1"/>
  <c r="I36" i="2"/>
  <c r="F36" i="2"/>
  <c r="E36" i="2"/>
  <c r="B36" i="2"/>
  <c r="N35" i="2"/>
  <c r="K35" i="2"/>
  <c r="G35" i="2"/>
  <c r="H35" i="2" s="1"/>
  <c r="C35" i="2"/>
  <c r="B35" i="2"/>
  <c r="N34" i="2"/>
  <c r="K34" i="2"/>
  <c r="M34" i="2" s="1"/>
  <c r="O34" i="2" s="1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G30" i="2"/>
  <c r="H30" i="2" s="1"/>
  <c r="C30" i="2"/>
  <c r="B30" i="2"/>
  <c r="N29" i="2"/>
  <c r="K29" i="2"/>
  <c r="H29" i="2"/>
  <c r="M29" i="2" s="1"/>
  <c r="O29" i="2" s="1"/>
  <c r="C29" i="2"/>
  <c r="B29" i="2"/>
  <c r="N28" i="2"/>
  <c r="K28" i="2"/>
  <c r="H28" i="2"/>
  <c r="C28" i="2"/>
  <c r="B28" i="2"/>
  <c r="N27" i="2"/>
  <c r="K27" i="2"/>
  <c r="H27" i="2"/>
  <c r="M27" i="2" s="1"/>
  <c r="O27" i="2" s="1"/>
  <c r="N26" i="2"/>
  <c r="J26" i="2"/>
  <c r="K26" i="2" s="1"/>
  <c r="H26" i="2"/>
  <c r="N25" i="2"/>
  <c r="K25" i="2"/>
  <c r="H25" i="2"/>
  <c r="C25" i="2"/>
  <c r="B25" i="2"/>
  <c r="N24" i="2"/>
  <c r="K24" i="2"/>
  <c r="H24" i="2"/>
  <c r="C24" i="2"/>
  <c r="B24" i="2"/>
  <c r="N23" i="2"/>
  <c r="K23" i="2"/>
  <c r="H23" i="2"/>
  <c r="C23" i="2"/>
  <c r="B23" i="2"/>
  <c r="N22" i="2"/>
  <c r="K22" i="2"/>
  <c r="H22" i="2"/>
  <c r="C22" i="2"/>
  <c r="B22" i="2"/>
  <c r="N21" i="2"/>
  <c r="K21" i="2"/>
  <c r="H21" i="2"/>
  <c r="C21" i="2"/>
  <c r="B21" i="2"/>
  <c r="N20" i="2"/>
  <c r="K20" i="2"/>
  <c r="H20" i="2"/>
  <c r="C20" i="2"/>
  <c r="B20" i="2"/>
  <c r="N19" i="2"/>
  <c r="K19" i="2"/>
  <c r="H19" i="2"/>
  <c r="C19" i="2"/>
  <c r="B19" i="2"/>
  <c r="N18" i="2"/>
  <c r="K18" i="2"/>
  <c r="H18" i="2"/>
  <c r="C18" i="2"/>
  <c r="B18" i="2"/>
  <c r="N17" i="2"/>
  <c r="K17" i="2"/>
  <c r="H17" i="2"/>
  <c r="C17" i="2"/>
  <c r="B17" i="2"/>
  <c r="N16" i="2"/>
  <c r="J16" i="2"/>
  <c r="J36" i="2" s="1"/>
  <c r="H16" i="2"/>
  <c r="N15" i="2"/>
  <c r="K15" i="2"/>
  <c r="H15" i="2"/>
  <c r="C15" i="2"/>
  <c r="B15" i="2"/>
  <c r="N14" i="2"/>
  <c r="K14" i="2"/>
  <c r="H14" i="2"/>
  <c r="C14" i="2"/>
  <c r="B14" i="2"/>
  <c r="N13" i="2"/>
  <c r="K13" i="2"/>
  <c r="H13" i="2"/>
  <c r="C13" i="2"/>
  <c r="B13" i="2"/>
  <c r="N12" i="2"/>
  <c r="K12" i="2"/>
  <c r="H12" i="2"/>
  <c r="C12" i="2"/>
  <c r="B12" i="2"/>
  <c r="A7" i="2"/>
  <c r="M18" i="2" l="1"/>
  <c r="O18" i="2" s="1"/>
  <c r="M24" i="2"/>
  <c r="O24" i="2" s="1"/>
  <c r="M15" i="2"/>
  <c r="O15" i="2" s="1"/>
  <c r="M25" i="2"/>
  <c r="O25" i="2" s="1"/>
  <c r="M35" i="2"/>
  <c r="O35" i="2" s="1"/>
  <c r="M22" i="2"/>
  <c r="O22" i="2" s="1"/>
  <c r="M14" i="2"/>
  <c r="O14" i="2" s="1"/>
  <c r="M26" i="2"/>
  <c r="O26" i="2" s="1"/>
  <c r="M28" i="2"/>
  <c r="O28" i="2" s="1"/>
  <c r="M30" i="2"/>
  <c r="O30" i="2" s="1"/>
  <c r="M20" i="2"/>
  <c r="O20" i="2" s="1"/>
  <c r="M19" i="2"/>
  <c r="O19" i="2" s="1"/>
  <c r="M21" i="2"/>
  <c r="O21" i="2" s="1"/>
  <c r="H36" i="2"/>
  <c r="M23" i="2"/>
  <c r="O23" i="2" s="1"/>
  <c r="N36" i="2"/>
  <c r="M17" i="2"/>
  <c r="O17" i="2" s="1"/>
  <c r="M12" i="2"/>
  <c r="O12" i="2" s="1"/>
  <c r="M13" i="2"/>
  <c r="O13" i="2" s="1"/>
  <c r="M33" i="2"/>
  <c r="O33" i="2" s="1"/>
  <c r="M32" i="2"/>
  <c r="O32" i="2" s="1"/>
  <c r="G36" i="2"/>
  <c r="K16" i="2"/>
  <c r="M16" i="2" s="1"/>
  <c r="O16" i="2" s="1"/>
  <c r="K36" i="2" l="1"/>
  <c r="M36" i="2"/>
  <c r="O36" i="2"/>
  <c r="C34" i="1" l="1"/>
  <c r="K15" i="1" l="1"/>
  <c r="E38" i="1"/>
  <c r="B38" i="1"/>
  <c r="C37" i="1"/>
  <c r="B37" i="1"/>
  <c r="C36" i="1"/>
  <c r="B36" i="1"/>
  <c r="C35" i="1"/>
  <c r="B35" i="1"/>
  <c r="B34" i="1"/>
  <c r="C33" i="1"/>
  <c r="B33" i="1"/>
  <c r="C32" i="1"/>
  <c r="B32" i="1"/>
  <c r="C31" i="1"/>
  <c r="B31" i="1"/>
  <c r="C28" i="1"/>
  <c r="B28" i="1"/>
  <c r="C26" i="1"/>
  <c r="B26" i="1"/>
  <c r="C24" i="1"/>
  <c r="B24" i="1"/>
  <c r="J38" i="1"/>
  <c r="C23" i="1"/>
  <c r="B23" i="1"/>
  <c r="C22" i="1"/>
  <c r="B22" i="1"/>
  <c r="C21" i="1"/>
  <c r="B21" i="1"/>
  <c r="C20" i="1"/>
  <c r="B20" i="1"/>
  <c r="K17" i="1"/>
  <c r="C17" i="1"/>
  <c r="B17" i="1"/>
  <c r="K16" i="1"/>
  <c r="C16" i="1"/>
  <c r="B16" i="1"/>
  <c r="K14" i="1"/>
  <c r="C14" i="1"/>
  <c r="B14" i="1"/>
  <c r="K13" i="1"/>
  <c r="C13" i="1"/>
  <c r="B13" i="1"/>
  <c r="K12" i="1"/>
  <c r="C12" i="1"/>
  <c r="B12" i="1"/>
  <c r="L13" i="1" l="1"/>
  <c r="N13" i="1" s="1"/>
  <c r="M13" i="1"/>
  <c r="O13" i="1" s="1"/>
  <c r="L14" i="1"/>
  <c r="N14" i="1" s="1"/>
  <c r="M14" i="1"/>
  <c r="O14" i="1" s="1"/>
  <c r="L15" i="1"/>
  <c r="N15" i="1" s="1"/>
  <c r="M15" i="1"/>
  <c r="O15" i="1" s="1"/>
  <c r="M17" i="1"/>
  <c r="O17" i="1" s="1"/>
  <c r="L17" i="1"/>
  <c r="N17" i="1" s="1"/>
  <c r="L12" i="1"/>
  <c r="N12" i="1" s="1"/>
  <c r="M12" i="1"/>
  <c r="O12" i="1" s="1"/>
  <c r="M16" i="1"/>
  <c r="O16" i="1" s="1"/>
  <c r="L16" i="1"/>
  <c r="N16" i="1" s="1"/>
  <c r="G38" i="1"/>
  <c r="K38" i="1"/>
  <c r="F38" i="1"/>
  <c r="O38" i="1" l="1"/>
  <c r="N38" i="1"/>
  <c r="L38" i="1"/>
  <c r="H38" i="1"/>
  <c r="M38" i="1"/>
</calcChain>
</file>

<file path=xl/sharedStrings.xml><?xml version="1.0" encoding="utf-8"?>
<sst xmlns="http://schemas.openxmlformats.org/spreadsheetml/2006/main" count="190" uniqueCount="105">
  <si>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</si>
  <si>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</si>
  <si>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</si>
  <si>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</si>
  <si>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</si>
  <si>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</si>
  <si>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</si>
  <si>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</si>
  <si>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</si>
  <si>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</si>
  <si>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</si>
  <si>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</si>
  <si>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</si>
  <si>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</si>
  <si>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</si>
  <si>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</si>
  <si>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</si>
  <si>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</si>
  <si>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</si>
  <si>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</si>
  <si>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</si>
  <si>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</si>
  <si>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</si>
  <si>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</si>
  <si>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</si>
  <si>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</si>
  <si>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</si>
  <si>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</si>
  <si>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</si>
  <si>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</si>
  <si>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</si>
  <si>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</si>
  <si>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</si>
  <si>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</si>
  <si>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</si>
  <si>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</si>
  <si>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</si>
  <si>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</si>
  <si>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</si>
  <si>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</si>
  <si>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</si>
  <si>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</si>
  <si>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</si>
  <si>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</si>
  <si>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</si>
  <si>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</si>
  <si>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</si>
  <si>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</si>
  <si>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</si>
  <si>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</si>
  <si>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</si>
  <si>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</si>
  <si>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</si>
  <si>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</si>
  <si>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</si>
  <si>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</si>
  <si>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</si>
  <si>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</si>
  <si>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</si>
  <si>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</si>
  <si>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</si>
  <si>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</si>
  <si>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</si>
  <si>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</si>
  <si>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</si>
  <si>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</si>
  <si>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</si>
  <si>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</si>
  <si>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</si>
  <si>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</si>
  <si>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</si>
  <si>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</si>
  <si>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</si>
  <si>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</si>
  <si>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</si>
  <si>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</si>
  <si>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</si>
  <si>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</si>
  <si>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</si>
  <si>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</si>
  <si>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</si>
  <si>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</si>
  <si>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Số giờ</t>
  </si>
  <si>
    <t>Tổng số giờ hoạt động cả năm</t>
  </si>
  <si>
    <t>TRƯỜNG CAO ĐẲNG LÝ TỰ TRỌNG</t>
  </si>
  <si>
    <t>THÀNH PHỐ HỒ CHÍ MINH</t>
  </si>
  <si>
    <t>Chung Trần Thế Vinh</t>
  </si>
  <si>
    <t>Nguyễn Thanh</t>
  </si>
  <si>
    <t>Giang</t>
  </si>
  <si>
    <t>25</t>
  </si>
  <si>
    <t>KHOA CƠ KHÍ</t>
  </si>
  <si>
    <t>Nguyễn Hồng</t>
  </si>
  <si>
    <t>Phúc</t>
  </si>
  <si>
    <t>26</t>
  </si>
  <si>
    <t>Nguyễn Văn</t>
  </si>
  <si>
    <t>Sơn</t>
  </si>
  <si>
    <t>Nguyễn Khắc</t>
  </si>
  <si>
    <t>Huy</t>
  </si>
  <si>
    <t>Thành phố Hồ Chí Minh, ngày      tháng    năm 2021</t>
  </si>
  <si>
    <t>* Hội thảo khoa học quốc tế COSS2020  được tổ chức vào  ngày28/11/2020</t>
  </si>
  <si>
    <t xml:space="preserve"> NĂM HỌC 2020 - 2021</t>
  </si>
  <si>
    <t>Võ Hoài</t>
  </si>
  <si>
    <t>- 01 đề tài NCKH cấp trường 04 tác giả (800/4=200 giờ)</t>
  </si>
  <si>
    <t>- 01 đề tài NCKH cấp trường 04 tác giả (800/4=200 giờ)
- 01 bài tham luận HTKH Quốc tế 240 giờ</t>
  </si>
  <si>
    <t>- 01 bài tham luận HTKH Quốc tế 240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</si>
</sst>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5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8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2" fillId="2" borderId="6" xfId="0" applyNumberFormat="1" applyFont="1" applyFill="1" applyBorder="1" applyAlignment="1">
      <alignment vertical="center"/>
    </xf>
    <xf numFmtId="165" fontId="23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Fill="1" applyBorder="1" applyAlignment="1">
      <alignment horizontal="center" vertical="center"/>
    </xf>
    <xf numFmtId="0" fontId="9" fillId="2" borderId="6" xfId="0" quotePrefix="1" applyFont="1" applyFill="1" applyBorder="1" applyAlignment="1">
      <alignment vertical="center" wrapText="1"/>
    </xf>
    <xf numFmtId="165" fontId="1" fillId="0" borderId="6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34019</xdr:rowOff>
    </xdr:from>
    <xdr:to>
      <xdr:col>13</xdr:col>
      <xdr:colOff>195603</xdr:colOff>
      <xdr:row>2</xdr:row>
      <xdr:rowOff>34019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646964" y="484756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o%20cao%20tong%20ket%20NH%202014-2015\KHOI%20LUONG%20NCKH%202014-2015\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6"/>
  <sheetViews>
    <sheetView tabSelected="1" view="pageBreakPreview" topLeftCell="A33" zoomScale="112" zoomScaleNormal="100" zoomScaleSheetLayoutView="112" workbookViewId="0">
      <selection activeCell="F25" sqref="F25"/>
    </sheetView>
  </sheetViews>
  <sheetFormatPr defaultRowHeight="16.5" x14ac:dyDescent="0.25"/>
  <cols>
    <col min="1" max="1" width="4.5703125" style="39" customWidth="1"/>
    <col min="2" max="2" width="20.285156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1" t="s">
        <v>0</v>
      </c>
      <c r="B1" s="121"/>
      <c r="C1" s="121"/>
      <c r="D1" s="121"/>
      <c r="E1" s="121"/>
      <c r="F1" s="121"/>
      <c r="G1" s="121"/>
      <c r="H1" s="1"/>
      <c r="I1" s="125" t="s">
        <v>1</v>
      </c>
      <c r="J1" s="125"/>
      <c r="K1" s="125"/>
      <c r="L1" s="125"/>
      <c r="M1" s="125"/>
      <c r="N1" s="125"/>
      <c r="O1" s="125"/>
      <c r="P1" s="5"/>
    </row>
    <row r="2" spans="1:18" ht="18.75" x14ac:dyDescent="0.25">
      <c r="A2" s="122" t="s">
        <v>84</v>
      </c>
      <c r="B2" s="122"/>
      <c r="C2" s="122"/>
      <c r="D2" s="122"/>
      <c r="E2" s="122"/>
      <c r="F2" s="122"/>
      <c r="G2" s="122"/>
      <c r="H2" s="3"/>
      <c r="I2" s="126" t="s">
        <v>3</v>
      </c>
      <c r="J2" s="126"/>
      <c r="K2" s="126"/>
      <c r="L2" s="126"/>
      <c r="M2" s="126"/>
      <c r="N2" s="126"/>
      <c r="O2" s="126"/>
      <c r="P2" s="5"/>
    </row>
    <row r="3" spans="1:18" x14ac:dyDescent="0.25">
      <c r="A3" s="122" t="s">
        <v>85</v>
      </c>
      <c r="B3" s="122"/>
      <c r="C3" s="122"/>
      <c r="D3" s="122"/>
      <c r="E3" s="122"/>
      <c r="F3" s="122"/>
      <c r="G3" s="122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3" t="s">
        <v>5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4"/>
      <c r="R5" s="14"/>
    </row>
    <row r="6" spans="1:18" s="15" customFormat="1" ht="20.25" x14ac:dyDescent="0.3">
      <c r="A6" s="124" t="s">
        <v>100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4"/>
      <c r="R6" s="14"/>
    </row>
    <row r="7" spans="1:18" s="15" customFormat="1" ht="20.25" x14ac:dyDescent="0.3">
      <c r="A7" s="124" t="s">
        <v>90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4"/>
      <c r="R7" s="14"/>
    </row>
    <row r="8" spans="1:18" ht="29.25" customHeight="1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10" t="s">
        <v>6</v>
      </c>
      <c r="B9" s="112" t="s">
        <v>7</v>
      </c>
      <c r="C9" s="113"/>
      <c r="D9" s="116" t="s">
        <v>8</v>
      </c>
      <c r="E9" s="117"/>
      <c r="F9" s="118" t="s">
        <v>9</v>
      </c>
      <c r="G9" s="118"/>
      <c r="H9" s="119" t="s">
        <v>83</v>
      </c>
      <c r="I9" s="135" t="s">
        <v>11</v>
      </c>
      <c r="J9" s="135" t="s">
        <v>12</v>
      </c>
      <c r="K9" s="135" t="s">
        <v>13</v>
      </c>
      <c r="L9" s="135" t="s">
        <v>14</v>
      </c>
      <c r="M9" s="135" t="s">
        <v>15</v>
      </c>
      <c r="N9" s="137" t="s">
        <v>16</v>
      </c>
      <c r="O9" s="137" t="s">
        <v>17</v>
      </c>
      <c r="P9" s="118" t="s">
        <v>18</v>
      </c>
    </row>
    <row r="10" spans="1:18" ht="41.25" customHeight="1" x14ac:dyDescent="0.25">
      <c r="A10" s="111"/>
      <c r="B10" s="114"/>
      <c r="C10" s="115"/>
      <c r="D10" s="21" t="s">
        <v>19</v>
      </c>
      <c r="E10" s="22" t="s">
        <v>82</v>
      </c>
      <c r="F10" s="23" t="s">
        <v>21</v>
      </c>
      <c r="G10" s="23" t="s">
        <v>22</v>
      </c>
      <c r="H10" s="120"/>
      <c r="I10" s="136"/>
      <c r="J10" s="136"/>
      <c r="K10" s="136"/>
      <c r="L10" s="136"/>
      <c r="M10" s="136"/>
      <c r="N10" s="138"/>
      <c r="O10" s="138"/>
      <c r="P10" s="118"/>
    </row>
    <row r="11" spans="1:18" s="30" customFormat="1" ht="15" customHeight="1" x14ac:dyDescent="0.2">
      <c r="A11" s="24" t="s">
        <v>23</v>
      </c>
      <c r="B11" s="128" t="s">
        <v>24</v>
      </c>
      <c r="C11" s="129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30" customHeight="1" x14ac:dyDescent="0.25">
      <c r="A12" s="75" t="s">
        <v>46</v>
      </c>
      <c r="B12" s="32" t="str">
        <f>'[1]CAP TRUONG_HKI'!B15</f>
        <v xml:space="preserve">Dương Minh </v>
      </c>
      <c r="C12" s="71" t="str">
        <f>'[1]CAP TRUONG_HKI'!C15</f>
        <v>Chung</v>
      </c>
      <c r="D12" s="77"/>
      <c r="E12" s="78"/>
      <c r="F12" s="79"/>
      <c r="G12" s="79"/>
      <c r="H12" s="79">
        <f>E12+F12+G12</f>
        <v>0</v>
      </c>
      <c r="I12" s="79">
        <v>160</v>
      </c>
      <c r="J12" s="79">
        <v>0</v>
      </c>
      <c r="K12" s="79">
        <f>I12-J12</f>
        <v>160</v>
      </c>
      <c r="L12" s="79">
        <f>IF((K12-H12)&gt;0,0,-(K12-H12))</f>
        <v>0</v>
      </c>
      <c r="M12" s="79">
        <f>IF((K12-H12)&lt;0,0,(K12-H12))</f>
        <v>160</v>
      </c>
      <c r="N12" s="79">
        <f>ROUND(L12/2.98,1)</f>
        <v>0</v>
      </c>
      <c r="O12" s="107">
        <f>ROUND(M12/2.98,1)</f>
        <v>53.7</v>
      </c>
      <c r="P12" s="34"/>
      <c r="Q12" s="35"/>
      <c r="R12" s="35"/>
    </row>
    <row r="13" spans="1:18" s="5" customFormat="1" ht="30" customHeight="1" x14ac:dyDescent="0.25">
      <c r="A13" s="75" t="s">
        <v>47</v>
      </c>
      <c r="B13" s="32" t="str">
        <f>'[1]CAP TRUONG_HKI'!B17</f>
        <v xml:space="preserve">Nguyễn Tiến  </v>
      </c>
      <c r="C13" s="71" t="str">
        <f>'[1]CAP TRUONG_HKI'!C17</f>
        <v>Dũng</v>
      </c>
      <c r="D13" s="82"/>
      <c r="E13" s="80"/>
      <c r="F13" s="79"/>
      <c r="G13" s="79"/>
      <c r="H13" s="79">
        <f t="shared" ref="H13:H38" si="0">E13+F13+G13</f>
        <v>0</v>
      </c>
      <c r="I13" s="79">
        <v>160</v>
      </c>
      <c r="J13" s="79">
        <v>0</v>
      </c>
      <c r="K13" s="80">
        <f t="shared" ref="K13:K17" si="1">I13-J13</f>
        <v>160</v>
      </c>
      <c r="L13" s="79">
        <f t="shared" ref="L13:L17" si="2">IF((K13-H13)&gt;0,0,-(K13-H13))</f>
        <v>0</v>
      </c>
      <c r="M13" s="79">
        <f t="shared" ref="M13:M27" si="3">IF((K13-H13)&lt;0,0,(K13-H13))</f>
        <v>160</v>
      </c>
      <c r="N13" s="79">
        <f t="shared" ref="N13:N17" si="4">ROUND(L13/2.98,1)</f>
        <v>0</v>
      </c>
      <c r="O13" s="107">
        <f t="shared" ref="O13:O37" si="5">ROUND(M13/2.98,1)</f>
        <v>53.7</v>
      </c>
      <c r="P13" s="34"/>
      <c r="Q13" s="38"/>
      <c r="R13" s="38"/>
    </row>
    <row r="14" spans="1:18" s="5" customFormat="1" ht="30" customHeight="1" x14ac:dyDescent="0.25">
      <c r="A14" s="75" t="s">
        <v>48</v>
      </c>
      <c r="B14" s="32" t="str">
        <f>'[1]CAP TRUONG_HKI'!B18</f>
        <v xml:space="preserve">Nguyễn Duy </v>
      </c>
      <c r="C14" s="71" t="str">
        <f>'[1]CAP TRUONG_HKI'!C18</f>
        <v>Hải</v>
      </c>
      <c r="D14" s="81"/>
      <c r="E14" s="80"/>
      <c r="F14" s="79"/>
      <c r="G14" s="79"/>
      <c r="H14" s="79">
        <f t="shared" si="0"/>
        <v>0</v>
      </c>
      <c r="I14" s="79">
        <v>160</v>
      </c>
      <c r="J14" s="79">
        <v>0</v>
      </c>
      <c r="K14" s="80">
        <f t="shared" si="1"/>
        <v>160</v>
      </c>
      <c r="L14" s="79">
        <f t="shared" si="2"/>
        <v>0</v>
      </c>
      <c r="M14" s="79">
        <f t="shared" si="3"/>
        <v>160</v>
      </c>
      <c r="N14" s="79">
        <f t="shared" si="4"/>
        <v>0</v>
      </c>
      <c r="O14" s="107">
        <f t="shared" si="5"/>
        <v>53.7</v>
      </c>
      <c r="P14" s="34"/>
      <c r="Q14" s="38"/>
      <c r="R14" s="38"/>
    </row>
    <row r="15" spans="1:18" s="5" customFormat="1" ht="30" customHeight="1" x14ac:dyDescent="0.25">
      <c r="A15" s="75" t="s">
        <v>49</v>
      </c>
      <c r="B15" s="32" t="s">
        <v>43</v>
      </c>
      <c r="C15" s="71" t="s">
        <v>44</v>
      </c>
      <c r="D15" s="81"/>
      <c r="E15" s="80"/>
      <c r="F15" s="79"/>
      <c r="G15" s="79"/>
      <c r="H15" s="79">
        <f t="shared" si="0"/>
        <v>0</v>
      </c>
      <c r="I15" s="79">
        <v>160</v>
      </c>
      <c r="J15" s="79">
        <v>0</v>
      </c>
      <c r="K15" s="80">
        <f t="shared" si="1"/>
        <v>160</v>
      </c>
      <c r="L15" s="79">
        <f t="shared" si="2"/>
        <v>0</v>
      </c>
      <c r="M15" s="79">
        <f t="shared" si="3"/>
        <v>160</v>
      </c>
      <c r="N15" s="79">
        <f t="shared" si="4"/>
        <v>0</v>
      </c>
      <c r="O15" s="109">
        <f t="shared" si="5"/>
        <v>53.7</v>
      </c>
      <c r="P15" s="101"/>
      <c r="Q15" s="38"/>
      <c r="R15" s="38"/>
    </row>
    <row r="16" spans="1:18" s="36" customFormat="1" ht="32.25" customHeight="1" x14ac:dyDescent="0.25">
      <c r="A16" s="75" t="s">
        <v>50</v>
      </c>
      <c r="B16" s="32" t="str">
        <f>'[1]CAP TRUONG_HKI'!B19</f>
        <v>Trương Thị Phương</v>
      </c>
      <c r="C16" s="71" t="str">
        <f>'[1]CAP TRUONG_HKI'!C19</f>
        <v>Hồng</v>
      </c>
      <c r="D16" s="83"/>
      <c r="E16" s="79"/>
      <c r="F16" s="79"/>
      <c r="G16" s="79"/>
      <c r="H16" s="79">
        <f t="shared" si="0"/>
        <v>0</v>
      </c>
      <c r="I16" s="79">
        <v>160</v>
      </c>
      <c r="J16" s="79">
        <v>0</v>
      </c>
      <c r="K16" s="79">
        <f t="shared" si="1"/>
        <v>160</v>
      </c>
      <c r="L16" s="79">
        <f t="shared" si="2"/>
        <v>0</v>
      </c>
      <c r="M16" s="79">
        <f t="shared" si="3"/>
        <v>160</v>
      </c>
      <c r="N16" s="79">
        <f t="shared" si="4"/>
        <v>0</v>
      </c>
      <c r="O16" s="107">
        <f t="shared" si="5"/>
        <v>53.7</v>
      </c>
      <c r="P16" s="34"/>
      <c r="Q16" s="35"/>
      <c r="R16" s="35"/>
    </row>
    <row r="17" spans="1:18" s="74" customFormat="1" ht="30" customHeight="1" x14ac:dyDescent="0.25">
      <c r="A17" s="75" t="s">
        <v>51</v>
      </c>
      <c r="B17" s="70" t="str">
        <f>'[1]CAP TRUONG_HKI'!B20</f>
        <v xml:space="preserve">Trần Thị </v>
      </c>
      <c r="C17" s="71" t="str">
        <f>'[1]CAP TRUONG_HKI'!C20</f>
        <v>Hương</v>
      </c>
      <c r="D17" s="84"/>
      <c r="E17" s="85"/>
      <c r="F17" s="85"/>
      <c r="G17" s="85"/>
      <c r="H17" s="79">
        <f t="shared" si="0"/>
        <v>0</v>
      </c>
      <c r="I17" s="79">
        <v>160</v>
      </c>
      <c r="J17" s="79">
        <v>0</v>
      </c>
      <c r="K17" s="85">
        <f t="shared" si="1"/>
        <v>160</v>
      </c>
      <c r="L17" s="79">
        <f t="shared" si="2"/>
        <v>0</v>
      </c>
      <c r="M17" s="79">
        <f t="shared" si="3"/>
        <v>160</v>
      </c>
      <c r="N17" s="79">
        <f t="shared" si="4"/>
        <v>0</v>
      </c>
      <c r="O17" s="107">
        <f t="shared" si="5"/>
        <v>53.7</v>
      </c>
      <c r="P17" s="101"/>
      <c r="Q17" s="73"/>
      <c r="R17" s="73"/>
    </row>
    <row r="18" spans="1:18" s="74" customFormat="1" ht="25.5" x14ac:dyDescent="0.25">
      <c r="A18" s="75" t="s">
        <v>52</v>
      </c>
      <c r="B18" s="70" t="s">
        <v>96</v>
      </c>
      <c r="C18" s="71" t="s">
        <v>97</v>
      </c>
      <c r="D18" s="84"/>
      <c r="E18" s="85"/>
      <c r="F18" s="85">
        <v>240</v>
      </c>
      <c r="G18" s="85"/>
      <c r="H18" s="85">
        <f t="shared" ref="H18:H37" si="6">E18+F18+G18</f>
        <v>240</v>
      </c>
      <c r="I18" s="85">
        <v>160</v>
      </c>
      <c r="J18" s="79">
        <v>0</v>
      </c>
      <c r="K18" s="85">
        <f>I18-J18</f>
        <v>160</v>
      </c>
      <c r="L18" s="85">
        <f>IF((K18-H18)&gt;0,0,-(K18-H18))</f>
        <v>80</v>
      </c>
      <c r="M18" s="79">
        <f>IF((K18-H18)&lt;0,0,(K18-H18))</f>
        <v>0</v>
      </c>
      <c r="N18" s="85">
        <f>ROUND(L18/2.98,1)</f>
        <v>26.8</v>
      </c>
      <c r="O18" s="107">
        <f>ROUND(M18/2.98,1)</f>
        <v>0</v>
      </c>
      <c r="P18" s="108" t="s">
        <v>104</v>
      </c>
      <c r="Q18" s="73"/>
      <c r="R18" s="73"/>
    </row>
    <row r="19" spans="1:18" s="74" customFormat="1" ht="30" customHeight="1" x14ac:dyDescent="0.25">
      <c r="A19" s="75" t="s">
        <v>53</v>
      </c>
      <c r="B19" s="70" t="s">
        <v>87</v>
      </c>
      <c r="C19" s="71" t="s">
        <v>88</v>
      </c>
      <c r="D19" s="84"/>
      <c r="E19" s="85"/>
      <c r="F19" s="85"/>
      <c r="G19" s="85"/>
      <c r="H19" s="79">
        <f t="shared" si="6"/>
        <v>0</v>
      </c>
      <c r="I19" s="79">
        <v>160</v>
      </c>
      <c r="J19" s="79">
        <v>0</v>
      </c>
      <c r="K19" s="85">
        <f t="shared" ref="K19:K37" si="7">I19-J19</f>
        <v>160</v>
      </c>
      <c r="L19" s="79">
        <f t="shared" ref="L19:L37" si="8">IF((K19-H19)&gt;0,0,-(K19-H19))</f>
        <v>0</v>
      </c>
      <c r="M19" s="79">
        <f>IF((K19-H19)&lt;0,0,(K19-H19))</f>
        <v>160</v>
      </c>
      <c r="N19" s="79">
        <f t="shared" ref="N19:N37" si="9">ROUND(L19/2.98,1)</f>
        <v>0</v>
      </c>
      <c r="O19" s="109">
        <f t="shared" ref="O19:O29" si="10">ROUND(M19/2.98,1)</f>
        <v>53.7</v>
      </c>
      <c r="P19" s="101"/>
      <c r="Q19" s="73"/>
      <c r="R19" s="73"/>
    </row>
    <row r="20" spans="1:18" s="36" customFormat="1" x14ac:dyDescent="0.25">
      <c r="A20" s="75" t="s">
        <v>54</v>
      </c>
      <c r="B20" s="32" t="str">
        <f>'[1]CAP TRUONG_HKI'!B21</f>
        <v>Vũ Quang</v>
      </c>
      <c r="C20" s="71" t="str">
        <f>'[1]CAP TRUONG_HKI'!C21</f>
        <v>Khải</v>
      </c>
      <c r="D20" s="83"/>
      <c r="E20" s="79"/>
      <c r="F20" s="79"/>
      <c r="G20" s="85"/>
      <c r="H20" s="79">
        <f t="shared" si="6"/>
        <v>0</v>
      </c>
      <c r="I20" s="79">
        <v>160</v>
      </c>
      <c r="J20" s="79">
        <v>0</v>
      </c>
      <c r="K20" s="85">
        <f t="shared" si="7"/>
        <v>160</v>
      </c>
      <c r="L20" s="79">
        <f t="shared" si="8"/>
        <v>0</v>
      </c>
      <c r="M20" s="79">
        <f>IF((K20-H20)&lt;0,0,(K20-H20))</f>
        <v>160</v>
      </c>
      <c r="N20" s="79">
        <f t="shared" si="9"/>
        <v>0</v>
      </c>
      <c r="O20" s="109">
        <f t="shared" si="10"/>
        <v>53.7</v>
      </c>
      <c r="P20" s="101"/>
      <c r="Q20" s="35"/>
      <c r="R20" s="35"/>
    </row>
    <row r="21" spans="1:18" s="36" customFormat="1" x14ac:dyDescent="0.25">
      <c r="A21" s="75" t="s">
        <v>55</v>
      </c>
      <c r="B21" s="32" t="str">
        <f>'[1]CAP TRUONG_HKI'!B22</f>
        <v xml:space="preserve">Trần Đình </v>
      </c>
      <c r="C21" s="71" t="str">
        <f>'[1]CAP TRUONG_HKI'!C22</f>
        <v>Khải</v>
      </c>
      <c r="D21" s="86"/>
      <c r="E21" s="79"/>
      <c r="F21" s="79"/>
      <c r="G21" s="85"/>
      <c r="H21" s="79">
        <f t="shared" si="6"/>
        <v>0</v>
      </c>
      <c r="I21" s="79">
        <v>160</v>
      </c>
      <c r="J21" s="79">
        <v>0</v>
      </c>
      <c r="K21" s="85">
        <f t="shared" si="7"/>
        <v>160</v>
      </c>
      <c r="L21" s="79">
        <f t="shared" si="8"/>
        <v>0</v>
      </c>
      <c r="M21" s="79">
        <f>IF((K21-H21)&lt;0,0,(K21-H21))</f>
        <v>160</v>
      </c>
      <c r="N21" s="79">
        <f t="shared" si="9"/>
        <v>0</v>
      </c>
      <c r="O21" s="109">
        <f t="shared" si="10"/>
        <v>53.7</v>
      </c>
      <c r="P21" s="101"/>
      <c r="Q21" s="35"/>
      <c r="R21" s="35"/>
    </row>
    <row r="22" spans="1:18" s="36" customFormat="1" ht="30" customHeight="1" x14ac:dyDescent="0.25">
      <c r="A22" s="75" t="s">
        <v>56</v>
      </c>
      <c r="B22" s="32" t="str">
        <f>'[1]CAP TRUONG_HKI'!B23</f>
        <v>Đỗ Thị Phương</v>
      </c>
      <c r="C22" s="71" t="str">
        <f>'[1]CAP TRUONG_HKI'!C23</f>
        <v>Khanh</v>
      </c>
      <c r="D22" s="83"/>
      <c r="E22" s="79"/>
      <c r="F22" s="79">
        <v>240</v>
      </c>
      <c r="G22" s="85"/>
      <c r="H22" s="79">
        <f t="shared" si="6"/>
        <v>240</v>
      </c>
      <c r="I22" s="79">
        <v>160</v>
      </c>
      <c r="J22" s="79">
        <v>0</v>
      </c>
      <c r="K22" s="85">
        <f t="shared" si="7"/>
        <v>160</v>
      </c>
      <c r="L22" s="79">
        <f t="shared" si="8"/>
        <v>80</v>
      </c>
      <c r="M22" s="79">
        <f t="shared" si="3"/>
        <v>0</v>
      </c>
      <c r="N22" s="79">
        <f t="shared" si="9"/>
        <v>26.8</v>
      </c>
      <c r="O22" s="107">
        <f t="shared" si="10"/>
        <v>0</v>
      </c>
      <c r="P22" s="101" t="s">
        <v>104</v>
      </c>
      <c r="Q22" s="35"/>
      <c r="R22" s="35"/>
    </row>
    <row r="23" spans="1:18" s="36" customFormat="1" ht="30" customHeight="1" x14ac:dyDescent="0.25">
      <c r="A23" s="75" t="s">
        <v>57</v>
      </c>
      <c r="B23" s="32" t="str">
        <f>'[1]CAP TRUONG_HKI'!B24</f>
        <v xml:space="preserve">Nguyễn Thành </v>
      </c>
      <c r="C23" s="71" t="str">
        <f>'[1]CAP TRUONG_HKI'!C24</f>
        <v>Long</v>
      </c>
      <c r="D23" s="83"/>
      <c r="E23" s="79"/>
      <c r="F23" s="79"/>
      <c r="G23" s="79"/>
      <c r="H23" s="79">
        <f t="shared" si="6"/>
        <v>0</v>
      </c>
      <c r="I23" s="79">
        <v>160</v>
      </c>
      <c r="J23" s="79">
        <v>0</v>
      </c>
      <c r="K23" s="85">
        <f t="shared" si="7"/>
        <v>160</v>
      </c>
      <c r="L23" s="79">
        <f t="shared" si="8"/>
        <v>0</v>
      </c>
      <c r="M23" s="79">
        <f t="shared" si="3"/>
        <v>160</v>
      </c>
      <c r="N23" s="79">
        <f t="shared" si="9"/>
        <v>0</v>
      </c>
      <c r="O23" s="107">
        <f t="shared" si="10"/>
        <v>53.7</v>
      </c>
      <c r="P23" s="34"/>
      <c r="Q23" s="35"/>
      <c r="R23" s="35"/>
    </row>
    <row r="24" spans="1:18" s="36" customFormat="1" ht="28.5" customHeight="1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>
        <v>240</v>
      </c>
      <c r="G24" s="85"/>
      <c r="H24" s="79">
        <f t="shared" si="6"/>
        <v>240</v>
      </c>
      <c r="I24" s="79">
        <v>160</v>
      </c>
      <c r="J24" s="79">
        <v>0</v>
      </c>
      <c r="K24" s="85">
        <f t="shared" si="7"/>
        <v>160</v>
      </c>
      <c r="L24" s="79">
        <f t="shared" si="8"/>
        <v>80</v>
      </c>
      <c r="M24" s="79">
        <f t="shared" si="3"/>
        <v>0</v>
      </c>
      <c r="N24" s="79">
        <f t="shared" si="9"/>
        <v>26.8</v>
      </c>
      <c r="O24" s="107">
        <f t="shared" si="10"/>
        <v>0</v>
      </c>
      <c r="P24" s="101" t="s">
        <v>104</v>
      </c>
      <c r="Q24" s="35"/>
      <c r="R24" s="35"/>
    </row>
    <row r="25" spans="1:18" s="74" customFormat="1" ht="38.25" x14ac:dyDescent="0.25">
      <c r="A25" s="75" t="s">
        <v>59</v>
      </c>
      <c r="B25" s="70" t="s">
        <v>91</v>
      </c>
      <c r="C25" s="71" t="s">
        <v>92</v>
      </c>
      <c r="D25" s="84"/>
      <c r="E25" s="85">
        <v>200</v>
      </c>
      <c r="F25" s="85"/>
      <c r="G25" s="85"/>
      <c r="H25" s="85">
        <f t="shared" si="6"/>
        <v>200</v>
      </c>
      <c r="I25" s="85">
        <v>160</v>
      </c>
      <c r="J25" s="79">
        <v>0</v>
      </c>
      <c r="K25" s="85">
        <f t="shared" si="7"/>
        <v>160</v>
      </c>
      <c r="L25" s="85">
        <f t="shared" si="8"/>
        <v>40</v>
      </c>
      <c r="M25" s="79">
        <f t="shared" si="3"/>
        <v>0</v>
      </c>
      <c r="N25" s="85">
        <f t="shared" si="9"/>
        <v>13.4</v>
      </c>
      <c r="O25" s="107">
        <f t="shared" si="10"/>
        <v>0</v>
      </c>
      <c r="P25" s="101" t="s">
        <v>102</v>
      </c>
      <c r="Q25" s="73"/>
      <c r="R25" s="73"/>
    </row>
    <row r="26" spans="1:18" s="36" customFormat="1" ht="32.25" customHeight="1" x14ac:dyDescent="0.25">
      <c r="A26" s="75" t="s">
        <v>60</v>
      </c>
      <c r="B26" s="32" t="str">
        <f>'[1]CAP TRUONG_HKI'!B28</f>
        <v xml:space="preserve">Nguyễn Thanh Vĩnh </v>
      </c>
      <c r="C26" s="71" t="str">
        <f>'[1]CAP TRUONG_HKI'!C28</f>
        <v>Phúc</v>
      </c>
      <c r="D26" s="83"/>
      <c r="E26" s="79"/>
      <c r="F26" s="79"/>
      <c r="G26" s="79"/>
      <c r="H26" s="79">
        <f t="shared" si="6"/>
        <v>0</v>
      </c>
      <c r="I26" s="79">
        <v>160</v>
      </c>
      <c r="J26" s="79">
        <v>0</v>
      </c>
      <c r="K26" s="85">
        <f t="shared" si="7"/>
        <v>160</v>
      </c>
      <c r="L26" s="79">
        <f t="shared" si="8"/>
        <v>0</v>
      </c>
      <c r="M26" s="79">
        <f t="shared" si="3"/>
        <v>160</v>
      </c>
      <c r="N26" s="79">
        <f t="shared" si="9"/>
        <v>0</v>
      </c>
      <c r="O26" s="107">
        <f t="shared" si="10"/>
        <v>53.7</v>
      </c>
      <c r="P26" s="34"/>
      <c r="Q26" s="35"/>
      <c r="R26" s="35"/>
    </row>
    <row r="27" spans="1:18" s="36" customFormat="1" ht="30" customHeight="1" x14ac:dyDescent="0.25">
      <c r="A27" s="75" t="s">
        <v>61</v>
      </c>
      <c r="B27" s="32" t="s">
        <v>45</v>
      </c>
      <c r="C27" s="71" t="s">
        <v>73</v>
      </c>
      <c r="D27" s="83"/>
      <c r="E27" s="79"/>
      <c r="F27" s="79"/>
      <c r="G27" s="79"/>
      <c r="H27" s="79">
        <f t="shared" si="6"/>
        <v>0</v>
      </c>
      <c r="I27" s="79">
        <v>160</v>
      </c>
      <c r="J27" s="79">
        <v>0</v>
      </c>
      <c r="K27" s="85">
        <f t="shared" si="7"/>
        <v>160</v>
      </c>
      <c r="L27" s="79">
        <f t="shared" si="8"/>
        <v>0</v>
      </c>
      <c r="M27" s="79">
        <f t="shared" si="3"/>
        <v>160</v>
      </c>
      <c r="N27" s="79">
        <f t="shared" si="9"/>
        <v>0</v>
      </c>
      <c r="O27" s="107">
        <f t="shared" si="10"/>
        <v>53.7</v>
      </c>
      <c r="P27" s="34"/>
      <c r="Q27" s="35"/>
      <c r="R27" s="35"/>
    </row>
    <row r="28" spans="1:18" s="36" customFormat="1" x14ac:dyDescent="0.25">
      <c r="A28" s="75" t="s">
        <v>62</v>
      </c>
      <c r="B28" s="32" t="str">
        <f>'[1]CAP TRUONG_HKI'!B30</f>
        <v xml:space="preserve">Nguyễn Ngọc </v>
      </c>
      <c r="C28" s="71" t="str">
        <f>'[1]CAP TRUONG_HKI'!C30</f>
        <v>Quỳnh</v>
      </c>
      <c r="D28" s="83"/>
      <c r="E28" s="79"/>
      <c r="F28" s="79"/>
      <c r="G28" s="79"/>
      <c r="H28" s="79">
        <f t="shared" si="6"/>
        <v>0</v>
      </c>
      <c r="I28" s="79">
        <v>160</v>
      </c>
      <c r="J28" s="79">
        <v>0</v>
      </c>
      <c r="K28" s="85">
        <f t="shared" si="7"/>
        <v>160</v>
      </c>
      <c r="L28" s="79">
        <f t="shared" si="8"/>
        <v>0</v>
      </c>
      <c r="M28" s="79">
        <f>IF((K28-H28)&lt;0,0,(K28-H28))</f>
        <v>160</v>
      </c>
      <c r="N28" s="79">
        <f t="shared" si="9"/>
        <v>0</v>
      </c>
      <c r="O28" s="109">
        <f t="shared" si="10"/>
        <v>53.7</v>
      </c>
      <c r="P28" s="101"/>
      <c r="Q28" s="35"/>
      <c r="R28" s="35"/>
    </row>
    <row r="29" spans="1:18" s="74" customFormat="1" x14ac:dyDescent="0.25">
      <c r="A29" s="75" t="s">
        <v>63</v>
      </c>
      <c r="B29" s="70" t="s">
        <v>94</v>
      </c>
      <c r="C29" s="71" t="s">
        <v>95</v>
      </c>
      <c r="D29" s="84"/>
      <c r="E29" s="85"/>
      <c r="F29" s="85"/>
      <c r="G29" s="85"/>
      <c r="H29" s="85">
        <f t="shared" si="6"/>
        <v>0</v>
      </c>
      <c r="I29" s="85">
        <v>160</v>
      </c>
      <c r="J29" s="79">
        <v>0</v>
      </c>
      <c r="K29" s="85">
        <f t="shared" si="7"/>
        <v>160</v>
      </c>
      <c r="L29" s="85">
        <f t="shared" si="8"/>
        <v>0</v>
      </c>
      <c r="M29" s="79">
        <f>IF((K29-H29)&lt;0,0,(K29-H29))</f>
        <v>160</v>
      </c>
      <c r="N29" s="85">
        <f t="shared" si="9"/>
        <v>0</v>
      </c>
      <c r="O29" s="109">
        <f t="shared" si="10"/>
        <v>53.7</v>
      </c>
      <c r="P29" s="101"/>
      <c r="Q29" s="73"/>
      <c r="R29" s="73"/>
    </row>
    <row r="30" spans="1:18" s="74" customFormat="1" x14ac:dyDescent="0.25">
      <c r="A30" s="75" t="s">
        <v>64</v>
      </c>
      <c r="B30" s="70" t="s">
        <v>101</v>
      </c>
      <c r="C30" s="71" t="s">
        <v>95</v>
      </c>
      <c r="D30" s="84"/>
      <c r="E30" s="85"/>
      <c r="F30" s="85"/>
      <c r="G30" s="85"/>
      <c r="H30" s="85"/>
      <c r="I30" s="85"/>
      <c r="J30" s="79"/>
      <c r="K30" s="85"/>
      <c r="L30" s="85"/>
      <c r="M30" s="79"/>
      <c r="N30" s="85"/>
      <c r="O30" s="109"/>
      <c r="P30" s="101"/>
      <c r="Q30" s="73"/>
      <c r="R30" s="73"/>
    </row>
    <row r="31" spans="1:18" s="36" customFormat="1" ht="23.25" customHeight="1" x14ac:dyDescent="0.25">
      <c r="A31" s="75" t="s">
        <v>65</v>
      </c>
      <c r="B31" s="32" t="str">
        <f>'[1]CAP TRUONG_HKI'!B31</f>
        <v xml:space="preserve">Phan Văn </v>
      </c>
      <c r="C31" s="71" t="str">
        <f>'[1]CAP TRUONG_HKI'!C31</f>
        <v>Thành</v>
      </c>
      <c r="D31" s="83"/>
      <c r="E31" s="79"/>
      <c r="F31" s="79"/>
      <c r="G31" s="79"/>
      <c r="H31" s="79">
        <f t="shared" si="6"/>
        <v>0</v>
      </c>
      <c r="I31" s="79">
        <v>160</v>
      </c>
      <c r="J31" s="79">
        <v>0</v>
      </c>
      <c r="K31" s="85">
        <f t="shared" si="7"/>
        <v>160</v>
      </c>
      <c r="L31" s="79">
        <f t="shared" si="8"/>
        <v>0</v>
      </c>
      <c r="M31" s="79">
        <f t="shared" ref="M31:M37" si="11">IF((K31-H31)&lt;0,0,(K31-H31))</f>
        <v>160</v>
      </c>
      <c r="N31" s="79">
        <f t="shared" si="9"/>
        <v>0</v>
      </c>
      <c r="O31" s="107">
        <f t="shared" si="5"/>
        <v>53.7</v>
      </c>
      <c r="P31" s="34"/>
      <c r="Q31" s="35"/>
      <c r="R31" s="35"/>
    </row>
    <row r="32" spans="1:18" s="36" customFormat="1" ht="30" customHeight="1" x14ac:dyDescent="0.25">
      <c r="A32" s="75" t="s">
        <v>66</v>
      </c>
      <c r="B32" s="32" t="str">
        <f>'[1]CAP TRUONG_HKI'!B32</f>
        <v xml:space="preserve">Trần Minh </v>
      </c>
      <c r="C32" s="71" t="str">
        <f>'[1]CAP TRUONG_HKI'!C32</f>
        <v>Thông</v>
      </c>
      <c r="D32" s="83"/>
      <c r="E32" s="79"/>
      <c r="F32" s="79"/>
      <c r="G32" s="85"/>
      <c r="H32" s="79">
        <f t="shared" si="6"/>
        <v>0</v>
      </c>
      <c r="I32" s="79">
        <v>160</v>
      </c>
      <c r="J32" s="79">
        <v>0</v>
      </c>
      <c r="K32" s="85">
        <f t="shared" si="7"/>
        <v>160</v>
      </c>
      <c r="L32" s="79">
        <f t="shared" si="8"/>
        <v>0</v>
      </c>
      <c r="M32" s="79">
        <f t="shared" si="11"/>
        <v>160</v>
      </c>
      <c r="N32" s="79">
        <f t="shared" si="9"/>
        <v>0</v>
      </c>
      <c r="O32" s="109">
        <f t="shared" si="5"/>
        <v>53.7</v>
      </c>
      <c r="P32" s="101"/>
      <c r="Q32" s="35"/>
      <c r="R32" s="35"/>
    </row>
    <row r="33" spans="1:18" s="36" customFormat="1" ht="22.5" customHeight="1" x14ac:dyDescent="0.25">
      <c r="A33" s="75" t="s">
        <v>67</v>
      </c>
      <c r="B33" s="32" t="str">
        <f>'[1]CAP TRUONG_HKI'!B33</f>
        <v xml:space="preserve">Phan Thị Xuân </v>
      </c>
      <c r="C33" s="71" t="str">
        <f>'[1]CAP TRUONG_HKI'!C33</f>
        <v>Trang</v>
      </c>
      <c r="D33" s="83"/>
      <c r="E33" s="79"/>
      <c r="F33" s="79"/>
      <c r="G33" s="79"/>
      <c r="H33" s="79">
        <f t="shared" si="6"/>
        <v>0</v>
      </c>
      <c r="I33" s="79">
        <v>160</v>
      </c>
      <c r="J33" s="79">
        <v>0</v>
      </c>
      <c r="K33" s="85">
        <f t="shared" si="7"/>
        <v>160</v>
      </c>
      <c r="L33" s="79">
        <f t="shared" si="8"/>
        <v>0</v>
      </c>
      <c r="M33" s="79">
        <f t="shared" si="11"/>
        <v>160</v>
      </c>
      <c r="N33" s="79">
        <f t="shared" si="9"/>
        <v>0</v>
      </c>
      <c r="O33" s="107">
        <f t="shared" si="5"/>
        <v>53.7</v>
      </c>
      <c r="P33" s="34"/>
      <c r="Q33" s="35"/>
      <c r="R33" s="35"/>
    </row>
    <row r="34" spans="1:18" s="36" customFormat="1" ht="63.75" x14ac:dyDescent="0.25">
      <c r="A34" s="75" t="s">
        <v>68</v>
      </c>
      <c r="B34" s="32" t="str">
        <f>'[1]CAP TRUONG_HKI'!B34</f>
        <v xml:space="preserve">Bùi Anh </v>
      </c>
      <c r="C34" s="71" t="str">
        <f>'[1]CAP TRUONG_HKI'!C34</f>
        <v>Tuấn</v>
      </c>
      <c r="D34" s="87"/>
      <c r="E34" s="85">
        <v>200</v>
      </c>
      <c r="F34" s="79">
        <v>240</v>
      </c>
      <c r="G34" s="79"/>
      <c r="H34" s="79">
        <f t="shared" si="6"/>
        <v>440</v>
      </c>
      <c r="I34" s="79">
        <v>160</v>
      </c>
      <c r="J34" s="79">
        <v>0</v>
      </c>
      <c r="K34" s="85">
        <f t="shared" si="7"/>
        <v>160</v>
      </c>
      <c r="L34" s="79">
        <f t="shared" si="8"/>
        <v>280</v>
      </c>
      <c r="M34" s="79">
        <f t="shared" si="11"/>
        <v>0</v>
      </c>
      <c r="N34" s="79">
        <f t="shared" si="9"/>
        <v>94</v>
      </c>
      <c r="O34" s="109">
        <f t="shared" si="5"/>
        <v>0</v>
      </c>
      <c r="P34" s="101" t="s">
        <v>103</v>
      </c>
      <c r="Q34" s="35"/>
      <c r="R34" s="35"/>
    </row>
    <row r="35" spans="1:18" s="74" customFormat="1" ht="87" customHeight="1" x14ac:dyDescent="0.25">
      <c r="A35" s="75" t="s">
        <v>78</v>
      </c>
      <c r="B35" s="70" t="str">
        <f>'[1]CAP TRUONG_HKI'!B35</f>
        <v>Chung Trần Thế</v>
      </c>
      <c r="C35" s="71" t="str">
        <f>'[1]CAP TRUONG_HKI'!C35</f>
        <v>Vinh</v>
      </c>
      <c r="D35" s="104"/>
      <c r="E35" s="85">
        <v>200</v>
      </c>
      <c r="F35" s="79">
        <v>240</v>
      </c>
      <c r="G35" s="85"/>
      <c r="H35" s="79">
        <f t="shared" si="6"/>
        <v>440</v>
      </c>
      <c r="I35" s="79">
        <v>160</v>
      </c>
      <c r="J35" s="79">
        <v>0</v>
      </c>
      <c r="K35" s="85">
        <f t="shared" si="7"/>
        <v>160</v>
      </c>
      <c r="L35" s="79">
        <f t="shared" si="8"/>
        <v>280</v>
      </c>
      <c r="M35" s="79">
        <f t="shared" si="11"/>
        <v>0</v>
      </c>
      <c r="N35" s="79">
        <f t="shared" si="9"/>
        <v>94</v>
      </c>
      <c r="O35" s="107">
        <f t="shared" si="5"/>
        <v>0</v>
      </c>
      <c r="P35" s="101" t="s">
        <v>103</v>
      </c>
      <c r="Q35" s="73"/>
      <c r="R35" s="73"/>
    </row>
    <row r="36" spans="1:18" s="36" customFormat="1" ht="30" customHeight="1" x14ac:dyDescent="0.25">
      <c r="A36" s="75" t="s">
        <v>89</v>
      </c>
      <c r="B36" s="32" t="str">
        <f>'[1]CAP TRUONG_HKI'!B36</f>
        <v>Nguyễn Thanh</v>
      </c>
      <c r="C36" s="71" t="str">
        <f>'[1]CAP TRUONG_HKI'!C36</f>
        <v>Vũ</v>
      </c>
      <c r="D36" s="83"/>
      <c r="E36" s="79"/>
      <c r="F36" s="79"/>
      <c r="G36" s="79"/>
      <c r="H36" s="79">
        <f t="shared" si="6"/>
        <v>0</v>
      </c>
      <c r="I36" s="79">
        <v>160</v>
      </c>
      <c r="J36" s="79">
        <v>0</v>
      </c>
      <c r="K36" s="85">
        <f t="shared" si="7"/>
        <v>160</v>
      </c>
      <c r="L36" s="79">
        <f t="shared" si="8"/>
        <v>0</v>
      </c>
      <c r="M36" s="79">
        <f t="shared" si="11"/>
        <v>160</v>
      </c>
      <c r="N36" s="79">
        <f t="shared" si="9"/>
        <v>0</v>
      </c>
      <c r="O36" s="107">
        <f t="shared" si="5"/>
        <v>53.7</v>
      </c>
      <c r="P36" s="34"/>
      <c r="Q36" s="35"/>
      <c r="R36" s="35"/>
    </row>
    <row r="37" spans="1:18" s="36" customFormat="1" ht="30" customHeight="1" x14ac:dyDescent="0.25">
      <c r="A37" s="75" t="s">
        <v>93</v>
      </c>
      <c r="B37" s="32" t="str">
        <f>'[1]CAP TRUONG_HKI'!B37</f>
        <v xml:space="preserve">Lư Thị Yến </v>
      </c>
      <c r="C37" s="71" t="str">
        <f>'[1]CAP TRUONG_HKI'!C37</f>
        <v>Vũ</v>
      </c>
      <c r="D37" s="83"/>
      <c r="E37" s="79"/>
      <c r="F37" s="79"/>
      <c r="G37" s="79"/>
      <c r="H37" s="79">
        <f t="shared" si="6"/>
        <v>0</v>
      </c>
      <c r="I37" s="79">
        <v>160</v>
      </c>
      <c r="J37" s="79">
        <v>0</v>
      </c>
      <c r="K37" s="85">
        <f t="shared" si="7"/>
        <v>160</v>
      </c>
      <c r="L37" s="79">
        <f t="shared" si="8"/>
        <v>0</v>
      </c>
      <c r="M37" s="79">
        <f t="shared" si="11"/>
        <v>160</v>
      </c>
      <c r="N37" s="79">
        <f t="shared" si="9"/>
        <v>0</v>
      </c>
      <c r="O37" s="107">
        <f t="shared" si="5"/>
        <v>53.7</v>
      </c>
      <c r="P37" s="34"/>
      <c r="Q37" s="35"/>
      <c r="R37" s="35"/>
    </row>
    <row r="38" spans="1:18" s="36" customFormat="1" ht="30" customHeight="1" x14ac:dyDescent="0.25">
      <c r="A38" s="31"/>
      <c r="B38" s="130" t="str">
        <f>'[1]CAP TRUONG_HKI'!B38</f>
        <v>Tổng cộng</v>
      </c>
      <c r="C38" s="131"/>
      <c r="D38" s="132"/>
      <c r="E38" s="93">
        <f t="shared" ref="E38:N38" si="12">SUM(E12:E37)</f>
        <v>600</v>
      </c>
      <c r="F38" s="91">
        <f t="shared" si="12"/>
        <v>1200</v>
      </c>
      <c r="G38" s="91">
        <f t="shared" si="12"/>
        <v>0</v>
      </c>
      <c r="H38" s="105">
        <f t="shared" si="0"/>
        <v>1800</v>
      </c>
      <c r="I38" s="91">
        <f t="shared" si="12"/>
        <v>4000</v>
      </c>
      <c r="J38" s="91">
        <f t="shared" si="12"/>
        <v>0</v>
      </c>
      <c r="K38" s="93">
        <f t="shared" si="12"/>
        <v>4000</v>
      </c>
      <c r="L38" s="91">
        <f t="shared" si="12"/>
        <v>840</v>
      </c>
      <c r="M38" s="93">
        <f t="shared" si="12"/>
        <v>3040</v>
      </c>
      <c r="N38" s="91">
        <f t="shared" si="12"/>
        <v>281.8</v>
      </c>
      <c r="O38" s="91">
        <f>SUM(O12:O37)</f>
        <v>1020.3000000000004</v>
      </c>
      <c r="P38" s="37"/>
      <c r="Q38" s="35"/>
      <c r="R38" s="35"/>
    </row>
    <row r="39" spans="1:18" ht="8.25" customHeight="1" x14ac:dyDescent="0.25">
      <c r="B39" s="40"/>
      <c r="O39" s="10"/>
    </row>
    <row r="40" spans="1:18" x14ac:dyDescent="0.25">
      <c r="B40" s="43"/>
      <c r="C40" s="44"/>
      <c r="D40" s="44"/>
      <c r="E40" s="45"/>
      <c r="F40" s="45"/>
      <c r="G40" s="45"/>
      <c r="H40" s="45"/>
      <c r="I40" s="45"/>
      <c r="J40" s="46"/>
      <c r="K40" s="102" t="s">
        <v>98</v>
      </c>
      <c r="M40" s="102"/>
      <c r="N40" s="102"/>
      <c r="O40" s="102"/>
      <c r="Q40" s="47"/>
      <c r="R40" s="47"/>
    </row>
    <row r="41" spans="1:18" ht="15.75" customHeight="1" x14ac:dyDescent="0.25">
      <c r="B41" s="133" t="s">
        <v>38</v>
      </c>
      <c r="C41" s="133"/>
      <c r="E41"/>
      <c r="G41" s="139" t="s">
        <v>39</v>
      </c>
      <c r="H41" s="139"/>
      <c r="I41" s="139"/>
      <c r="J41" s="48"/>
      <c r="K41" s="48"/>
      <c r="L41" s="139" t="s">
        <v>40</v>
      </c>
      <c r="M41" s="139"/>
      <c r="N41" s="139"/>
      <c r="O41" s="139"/>
      <c r="Q41" s="49"/>
      <c r="R41" s="49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ht="33" customHeight="1" x14ac:dyDescent="0.25">
      <c r="B43" s="50"/>
      <c r="C43" s="50"/>
      <c r="D43" s="51"/>
      <c r="E43" s="51"/>
      <c r="F43" s="51"/>
      <c r="G43" s="51"/>
      <c r="H43" s="52"/>
      <c r="I43" s="50"/>
      <c r="J43" s="52"/>
      <c r="K43" s="53"/>
      <c r="L43" s="52"/>
      <c r="M43" s="54"/>
      <c r="N43" s="55"/>
      <c r="O43" s="56"/>
      <c r="Q43" s="57"/>
      <c r="R43" s="58"/>
    </row>
    <row r="44" spans="1:18" x14ac:dyDescent="0.25">
      <c r="B44" s="50"/>
      <c r="C44" s="50"/>
      <c r="D44" s="51"/>
      <c r="E44" s="51"/>
      <c r="F44" s="51"/>
      <c r="G44" s="51"/>
      <c r="H44" s="52"/>
      <c r="I44" s="50"/>
      <c r="J44" s="52"/>
      <c r="K44" s="103"/>
      <c r="L44" s="52"/>
      <c r="M44" s="54"/>
      <c r="N44" s="55"/>
      <c r="O44" s="56"/>
      <c r="Q44" s="57"/>
      <c r="R44" s="58"/>
    </row>
    <row r="45" spans="1:18" x14ac:dyDescent="0.25">
      <c r="B45" s="127"/>
      <c r="C45" s="127"/>
      <c r="E45" s="65"/>
      <c r="G45" s="134" t="s">
        <v>41</v>
      </c>
      <c r="H45" s="134"/>
      <c r="I45" s="134"/>
      <c r="J45" s="66"/>
      <c r="K45" s="66"/>
      <c r="L45" s="134" t="s">
        <v>86</v>
      </c>
      <c r="M45" s="134"/>
      <c r="N45" s="134"/>
      <c r="O45" s="134"/>
      <c r="Q45" s="64"/>
      <c r="R45" s="58"/>
    </row>
    <row r="46" spans="1:18" ht="21" customHeight="1" x14ac:dyDescent="0.25">
      <c r="A46" s="106" t="s">
        <v>99</v>
      </c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9">
    <mergeCell ref="B45:C45"/>
    <mergeCell ref="P9:P10"/>
    <mergeCell ref="B11:C11"/>
    <mergeCell ref="B38:D38"/>
    <mergeCell ref="B41:C41"/>
    <mergeCell ref="L45:O45"/>
    <mergeCell ref="I9:I10"/>
    <mergeCell ref="J9:J10"/>
    <mergeCell ref="K9:K10"/>
    <mergeCell ref="L9:L10"/>
    <mergeCell ref="M9:M10"/>
    <mergeCell ref="N9:N10"/>
    <mergeCell ref="G41:I41"/>
    <mergeCell ref="G45:I45"/>
    <mergeCell ref="L41:O41"/>
    <mergeCell ref="O9:O10"/>
    <mergeCell ref="A1:G1"/>
    <mergeCell ref="A2:G2"/>
    <mergeCell ref="A5:P5"/>
    <mergeCell ref="A6:P6"/>
    <mergeCell ref="A7:P7"/>
    <mergeCell ref="A3:G3"/>
    <mergeCell ref="I1:O1"/>
    <mergeCell ref="I2:O2"/>
    <mergeCell ref="A9:A10"/>
    <mergeCell ref="B9:C10"/>
    <mergeCell ref="D9:E9"/>
    <mergeCell ref="F9:G9"/>
    <mergeCell ref="H9:H10"/>
  </mergeCells>
  <phoneticPr fontId="24" type="noConversion"/>
  <pageMargins left="0.20866141699999999" right="6.4960630000000005E-2" top="0.55118110200000003" bottom="0.55118110200000003" header="0.31496062992126" footer="0.31496062992126"/>
  <pageSetup paperSize="9" scale="95" fitToHeight="0" orientation="landscape" r:id="rId1"/>
  <rowBreaks count="1" manualBreakCount="1">
    <brk id="19" max="15" man="1"/>
  </rowBreaks>
  <ignoredErrors>
    <ignoredError sqref="H3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46"/>
  <sheetViews>
    <sheetView workbookViewId="0">
      <selection activeCell="R19" sqref="R19"/>
    </sheetView>
  </sheetViews>
  <sheetFormatPr defaultRowHeight="16.5" x14ac:dyDescent="0.25"/>
  <cols>
    <col min="1" max="1" width="4.5703125" style="39" customWidth="1"/>
    <col min="2" max="2" width="18.425781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1" t="s">
        <v>0</v>
      </c>
      <c r="B1" s="121"/>
      <c r="C1" s="121"/>
      <c r="D1" s="121"/>
      <c r="E1" s="121"/>
      <c r="F1" s="121"/>
      <c r="G1" s="121"/>
      <c r="H1" s="1"/>
      <c r="I1" s="1"/>
      <c r="J1" s="1"/>
      <c r="K1" s="98"/>
      <c r="L1" s="3" t="s">
        <v>1</v>
      </c>
      <c r="M1" s="1"/>
      <c r="N1" s="4"/>
      <c r="P1" s="5"/>
    </row>
    <row r="2" spans="1:18" x14ac:dyDescent="0.25">
      <c r="A2" s="122" t="s">
        <v>2</v>
      </c>
      <c r="B2" s="122"/>
      <c r="C2" s="122"/>
      <c r="D2" s="122"/>
      <c r="E2" s="122"/>
      <c r="F2" s="122"/>
      <c r="G2" s="122"/>
      <c r="H2" s="3"/>
      <c r="I2" s="1"/>
      <c r="J2" s="1"/>
      <c r="K2" s="98"/>
      <c r="L2" s="3" t="s">
        <v>3</v>
      </c>
      <c r="M2" s="1"/>
      <c r="N2" s="4"/>
      <c r="P2" s="5"/>
    </row>
    <row r="3" spans="1:18" x14ac:dyDescent="0.25">
      <c r="A3" s="99"/>
      <c r="B3" s="99"/>
      <c r="C3" s="99" t="s">
        <v>4</v>
      </c>
      <c r="D3" s="99"/>
      <c r="E3" s="99"/>
      <c r="F3" s="99"/>
      <c r="G3" s="99"/>
      <c r="H3" s="3"/>
      <c r="I3" s="1"/>
      <c r="J3" s="1"/>
      <c r="K3" s="98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3" t="s">
        <v>5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4"/>
      <c r="R5" s="14"/>
    </row>
    <row r="6" spans="1:18" s="15" customFormat="1" ht="20.25" x14ac:dyDescent="0.3">
      <c r="A6" s="124" t="s">
        <v>42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4"/>
      <c r="R6" s="14"/>
    </row>
    <row r="7" spans="1:18" s="15" customFormat="1" ht="20.25" x14ac:dyDescent="0.3">
      <c r="A7" s="124" t="str">
        <f>'[1]CAP TRUONG_HKI'!A8:I8</f>
        <v>KHOA CÔNG NGHỆ CƠ KHÍ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9.75" customHeight="1" x14ac:dyDescent="0.25">
      <c r="A9" s="110" t="s">
        <v>6</v>
      </c>
      <c r="B9" s="112" t="s">
        <v>7</v>
      </c>
      <c r="C9" s="113"/>
      <c r="D9" s="116" t="s">
        <v>8</v>
      </c>
      <c r="E9" s="117"/>
      <c r="F9" s="118" t="s">
        <v>9</v>
      </c>
      <c r="G9" s="118"/>
      <c r="H9" s="119" t="s">
        <v>10</v>
      </c>
      <c r="I9" s="135" t="s">
        <v>11</v>
      </c>
      <c r="J9" s="135" t="s">
        <v>12</v>
      </c>
      <c r="K9" s="135" t="s">
        <v>13</v>
      </c>
      <c r="L9" s="135" t="s">
        <v>14</v>
      </c>
      <c r="M9" s="135" t="s">
        <v>15</v>
      </c>
      <c r="N9" s="137" t="s">
        <v>16</v>
      </c>
      <c r="O9" s="137" t="s">
        <v>17</v>
      </c>
      <c r="P9" s="118" t="s">
        <v>18</v>
      </c>
    </row>
    <row r="10" spans="1:18" ht="42.75" x14ac:dyDescent="0.25">
      <c r="A10" s="111"/>
      <c r="B10" s="114"/>
      <c r="C10" s="115"/>
      <c r="D10" s="21" t="s">
        <v>19</v>
      </c>
      <c r="E10" s="96" t="s">
        <v>20</v>
      </c>
      <c r="F10" s="94" t="s">
        <v>21</v>
      </c>
      <c r="G10" s="94" t="s">
        <v>22</v>
      </c>
      <c r="H10" s="120"/>
      <c r="I10" s="136"/>
      <c r="J10" s="136"/>
      <c r="K10" s="136"/>
      <c r="L10" s="136"/>
      <c r="M10" s="136"/>
      <c r="N10" s="138"/>
      <c r="O10" s="138"/>
      <c r="P10" s="118"/>
    </row>
    <row r="11" spans="1:18" s="30" customFormat="1" ht="12.75" x14ac:dyDescent="0.2">
      <c r="A11" s="24" t="s">
        <v>23</v>
      </c>
      <c r="B11" s="128" t="s">
        <v>24</v>
      </c>
      <c r="C11" s="129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25.5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>
        <v>4</v>
      </c>
      <c r="H12" s="79">
        <f>F12+G12</f>
        <v>4</v>
      </c>
      <c r="I12" s="79">
        <v>587</v>
      </c>
      <c r="J12" s="79">
        <v>0</v>
      </c>
      <c r="K12" s="79">
        <f>I12-J12</f>
        <v>587</v>
      </c>
      <c r="L12" s="79">
        <v>0</v>
      </c>
      <c r="M12" s="79">
        <f>K12-H12</f>
        <v>583</v>
      </c>
      <c r="N12" s="79">
        <f>ROUND(L12/3.33,1)</f>
        <v>0</v>
      </c>
      <c r="O12" s="80">
        <f>ROUND(M12/3.33,1)</f>
        <v>175.1</v>
      </c>
      <c r="P12" s="34" t="s">
        <v>72</v>
      </c>
      <c r="Q12" s="35"/>
      <c r="R12" s="35"/>
    </row>
    <row r="13" spans="1:18" s="5" customForma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F13+G13</f>
        <v>0</v>
      </c>
      <c r="I13" s="79">
        <v>587</v>
      </c>
      <c r="J13" s="79">
        <v>0</v>
      </c>
      <c r="K13" s="80">
        <f t="shared" ref="K13:K35" si="1">I13-J13</f>
        <v>587</v>
      </c>
      <c r="L13" s="80">
        <v>0</v>
      </c>
      <c r="M13" s="80">
        <f t="shared" ref="M13:M35" si="2">K13-H13</f>
        <v>587</v>
      </c>
      <c r="N13" s="79">
        <f t="shared" ref="N13:O35" si="3">ROUND(L13/3.33,1)</f>
        <v>0</v>
      </c>
      <c r="O13" s="80">
        <f t="shared" si="3"/>
        <v>176.3</v>
      </c>
      <c r="P13" s="34"/>
      <c r="Q13" s="38"/>
      <c r="R13" s="38"/>
    </row>
    <row r="14" spans="1:18" s="5" customFormat="1" ht="25.5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>
        <v>4</v>
      </c>
      <c r="H14" s="79">
        <f t="shared" si="0"/>
        <v>4</v>
      </c>
      <c r="I14" s="79">
        <v>587</v>
      </c>
      <c r="J14" s="79">
        <v>0</v>
      </c>
      <c r="K14" s="80">
        <f t="shared" si="1"/>
        <v>587</v>
      </c>
      <c r="L14" s="80">
        <v>0</v>
      </c>
      <c r="M14" s="80">
        <f t="shared" si="2"/>
        <v>583</v>
      </c>
      <c r="N14" s="79">
        <f t="shared" si="3"/>
        <v>0</v>
      </c>
      <c r="O14" s="80">
        <f t="shared" si="3"/>
        <v>175.1</v>
      </c>
      <c r="P14" s="34" t="s">
        <v>72</v>
      </c>
      <c r="Q14" s="38"/>
      <c r="R14" s="38"/>
    </row>
    <row r="15" spans="1:18" s="5" customFormat="1" ht="25.5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>
        <v>4</v>
      </c>
      <c r="H15" s="79">
        <f t="shared" si="0"/>
        <v>4</v>
      </c>
      <c r="I15" s="79">
        <v>587</v>
      </c>
      <c r="J15" s="79">
        <v>0</v>
      </c>
      <c r="K15" s="80">
        <f t="shared" si="1"/>
        <v>587</v>
      </c>
      <c r="L15" s="79">
        <v>0</v>
      </c>
      <c r="M15" s="80">
        <f t="shared" si="2"/>
        <v>583</v>
      </c>
      <c r="N15" s="79">
        <f t="shared" si="3"/>
        <v>0</v>
      </c>
      <c r="O15" s="80">
        <f t="shared" si="3"/>
        <v>175.1</v>
      </c>
      <c r="P15" s="34" t="s">
        <v>72</v>
      </c>
      <c r="Q15" s="38"/>
      <c r="R15" s="38"/>
    </row>
    <row r="16" spans="1:18" s="5" customFormat="1" ht="5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>
        <v>4</v>
      </c>
      <c r="H16" s="79">
        <f t="shared" si="0"/>
        <v>4</v>
      </c>
      <c r="I16" s="79">
        <v>587</v>
      </c>
      <c r="J16" s="79">
        <f>ROUND(587/2,1)</f>
        <v>293.5</v>
      </c>
      <c r="K16" s="80">
        <f t="shared" si="1"/>
        <v>293.5</v>
      </c>
      <c r="L16" s="79">
        <v>0</v>
      </c>
      <c r="M16" s="80">
        <f t="shared" si="2"/>
        <v>289.5</v>
      </c>
      <c r="N16" s="79">
        <f t="shared" si="3"/>
        <v>0</v>
      </c>
      <c r="O16" s="80">
        <f t="shared" si="3"/>
        <v>86.9</v>
      </c>
      <c r="P16" s="100" t="s">
        <v>81</v>
      </c>
      <c r="Q16" s="38"/>
      <c r="R16" s="38"/>
    </row>
    <row r="17" spans="1:18" s="36" customFormat="1" ht="25.5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>
        <v>30</v>
      </c>
      <c r="H17" s="79">
        <f t="shared" si="0"/>
        <v>30</v>
      </c>
      <c r="I17" s="79">
        <v>587</v>
      </c>
      <c r="J17" s="79">
        <v>0</v>
      </c>
      <c r="K17" s="79">
        <f t="shared" si="1"/>
        <v>587</v>
      </c>
      <c r="L17" s="79">
        <v>0</v>
      </c>
      <c r="M17" s="80">
        <f t="shared" si="2"/>
        <v>557</v>
      </c>
      <c r="N17" s="79">
        <f t="shared" si="3"/>
        <v>0</v>
      </c>
      <c r="O17" s="80">
        <f t="shared" si="3"/>
        <v>167.3</v>
      </c>
      <c r="P17" s="34" t="s">
        <v>76</v>
      </c>
      <c r="Q17" s="35"/>
      <c r="R17" s="35"/>
    </row>
    <row r="18" spans="1:18" s="74" customFormat="1" ht="25.5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>
        <v>4</v>
      </c>
      <c r="H18" s="79">
        <f t="shared" si="0"/>
        <v>4</v>
      </c>
      <c r="I18" s="79">
        <v>587</v>
      </c>
      <c r="J18" s="85">
        <v>0</v>
      </c>
      <c r="K18" s="85">
        <f t="shared" si="1"/>
        <v>587</v>
      </c>
      <c r="L18" s="79">
        <v>0</v>
      </c>
      <c r="M18" s="80">
        <f t="shared" si="2"/>
        <v>583</v>
      </c>
      <c r="N18" s="79">
        <f t="shared" si="3"/>
        <v>0</v>
      </c>
      <c r="O18" s="80">
        <f t="shared" si="3"/>
        <v>175.1</v>
      </c>
      <c r="P18" s="34" t="s">
        <v>72</v>
      </c>
      <c r="Q18" s="73"/>
      <c r="R18" s="73"/>
    </row>
    <row r="19" spans="1:18" s="36" customFormat="1" ht="25.5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>
        <v>4</v>
      </c>
      <c r="H19" s="79">
        <f t="shared" si="0"/>
        <v>4</v>
      </c>
      <c r="I19" s="79">
        <v>587</v>
      </c>
      <c r="J19" s="79">
        <v>0</v>
      </c>
      <c r="K19" s="79">
        <f t="shared" si="1"/>
        <v>587</v>
      </c>
      <c r="L19" s="79">
        <v>0</v>
      </c>
      <c r="M19" s="80">
        <f t="shared" si="2"/>
        <v>583</v>
      </c>
      <c r="N19" s="79">
        <f t="shared" si="3"/>
        <v>0</v>
      </c>
      <c r="O19" s="80">
        <f t="shared" si="3"/>
        <v>175.1</v>
      </c>
      <c r="P19" s="34" t="s">
        <v>72</v>
      </c>
      <c r="Q19" s="35"/>
      <c r="R19" s="35"/>
    </row>
    <row r="20" spans="1:18" s="36" customFormat="1" ht="25.5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>
        <v>4</v>
      </c>
      <c r="H20" s="79">
        <f t="shared" si="0"/>
        <v>4</v>
      </c>
      <c r="I20" s="79">
        <v>587</v>
      </c>
      <c r="J20" s="79">
        <v>0</v>
      </c>
      <c r="K20" s="79">
        <f t="shared" si="1"/>
        <v>587</v>
      </c>
      <c r="L20" s="79">
        <v>0</v>
      </c>
      <c r="M20" s="80">
        <f t="shared" si="2"/>
        <v>583</v>
      </c>
      <c r="N20" s="79">
        <f t="shared" si="3"/>
        <v>0</v>
      </c>
      <c r="O20" s="80">
        <f t="shared" si="3"/>
        <v>175.1</v>
      </c>
      <c r="P20" s="34" t="s">
        <v>72</v>
      </c>
      <c r="Q20" s="35"/>
      <c r="R20" s="35"/>
    </row>
    <row r="21" spans="1:18" s="36" customFormat="1" ht="25.5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>
        <v>4</v>
      </c>
      <c r="H21" s="79">
        <f t="shared" si="0"/>
        <v>4</v>
      </c>
      <c r="I21" s="79">
        <v>587</v>
      </c>
      <c r="J21" s="79">
        <v>0</v>
      </c>
      <c r="K21" s="79">
        <f t="shared" si="1"/>
        <v>587</v>
      </c>
      <c r="L21" s="79">
        <v>0</v>
      </c>
      <c r="M21" s="80">
        <f t="shared" si="2"/>
        <v>583</v>
      </c>
      <c r="N21" s="79">
        <f t="shared" si="3"/>
        <v>0</v>
      </c>
      <c r="O21" s="80">
        <f t="shared" si="3"/>
        <v>175.1</v>
      </c>
      <c r="P21" s="34" t="s">
        <v>72</v>
      </c>
      <c r="Q21" s="35"/>
      <c r="R21" s="35"/>
    </row>
    <row r="22" spans="1:18" s="36" customFormat="1" ht="25.5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>
        <v>4</v>
      </c>
      <c r="H22" s="79">
        <f t="shared" si="0"/>
        <v>4</v>
      </c>
      <c r="I22" s="79">
        <v>587</v>
      </c>
      <c r="J22" s="79">
        <v>0</v>
      </c>
      <c r="K22" s="79">
        <f t="shared" si="1"/>
        <v>587</v>
      </c>
      <c r="L22" s="79">
        <v>0</v>
      </c>
      <c r="M22" s="80">
        <f t="shared" si="2"/>
        <v>583</v>
      </c>
      <c r="N22" s="79">
        <f t="shared" si="3"/>
        <v>0</v>
      </c>
      <c r="O22" s="80">
        <f t="shared" si="3"/>
        <v>175.1</v>
      </c>
      <c r="P22" s="34" t="s">
        <v>72</v>
      </c>
      <c r="Q22" s="35"/>
      <c r="R22" s="35"/>
    </row>
    <row r="23" spans="1:18" s="74" customFormat="1" ht="51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>
        <v>60</v>
      </c>
      <c r="G23" s="85">
        <v>30</v>
      </c>
      <c r="H23" s="79">
        <f t="shared" si="0"/>
        <v>90</v>
      </c>
      <c r="I23" s="79">
        <v>587</v>
      </c>
      <c r="J23" s="85">
        <v>0</v>
      </c>
      <c r="K23" s="85">
        <f t="shared" si="1"/>
        <v>587</v>
      </c>
      <c r="L23" s="79">
        <v>0</v>
      </c>
      <c r="M23" s="80">
        <f t="shared" si="2"/>
        <v>497</v>
      </c>
      <c r="N23" s="79">
        <f t="shared" si="3"/>
        <v>0</v>
      </c>
      <c r="O23" s="80">
        <f t="shared" si="3"/>
        <v>149.19999999999999</v>
      </c>
      <c r="P23" s="72" t="s">
        <v>69</v>
      </c>
      <c r="Q23" s="73"/>
      <c r="R23" s="73"/>
    </row>
    <row r="24" spans="1:18" s="36" customFormat="1" ht="25.5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>
        <v>4</v>
      </c>
      <c r="H24" s="79">
        <f t="shared" si="0"/>
        <v>4</v>
      </c>
      <c r="I24" s="79">
        <v>587</v>
      </c>
      <c r="J24" s="79">
        <v>0</v>
      </c>
      <c r="K24" s="79">
        <f t="shared" si="1"/>
        <v>587</v>
      </c>
      <c r="L24" s="79">
        <v>0</v>
      </c>
      <c r="M24" s="79">
        <f t="shared" si="2"/>
        <v>583</v>
      </c>
      <c r="N24" s="79">
        <f t="shared" si="3"/>
        <v>0</v>
      </c>
      <c r="O24" s="80">
        <f t="shared" si="3"/>
        <v>175.1</v>
      </c>
      <c r="P24" s="34" t="s">
        <v>72</v>
      </c>
      <c r="Q24" s="35"/>
      <c r="R24" s="35"/>
    </row>
    <row r="25" spans="1:18" s="36" customFormat="1" ht="25.5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>
        <v>4</v>
      </c>
      <c r="H25" s="79">
        <f t="shared" si="0"/>
        <v>4</v>
      </c>
      <c r="I25" s="79">
        <v>587</v>
      </c>
      <c r="J25" s="79">
        <v>0</v>
      </c>
      <c r="K25" s="79">
        <f t="shared" si="1"/>
        <v>587</v>
      </c>
      <c r="L25" s="79">
        <v>0</v>
      </c>
      <c r="M25" s="79">
        <f t="shared" si="2"/>
        <v>583</v>
      </c>
      <c r="N25" s="79">
        <f>ROUND(L24/3.33,1)</f>
        <v>0</v>
      </c>
      <c r="O25" s="80">
        <f t="shared" si="3"/>
        <v>175.1</v>
      </c>
      <c r="P25" s="34" t="s">
        <v>72</v>
      </c>
      <c r="Q25" s="35"/>
      <c r="R25" s="35"/>
    </row>
    <row r="26" spans="1:18" s="36" customFormat="1" ht="25.5" x14ac:dyDescent="0.25">
      <c r="A26" s="75" t="s">
        <v>60</v>
      </c>
      <c r="B26" s="32" t="s">
        <v>80</v>
      </c>
      <c r="C26" s="33" t="s">
        <v>77</v>
      </c>
      <c r="D26" s="83"/>
      <c r="E26" s="79"/>
      <c r="F26" s="79"/>
      <c r="G26" s="79"/>
      <c r="H26" s="79">
        <f t="shared" si="0"/>
        <v>0</v>
      </c>
      <c r="I26" s="79">
        <v>587</v>
      </c>
      <c r="J26" s="79">
        <f>ROUND(587/44*17,1)</f>
        <v>226.8</v>
      </c>
      <c r="K26" s="79">
        <f t="shared" si="1"/>
        <v>360.2</v>
      </c>
      <c r="L26" s="79">
        <v>0</v>
      </c>
      <c r="M26" s="79">
        <f t="shared" si="2"/>
        <v>360.2</v>
      </c>
      <c r="N26" s="79">
        <f>ROUND(L25/3.33,1)</f>
        <v>0</v>
      </c>
      <c r="O26" s="80">
        <f t="shared" si="3"/>
        <v>108.2</v>
      </c>
      <c r="P26" s="34" t="s">
        <v>79</v>
      </c>
      <c r="Q26" s="35"/>
      <c r="R26" s="35"/>
    </row>
    <row r="27" spans="1:18" s="36" customFormat="1" ht="25.5" x14ac:dyDescent="0.25">
      <c r="A27" s="75" t="s">
        <v>61</v>
      </c>
      <c r="B27" s="32" t="s">
        <v>45</v>
      </c>
      <c r="C27" s="33" t="s">
        <v>73</v>
      </c>
      <c r="D27" s="83"/>
      <c r="E27" s="79"/>
      <c r="F27" s="79"/>
      <c r="G27" s="79">
        <v>4</v>
      </c>
      <c r="H27" s="79">
        <f t="shared" si="0"/>
        <v>4</v>
      </c>
      <c r="I27" s="79">
        <v>587</v>
      </c>
      <c r="J27" s="79">
        <v>0</v>
      </c>
      <c r="K27" s="79">
        <f t="shared" si="1"/>
        <v>587</v>
      </c>
      <c r="L27" s="79">
        <v>0</v>
      </c>
      <c r="M27" s="79">
        <f t="shared" si="2"/>
        <v>583</v>
      </c>
      <c r="N27" s="79">
        <f t="shared" si="3"/>
        <v>0</v>
      </c>
      <c r="O27" s="80">
        <f t="shared" si="3"/>
        <v>175.1</v>
      </c>
      <c r="P27" s="34" t="s">
        <v>72</v>
      </c>
      <c r="Q27" s="35"/>
      <c r="R27" s="35"/>
    </row>
    <row r="28" spans="1:18" s="36" customFormat="1" ht="25.5" x14ac:dyDescent="0.25">
      <c r="A28" s="75" t="s">
        <v>62</v>
      </c>
      <c r="B28" s="32" t="str">
        <f>'[1]CAP TRUONG_HKI'!B30</f>
        <v xml:space="preserve">Nguyễn Ngọc </v>
      </c>
      <c r="C28" s="33" t="str">
        <f>'[1]CAP TRUONG_HKI'!C30</f>
        <v>Quỳnh</v>
      </c>
      <c r="D28" s="83"/>
      <c r="E28" s="79"/>
      <c r="F28" s="79"/>
      <c r="G28" s="79">
        <v>4</v>
      </c>
      <c r="H28" s="79">
        <f t="shared" si="0"/>
        <v>4</v>
      </c>
      <c r="I28" s="79">
        <v>587</v>
      </c>
      <c r="J28" s="79">
        <v>0</v>
      </c>
      <c r="K28" s="79">
        <f t="shared" si="1"/>
        <v>587</v>
      </c>
      <c r="L28" s="79">
        <v>0</v>
      </c>
      <c r="M28" s="79">
        <f t="shared" si="2"/>
        <v>583</v>
      </c>
      <c r="N28" s="79">
        <f t="shared" si="3"/>
        <v>0</v>
      </c>
      <c r="O28" s="80">
        <f t="shared" si="3"/>
        <v>175.1</v>
      </c>
      <c r="P28" s="34" t="s">
        <v>72</v>
      </c>
      <c r="Q28" s="35"/>
      <c r="R28" s="35"/>
    </row>
    <row r="29" spans="1:18" s="36" customFormat="1" ht="25.5" x14ac:dyDescent="0.25">
      <c r="A29" s="75" t="s">
        <v>63</v>
      </c>
      <c r="B29" s="32" t="str">
        <f>'[1]CAP TRUONG_HKI'!B31</f>
        <v xml:space="preserve">Phan Văn </v>
      </c>
      <c r="C29" s="33" t="str">
        <f>'[1]CAP TRUONG_HKI'!C31</f>
        <v>Thành</v>
      </c>
      <c r="D29" s="83"/>
      <c r="E29" s="79"/>
      <c r="F29" s="79"/>
      <c r="G29" s="79">
        <v>4</v>
      </c>
      <c r="H29" s="79">
        <f t="shared" si="0"/>
        <v>4</v>
      </c>
      <c r="I29" s="79">
        <v>587</v>
      </c>
      <c r="J29" s="79">
        <v>0</v>
      </c>
      <c r="K29" s="79">
        <f t="shared" si="1"/>
        <v>587</v>
      </c>
      <c r="L29" s="79">
        <v>0</v>
      </c>
      <c r="M29" s="79">
        <f t="shared" si="2"/>
        <v>583</v>
      </c>
      <c r="N29" s="79">
        <f t="shared" si="3"/>
        <v>0</v>
      </c>
      <c r="O29" s="80">
        <f t="shared" si="3"/>
        <v>175.1</v>
      </c>
      <c r="P29" s="34" t="s">
        <v>72</v>
      </c>
      <c r="Q29" s="35"/>
      <c r="R29" s="35"/>
    </row>
    <row r="30" spans="1:18" s="36" customFormat="1" ht="63.75" x14ac:dyDescent="0.25">
      <c r="A30" s="75" t="s">
        <v>64</v>
      </c>
      <c r="B30" s="32" t="str">
        <f>'[1]CAP TRUONG_HKI'!B32</f>
        <v xml:space="preserve">Trần Minh </v>
      </c>
      <c r="C30" s="71" t="str">
        <f>'[1]CAP TRUONG_HKI'!C32</f>
        <v>Thông</v>
      </c>
      <c r="D30" s="83"/>
      <c r="E30" s="79"/>
      <c r="F30" s="79"/>
      <c r="G30" s="79">
        <f>60/2</f>
        <v>30</v>
      </c>
      <c r="H30" s="79">
        <f t="shared" si="0"/>
        <v>30</v>
      </c>
      <c r="I30" s="79">
        <v>587</v>
      </c>
      <c r="J30" s="79">
        <v>0</v>
      </c>
      <c r="K30" s="79">
        <f t="shared" si="1"/>
        <v>587</v>
      </c>
      <c r="L30" s="79">
        <v>0</v>
      </c>
      <c r="M30" s="79">
        <f t="shared" si="2"/>
        <v>557</v>
      </c>
      <c r="N30" s="79">
        <f t="shared" si="3"/>
        <v>0</v>
      </c>
      <c r="O30" s="80">
        <f t="shared" si="3"/>
        <v>167.3</v>
      </c>
      <c r="P30" s="34" t="s">
        <v>70</v>
      </c>
      <c r="Q30" s="35"/>
      <c r="R30" s="35"/>
    </row>
    <row r="31" spans="1:18" s="36" customFormat="1" ht="25.5" x14ac:dyDescent="0.25">
      <c r="A31" s="75" t="s">
        <v>65</v>
      </c>
      <c r="B31" s="32" t="str">
        <f>'[1]CAP TRUONG_HKI'!B33</f>
        <v xml:space="preserve">Phan Thị Xuân </v>
      </c>
      <c r="C31" s="33" t="str">
        <f>'[1]CAP TRUONG_HKI'!C33</f>
        <v>Trang</v>
      </c>
      <c r="D31" s="83"/>
      <c r="E31" s="79"/>
      <c r="F31" s="79"/>
      <c r="G31" s="79">
        <v>4</v>
      </c>
      <c r="H31" s="79">
        <f t="shared" si="0"/>
        <v>4</v>
      </c>
      <c r="I31" s="79">
        <v>587</v>
      </c>
      <c r="J31" s="79">
        <v>0</v>
      </c>
      <c r="K31" s="79">
        <f t="shared" si="1"/>
        <v>587</v>
      </c>
      <c r="L31" s="79">
        <v>0</v>
      </c>
      <c r="M31" s="79">
        <f>K31-H31</f>
        <v>583</v>
      </c>
      <c r="N31" s="79">
        <f t="shared" si="3"/>
        <v>0</v>
      </c>
      <c r="O31" s="80">
        <f t="shared" si="3"/>
        <v>175.1</v>
      </c>
      <c r="P31" s="34" t="s">
        <v>72</v>
      </c>
      <c r="Q31" s="35"/>
      <c r="R31" s="35"/>
    </row>
    <row r="32" spans="1:18" s="36" customFormat="1" ht="51" x14ac:dyDescent="0.25">
      <c r="A32" s="75" t="s">
        <v>66</v>
      </c>
      <c r="B32" s="32" t="str">
        <f>'[1]CAP TRUONG_HKI'!B34</f>
        <v xml:space="preserve">Bùi Anh </v>
      </c>
      <c r="C32" s="71" t="str">
        <f>'[1]CAP TRUONG_HKI'!C34</f>
        <v>Tuấn</v>
      </c>
      <c r="D32" s="87"/>
      <c r="E32" s="88"/>
      <c r="F32" s="79"/>
      <c r="G32" s="79">
        <f>30+4</f>
        <v>34</v>
      </c>
      <c r="H32" s="79">
        <f t="shared" si="0"/>
        <v>34</v>
      </c>
      <c r="I32" s="79">
        <v>587</v>
      </c>
      <c r="J32" s="79">
        <v>0</v>
      </c>
      <c r="K32" s="80">
        <f t="shared" si="1"/>
        <v>587</v>
      </c>
      <c r="L32" s="79">
        <v>0</v>
      </c>
      <c r="M32" s="79">
        <f>K32-H32</f>
        <v>553</v>
      </c>
      <c r="N32" s="79">
        <f t="shared" si="3"/>
        <v>0</v>
      </c>
      <c r="O32" s="80">
        <f t="shared" si="3"/>
        <v>166.1</v>
      </c>
      <c r="P32" s="34" t="s">
        <v>75</v>
      </c>
      <c r="Q32" s="35"/>
      <c r="R32" s="35"/>
    </row>
    <row r="33" spans="1:18" s="36" customFormat="1" ht="76.5" x14ac:dyDescent="0.25">
      <c r="A33" s="75" t="s">
        <v>67</v>
      </c>
      <c r="B33" s="32" t="str">
        <f>'[1]CAP TRUONG_HKI'!B35</f>
        <v>Chung Trần Thế</v>
      </c>
      <c r="C33" s="33" t="str">
        <f>'[1]CAP TRUONG_HKI'!C35</f>
        <v>Vinh</v>
      </c>
      <c r="D33" s="89"/>
      <c r="E33" s="90"/>
      <c r="F33" s="79"/>
      <c r="G33" s="79">
        <f>60+60</f>
        <v>120</v>
      </c>
      <c r="H33" s="79">
        <f t="shared" si="0"/>
        <v>120</v>
      </c>
      <c r="I33" s="79">
        <v>587</v>
      </c>
      <c r="J33" s="79">
        <v>0</v>
      </c>
      <c r="K33" s="79">
        <f t="shared" si="1"/>
        <v>587</v>
      </c>
      <c r="L33" s="79">
        <v>0</v>
      </c>
      <c r="M33" s="79">
        <f t="shared" si="2"/>
        <v>467</v>
      </c>
      <c r="N33" s="79">
        <f t="shared" si="3"/>
        <v>0</v>
      </c>
      <c r="O33" s="80">
        <f t="shared" si="3"/>
        <v>140.19999999999999</v>
      </c>
      <c r="P33" s="34" t="s">
        <v>74</v>
      </c>
      <c r="Q33" s="35"/>
      <c r="R33" s="35"/>
    </row>
    <row r="34" spans="1:18" s="36" customFormat="1" ht="25.5" x14ac:dyDescent="0.25">
      <c r="A34" s="75" t="s">
        <v>68</v>
      </c>
      <c r="B34" s="32" t="str">
        <f>'[1]CAP TRUONG_HKI'!B36</f>
        <v>Nguyễn Thanh</v>
      </c>
      <c r="C34" s="33" t="str">
        <f>'[1]CAP TRUONG_HKI'!C36</f>
        <v>Vũ</v>
      </c>
      <c r="D34" s="83"/>
      <c r="E34" s="79"/>
      <c r="F34" s="79"/>
      <c r="G34" s="79">
        <v>4</v>
      </c>
      <c r="H34" s="79">
        <f t="shared" si="0"/>
        <v>4</v>
      </c>
      <c r="I34" s="79">
        <v>587</v>
      </c>
      <c r="J34" s="79">
        <v>0</v>
      </c>
      <c r="K34" s="79">
        <f t="shared" si="1"/>
        <v>587</v>
      </c>
      <c r="L34" s="79">
        <v>0</v>
      </c>
      <c r="M34" s="79">
        <f t="shared" si="2"/>
        <v>583</v>
      </c>
      <c r="N34" s="79">
        <f t="shared" si="3"/>
        <v>0</v>
      </c>
      <c r="O34" s="80">
        <f t="shared" si="3"/>
        <v>175.1</v>
      </c>
      <c r="P34" s="34" t="s">
        <v>72</v>
      </c>
      <c r="Q34" s="35"/>
      <c r="R34" s="35"/>
    </row>
    <row r="35" spans="1:18" s="36" customFormat="1" ht="63.75" x14ac:dyDescent="0.25">
      <c r="A35" s="75" t="s">
        <v>78</v>
      </c>
      <c r="B35" s="32" t="str">
        <f>'[1]CAP TRUONG_HKI'!B37</f>
        <v xml:space="preserve">Lư Thị Yến </v>
      </c>
      <c r="C35" s="33" t="str">
        <f>'[1]CAP TRUONG_HKI'!C37</f>
        <v>Vũ</v>
      </c>
      <c r="D35" s="83"/>
      <c r="E35" s="79"/>
      <c r="F35" s="79"/>
      <c r="G35" s="79">
        <f>60/2</f>
        <v>30</v>
      </c>
      <c r="H35" s="79">
        <f t="shared" si="0"/>
        <v>30</v>
      </c>
      <c r="I35" s="79">
        <v>587</v>
      </c>
      <c r="J35" s="79">
        <v>0</v>
      </c>
      <c r="K35" s="79">
        <f t="shared" si="1"/>
        <v>587</v>
      </c>
      <c r="L35" s="79">
        <v>0</v>
      </c>
      <c r="M35" s="79">
        <f t="shared" si="2"/>
        <v>557</v>
      </c>
      <c r="N35" s="79">
        <f t="shared" si="3"/>
        <v>0</v>
      </c>
      <c r="O35" s="80">
        <f t="shared" si="3"/>
        <v>167.3</v>
      </c>
      <c r="P35" s="34" t="s">
        <v>70</v>
      </c>
      <c r="Q35" s="35"/>
      <c r="R35" s="35"/>
    </row>
    <row r="36" spans="1:18" s="36" customFormat="1" x14ac:dyDescent="0.25">
      <c r="A36" s="31"/>
      <c r="B36" s="130" t="str">
        <f>'[1]CAP TRUONG_HKI'!B38</f>
        <v>Tổng cộng</v>
      </c>
      <c r="C36" s="131"/>
      <c r="D36" s="132"/>
      <c r="E36" s="93">
        <f t="shared" ref="E36:O36" si="4">SUM(E12:E35)</f>
        <v>0</v>
      </c>
      <c r="F36" s="93">
        <f t="shared" si="4"/>
        <v>60</v>
      </c>
      <c r="G36" s="93">
        <f t="shared" si="4"/>
        <v>338</v>
      </c>
      <c r="H36" s="93">
        <f t="shared" si="4"/>
        <v>398</v>
      </c>
      <c r="I36" s="93">
        <f t="shared" si="4"/>
        <v>14088</v>
      </c>
      <c r="J36" s="93">
        <f t="shared" si="4"/>
        <v>520.29999999999995</v>
      </c>
      <c r="K36" s="93">
        <f t="shared" si="4"/>
        <v>13567.7</v>
      </c>
      <c r="L36" s="91">
        <f t="shared" si="4"/>
        <v>0</v>
      </c>
      <c r="M36" s="93">
        <f t="shared" si="4"/>
        <v>13169.7</v>
      </c>
      <c r="N36" s="91">
        <f t="shared" si="4"/>
        <v>0</v>
      </c>
      <c r="O36" s="92">
        <f t="shared" si="4"/>
        <v>3955.2999999999988</v>
      </c>
      <c r="P36" s="37"/>
      <c r="Q36" s="35"/>
      <c r="R36" s="35"/>
    </row>
    <row r="37" spans="1:18" x14ac:dyDescent="0.25">
      <c r="B37" s="40"/>
    </row>
    <row r="38" spans="1:18" x14ac:dyDescent="0.25">
      <c r="B38" s="43"/>
      <c r="C38" s="44"/>
      <c r="D38" s="44"/>
      <c r="E38" s="45"/>
      <c r="F38" s="45"/>
      <c r="G38" s="45"/>
      <c r="H38" s="45"/>
      <c r="I38" s="45"/>
      <c r="J38" s="46"/>
      <c r="K38" s="46"/>
      <c r="L38" s="140" t="s">
        <v>71</v>
      </c>
      <c r="M38" s="140"/>
      <c r="N38" s="140"/>
      <c r="O38" s="140"/>
      <c r="Q38" s="47"/>
      <c r="R38" s="47"/>
    </row>
    <row r="39" spans="1:18" x14ac:dyDescent="0.25">
      <c r="B39" s="133" t="s">
        <v>38</v>
      </c>
      <c r="C39" s="133"/>
      <c r="E39"/>
      <c r="G39" s="139" t="s">
        <v>39</v>
      </c>
      <c r="H39" s="139"/>
      <c r="I39" s="139"/>
      <c r="J39" s="97"/>
      <c r="K39" s="97"/>
      <c r="L39" s="139" t="s">
        <v>40</v>
      </c>
      <c r="M39" s="139"/>
      <c r="N39" s="139"/>
      <c r="O39" s="139"/>
      <c r="Q39" s="49"/>
      <c r="R39" s="49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5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9"/>
      <c r="C43" s="59"/>
      <c r="D43" s="51"/>
      <c r="E43" s="51"/>
      <c r="F43" s="51"/>
      <c r="G43" s="45"/>
      <c r="H43" s="45"/>
      <c r="I43" s="45"/>
      <c r="J43" s="50"/>
      <c r="K43" s="45"/>
      <c r="L43" s="45"/>
      <c r="M43" s="50"/>
      <c r="N43" s="60"/>
      <c r="O43" s="61"/>
      <c r="Q43" s="57"/>
      <c r="R43" s="58"/>
    </row>
    <row r="44" spans="1:18" x14ac:dyDescent="0.25">
      <c r="B44" s="59"/>
      <c r="C44" s="59"/>
      <c r="D44" s="62"/>
      <c r="E44" s="62"/>
      <c r="F44" s="62"/>
      <c r="G44" s="63"/>
      <c r="H44" s="63"/>
      <c r="I44" s="63"/>
      <c r="J44" s="50"/>
      <c r="K44" s="63"/>
      <c r="L44" s="63"/>
      <c r="M44" s="50"/>
      <c r="N44" s="60"/>
      <c r="O44" s="61"/>
      <c r="Q44" s="64"/>
      <c r="R44" s="58"/>
    </row>
    <row r="45" spans="1:18" x14ac:dyDescent="0.25">
      <c r="B45" s="59"/>
      <c r="C45" s="59"/>
      <c r="E45" s="65"/>
      <c r="G45" s="134" t="s">
        <v>41</v>
      </c>
      <c r="H45" s="134"/>
      <c r="I45" s="134"/>
      <c r="J45" s="95"/>
      <c r="K45" s="95"/>
      <c r="L45" s="134"/>
      <c r="M45" s="134"/>
      <c r="N45" s="134"/>
      <c r="O45" s="134"/>
      <c r="Q45" s="64"/>
      <c r="R45" s="58"/>
    </row>
    <row r="46" spans="1:18" x14ac:dyDescent="0.25"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6"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2020-10-15T00:45:48Z</cp:lastPrinted>
  <dcterms:created xsi:type="dcterms:W3CDTF">2016-08-06T04:14:36Z</dcterms:created>
  <dcterms:modified xsi:type="dcterms:W3CDTF">2021-06-17T07:48:22Z</dcterms:modified>
</cp:coreProperties>
</file>