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0-2021\Khoi luong NH 2020-2021\"/>
    </mc:Choice>
  </mc:AlternateContent>
  <xr:revisionPtr revIDLastSave="0" documentId="13_ncr:1_{74A74E1F-FF42-4D0A-9EAF-71913B33C82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moi'!$A$1:$P$50</definedName>
    <definedName name="_xlnm.Print_Titles" localSheetId="0">'bnag khoi luong moi'!$9:$11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F38" i="1"/>
  <c r="G36" i="1"/>
  <c r="G35" i="1" l="1"/>
  <c r="G34" i="1"/>
  <c r="G27" i="1"/>
  <c r="G16" i="1"/>
  <c r="G17" i="1" l="1"/>
  <c r="K41" i="1" l="1"/>
  <c r="H41" i="1"/>
  <c r="K40" i="1"/>
  <c r="H40" i="1"/>
  <c r="M40" i="1" s="1"/>
  <c r="O40" i="1" s="1"/>
  <c r="L40" i="1" l="1"/>
  <c r="N40" i="1" s="1"/>
  <c r="L41" i="1"/>
  <c r="N41" i="1" s="1"/>
  <c r="M41" i="1"/>
  <c r="O41" i="1" s="1"/>
  <c r="H32" i="1"/>
  <c r="H33" i="1"/>
  <c r="K32" i="1" l="1"/>
  <c r="L32" i="1" l="1"/>
  <c r="N32" i="1" s="1"/>
  <c r="M32" i="1"/>
  <c r="O32" i="1" s="1"/>
  <c r="K30" i="1" l="1"/>
  <c r="H30" i="1"/>
  <c r="H31" i="1"/>
  <c r="K31" i="1"/>
  <c r="K33" i="1"/>
  <c r="H34" i="1"/>
  <c r="K34" i="1"/>
  <c r="H35" i="1"/>
  <c r="K35" i="1"/>
  <c r="H36" i="1"/>
  <c r="K36" i="1"/>
  <c r="H37" i="1"/>
  <c r="K37" i="1"/>
  <c r="H38" i="1"/>
  <c r="K38" i="1"/>
  <c r="H39" i="1"/>
  <c r="K39" i="1"/>
  <c r="L33" i="1" l="1"/>
  <c r="N33" i="1" s="1"/>
  <c r="M33" i="1"/>
  <c r="O33" i="1" s="1"/>
  <c r="L38" i="1"/>
  <c r="N38" i="1" s="1"/>
  <c r="M38" i="1"/>
  <c r="O38" i="1" s="1"/>
  <c r="M39" i="1"/>
  <c r="O39" i="1" s="1"/>
  <c r="L37" i="1"/>
  <c r="N37" i="1" s="1"/>
  <c r="L35" i="1"/>
  <c r="N35" i="1" s="1"/>
  <c r="L36" i="1"/>
  <c r="N36" i="1" s="1"/>
  <c r="M37" i="1"/>
  <c r="O37" i="1" s="1"/>
  <c r="L31" i="1"/>
  <c r="N31" i="1" s="1"/>
  <c r="L30" i="1"/>
  <c r="N30" i="1" s="1"/>
  <c r="M35" i="1"/>
  <c r="O35" i="1" s="1"/>
  <c r="L39" i="1"/>
  <c r="N39" i="1" s="1"/>
  <c r="L34" i="1"/>
  <c r="N34" i="1" s="1"/>
  <c r="M34" i="1"/>
  <c r="O34" i="1" s="1"/>
  <c r="M30" i="1"/>
  <c r="O30" i="1" s="1"/>
  <c r="M36" i="1"/>
  <c r="O36" i="1" s="1"/>
  <c r="M31" i="1"/>
  <c r="O31" i="1" s="1"/>
  <c r="H13" i="1" l="1"/>
  <c r="K13" i="1"/>
  <c r="H14" i="1"/>
  <c r="K14" i="1"/>
  <c r="H15" i="1"/>
  <c r="K15" i="1"/>
  <c r="H16" i="1"/>
  <c r="K16" i="1"/>
  <c r="H17" i="1"/>
  <c r="K17" i="1"/>
  <c r="H18" i="1"/>
  <c r="K18" i="1"/>
  <c r="H19" i="1"/>
  <c r="K19" i="1"/>
  <c r="H20" i="1"/>
  <c r="K20" i="1"/>
  <c r="H21" i="1"/>
  <c r="K21" i="1"/>
  <c r="H22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H29" i="1"/>
  <c r="K29" i="1"/>
  <c r="K12" i="1"/>
  <c r="H12" i="1"/>
  <c r="L13" i="1" l="1"/>
  <c r="N13" i="1" s="1"/>
  <c r="L18" i="1"/>
  <c r="N18" i="1" s="1"/>
  <c r="L14" i="1"/>
  <c r="N14" i="1" s="1"/>
  <c r="L19" i="1"/>
  <c r="N19" i="1" s="1"/>
  <c r="M22" i="1"/>
  <c r="O22" i="1" s="1"/>
  <c r="M28" i="1"/>
  <c r="O28" i="1" s="1"/>
  <c r="M24" i="1"/>
  <c r="O24" i="1" s="1"/>
  <c r="L27" i="1"/>
  <c r="N27" i="1" s="1"/>
  <c r="M18" i="1"/>
  <c r="O18" i="1" s="1"/>
  <c r="M26" i="1"/>
  <c r="O26" i="1" s="1"/>
  <c r="L22" i="1"/>
  <c r="N22" i="1" s="1"/>
  <c r="M14" i="1"/>
  <c r="O14" i="1" s="1"/>
  <c r="M12" i="1"/>
  <c r="O12" i="1" s="1"/>
  <c r="L16" i="1"/>
  <c r="N16" i="1" s="1"/>
  <c r="L15" i="1"/>
  <c r="N15" i="1" s="1"/>
  <c r="M19" i="1"/>
  <c r="O19" i="1" s="1"/>
  <c r="M13" i="1"/>
  <c r="O13" i="1" s="1"/>
  <c r="L28" i="1"/>
  <c r="N28" i="1" s="1"/>
  <c r="L25" i="1"/>
  <c r="N25" i="1" s="1"/>
  <c r="L20" i="1"/>
  <c r="N20" i="1" s="1"/>
  <c r="L24" i="1"/>
  <c r="N24" i="1" s="1"/>
  <c r="L21" i="1"/>
  <c r="N21" i="1" s="1"/>
  <c r="L17" i="1"/>
  <c r="N17" i="1" s="1"/>
  <c r="L29" i="1"/>
  <c r="N29" i="1" s="1"/>
  <c r="L26" i="1"/>
  <c r="N26" i="1" s="1"/>
  <c r="L23" i="1"/>
  <c r="N23" i="1" s="1"/>
  <c r="M16" i="1"/>
  <c r="O16" i="1" s="1"/>
  <c r="M29" i="1"/>
  <c r="O29" i="1" s="1"/>
  <c r="M25" i="1"/>
  <c r="O25" i="1" s="1"/>
  <c r="M21" i="1"/>
  <c r="O21" i="1" s="1"/>
  <c r="M15" i="1"/>
  <c r="O15" i="1" s="1"/>
  <c r="M27" i="1"/>
  <c r="O27" i="1" s="1"/>
  <c r="M23" i="1"/>
  <c r="O23" i="1" s="1"/>
  <c r="M20" i="1"/>
  <c r="O20" i="1" s="1"/>
  <c r="M17" i="1"/>
  <c r="O17" i="1" s="1"/>
  <c r="L12" i="1"/>
  <c r="N12" i="1" s="1"/>
  <c r="G42" i="1" l="1"/>
  <c r="I42" i="1"/>
  <c r="F42" i="1" l="1"/>
  <c r="J42" i="1"/>
  <c r="E42" i="1"/>
  <c r="B42" i="1"/>
  <c r="C37" i="1"/>
  <c r="B37" i="1"/>
  <c r="C36" i="1"/>
  <c r="B36" i="1"/>
  <c r="C35" i="1"/>
  <c r="B35" i="1"/>
  <c r="C34" i="1"/>
  <c r="B34" i="1"/>
  <c r="C33" i="1"/>
  <c r="B33" i="1"/>
  <c r="C31" i="1"/>
  <c r="B31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2" i="1"/>
  <c r="B12" i="1"/>
  <c r="K42" i="1" l="1"/>
  <c r="H42" i="1"/>
  <c r="M42" i="1" l="1"/>
  <c r="O42" i="1" s="1"/>
  <c r="N42" i="1"/>
  <c r="L42" i="1"/>
</calcChain>
</file>

<file path=xl/sharedStrings.xml><?xml version="1.0" encoding="utf-8"?>
<sst xmlns="http://schemas.openxmlformats.org/spreadsheetml/2006/main" count="120" uniqueCount="104">
  <si>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</si>
  <si>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</si>
  <si>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</si>
  <si>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</si>
  <si>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</si>
  <si>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</si>
  <si>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</si>
  <si>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</si>
  <si>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</si>
  <si>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</si>
  <si>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</si>
  <si>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</si>
  <si>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</si>
  <si>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</si>
  <si>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</si>
  <si>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</si>
  <si>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</si>
  <si>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</si>
  <si>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</si>
  <si>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</si>
  <si>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</si>
  <si>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</si>
  <si>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</si>
  <si>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</si>
  <si>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</si>
  <si>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</si>
  <si>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</si>
  <si>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</si>
  <si>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</si>
  <si>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</si>
  <si>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</si>
  <si>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</si>
  <si>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</si>
  <si>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</si>
  <si>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</si>
  <si>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</si>
  <si>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</si>
  <si>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</si>
  <si>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</si>
  <si>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</si>
  <si>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</si>
  <si>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</si>
  <si>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</si>
  <si>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</si>
  <si>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</si>
  <si>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</si>
  <si>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</si>
  <si>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</si>
  <si>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</si>
  <si>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</si>
  <si>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</si>
  <si>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</si>
  <si>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</si>
  <si>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</si>
  <si>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</si>
  <si>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</si>
  <si>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</si>
  <si>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</si>
  <si>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</si>
  <si>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</si>
  <si>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</si>
  <si>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</si>
  <si>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</si>
  <si>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</si>
  <si>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</si>
  <si>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</si>
  <si>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 xml:space="preserve"> HIỆU TRƯỞNG</t>
  </si>
  <si>
    <t>TRƯỞNG KHOA</t>
  </si>
  <si>
    <t>Số giờ</t>
  </si>
  <si>
    <t>Tổng số giờ hoạt động cả năm</t>
  </si>
  <si>
    <t>TRƯỜNG CAO ĐẲNG LÝ TỰ TRỌNG</t>
  </si>
  <si>
    <t>THÀNH PHỐ HỒ CHÍ MINH</t>
  </si>
  <si>
    <t>PHÒNG QLKH-HTQT</t>
  </si>
  <si>
    <t>KHOA ĐIỆN - ĐIỆN TỬ</t>
  </si>
  <si>
    <t>Trần Nam</t>
  </si>
  <si>
    <t xml:space="preserve">Anh </t>
  </si>
  <si>
    <t>Trần Giang</t>
  </si>
  <si>
    <t>Nam</t>
  </si>
  <si>
    <t xml:space="preserve">Trần Hiếu </t>
  </si>
  <si>
    <t xml:space="preserve">Trinh </t>
  </si>
  <si>
    <t>Cao Văn</t>
  </si>
  <si>
    <t>Tuấn</t>
  </si>
  <si>
    <t>Phạm Minh</t>
  </si>
  <si>
    <t>Nghĩa</t>
  </si>
  <si>
    <t>Thành phố Hồ Chí Minh, ngày……...tháng     năm 2021</t>
  </si>
  <si>
    <t>Nguyễn Ngọc Trang</t>
  </si>
  <si>
    <t>Tạ Minh Cường</t>
  </si>
  <si>
    <t>* Hội thảo khoa học quốc tế COSS2020  được tổ chức vào  ngày 28/11/2020</t>
  </si>
  <si>
    <t xml:space="preserve"> NĂM HỌC 2020 - 2021</t>
  </si>
  <si>
    <t xml:space="preserve">Nguyễn Văn </t>
  </si>
  <si>
    <t xml:space="preserve">Yên </t>
  </si>
  <si>
    <t>- 01 bài viết HTKH Quốc tế COSS2020 (3 tác giả) (240/3=80 giờ)
- 01 bài viết HTKH cấp khoa T3/2021 (2 tác giả) (30/2=15 giờ)</t>
  </si>
  <si>
    <t>- 01 bài viết HTKH cấp khoa T3/2021 (2 tác giả) (30/2=15 giờ)
- 01 bài viết HTKH Quốc tế COSS2020 (2 tác giả) (240/2=120 giờ)</t>
  </si>
  <si>
    <t>01 bài viết HTKH cấp khoa  T3/2021 (2 tác giả) (30/2=15 giờ)</t>
  </si>
  <si>
    <t>01 bài viết và báo cáo tại  HTKH cấp khoa  T3/2021 (2 tác giả) (60/2=30 giờ)</t>
  </si>
  <si>
    <t>- 01 bài viết HTKH cấp khoa  T3/2021 (2 tác giả) (30/2=15 giờ)
- 02 bài báo đăng trên tạp chí quốc tế IJSEAS có chỉ số ISSN (3 tác giả/1 bài) (480/3=160 giờ/bài) (160*2= 320 giờ)</t>
  </si>
  <si>
    <t>- 01 bài viết HTKH Quốc tế COSS2020 (2 tác giả) (240/2=120 giờ)
- 01 bài viết và báo cáo tại HTKH cấp khoa T3/2021 (2 tác giả) (60/2=30 giờ)</t>
  </si>
  <si>
    <t>- 01  Đề tài NCKH Cấp Trường: Máy chiết rót, đóng nắp tự động" (4 GV) (900/4= 225 giờ)
- 01 bài viết HTKH cấp khoa  T3/2021 (2 tác giả) (30/2=15 giờ)</t>
  </si>
  <si>
    <t>- 01 bài viết HTKH cấp khoa  T3/2021 (2 tác giả) (30/2=15 giờ)
- 01 bài báo đăng trên Tạp chí quốc tế IJSEAS có chỉ số ISSN (3 tác giả) (480/3=160 giờ)</t>
  </si>
  <si>
    <t>- 01  Đề tài NCKH Cấp Trường: Máy chiết rót, đóng nắp tự động" (4 GV) (900/4= 225 giờ)
- 01 bài viết HTKH cấp khoa  T3/2021 (2 tác giả) (30/2=15 giờ)
- 01 bài viết HTKH Quốc tế COSS2020 (2 tác giả) (240/2=120 giờ)</t>
  </si>
  <si>
    <t>- 01 bài viết HTKH cấp khoa  T3/2021 (2 tác giả) (30/2=15 giờ)
- 01 bài viết HTKH Quốc tế COSS2020 (2 tác giả) (240/2=120 giờ)</t>
  </si>
  <si>
    <t xml:space="preserve">- 01 bài viết HTKH Quốc tế COSS2020 (3 tác giả) (240/3=80 giờ)
-  01 bài viết và báo cáo tại HTKH cấp khoa  T3/2021 (2 tác giả) (60/2=30 giờ)
- 01 bài báo đăng trên Tạp chí quốc tế IJSEAS có chỉ số ISSN (3 tác giả) (480/3=160 giờ)        </t>
  </si>
  <si>
    <t>- 01 bài viết HTKH Quốc tế COSS2020 (240 giờ)
- 01 bài viết HTKH Quốc tế COSS2020 (2 tác giả) (240/2=120 giờ)
- 01 bài viết và báo cáo tại  HTKH cấp khoa  T3/2021 (2 tác giả) (60/2=30 giờ)</t>
  </si>
  <si>
    <t>- 01 bài viết HTKH Quốc tế COSS2020 (240 giờ)
- 01 bài viết HTKH Quốc tế COSS2020 (3 tác giả) (240/3=80 giờ)
- 01 bài viết HTKH Quốc tế COSS2020 (2 tác giả) (240/2=120 giờ)
- 01 bài viết và báo cáo tại  HTKH cấp khoa  T3/2021 (2 tác giả) (60/2=30 giờ)
- 01 bài báo đăng trên Tạp chí quốc tế IJSEAS có chỉ số ISSN (3 tác giả) (480/3=160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</si>
</sst>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2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8"/>
      <name val="Calibri"/>
      <family val="2"/>
      <charset val="163"/>
      <scheme val="minor"/>
    </font>
    <font>
      <sz val="1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1" fillId="2" borderId="8" xfId="0" quotePrefix="1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1" fontId="1" fillId="0" borderId="6" xfId="0" applyNumberFormat="1" applyFont="1" applyFill="1" applyBorder="1" applyAlignment="1">
      <alignment horizontal="center" vertical="center"/>
    </xf>
    <xf numFmtId="1" fontId="8" fillId="0" borderId="6" xfId="0" applyNumberFormat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vertical="center" wrapText="1"/>
    </xf>
    <xf numFmtId="1" fontId="1" fillId="0" borderId="6" xfId="0" applyNumberFormat="1" applyFont="1" applyBorder="1" applyAlignment="1">
      <alignment horizontal="center" vertical="center"/>
    </xf>
    <xf numFmtId="1" fontId="6" fillId="0" borderId="6" xfId="0" applyNumberFormat="1" applyFont="1" applyFill="1" applyBorder="1" applyAlignment="1">
      <alignment horizontal="center" vertical="center"/>
    </xf>
    <xf numFmtId="0" fontId="7" fillId="0" borderId="6" xfId="0" quotePrefix="1" applyFont="1" applyBorder="1" applyAlignment="1">
      <alignment vertical="center" wrapText="1"/>
    </xf>
    <xf numFmtId="0" fontId="21" fillId="0" borderId="4" xfId="0" applyFont="1" applyFill="1" applyBorder="1" applyAlignment="1">
      <alignment vertical="center"/>
    </xf>
    <xf numFmtId="0" fontId="21" fillId="0" borderId="5" xfId="0" applyFont="1" applyFill="1" applyBorder="1" applyAlignment="1">
      <alignment vertical="center"/>
    </xf>
    <xf numFmtId="0" fontId="21" fillId="0" borderId="6" xfId="0" applyNumberFormat="1" applyFont="1" applyFill="1" applyBorder="1" applyAlignment="1">
      <alignment vertical="center"/>
    </xf>
    <xf numFmtId="165" fontId="21" fillId="0" borderId="6" xfId="0" applyNumberFormat="1" applyFont="1" applyFill="1" applyBorder="1" applyAlignment="1">
      <alignment horizontal="center" vertical="center"/>
    </xf>
    <xf numFmtId="0" fontId="21" fillId="0" borderId="6" xfId="0" applyNumberFormat="1" applyFont="1" applyFill="1" applyBorder="1" applyAlignment="1">
      <alignment horizontal="center" vertical="center"/>
    </xf>
    <xf numFmtId="0" fontId="21" fillId="0" borderId="6" xfId="0" applyNumberFormat="1" applyFont="1" applyBorder="1" applyAlignment="1">
      <alignment horizontal="center" vertical="center"/>
    </xf>
    <xf numFmtId="1" fontId="21" fillId="0" borderId="6" xfId="0" applyNumberFormat="1" applyFont="1" applyBorder="1" applyAlignment="1">
      <alignment horizontal="center" vertical="center"/>
    </xf>
    <xf numFmtId="1" fontId="21" fillId="0" borderId="6" xfId="0" applyNumberFormat="1" applyFont="1" applyFill="1" applyBorder="1" applyAlignment="1">
      <alignment horizontal="center" vertical="center"/>
    </xf>
    <xf numFmtId="0" fontId="20" fillId="0" borderId="6" xfId="0" quotePrefix="1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1114231</xdr:colOff>
      <xdr:row>3</xdr:row>
      <xdr:rowOff>38100</xdr:rowOff>
    </xdr:from>
    <xdr:to>
      <xdr:col>4</xdr:col>
      <xdr:colOff>276031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415532" y="679580"/>
          <a:ext cx="14555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388776</xdr:colOff>
      <xdr:row>2</xdr:row>
      <xdr:rowOff>29157</xdr:rowOff>
    </xdr:from>
    <xdr:to>
      <xdr:col>13</xdr:col>
      <xdr:colOff>9719</xdr:colOff>
      <xdr:row>2</xdr:row>
      <xdr:rowOff>29157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5880230" y="485968"/>
          <a:ext cx="20896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o%20cao%20TK%20NH\Bao%20cao%20tong%20ket%20NH%202014-2015\KHOI%20LUONG%20NCKH%202014-2015\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9">
          <cell r="B49" t="str">
            <v>Tổng cộng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0"/>
  <sheetViews>
    <sheetView tabSelected="1" topLeftCell="A7" zoomScale="90" zoomScaleNormal="90" zoomScaleSheetLayoutView="100" workbookViewId="0">
      <pane xSplit="1" ySplit="5" topLeftCell="B12" activePane="bottomRight" state="frozen"/>
      <selection activeCell="A7" sqref="A7"/>
      <selection pane="topRight" activeCell="B7" sqref="B7"/>
      <selection pane="bottomLeft" activeCell="A12" sqref="A12"/>
      <selection pane="bottomRight" activeCell="F18" sqref="F18"/>
    </sheetView>
  </sheetViews>
  <sheetFormatPr defaultRowHeight="16.5" x14ac:dyDescent="0.25"/>
  <cols>
    <col min="1" max="1" width="4.5703125" style="1" customWidth="1"/>
    <col min="2" max="2" width="19.7109375" style="7" customWidth="1"/>
    <col min="3" max="3" width="10" style="7" customWidth="1"/>
    <col min="4" max="4" width="12" style="7" bestFit="1" customWidth="1"/>
    <col min="5" max="5" width="7.7109375" style="1" customWidth="1"/>
    <col min="6" max="6" width="8.28515625" style="1" customWidth="1"/>
    <col min="7" max="8" width="8.42578125" style="1" customWidth="1"/>
    <col min="9" max="9" width="9.42578125" style="1" customWidth="1"/>
    <col min="10" max="10" width="9.28515625" style="1" customWidth="1"/>
    <col min="11" max="11" width="9.7109375" style="2" customWidth="1"/>
    <col min="12" max="12" width="8.42578125" style="1" customWidth="1"/>
    <col min="13" max="13" width="9.42578125" style="1" customWidth="1"/>
    <col min="14" max="14" width="8.140625" style="4" customWidth="1"/>
    <col min="15" max="15" width="8.85546875" style="4" customWidth="1"/>
    <col min="16" max="16" width="41.28515625" style="7" customWidth="1"/>
    <col min="17" max="17" width="9.5703125" style="6" bestFit="1" customWidth="1"/>
    <col min="18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5" width="7" style="7" customWidth="1"/>
    <col min="266" max="266" width="9.285156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1" width="7" style="7" customWidth="1"/>
    <col min="522" max="522" width="9.285156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7" width="7" style="7" customWidth="1"/>
    <col min="778" max="778" width="9.285156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3" width="7" style="7" customWidth="1"/>
    <col min="1034" max="1034" width="9.285156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89" width="7" style="7" customWidth="1"/>
    <col min="1290" max="1290" width="9.285156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5" width="7" style="7" customWidth="1"/>
    <col min="1546" max="1546" width="9.285156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1" width="7" style="7" customWidth="1"/>
    <col min="1802" max="1802" width="9.285156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7" width="7" style="7" customWidth="1"/>
    <col min="2058" max="2058" width="9.285156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3" width="7" style="7" customWidth="1"/>
    <col min="2314" max="2314" width="9.285156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69" width="7" style="7" customWidth="1"/>
    <col min="2570" max="2570" width="9.285156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5" width="7" style="7" customWidth="1"/>
    <col min="2826" max="2826" width="9.285156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1" width="7" style="7" customWidth="1"/>
    <col min="3082" max="3082" width="9.285156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7" width="7" style="7" customWidth="1"/>
    <col min="3338" max="3338" width="9.285156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3" width="7" style="7" customWidth="1"/>
    <col min="3594" max="3594" width="9.285156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49" width="7" style="7" customWidth="1"/>
    <col min="3850" max="3850" width="9.285156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5" width="7" style="7" customWidth="1"/>
    <col min="4106" max="4106" width="9.285156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1" width="7" style="7" customWidth="1"/>
    <col min="4362" max="4362" width="9.285156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7" width="7" style="7" customWidth="1"/>
    <col min="4618" max="4618" width="9.285156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3" width="7" style="7" customWidth="1"/>
    <col min="4874" max="4874" width="9.285156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29" width="7" style="7" customWidth="1"/>
    <col min="5130" max="5130" width="9.285156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5" width="7" style="7" customWidth="1"/>
    <col min="5386" max="5386" width="9.285156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1" width="7" style="7" customWidth="1"/>
    <col min="5642" max="5642" width="9.285156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7" width="7" style="7" customWidth="1"/>
    <col min="5898" max="5898" width="9.285156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3" width="7" style="7" customWidth="1"/>
    <col min="6154" max="6154" width="9.285156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09" width="7" style="7" customWidth="1"/>
    <col min="6410" max="6410" width="9.285156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5" width="7" style="7" customWidth="1"/>
    <col min="6666" max="6666" width="9.285156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1" width="7" style="7" customWidth="1"/>
    <col min="6922" max="6922" width="9.285156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7" width="7" style="7" customWidth="1"/>
    <col min="7178" max="7178" width="9.285156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3" width="7" style="7" customWidth="1"/>
    <col min="7434" max="7434" width="9.285156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89" width="7" style="7" customWidth="1"/>
    <col min="7690" max="7690" width="9.285156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5" width="7" style="7" customWidth="1"/>
    <col min="7946" max="7946" width="9.285156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1" width="7" style="7" customWidth="1"/>
    <col min="8202" max="8202" width="9.285156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7" width="7" style="7" customWidth="1"/>
    <col min="8458" max="8458" width="9.285156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3" width="7" style="7" customWidth="1"/>
    <col min="8714" max="8714" width="9.285156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69" width="7" style="7" customWidth="1"/>
    <col min="8970" max="8970" width="9.285156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5" width="7" style="7" customWidth="1"/>
    <col min="9226" max="9226" width="9.285156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1" width="7" style="7" customWidth="1"/>
    <col min="9482" max="9482" width="9.285156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7" width="7" style="7" customWidth="1"/>
    <col min="9738" max="9738" width="9.285156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3" width="7" style="7" customWidth="1"/>
    <col min="9994" max="9994" width="9.285156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49" width="7" style="7" customWidth="1"/>
    <col min="10250" max="10250" width="9.285156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5" width="7" style="7" customWidth="1"/>
    <col min="10506" max="10506" width="9.285156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1" width="7" style="7" customWidth="1"/>
    <col min="10762" max="10762" width="9.285156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7" width="7" style="7" customWidth="1"/>
    <col min="11018" max="11018" width="9.285156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3" width="7" style="7" customWidth="1"/>
    <col min="11274" max="11274" width="9.285156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29" width="7" style="7" customWidth="1"/>
    <col min="11530" max="11530" width="9.285156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5" width="7" style="7" customWidth="1"/>
    <col min="11786" max="11786" width="9.285156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1" width="7" style="7" customWidth="1"/>
    <col min="12042" max="12042" width="9.285156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7" width="7" style="7" customWidth="1"/>
    <col min="12298" max="12298" width="9.285156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3" width="7" style="7" customWidth="1"/>
    <col min="12554" max="12554" width="9.285156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09" width="7" style="7" customWidth="1"/>
    <col min="12810" max="12810" width="9.285156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5" width="7" style="7" customWidth="1"/>
    <col min="13066" max="13066" width="9.285156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1" width="7" style="7" customWidth="1"/>
    <col min="13322" max="13322" width="9.285156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7" width="7" style="7" customWidth="1"/>
    <col min="13578" max="13578" width="9.285156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3" width="7" style="7" customWidth="1"/>
    <col min="13834" max="13834" width="9.285156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89" width="7" style="7" customWidth="1"/>
    <col min="14090" max="14090" width="9.285156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5" width="7" style="7" customWidth="1"/>
    <col min="14346" max="14346" width="9.285156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1" width="7" style="7" customWidth="1"/>
    <col min="14602" max="14602" width="9.285156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7" width="7" style="7" customWidth="1"/>
    <col min="14858" max="14858" width="9.285156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3" width="7" style="7" customWidth="1"/>
    <col min="15114" max="15114" width="9.285156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69" width="7" style="7" customWidth="1"/>
    <col min="15370" max="15370" width="9.285156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5" width="7" style="7" customWidth="1"/>
    <col min="15626" max="15626" width="9.285156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1" width="7" style="7" customWidth="1"/>
    <col min="15882" max="15882" width="9.285156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7" width="7" style="7" customWidth="1"/>
    <col min="16138" max="16138" width="9.285156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384" width="9" style="7"/>
  </cols>
  <sheetData>
    <row r="1" spans="1:17" x14ac:dyDescent="0.25">
      <c r="A1" s="96" t="s">
        <v>0</v>
      </c>
      <c r="B1" s="96"/>
      <c r="C1" s="96"/>
      <c r="D1" s="96"/>
      <c r="E1" s="96"/>
      <c r="F1" s="96"/>
      <c r="G1" s="96"/>
      <c r="I1" s="99" t="s">
        <v>1</v>
      </c>
      <c r="J1" s="99"/>
      <c r="K1" s="99"/>
      <c r="L1" s="99"/>
      <c r="M1" s="99"/>
      <c r="N1" s="99"/>
      <c r="O1" s="99"/>
      <c r="P1" s="5"/>
    </row>
    <row r="2" spans="1:17" ht="18.75" x14ac:dyDescent="0.25">
      <c r="A2" s="97" t="s">
        <v>70</v>
      </c>
      <c r="B2" s="97"/>
      <c r="C2" s="97"/>
      <c r="D2" s="97"/>
      <c r="E2" s="97"/>
      <c r="F2" s="97"/>
      <c r="G2" s="97"/>
      <c r="H2" s="3"/>
      <c r="I2" s="100" t="s">
        <v>2</v>
      </c>
      <c r="J2" s="100"/>
      <c r="K2" s="100"/>
      <c r="L2" s="100"/>
      <c r="M2" s="100"/>
      <c r="N2" s="100"/>
      <c r="O2" s="100"/>
      <c r="P2" s="5"/>
    </row>
    <row r="3" spans="1:17" x14ac:dyDescent="0.25">
      <c r="A3" s="97" t="s">
        <v>71</v>
      </c>
      <c r="B3" s="97"/>
      <c r="C3" s="97"/>
      <c r="D3" s="97"/>
      <c r="E3" s="97"/>
      <c r="F3" s="97"/>
      <c r="G3" s="97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7" customHeight="1" x14ac:dyDescent="0.3">
      <c r="A5" s="98" t="s">
        <v>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15"/>
    </row>
    <row r="6" spans="1:17" s="16" customFormat="1" ht="20.25" x14ac:dyDescent="0.3">
      <c r="A6" s="98" t="s">
        <v>88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15"/>
    </row>
    <row r="7" spans="1:17" s="16" customFormat="1" ht="20.25" x14ac:dyDescent="0.3">
      <c r="A7" s="98" t="s">
        <v>73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102" t="s">
        <v>4</v>
      </c>
      <c r="B9" s="104" t="s">
        <v>5</v>
      </c>
      <c r="C9" s="105"/>
      <c r="D9" s="108" t="s">
        <v>6</v>
      </c>
      <c r="E9" s="109"/>
      <c r="F9" s="101" t="s">
        <v>7</v>
      </c>
      <c r="G9" s="101"/>
      <c r="H9" s="110" t="s">
        <v>69</v>
      </c>
      <c r="I9" s="89" t="s">
        <v>8</v>
      </c>
      <c r="J9" s="89" t="s">
        <v>9</v>
      </c>
      <c r="K9" s="89" t="s">
        <v>10</v>
      </c>
      <c r="L9" s="89" t="s">
        <v>11</v>
      </c>
      <c r="M9" s="89" t="s">
        <v>12</v>
      </c>
      <c r="N9" s="91" t="s">
        <v>13</v>
      </c>
      <c r="O9" s="91" t="s">
        <v>14</v>
      </c>
      <c r="P9" s="101" t="s">
        <v>15</v>
      </c>
      <c r="Q9" s="83"/>
    </row>
    <row r="10" spans="1:17" ht="41.25" customHeight="1" x14ac:dyDescent="0.25">
      <c r="A10" s="103"/>
      <c r="B10" s="106"/>
      <c r="C10" s="107"/>
      <c r="D10" s="19" t="s">
        <v>16</v>
      </c>
      <c r="E10" s="20" t="s">
        <v>68</v>
      </c>
      <c r="F10" s="21" t="s">
        <v>17</v>
      </c>
      <c r="G10" s="21" t="s">
        <v>18</v>
      </c>
      <c r="H10" s="111"/>
      <c r="I10" s="90"/>
      <c r="J10" s="90"/>
      <c r="K10" s="90"/>
      <c r="L10" s="90"/>
      <c r="M10" s="90"/>
      <c r="N10" s="92"/>
      <c r="O10" s="92"/>
      <c r="P10" s="101"/>
      <c r="Q10" s="83"/>
    </row>
    <row r="11" spans="1:17" s="28" customFormat="1" ht="11.25" customHeight="1" x14ac:dyDescent="0.2">
      <c r="A11" s="22" t="s">
        <v>19</v>
      </c>
      <c r="B11" s="84" t="s">
        <v>20</v>
      </c>
      <c r="C11" s="85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24" t="s">
        <v>33</v>
      </c>
      <c r="Q11" s="27"/>
    </row>
    <row r="12" spans="1:17" s="5" customFormat="1" ht="57" customHeight="1" x14ac:dyDescent="0.25">
      <c r="A12" s="64" t="s">
        <v>34</v>
      </c>
      <c r="B12" s="29" t="str">
        <f>'[1]CAP TRUONG_HKI'!B16</f>
        <v>Ngô Hoàng</v>
      </c>
      <c r="C12" s="30" t="str">
        <f>'[1]CAP TRUONG_HKI'!C16</f>
        <v xml:space="preserve">Anh </v>
      </c>
      <c r="D12" s="60"/>
      <c r="E12" s="59"/>
      <c r="F12" s="59">
        <v>120</v>
      </c>
      <c r="G12" s="59">
        <v>15</v>
      </c>
      <c r="H12" s="62">
        <f>E12+F12+G12</f>
        <v>135</v>
      </c>
      <c r="I12" s="62">
        <v>160</v>
      </c>
      <c r="J12" s="62">
        <v>0</v>
      </c>
      <c r="K12" s="62">
        <f>I12-J12</f>
        <v>160</v>
      </c>
      <c r="L12" s="62">
        <f>IF((K12-H12)&gt;0,0,-(K12-H12))</f>
        <v>0</v>
      </c>
      <c r="M12" s="62">
        <f>IF((K12-H12)&lt;0,0,(K12-H12))</f>
        <v>25</v>
      </c>
      <c r="N12" s="62">
        <f>ROUND(L12/2.98,1)</f>
        <v>0</v>
      </c>
      <c r="O12" s="66">
        <f>ROUND(M12/2.98,1)</f>
        <v>8.4</v>
      </c>
      <c r="P12" s="58" t="s">
        <v>92</v>
      </c>
      <c r="Q12" s="33"/>
    </row>
    <row r="13" spans="1:17" s="5" customFormat="1" ht="69" customHeight="1" x14ac:dyDescent="0.25">
      <c r="A13" s="64" t="s">
        <v>35</v>
      </c>
      <c r="B13" s="29" t="s">
        <v>74</v>
      </c>
      <c r="C13" s="30" t="s">
        <v>75</v>
      </c>
      <c r="D13" s="60"/>
      <c r="E13" s="59"/>
      <c r="F13" s="59">
        <v>80</v>
      </c>
      <c r="G13" s="59">
        <v>15</v>
      </c>
      <c r="H13" s="62">
        <f>E13+F13+G13</f>
        <v>95</v>
      </c>
      <c r="I13" s="62">
        <v>160</v>
      </c>
      <c r="J13" s="62">
        <v>0</v>
      </c>
      <c r="K13" s="62">
        <f>I13-J13</f>
        <v>160</v>
      </c>
      <c r="L13" s="62">
        <f>IF((K13-H13)&gt;0,0,-(K13-H13))</f>
        <v>0</v>
      </c>
      <c r="M13" s="69">
        <f>IF((K13-H13)&lt;0,0,(K13-H13))</f>
        <v>65</v>
      </c>
      <c r="N13" s="69">
        <f>ROUND(L13/2.98,1)</f>
        <v>0</v>
      </c>
      <c r="O13" s="66">
        <f t="shared" ref="O13:O42" si="0">ROUND(M13/2.98,1)</f>
        <v>21.8</v>
      </c>
      <c r="P13" s="58" t="s">
        <v>91</v>
      </c>
      <c r="Q13" s="33"/>
    </row>
    <row r="14" spans="1:17" s="5" customFormat="1" ht="34.5" customHeight="1" x14ac:dyDescent="0.25">
      <c r="A14" s="64" t="s">
        <v>36</v>
      </c>
      <c r="B14" s="29" t="str">
        <f>'[1]CAP TRUONG_HKI'!B18</f>
        <v>Vũ Hạnh</v>
      </c>
      <c r="C14" s="30" t="str">
        <f>'[1]CAP TRUONG_HKI'!C18</f>
        <v>Chiêu</v>
      </c>
      <c r="D14" s="60"/>
      <c r="E14" s="59"/>
      <c r="F14" s="59"/>
      <c r="G14" s="59">
        <v>15</v>
      </c>
      <c r="H14" s="62">
        <f t="shared" ref="H14:H29" si="1">E14+F14+G14</f>
        <v>15</v>
      </c>
      <c r="I14" s="62">
        <v>160</v>
      </c>
      <c r="J14" s="62">
        <v>0</v>
      </c>
      <c r="K14" s="62">
        <f t="shared" ref="K14:K29" si="2">I14-J14</f>
        <v>160</v>
      </c>
      <c r="L14" s="62">
        <f t="shared" ref="L14:L29" si="3">IF((K14-H14)&gt;0,0,-(K14-H14))</f>
        <v>0</v>
      </c>
      <c r="M14" s="69">
        <f t="shared" ref="M14:M29" si="4">IF((K14-H14)&lt;0,0,(K14-H14))</f>
        <v>145</v>
      </c>
      <c r="N14" s="69">
        <f t="shared" ref="N14:N29" si="5">ROUND(L14/2.98,1)</f>
        <v>0</v>
      </c>
      <c r="O14" s="66">
        <f t="shared" si="0"/>
        <v>48.7</v>
      </c>
      <c r="P14" s="34" t="s">
        <v>93</v>
      </c>
      <c r="Q14" s="33"/>
    </row>
    <row r="15" spans="1:17" s="5" customFormat="1" ht="34.5" customHeight="1" x14ac:dyDescent="0.25">
      <c r="A15" s="64" t="s">
        <v>37</v>
      </c>
      <c r="B15" s="29" t="str">
        <f>'[1]CAP TRUONG_HKI'!B19</f>
        <v>Ngô Phong</v>
      </c>
      <c r="C15" s="30" t="str">
        <f>'[1]CAP TRUONG_HKI'!C19</f>
        <v>Cường</v>
      </c>
      <c r="D15" s="60"/>
      <c r="E15" s="59"/>
      <c r="F15" s="59"/>
      <c r="G15" s="59">
        <v>30</v>
      </c>
      <c r="H15" s="62">
        <f t="shared" si="1"/>
        <v>30</v>
      </c>
      <c r="I15" s="62">
        <v>160</v>
      </c>
      <c r="J15" s="62">
        <v>0</v>
      </c>
      <c r="K15" s="62">
        <f t="shared" si="2"/>
        <v>160</v>
      </c>
      <c r="L15" s="62">
        <f t="shared" si="3"/>
        <v>0</v>
      </c>
      <c r="M15" s="69">
        <f t="shared" si="4"/>
        <v>130</v>
      </c>
      <c r="N15" s="69">
        <f t="shared" si="5"/>
        <v>0</v>
      </c>
      <c r="O15" s="66">
        <f t="shared" si="0"/>
        <v>43.6</v>
      </c>
      <c r="P15" s="34" t="s">
        <v>94</v>
      </c>
      <c r="Q15" s="33"/>
    </row>
    <row r="16" spans="1:17" s="5" customFormat="1" ht="69" customHeight="1" x14ac:dyDescent="0.25">
      <c r="A16" s="64" t="s">
        <v>38</v>
      </c>
      <c r="B16" s="29" t="str">
        <f>'[1]CAP TRUONG_HKI'!B20</f>
        <v>Nguyễn Minh Đức</v>
      </c>
      <c r="C16" s="30" t="str">
        <f>'[1]CAP TRUONG_HKI'!C20</f>
        <v>Cường</v>
      </c>
      <c r="D16" s="60"/>
      <c r="E16" s="59"/>
      <c r="F16" s="59"/>
      <c r="G16" s="59">
        <f>15+320</f>
        <v>335</v>
      </c>
      <c r="H16" s="62">
        <f t="shared" si="1"/>
        <v>335</v>
      </c>
      <c r="I16" s="62">
        <v>160</v>
      </c>
      <c r="J16" s="62">
        <v>0</v>
      </c>
      <c r="K16" s="62">
        <f t="shared" si="2"/>
        <v>160</v>
      </c>
      <c r="L16" s="62">
        <f t="shared" si="3"/>
        <v>175</v>
      </c>
      <c r="M16" s="69">
        <f t="shared" si="4"/>
        <v>0</v>
      </c>
      <c r="N16" s="69">
        <f t="shared" si="5"/>
        <v>58.7</v>
      </c>
      <c r="O16" s="66">
        <f t="shared" si="0"/>
        <v>0</v>
      </c>
      <c r="P16" s="58" t="s">
        <v>95</v>
      </c>
      <c r="Q16" s="33"/>
    </row>
    <row r="17" spans="1:17" s="5" customFormat="1" ht="117.75" customHeight="1" x14ac:dyDescent="0.25">
      <c r="A17" s="64" t="s">
        <v>39</v>
      </c>
      <c r="B17" s="72" t="str">
        <f>'[1]CAP TRUONG_HKI'!B21</f>
        <v>Tạ Minh</v>
      </c>
      <c r="C17" s="73" t="str">
        <f>'[1]CAP TRUONG_HKI'!C21</f>
        <v xml:space="preserve">Cường </v>
      </c>
      <c r="D17" s="74"/>
      <c r="E17" s="75"/>
      <c r="F17" s="76">
        <f>240+80+120</f>
        <v>440</v>
      </c>
      <c r="G17" s="76">
        <f>30+160</f>
        <v>190</v>
      </c>
      <c r="H17" s="77">
        <f t="shared" si="1"/>
        <v>630</v>
      </c>
      <c r="I17" s="77">
        <v>160</v>
      </c>
      <c r="J17" s="77">
        <v>0</v>
      </c>
      <c r="K17" s="77">
        <f t="shared" si="2"/>
        <v>160</v>
      </c>
      <c r="L17" s="77">
        <f t="shared" si="3"/>
        <v>470</v>
      </c>
      <c r="M17" s="78">
        <f t="shared" si="4"/>
        <v>0</v>
      </c>
      <c r="N17" s="78">
        <f t="shared" si="5"/>
        <v>157.69999999999999</v>
      </c>
      <c r="O17" s="79">
        <f t="shared" si="0"/>
        <v>0</v>
      </c>
      <c r="P17" s="80" t="s">
        <v>103</v>
      </c>
      <c r="Q17" s="33"/>
    </row>
    <row r="18" spans="1:17" s="5" customFormat="1" ht="65.25" customHeight="1" x14ac:dyDescent="0.25">
      <c r="A18" s="64" t="s">
        <v>40</v>
      </c>
      <c r="B18" s="29" t="str">
        <f>'[1]CAP TRUONG_HKI'!B22</f>
        <v>Võ</v>
      </c>
      <c r="C18" s="30" t="str">
        <f>'[1]CAP TRUONG_HKI'!C22</f>
        <v xml:space="preserve">Cường </v>
      </c>
      <c r="D18" s="60"/>
      <c r="E18" s="59"/>
      <c r="F18" s="59">
        <v>120</v>
      </c>
      <c r="G18" s="59">
        <v>30</v>
      </c>
      <c r="H18" s="62">
        <f t="shared" si="1"/>
        <v>150</v>
      </c>
      <c r="I18" s="62">
        <v>160</v>
      </c>
      <c r="J18" s="62">
        <v>0</v>
      </c>
      <c r="K18" s="62">
        <f t="shared" si="2"/>
        <v>160</v>
      </c>
      <c r="L18" s="62">
        <f t="shared" si="3"/>
        <v>0</v>
      </c>
      <c r="M18" s="69">
        <f t="shared" si="4"/>
        <v>10</v>
      </c>
      <c r="N18" s="69">
        <f t="shared" si="5"/>
        <v>0</v>
      </c>
      <c r="O18" s="66">
        <f t="shared" si="0"/>
        <v>3.4</v>
      </c>
      <c r="P18" s="58" t="s">
        <v>96</v>
      </c>
      <c r="Q18" s="33"/>
    </row>
    <row r="19" spans="1:17" s="5" customFormat="1" ht="57.75" customHeight="1" x14ac:dyDescent="0.25">
      <c r="A19" s="64" t="s">
        <v>41</v>
      </c>
      <c r="B19" s="29" t="str">
        <f>'[1]CAP TRUONG_HKI'!B24</f>
        <v>Lê Tiến</v>
      </c>
      <c r="C19" s="30" t="str">
        <f>'[1]CAP TRUONG_HKI'!C24</f>
        <v xml:space="preserve">Đạt </v>
      </c>
      <c r="D19" s="60"/>
      <c r="E19" s="59">
        <v>225</v>
      </c>
      <c r="F19" s="59"/>
      <c r="G19" s="59">
        <v>15</v>
      </c>
      <c r="H19" s="62">
        <f t="shared" si="1"/>
        <v>240</v>
      </c>
      <c r="I19" s="62">
        <v>160</v>
      </c>
      <c r="J19" s="62">
        <v>0</v>
      </c>
      <c r="K19" s="62">
        <f t="shared" si="2"/>
        <v>160</v>
      </c>
      <c r="L19" s="62">
        <f t="shared" si="3"/>
        <v>80</v>
      </c>
      <c r="M19" s="69">
        <f t="shared" si="4"/>
        <v>0</v>
      </c>
      <c r="N19" s="69">
        <f t="shared" si="5"/>
        <v>26.8</v>
      </c>
      <c r="O19" s="66">
        <f t="shared" si="0"/>
        <v>0</v>
      </c>
      <c r="P19" s="71" t="s">
        <v>97</v>
      </c>
      <c r="Q19" s="33"/>
    </row>
    <row r="20" spans="1:17" s="5" customFormat="1" ht="35.25" customHeight="1" x14ac:dyDescent="0.25">
      <c r="A20" s="64" t="s">
        <v>42</v>
      </c>
      <c r="B20" s="29" t="str">
        <f>'[1]CAP TRUONG_HKI'!B25</f>
        <v>Nguyễn Hồng</v>
      </c>
      <c r="C20" s="30" t="str">
        <f>'[1]CAP TRUONG_HKI'!C25</f>
        <v xml:space="preserve">Đức </v>
      </c>
      <c r="D20" s="60"/>
      <c r="E20" s="59"/>
      <c r="F20" s="59"/>
      <c r="G20" s="59">
        <v>15</v>
      </c>
      <c r="H20" s="62">
        <f t="shared" si="1"/>
        <v>15</v>
      </c>
      <c r="I20" s="62">
        <v>160</v>
      </c>
      <c r="J20" s="62">
        <v>0</v>
      </c>
      <c r="K20" s="62">
        <f t="shared" si="2"/>
        <v>160</v>
      </c>
      <c r="L20" s="62">
        <f t="shared" si="3"/>
        <v>0</v>
      </c>
      <c r="M20" s="69">
        <f t="shared" si="4"/>
        <v>145</v>
      </c>
      <c r="N20" s="69">
        <f t="shared" si="5"/>
        <v>0</v>
      </c>
      <c r="O20" s="66">
        <f t="shared" si="0"/>
        <v>48.7</v>
      </c>
      <c r="P20" s="65" t="s">
        <v>93</v>
      </c>
      <c r="Q20" s="33"/>
    </row>
    <row r="21" spans="1:17" s="5" customFormat="1" ht="30.75" customHeight="1" x14ac:dyDescent="0.25">
      <c r="A21" s="64" t="s">
        <v>43</v>
      </c>
      <c r="B21" s="29" t="str">
        <f>'[1]CAP TRUONG_HKI'!B27</f>
        <v>Nguyễn Minh</v>
      </c>
      <c r="C21" s="30" t="str">
        <f>'[1]CAP TRUONG_HKI'!C27</f>
        <v>Đức (B)</v>
      </c>
      <c r="D21" s="60"/>
      <c r="E21" s="59"/>
      <c r="F21" s="59"/>
      <c r="G21" s="59">
        <v>15</v>
      </c>
      <c r="H21" s="62">
        <f t="shared" si="1"/>
        <v>15</v>
      </c>
      <c r="I21" s="62">
        <v>160</v>
      </c>
      <c r="J21" s="62">
        <v>0</v>
      </c>
      <c r="K21" s="62">
        <f t="shared" si="2"/>
        <v>160</v>
      </c>
      <c r="L21" s="62">
        <f t="shared" si="3"/>
        <v>0</v>
      </c>
      <c r="M21" s="69">
        <f t="shared" si="4"/>
        <v>145</v>
      </c>
      <c r="N21" s="69">
        <f t="shared" si="5"/>
        <v>0</v>
      </c>
      <c r="O21" s="66">
        <f t="shared" si="0"/>
        <v>48.7</v>
      </c>
      <c r="P21" s="34" t="s">
        <v>93</v>
      </c>
      <c r="Q21" s="33"/>
    </row>
    <row r="22" spans="1:17" s="5" customFormat="1" ht="33" customHeight="1" x14ac:dyDescent="0.25">
      <c r="A22" s="64" t="s">
        <v>44</v>
      </c>
      <c r="B22" s="29" t="str">
        <f>'[1]CAP TRUONG_HKI'!B28</f>
        <v xml:space="preserve">Nguyễn Thị Ngọc </v>
      </c>
      <c r="C22" s="30" t="str">
        <f>'[1]CAP TRUONG_HKI'!C28</f>
        <v xml:space="preserve">Hiền </v>
      </c>
      <c r="D22" s="60"/>
      <c r="E22" s="59"/>
      <c r="F22" s="59"/>
      <c r="G22" s="59">
        <v>15</v>
      </c>
      <c r="H22" s="62">
        <f t="shared" si="1"/>
        <v>15</v>
      </c>
      <c r="I22" s="62">
        <v>160</v>
      </c>
      <c r="J22" s="62">
        <v>0</v>
      </c>
      <c r="K22" s="62">
        <f t="shared" si="2"/>
        <v>160</v>
      </c>
      <c r="L22" s="62">
        <f t="shared" si="3"/>
        <v>0</v>
      </c>
      <c r="M22" s="69">
        <f t="shared" si="4"/>
        <v>145</v>
      </c>
      <c r="N22" s="69">
        <f t="shared" si="5"/>
        <v>0</v>
      </c>
      <c r="O22" s="66">
        <f t="shared" si="0"/>
        <v>48.7</v>
      </c>
      <c r="P22" s="58" t="s">
        <v>93</v>
      </c>
      <c r="Q22" s="33"/>
    </row>
    <row r="23" spans="1:17" s="5" customFormat="1" ht="31.5" customHeight="1" x14ac:dyDescent="0.25">
      <c r="A23" s="64" t="s">
        <v>45</v>
      </c>
      <c r="B23" s="29" t="str">
        <f>'[1]CAP TRUONG_HKI'!B29</f>
        <v>Trần Trung</v>
      </c>
      <c r="C23" s="30" t="str">
        <f>'[1]CAP TRUONG_HKI'!C29</f>
        <v>Hiếu</v>
      </c>
      <c r="D23" s="60"/>
      <c r="E23" s="59"/>
      <c r="F23" s="59"/>
      <c r="G23" s="59">
        <v>15</v>
      </c>
      <c r="H23" s="62">
        <f t="shared" si="1"/>
        <v>15</v>
      </c>
      <c r="I23" s="62">
        <v>160</v>
      </c>
      <c r="J23" s="62">
        <v>0</v>
      </c>
      <c r="K23" s="62">
        <f t="shared" si="2"/>
        <v>160</v>
      </c>
      <c r="L23" s="62">
        <f t="shared" si="3"/>
        <v>0</v>
      </c>
      <c r="M23" s="69">
        <f t="shared" si="4"/>
        <v>145</v>
      </c>
      <c r="N23" s="69">
        <f t="shared" si="5"/>
        <v>0</v>
      </c>
      <c r="O23" s="66">
        <f t="shared" si="0"/>
        <v>48.7</v>
      </c>
      <c r="P23" s="68" t="s">
        <v>93</v>
      </c>
      <c r="Q23" s="33"/>
    </row>
    <row r="24" spans="1:17" s="5" customFormat="1" ht="31.5" customHeight="1" x14ac:dyDescent="0.25">
      <c r="A24" s="64" t="s">
        <v>46</v>
      </c>
      <c r="B24" s="29" t="str">
        <f>'[1]CAP TRUONG_HKI'!B30</f>
        <v xml:space="preserve">Mạnh Lê </v>
      </c>
      <c r="C24" s="30" t="str">
        <f>'[1]CAP TRUONG_HKI'!C30</f>
        <v xml:space="preserve">Hoàn </v>
      </c>
      <c r="D24" s="60"/>
      <c r="E24" s="59"/>
      <c r="F24" s="59"/>
      <c r="G24" s="59">
        <v>15</v>
      </c>
      <c r="H24" s="62">
        <f t="shared" si="1"/>
        <v>15</v>
      </c>
      <c r="I24" s="62">
        <v>160</v>
      </c>
      <c r="J24" s="62">
        <v>0</v>
      </c>
      <c r="K24" s="62">
        <f t="shared" si="2"/>
        <v>160</v>
      </c>
      <c r="L24" s="62">
        <f t="shared" si="3"/>
        <v>0</v>
      </c>
      <c r="M24" s="69">
        <f t="shared" si="4"/>
        <v>145</v>
      </c>
      <c r="N24" s="69">
        <f t="shared" si="5"/>
        <v>0</v>
      </c>
      <c r="O24" s="66">
        <f t="shared" si="0"/>
        <v>48.7</v>
      </c>
      <c r="P24" s="58" t="s">
        <v>93</v>
      </c>
      <c r="Q24" s="33"/>
    </row>
    <row r="25" spans="1:17" s="5" customFormat="1" ht="27.75" customHeight="1" x14ac:dyDescent="0.25">
      <c r="A25" s="64" t="s">
        <v>47</v>
      </c>
      <c r="B25" s="29" t="str">
        <f>'[1]CAP TRUONG_HKI'!B31</f>
        <v>Lê Thế</v>
      </c>
      <c r="C25" s="30" t="str">
        <f>'[1]CAP TRUONG_HKI'!C31</f>
        <v xml:space="preserve">Huân </v>
      </c>
      <c r="D25" s="60"/>
      <c r="E25" s="59"/>
      <c r="F25" s="59"/>
      <c r="G25" s="59">
        <v>30</v>
      </c>
      <c r="H25" s="62">
        <f t="shared" si="1"/>
        <v>30</v>
      </c>
      <c r="I25" s="62">
        <v>160</v>
      </c>
      <c r="J25" s="62">
        <v>0</v>
      </c>
      <c r="K25" s="62">
        <f t="shared" si="2"/>
        <v>160</v>
      </c>
      <c r="L25" s="62">
        <f t="shared" si="3"/>
        <v>0</v>
      </c>
      <c r="M25" s="69">
        <f t="shared" si="4"/>
        <v>130</v>
      </c>
      <c r="N25" s="69">
        <f t="shared" si="5"/>
        <v>0</v>
      </c>
      <c r="O25" s="66">
        <f t="shared" si="0"/>
        <v>43.6</v>
      </c>
      <c r="P25" s="58" t="s">
        <v>93</v>
      </c>
      <c r="Q25" s="33"/>
    </row>
    <row r="26" spans="1:17" s="5" customFormat="1" ht="30" customHeight="1" x14ac:dyDescent="0.25">
      <c r="A26" s="64" t="s">
        <v>48</v>
      </c>
      <c r="B26" s="29" t="str">
        <f>'[1]CAP TRUONG_HKI'!B33</f>
        <v>Tăng Cẩm</v>
      </c>
      <c r="C26" s="30" t="str">
        <f>'[1]CAP TRUONG_HKI'!C33</f>
        <v>Huê</v>
      </c>
      <c r="D26" s="60"/>
      <c r="E26" s="59"/>
      <c r="F26" s="59"/>
      <c r="G26" s="59">
        <v>15</v>
      </c>
      <c r="H26" s="62">
        <f t="shared" si="1"/>
        <v>15</v>
      </c>
      <c r="I26" s="62">
        <v>160</v>
      </c>
      <c r="J26" s="62">
        <v>0</v>
      </c>
      <c r="K26" s="62">
        <f t="shared" si="2"/>
        <v>160</v>
      </c>
      <c r="L26" s="62">
        <f t="shared" si="3"/>
        <v>0</v>
      </c>
      <c r="M26" s="69">
        <f t="shared" si="4"/>
        <v>145</v>
      </c>
      <c r="N26" s="69">
        <f t="shared" si="5"/>
        <v>0</v>
      </c>
      <c r="O26" s="66">
        <f t="shared" si="0"/>
        <v>48.7</v>
      </c>
      <c r="P26" s="58" t="s">
        <v>93</v>
      </c>
      <c r="Q26" s="33"/>
    </row>
    <row r="27" spans="1:17" s="5" customFormat="1" ht="54" customHeight="1" x14ac:dyDescent="0.25">
      <c r="A27" s="64" t="s">
        <v>49</v>
      </c>
      <c r="B27" s="29" t="str">
        <f>'[1]CAP TRUONG_HKI'!B36</f>
        <v>Nguyễn Thùy</v>
      </c>
      <c r="C27" s="30" t="str">
        <f>'[1]CAP TRUONG_HKI'!C36</f>
        <v>Linh</v>
      </c>
      <c r="D27" s="60"/>
      <c r="E27" s="59"/>
      <c r="F27" s="59"/>
      <c r="G27" s="59">
        <f>160+15</f>
        <v>175</v>
      </c>
      <c r="H27" s="62">
        <f t="shared" si="1"/>
        <v>175</v>
      </c>
      <c r="I27" s="62">
        <v>160</v>
      </c>
      <c r="J27" s="62">
        <v>0</v>
      </c>
      <c r="K27" s="62">
        <f t="shared" si="2"/>
        <v>160</v>
      </c>
      <c r="L27" s="62">
        <f t="shared" si="3"/>
        <v>15</v>
      </c>
      <c r="M27" s="69">
        <f t="shared" si="4"/>
        <v>0</v>
      </c>
      <c r="N27" s="69">
        <f t="shared" si="5"/>
        <v>5</v>
      </c>
      <c r="O27" s="66">
        <f t="shared" si="0"/>
        <v>0</v>
      </c>
      <c r="P27" s="58" t="s">
        <v>98</v>
      </c>
      <c r="Q27" s="33"/>
    </row>
    <row r="28" spans="1:17" s="5" customFormat="1" ht="78.75" customHeight="1" x14ac:dyDescent="0.25">
      <c r="A28" s="64" t="s">
        <v>50</v>
      </c>
      <c r="B28" s="29" t="str">
        <f>'[1]CAP TRUONG_HKI'!B37</f>
        <v xml:space="preserve">Huỳnh Ngọc </v>
      </c>
      <c r="C28" s="30" t="str">
        <f>'[1]CAP TRUONG_HKI'!C37</f>
        <v xml:space="preserve">Mai </v>
      </c>
      <c r="D28" s="60"/>
      <c r="E28" s="59">
        <v>225</v>
      </c>
      <c r="F28" s="59">
        <v>120</v>
      </c>
      <c r="G28" s="59">
        <v>15</v>
      </c>
      <c r="H28" s="62">
        <f t="shared" si="1"/>
        <v>360</v>
      </c>
      <c r="I28" s="62">
        <v>160</v>
      </c>
      <c r="J28" s="62">
        <v>0</v>
      </c>
      <c r="K28" s="62">
        <f t="shared" si="2"/>
        <v>160</v>
      </c>
      <c r="L28" s="62">
        <f t="shared" si="3"/>
        <v>200</v>
      </c>
      <c r="M28" s="69">
        <f t="shared" si="4"/>
        <v>0</v>
      </c>
      <c r="N28" s="69">
        <f t="shared" si="5"/>
        <v>67.099999999999994</v>
      </c>
      <c r="O28" s="66">
        <f t="shared" si="0"/>
        <v>0</v>
      </c>
      <c r="P28" s="71" t="s">
        <v>99</v>
      </c>
      <c r="Q28" s="33"/>
    </row>
    <row r="29" spans="1:17" s="5" customFormat="1" ht="33" customHeight="1" x14ac:dyDescent="0.25">
      <c r="A29" s="64" t="s">
        <v>51</v>
      </c>
      <c r="B29" s="29" t="str">
        <f>'[1]CAP TRUONG_HKI'!B38</f>
        <v>Đặng Đức</v>
      </c>
      <c r="C29" s="30" t="str">
        <f>'[1]CAP TRUONG_HKI'!C38</f>
        <v xml:space="preserve">Minh </v>
      </c>
      <c r="D29" s="60"/>
      <c r="E29" s="59"/>
      <c r="F29" s="59"/>
      <c r="G29" s="59">
        <v>15</v>
      </c>
      <c r="H29" s="62">
        <f t="shared" si="1"/>
        <v>15</v>
      </c>
      <c r="I29" s="62">
        <v>160</v>
      </c>
      <c r="J29" s="62">
        <v>0</v>
      </c>
      <c r="K29" s="62">
        <f t="shared" si="2"/>
        <v>160</v>
      </c>
      <c r="L29" s="62">
        <f t="shared" si="3"/>
        <v>0</v>
      </c>
      <c r="M29" s="69">
        <f t="shared" si="4"/>
        <v>145</v>
      </c>
      <c r="N29" s="69">
        <f t="shared" si="5"/>
        <v>0</v>
      </c>
      <c r="O29" s="66">
        <f t="shared" si="0"/>
        <v>48.7</v>
      </c>
      <c r="P29" s="58" t="s">
        <v>93</v>
      </c>
      <c r="Q29" s="33"/>
    </row>
    <row r="30" spans="1:17" s="5" customFormat="1" ht="56.25" customHeight="1" x14ac:dyDescent="0.25">
      <c r="A30" s="64" t="s">
        <v>52</v>
      </c>
      <c r="B30" s="29" t="s">
        <v>76</v>
      </c>
      <c r="C30" s="30" t="s">
        <v>77</v>
      </c>
      <c r="D30" s="60"/>
      <c r="E30" s="59"/>
      <c r="F30" s="59">
        <v>120</v>
      </c>
      <c r="G30" s="59">
        <v>15</v>
      </c>
      <c r="H30" s="62">
        <f t="shared" ref="H30:H39" si="6">E30+F30+G30</f>
        <v>135</v>
      </c>
      <c r="I30" s="62">
        <v>160</v>
      </c>
      <c r="J30" s="62">
        <v>0</v>
      </c>
      <c r="K30" s="62">
        <f t="shared" ref="K30:K39" si="7">I30-J30</f>
        <v>160</v>
      </c>
      <c r="L30" s="62">
        <f t="shared" ref="L30:L39" si="8">IF((K30-H30)&gt;0,0,-(K30-H30))</f>
        <v>0</v>
      </c>
      <c r="M30" s="69">
        <f t="shared" ref="M30:M39" si="9">IF((K30-H30)&lt;0,0,(K30-H30))</f>
        <v>25</v>
      </c>
      <c r="N30" s="69">
        <f t="shared" ref="N30:N39" si="10">ROUND(L30/2.98,1)</f>
        <v>0</v>
      </c>
      <c r="O30" s="66">
        <f t="shared" si="0"/>
        <v>8.4</v>
      </c>
      <c r="P30" s="58" t="s">
        <v>100</v>
      </c>
      <c r="Q30" s="33"/>
    </row>
    <row r="31" spans="1:17" s="5" customFormat="1" ht="33" customHeight="1" x14ac:dyDescent="0.25">
      <c r="A31" s="64" t="s">
        <v>53</v>
      </c>
      <c r="B31" s="29" t="str">
        <f>'[1]CAP TRUONG_HKI'!B39</f>
        <v>Nguyễn Thị Tố</v>
      </c>
      <c r="C31" s="30" t="str">
        <f>'[1]CAP TRUONG_HKI'!C39</f>
        <v xml:space="preserve">Nga </v>
      </c>
      <c r="D31" s="60"/>
      <c r="E31" s="59"/>
      <c r="F31" s="59"/>
      <c r="G31" s="59">
        <v>15</v>
      </c>
      <c r="H31" s="62">
        <f t="shared" si="6"/>
        <v>15</v>
      </c>
      <c r="I31" s="62">
        <v>160</v>
      </c>
      <c r="J31" s="62">
        <v>0</v>
      </c>
      <c r="K31" s="62">
        <f t="shared" si="7"/>
        <v>160</v>
      </c>
      <c r="L31" s="62">
        <f t="shared" si="8"/>
        <v>0</v>
      </c>
      <c r="M31" s="69">
        <f t="shared" si="9"/>
        <v>145</v>
      </c>
      <c r="N31" s="69">
        <f t="shared" si="10"/>
        <v>0</v>
      </c>
      <c r="O31" s="66">
        <f t="shared" si="0"/>
        <v>48.7</v>
      </c>
      <c r="P31" s="58" t="s">
        <v>93</v>
      </c>
      <c r="Q31" s="33"/>
    </row>
    <row r="32" spans="1:17" s="5" customFormat="1" ht="60" customHeight="1" x14ac:dyDescent="0.25">
      <c r="A32" s="64" t="s">
        <v>54</v>
      </c>
      <c r="B32" s="29" t="s">
        <v>82</v>
      </c>
      <c r="C32" s="30" t="s">
        <v>83</v>
      </c>
      <c r="D32" s="60"/>
      <c r="E32" s="59"/>
      <c r="F32" s="59">
        <v>120</v>
      </c>
      <c r="G32" s="59">
        <v>15</v>
      </c>
      <c r="H32" s="62">
        <f t="shared" si="6"/>
        <v>135</v>
      </c>
      <c r="I32" s="62">
        <v>160</v>
      </c>
      <c r="J32" s="62">
        <v>0</v>
      </c>
      <c r="K32" s="62">
        <f t="shared" ref="K32" si="11">I32-J32</f>
        <v>160</v>
      </c>
      <c r="L32" s="62">
        <f t="shared" ref="L32" si="12">IF((K32-H32)&gt;0,0,-(K32-H32))</f>
        <v>0</v>
      </c>
      <c r="M32" s="69">
        <f t="shared" ref="M32" si="13">IF((K32-H32)&lt;0,0,(K32-H32))</f>
        <v>25</v>
      </c>
      <c r="N32" s="69">
        <f t="shared" ref="N32" si="14">ROUND(L32/2.98,1)</f>
        <v>0</v>
      </c>
      <c r="O32" s="66">
        <f t="shared" ref="O32" si="15">ROUND(M32/2.98,1)</f>
        <v>8.4</v>
      </c>
      <c r="P32" s="58" t="s">
        <v>100</v>
      </c>
      <c r="Q32" s="33"/>
    </row>
    <row r="33" spans="1:17" s="5" customFormat="1" ht="31.5" customHeight="1" x14ac:dyDescent="0.25">
      <c r="A33" s="64" t="s">
        <v>55</v>
      </c>
      <c r="B33" s="29" t="str">
        <f>'[1]CAP TRUONG_HKI'!B40</f>
        <v>Nguyễn Trần Thanh</v>
      </c>
      <c r="C33" s="30" t="str">
        <f>'[1]CAP TRUONG_HKI'!C40</f>
        <v xml:space="preserve">Nhàn </v>
      </c>
      <c r="D33" s="60"/>
      <c r="E33" s="59"/>
      <c r="F33" s="59"/>
      <c r="G33" s="59">
        <v>0</v>
      </c>
      <c r="H33" s="62">
        <f t="shared" si="6"/>
        <v>0</v>
      </c>
      <c r="I33" s="62">
        <v>160</v>
      </c>
      <c r="J33" s="62">
        <v>0</v>
      </c>
      <c r="K33" s="62">
        <f t="shared" si="7"/>
        <v>160</v>
      </c>
      <c r="L33" s="62">
        <f t="shared" si="8"/>
        <v>0</v>
      </c>
      <c r="M33" s="69">
        <f t="shared" si="9"/>
        <v>160</v>
      </c>
      <c r="N33" s="69">
        <f t="shared" si="10"/>
        <v>0</v>
      </c>
      <c r="O33" s="66">
        <f t="shared" si="0"/>
        <v>53.7</v>
      </c>
      <c r="P33" s="58"/>
      <c r="Q33" s="33"/>
    </row>
    <row r="34" spans="1:17" s="5" customFormat="1" ht="54" customHeight="1" x14ac:dyDescent="0.25">
      <c r="A34" s="64" t="s">
        <v>56</v>
      </c>
      <c r="B34" s="29" t="str">
        <f>'[1]CAP TRUONG_HKI'!B41</f>
        <v>Đỗ Huỳnh Thanh</v>
      </c>
      <c r="C34" s="30" t="str">
        <f>'[1]CAP TRUONG_HKI'!C41</f>
        <v xml:space="preserve">Phong </v>
      </c>
      <c r="D34" s="60"/>
      <c r="E34" s="59"/>
      <c r="F34" s="59"/>
      <c r="G34" s="59">
        <f>160+15</f>
        <v>175</v>
      </c>
      <c r="H34" s="62">
        <f t="shared" si="6"/>
        <v>175</v>
      </c>
      <c r="I34" s="62">
        <v>160</v>
      </c>
      <c r="J34" s="62">
        <v>0</v>
      </c>
      <c r="K34" s="62">
        <f t="shared" si="7"/>
        <v>160</v>
      </c>
      <c r="L34" s="62">
        <f t="shared" si="8"/>
        <v>15</v>
      </c>
      <c r="M34" s="69">
        <f t="shared" si="9"/>
        <v>0</v>
      </c>
      <c r="N34" s="69">
        <f t="shared" si="10"/>
        <v>5</v>
      </c>
      <c r="O34" s="66">
        <f t="shared" si="0"/>
        <v>0</v>
      </c>
      <c r="P34" s="58" t="s">
        <v>98</v>
      </c>
      <c r="Q34" s="33"/>
    </row>
    <row r="35" spans="1:17" s="5" customFormat="1" ht="54" customHeight="1" x14ac:dyDescent="0.25">
      <c r="A35" s="64" t="s">
        <v>57</v>
      </c>
      <c r="B35" s="29" t="str">
        <f>'[1]CAP TRUONG_HKI'!B42</f>
        <v>Nguyễn Anh</v>
      </c>
      <c r="C35" s="30" t="str">
        <f>'[1]CAP TRUONG_HKI'!C42</f>
        <v xml:space="preserve">Tăng </v>
      </c>
      <c r="D35" s="60"/>
      <c r="E35" s="59"/>
      <c r="F35" s="59"/>
      <c r="G35" s="59">
        <f>160+15</f>
        <v>175</v>
      </c>
      <c r="H35" s="62">
        <f t="shared" si="6"/>
        <v>175</v>
      </c>
      <c r="I35" s="62">
        <v>160</v>
      </c>
      <c r="J35" s="62">
        <v>0</v>
      </c>
      <c r="K35" s="62">
        <f t="shared" si="7"/>
        <v>160</v>
      </c>
      <c r="L35" s="62">
        <f t="shared" si="8"/>
        <v>15</v>
      </c>
      <c r="M35" s="69">
        <f t="shared" si="9"/>
        <v>0</v>
      </c>
      <c r="N35" s="69">
        <f t="shared" si="10"/>
        <v>5</v>
      </c>
      <c r="O35" s="66">
        <f t="shared" si="0"/>
        <v>0</v>
      </c>
      <c r="P35" s="58" t="s">
        <v>98</v>
      </c>
      <c r="Q35" s="33"/>
    </row>
    <row r="36" spans="1:17" s="5" customFormat="1" ht="89.25" customHeight="1" x14ac:dyDescent="0.25">
      <c r="A36" s="64" t="s">
        <v>58</v>
      </c>
      <c r="B36" s="29" t="str">
        <f>'[1]CAP TRUONG_HKI'!B43</f>
        <v>Quách Minh</v>
      </c>
      <c r="C36" s="30" t="str">
        <f>'[1]CAP TRUONG_HKI'!C43</f>
        <v xml:space="preserve">Thử </v>
      </c>
      <c r="D36" s="60"/>
      <c r="E36" s="59"/>
      <c r="F36" s="59">
        <v>80</v>
      </c>
      <c r="G36" s="59">
        <f>160+30</f>
        <v>190</v>
      </c>
      <c r="H36" s="62">
        <f t="shared" si="6"/>
        <v>270</v>
      </c>
      <c r="I36" s="62">
        <v>160</v>
      </c>
      <c r="J36" s="62">
        <v>0</v>
      </c>
      <c r="K36" s="62">
        <f t="shared" si="7"/>
        <v>160</v>
      </c>
      <c r="L36" s="62">
        <f t="shared" si="8"/>
        <v>110</v>
      </c>
      <c r="M36" s="69">
        <f t="shared" si="9"/>
        <v>0</v>
      </c>
      <c r="N36" s="69">
        <f t="shared" si="10"/>
        <v>36.9</v>
      </c>
      <c r="O36" s="66">
        <f t="shared" si="0"/>
        <v>0</v>
      </c>
      <c r="P36" s="58" t="s">
        <v>101</v>
      </c>
      <c r="Q36" s="33"/>
    </row>
    <row r="37" spans="1:17" s="5" customFormat="1" ht="30" customHeight="1" x14ac:dyDescent="0.25">
      <c r="A37" s="64" t="s">
        <v>59</v>
      </c>
      <c r="B37" s="29" t="str">
        <f>'[1]CAP TRUONG_HKI'!B44</f>
        <v xml:space="preserve">Trần Công </v>
      </c>
      <c r="C37" s="30" t="str">
        <f>'[1]CAP TRUONG_HKI'!C44</f>
        <v xml:space="preserve">Tiến </v>
      </c>
      <c r="D37" s="60"/>
      <c r="E37" s="59"/>
      <c r="F37" s="59"/>
      <c r="G37" s="59">
        <v>15</v>
      </c>
      <c r="H37" s="62">
        <f t="shared" si="6"/>
        <v>15</v>
      </c>
      <c r="I37" s="62">
        <v>160</v>
      </c>
      <c r="J37" s="62">
        <v>0</v>
      </c>
      <c r="K37" s="62">
        <f t="shared" si="7"/>
        <v>160</v>
      </c>
      <c r="L37" s="62">
        <f t="shared" si="8"/>
        <v>0</v>
      </c>
      <c r="M37" s="69">
        <f t="shared" si="9"/>
        <v>145</v>
      </c>
      <c r="N37" s="69">
        <f t="shared" si="10"/>
        <v>0</v>
      </c>
      <c r="O37" s="66">
        <f t="shared" si="0"/>
        <v>48.7</v>
      </c>
      <c r="P37" s="58" t="s">
        <v>93</v>
      </c>
      <c r="Q37" s="33"/>
    </row>
    <row r="38" spans="1:17" s="5" customFormat="1" ht="71.25" customHeight="1" x14ac:dyDescent="0.25">
      <c r="A38" s="64" t="s">
        <v>60</v>
      </c>
      <c r="B38" s="29" t="s">
        <v>61</v>
      </c>
      <c r="C38" s="30" t="s">
        <v>62</v>
      </c>
      <c r="D38" s="60"/>
      <c r="E38" s="59"/>
      <c r="F38" s="59">
        <f>240+120</f>
        <v>360</v>
      </c>
      <c r="G38" s="59">
        <v>30</v>
      </c>
      <c r="H38" s="62">
        <f t="shared" si="6"/>
        <v>390</v>
      </c>
      <c r="I38" s="62">
        <v>160</v>
      </c>
      <c r="J38" s="62">
        <v>0</v>
      </c>
      <c r="K38" s="62">
        <f t="shared" si="7"/>
        <v>160</v>
      </c>
      <c r="L38" s="62">
        <f t="shared" si="8"/>
        <v>230</v>
      </c>
      <c r="M38" s="69">
        <f t="shared" si="9"/>
        <v>0</v>
      </c>
      <c r="N38" s="69">
        <f t="shared" si="10"/>
        <v>77.2</v>
      </c>
      <c r="O38" s="66">
        <f t="shared" si="0"/>
        <v>0</v>
      </c>
      <c r="P38" s="80" t="s">
        <v>102</v>
      </c>
      <c r="Q38" s="68"/>
    </row>
    <row r="39" spans="1:17" s="5" customFormat="1" ht="57" customHeight="1" x14ac:dyDescent="0.25">
      <c r="A39" s="64" t="s">
        <v>63</v>
      </c>
      <c r="B39" s="29" t="s">
        <v>78</v>
      </c>
      <c r="C39" s="30" t="s">
        <v>79</v>
      </c>
      <c r="D39" s="60"/>
      <c r="E39" s="59"/>
      <c r="F39" s="59">
        <v>120</v>
      </c>
      <c r="G39" s="59">
        <v>30</v>
      </c>
      <c r="H39" s="62">
        <f t="shared" si="6"/>
        <v>150</v>
      </c>
      <c r="I39" s="62">
        <v>160</v>
      </c>
      <c r="J39" s="62">
        <v>0</v>
      </c>
      <c r="K39" s="62">
        <f t="shared" si="7"/>
        <v>160</v>
      </c>
      <c r="L39" s="62">
        <f t="shared" si="8"/>
        <v>0</v>
      </c>
      <c r="M39" s="69">
        <f t="shared" si="9"/>
        <v>10</v>
      </c>
      <c r="N39" s="69">
        <f t="shared" si="10"/>
        <v>0</v>
      </c>
      <c r="O39" s="66">
        <f t="shared" si="0"/>
        <v>3.4</v>
      </c>
      <c r="P39" s="58" t="s">
        <v>96</v>
      </c>
      <c r="Q39" s="33"/>
    </row>
    <row r="40" spans="1:17" s="5" customFormat="1" ht="60.75" customHeight="1" x14ac:dyDescent="0.25">
      <c r="A40" s="64" t="s">
        <v>64</v>
      </c>
      <c r="B40" s="29" t="s">
        <v>80</v>
      </c>
      <c r="C40" s="30" t="s">
        <v>81</v>
      </c>
      <c r="D40" s="60"/>
      <c r="E40" s="59"/>
      <c r="F40" s="59">
        <v>120</v>
      </c>
      <c r="G40" s="59">
        <v>15</v>
      </c>
      <c r="H40" s="62">
        <f t="shared" ref="H40:H41" si="16">E40+F40+G40</f>
        <v>135</v>
      </c>
      <c r="I40" s="62">
        <v>160</v>
      </c>
      <c r="J40" s="62">
        <v>0</v>
      </c>
      <c r="K40" s="62">
        <f t="shared" ref="K40:K41" si="17">I40-J40</f>
        <v>160</v>
      </c>
      <c r="L40" s="62">
        <f t="shared" ref="L40:L41" si="18">IF((K40-H40)&gt;0,0,-(K40-H40))</f>
        <v>0</v>
      </c>
      <c r="M40" s="69">
        <f t="shared" ref="M40:M41" si="19">IF((K40-H40)&lt;0,0,(K40-H40))</f>
        <v>25</v>
      </c>
      <c r="N40" s="69">
        <f t="shared" ref="N40:N41" si="20">ROUND(L40/2.98,1)</f>
        <v>0</v>
      </c>
      <c r="O40" s="66">
        <f t="shared" ref="O40:O41" si="21">ROUND(M40/2.98,1)</f>
        <v>8.4</v>
      </c>
      <c r="P40" s="58" t="s">
        <v>92</v>
      </c>
      <c r="Q40" s="33"/>
    </row>
    <row r="41" spans="1:17" s="5" customFormat="1" ht="34.5" customHeight="1" x14ac:dyDescent="0.25">
      <c r="A41" s="64" t="s">
        <v>65</v>
      </c>
      <c r="B41" s="29" t="s">
        <v>89</v>
      </c>
      <c r="C41" s="30" t="s">
        <v>90</v>
      </c>
      <c r="D41" s="60"/>
      <c r="E41" s="59"/>
      <c r="F41" s="59"/>
      <c r="G41" s="59">
        <v>15</v>
      </c>
      <c r="H41" s="62">
        <f t="shared" si="16"/>
        <v>15</v>
      </c>
      <c r="I41" s="62">
        <v>160</v>
      </c>
      <c r="J41" s="62">
        <v>0</v>
      </c>
      <c r="K41" s="62">
        <f t="shared" si="17"/>
        <v>160</v>
      </c>
      <c r="L41" s="62">
        <f t="shared" si="18"/>
        <v>0</v>
      </c>
      <c r="M41" s="69">
        <f t="shared" si="19"/>
        <v>145</v>
      </c>
      <c r="N41" s="69">
        <f t="shared" si="20"/>
        <v>0</v>
      </c>
      <c r="O41" s="66">
        <f t="shared" si="21"/>
        <v>48.7</v>
      </c>
      <c r="P41" s="58" t="s">
        <v>93</v>
      </c>
      <c r="Q41" s="33"/>
    </row>
    <row r="42" spans="1:17" s="5" customFormat="1" ht="26.25" customHeight="1" x14ac:dyDescent="0.25">
      <c r="A42" s="32"/>
      <c r="B42" s="86" t="str">
        <f>'[1]CAP TRUONG_HKI'!B49</f>
        <v>Tổng cộng</v>
      </c>
      <c r="C42" s="87"/>
      <c r="D42" s="88"/>
      <c r="E42" s="61">
        <f t="shared" ref="E42:N42" si="22">SUM(E12:E41)</f>
        <v>450</v>
      </c>
      <c r="F42" s="61">
        <f t="shared" si="22"/>
        <v>1800</v>
      </c>
      <c r="G42" s="61">
        <f t="shared" si="22"/>
        <v>1660</v>
      </c>
      <c r="H42" s="61">
        <f t="shared" si="22"/>
        <v>3910</v>
      </c>
      <c r="I42" s="61">
        <f t="shared" si="22"/>
        <v>4800</v>
      </c>
      <c r="J42" s="61">
        <f t="shared" si="22"/>
        <v>0</v>
      </c>
      <c r="K42" s="61">
        <f t="shared" si="22"/>
        <v>4800</v>
      </c>
      <c r="L42" s="61">
        <f t="shared" si="22"/>
        <v>1310</v>
      </c>
      <c r="M42" s="70">
        <f t="shared" si="22"/>
        <v>2200</v>
      </c>
      <c r="N42" s="70">
        <f t="shared" si="22"/>
        <v>439.39999999999992</v>
      </c>
      <c r="O42" s="67">
        <f t="shared" si="0"/>
        <v>738.3</v>
      </c>
      <c r="P42" s="31"/>
      <c r="Q42" s="33"/>
    </row>
    <row r="43" spans="1:17" ht="19.5" customHeight="1" x14ac:dyDescent="0.25">
      <c r="B43" s="35"/>
      <c r="C43" s="36"/>
      <c r="D43" s="36"/>
      <c r="E43" s="37"/>
      <c r="F43" s="37"/>
      <c r="G43" s="37"/>
      <c r="H43" s="37"/>
      <c r="I43" s="37"/>
      <c r="J43" s="38"/>
      <c r="K43" s="38"/>
      <c r="L43" s="94" t="s">
        <v>84</v>
      </c>
      <c r="M43" s="94"/>
      <c r="N43" s="94"/>
      <c r="O43" s="94"/>
      <c r="P43" s="94"/>
      <c r="Q43" s="40"/>
    </row>
    <row r="44" spans="1:17" x14ac:dyDescent="0.25">
      <c r="B44" s="82" t="s">
        <v>66</v>
      </c>
      <c r="C44" s="82"/>
      <c r="E44" s="39"/>
      <c r="F44" s="95" t="s">
        <v>72</v>
      </c>
      <c r="G44" s="95"/>
      <c r="H44" s="95"/>
      <c r="I44" s="95"/>
      <c r="J44" s="41"/>
      <c r="K44" s="41"/>
      <c r="L44" s="95" t="s">
        <v>67</v>
      </c>
      <c r="M44" s="95"/>
      <c r="N44" s="95"/>
      <c r="O44" s="95"/>
      <c r="P44" s="95"/>
      <c r="Q44" s="42"/>
    </row>
    <row r="45" spans="1:17" x14ac:dyDescent="0.25">
      <c r="B45" s="43"/>
      <c r="C45" s="43"/>
      <c r="D45" s="44"/>
      <c r="E45" s="44"/>
      <c r="F45" s="44"/>
      <c r="G45" s="44"/>
      <c r="H45" s="45"/>
      <c r="I45" s="43"/>
      <c r="J45" s="45"/>
      <c r="K45" s="46"/>
      <c r="L45" s="45"/>
      <c r="M45" s="47"/>
      <c r="N45" s="48"/>
      <c r="O45" s="48"/>
      <c r="Q45" s="49"/>
    </row>
    <row r="46" spans="1:17" x14ac:dyDescent="0.25">
      <c r="B46" s="43"/>
      <c r="C46" s="43"/>
      <c r="D46" s="44"/>
      <c r="E46" s="44"/>
      <c r="F46" s="44"/>
      <c r="G46" s="44"/>
      <c r="H46" s="45"/>
      <c r="I46" s="43"/>
      <c r="J46" s="45"/>
      <c r="K46" s="46"/>
      <c r="L46" s="45"/>
      <c r="M46" s="47"/>
      <c r="N46" s="48"/>
      <c r="O46" s="48"/>
      <c r="Q46" s="49"/>
    </row>
    <row r="47" spans="1:17" x14ac:dyDescent="0.25">
      <c r="B47" s="44"/>
      <c r="C47" s="43"/>
      <c r="D47" s="44"/>
      <c r="E47" s="44"/>
      <c r="F47" s="44"/>
      <c r="H47" s="45"/>
      <c r="I47" s="43"/>
      <c r="J47" s="45"/>
      <c r="K47" s="46"/>
      <c r="L47" s="45"/>
      <c r="M47" s="47"/>
      <c r="N47" s="48"/>
      <c r="O47" s="48"/>
      <c r="Q47" s="49"/>
    </row>
    <row r="48" spans="1:17" x14ac:dyDescent="0.25">
      <c r="B48" s="50"/>
      <c r="C48" s="50"/>
      <c r="D48" s="44"/>
      <c r="E48" s="44"/>
      <c r="F48" s="44"/>
      <c r="G48" s="37"/>
      <c r="H48" s="37"/>
      <c r="I48" s="37"/>
      <c r="J48" s="43"/>
      <c r="K48" s="37"/>
      <c r="L48" s="37"/>
      <c r="M48" s="43"/>
      <c r="N48" s="51"/>
      <c r="O48" s="51"/>
      <c r="Q48" s="49"/>
    </row>
    <row r="49" spans="1:17" x14ac:dyDescent="0.25">
      <c r="B49" s="93"/>
      <c r="C49" s="93"/>
      <c r="E49" s="55"/>
      <c r="F49" s="81" t="s">
        <v>85</v>
      </c>
      <c r="G49" s="81"/>
      <c r="H49" s="81"/>
      <c r="I49" s="81"/>
      <c r="J49" s="56"/>
      <c r="K49" s="56"/>
      <c r="L49" s="81" t="s">
        <v>86</v>
      </c>
      <c r="M49" s="81"/>
      <c r="N49" s="81"/>
      <c r="O49" s="81"/>
      <c r="P49" s="81"/>
      <c r="Q49" s="54"/>
    </row>
    <row r="50" spans="1:17" ht="30" customHeight="1" x14ac:dyDescent="0.25">
      <c r="A50" s="63" t="s">
        <v>87</v>
      </c>
      <c r="B50" s="35"/>
      <c r="C50" s="50"/>
      <c r="D50" s="50"/>
      <c r="E50" s="52"/>
      <c r="F50" s="52"/>
      <c r="G50" s="52"/>
      <c r="H50" s="53"/>
      <c r="I50" s="53"/>
      <c r="J50" s="53"/>
      <c r="K50" s="43"/>
      <c r="L50" s="53"/>
      <c r="M50" s="53"/>
      <c r="N50" s="57"/>
      <c r="O50" s="57"/>
      <c r="P50" s="53"/>
      <c r="Q50" s="54"/>
    </row>
  </sheetData>
  <mergeCells count="31">
    <mergeCell ref="P9:P10"/>
    <mergeCell ref="F44:I44"/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A3:G3"/>
    <mergeCell ref="I1:O1"/>
    <mergeCell ref="I2:O2"/>
    <mergeCell ref="F49:I49"/>
    <mergeCell ref="B44:C44"/>
    <mergeCell ref="Q9:Q10"/>
    <mergeCell ref="B11:C11"/>
    <mergeCell ref="B42:D42"/>
    <mergeCell ref="I9:I10"/>
    <mergeCell ref="J9:J10"/>
    <mergeCell ref="K9:K10"/>
    <mergeCell ref="L9:L10"/>
    <mergeCell ref="M9:M10"/>
    <mergeCell ref="N9:N10"/>
    <mergeCell ref="O9:O10"/>
    <mergeCell ref="B49:C49"/>
    <mergeCell ref="L43:P43"/>
    <mergeCell ref="L44:P44"/>
    <mergeCell ref="L49:P49"/>
  </mergeCells>
  <phoneticPr fontId="19" type="noConversion"/>
  <pageMargins left="0.45866141700000002" right="6.4960630000000005E-2" top="0.49803149600000002" bottom="0.49803149600000002" header="0.31496062992126" footer="0.31496062992126"/>
  <pageSetup paperSize="9" scale="76" fitToHeight="0" orientation="landscape" r:id="rId1"/>
  <rowBreaks count="2" manualBreakCount="2">
    <brk id="18" max="15" man="1"/>
    <brk id="27" max="15" man="1"/>
  </rowBreaks>
  <ignoredErrors>
    <ignoredError sqref="F42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2020-12-04T08:35:07Z</cp:lastPrinted>
  <dcterms:created xsi:type="dcterms:W3CDTF">2016-08-05T07:57:58Z</dcterms:created>
  <dcterms:modified xsi:type="dcterms:W3CDTF">2021-07-28T09:05:29Z</dcterms:modified>
</cp:coreProperties>
</file>