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6660" windowHeight="9460" tabRatio="656"/>
  </bookViews>
  <sheets>
    <sheet name="TONG KET CA NAM" sheetId="9" r:id="rId1"/>
  </sheets>
  <definedNames>
    <definedName name="_xlnm._FilterDatabase" localSheetId="0" hidden="1">'TONG KET CA NAM'!$A$11:$R$28</definedName>
    <definedName name="_xlnm.Print_Area" localSheetId="0">'TONG KET CA NAM'!$A$1:$P$36</definedName>
    <definedName name="_xlnm.Print_Titles" localSheetId="0">'TONG KET CA NAM'!$9:$11</definedName>
  </definedNames>
  <calcPr calcId="144525"/>
</workbook>
</file>

<file path=xl/calcChain.xml><?xml version="1.0" encoding="utf-8"?>
<calcChain xmlns="http://schemas.openxmlformats.org/spreadsheetml/2006/main">
  <c r="G27" i="9" l="1"/>
  <c r="F27" i="9"/>
  <c r="F26" i="9"/>
  <c r="G26" i="9"/>
  <c r="F24" i="9"/>
  <c r="G24" i="9"/>
  <c r="G22" i="9"/>
  <c r="G21" i="9"/>
  <c r="F21" i="9"/>
  <c r="G20" i="9"/>
  <c r="F20" i="9"/>
  <c r="G19" i="9"/>
  <c r="F19" i="9"/>
  <c r="G18" i="9"/>
  <c r="F18" i="9"/>
  <c r="F15" i="9"/>
  <c r="F14" i="9"/>
  <c r="F17" i="9" l="1"/>
  <c r="G16" i="9"/>
  <c r="F16" i="9"/>
  <c r="G15" i="9" l="1"/>
  <c r="K26" i="9" l="1"/>
  <c r="H26" i="9"/>
  <c r="E28" i="9"/>
  <c r="I28" i="9"/>
  <c r="K12" i="9"/>
  <c r="K13" i="9"/>
  <c r="K14" i="9"/>
  <c r="K15" i="9"/>
  <c r="K16" i="9"/>
  <c r="K17" i="9"/>
  <c r="K18" i="9"/>
  <c r="K19" i="9"/>
  <c r="K20" i="9"/>
  <c r="K21" i="9"/>
  <c r="K22" i="9"/>
  <c r="K23" i="9"/>
  <c r="K25" i="9"/>
  <c r="K27" i="9"/>
  <c r="H16" i="9"/>
  <c r="H27" i="9"/>
  <c r="H12" i="9"/>
  <c r="L12" i="9" s="1"/>
  <c r="N12" i="9" s="1"/>
  <c r="H15" i="9"/>
  <c r="H18" i="9"/>
  <c r="H21" i="9"/>
  <c r="H14" i="9"/>
  <c r="H13" i="9"/>
  <c r="H17" i="9"/>
  <c r="H25" i="9"/>
  <c r="H19" i="9"/>
  <c r="H23" i="9"/>
  <c r="L23" i="9" s="1"/>
  <c r="N23" i="9" s="1"/>
  <c r="H24" i="9"/>
  <c r="H22" i="9"/>
  <c r="H20" i="9"/>
  <c r="G28" i="9"/>
  <c r="F28" i="9"/>
  <c r="L20" i="9" l="1"/>
  <c r="N20" i="9" s="1"/>
  <c r="L19" i="9"/>
  <c r="N19" i="9" s="1"/>
  <c r="M19" i="9"/>
  <c r="O19" i="9" s="1"/>
  <c r="M20" i="9"/>
  <c r="O20" i="9" s="1"/>
  <c r="M12" i="9"/>
  <c r="O12" i="9" s="1"/>
  <c r="M23" i="9"/>
  <c r="O23" i="9" s="1"/>
  <c r="M25" i="9"/>
  <c r="O25" i="9" s="1"/>
  <c r="L25" i="9"/>
  <c r="N25" i="9" s="1"/>
  <c r="M21" i="9"/>
  <c r="O21" i="9" s="1"/>
  <c r="L21" i="9"/>
  <c r="N21" i="9" s="1"/>
  <c r="M26" i="9"/>
  <c r="O26" i="9" s="1"/>
  <c r="L26" i="9"/>
  <c r="N26" i="9" s="1"/>
  <c r="L22" i="9"/>
  <c r="N22" i="9" s="1"/>
  <c r="M22" i="9"/>
  <c r="O22" i="9" s="1"/>
  <c r="L15" i="9"/>
  <c r="N15" i="9" s="1"/>
  <c r="M15" i="9"/>
  <c r="O15" i="9" s="1"/>
  <c r="M27" i="9"/>
  <c r="O27" i="9" s="1"/>
  <c r="L27" i="9"/>
  <c r="N27" i="9" s="1"/>
  <c r="M13" i="9"/>
  <c r="O13" i="9" s="1"/>
  <c r="L13" i="9"/>
  <c r="N13" i="9" s="1"/>
  <c r="L18" i="9"/>
  <c r="N18" i="9" s="1"/>
  <c r="M18" i="9"/>
  <c r="O18" i="9" s="1"/>
  <c r="M17" i="9"/>
  <c r="O17" i="9" s="1"/>
  <c r="L17" i="9"/>
  <c r="N17" i="9" s="1"/>
  <c r="L14" i="9"/>
  <c r="N14" i="9" s="1"/>
  <c r="M14" i="9"/>
  <c r="O14" i="9" s="1"/>
  <c r="M16" i="9"/>
  <c r="O16" i="9" s="1"/>
  <c r="L16" i="9"/>
  <c r="N16" i="9" s="1"/>
  <c r="J28" i="9"/>
  <c r="K24" i="9"/>
  <c r="L24" i="9" s="1"/>
  <c r="N24" i="9" s="1"/>
  <c r="H28" i="9"/>
  <c r="M24" i="9" l="1"/>
  <c r="L28" i="9"/>
  <c r="N28" i="9"/>
  <c r="K28" i="9"/>
  <c r="O24" i="9" l="1"/>
  <c r="O28" i="9" s="1"/>
  <c r="M28" i="9"/>
</calcChain>
</file>

<file path=xl/sharedStrings.xml><?xml version="1.0" encoding="utf-8"?>
<sst xmlns="http://schemas.openxmlformats.org/spreadsheetml/2006/main" count="97" uniqueCount="94">
  <si>
    <t>TT</t>
  </si>
  <si>
    <t>Độc lập - Tự do - Hạnh phúc</t>
  </si>
  <si>
    <t>Tổng cộng</t>
  </si>
  <si>
    <t>CỘNG HÒA XÃ HỘI CHỦ NGHĨA VIỆT NAM</t>
  </si>
  <si>
    <t>Nguyễn Thị</t>
  </si>
  <si>
    <t>BẢNG TỔNG KẾT GIỜ HOẠT ĐỘNG KHOA HỌC CÔNG NGHỆ</t>
  </si>
  <si>
    <t>Họ và tên</t>
  </si>
  <si>
    <t>Tổng KL làm đề tài</t>
  </si>
  <si>
    <t>Số giờ chuẩn</t>
  </si>
  <si>
    <t>Được miễn giảm</t>
  </si>
  <si>
    <t>Tiêu chuẩn
còn lại</t>
  </si>
  <si>
    <t>Tổng số giờ thừa</t>
  </si>
  <si>
    <t>Tổng số giờ thiếu</t>
  </si>
  <si>
    <t>Ghi chú</t>
  </si>
  <si>
    <t>Số tiền</t>
  </si>
  <si>
    <t>Quy đổi ra giờ</t>
  </si>
  <si>
    <t>HK 1</t>
  </si>
  <si>
    <t>HK 2</t>
  </si>
  <si>
    <t>(1)</t>
  </si>
  <si>
    <t>(2)</t>
  </si>
  <si>
    <t>(3)</t>
  </si>
  <si>
    <t>(4)</t>
  </si>
  <si>
    <t>(5)</t>
  </si>
  <si>
    <t>(6)</t>
  </si>
  <si>
    <t>(7)</t>
  </si>
  <si>
    <t>(8)</t>
  </si>
  <si>
    <t>(9)</t>
  </si>
  <si>
    <t>(10)</t>
  </si>
  <si>
    <t>(11)</t>
  </si>
  <si>
    <t>(12)</t>
  </si>
  <si>
    <t>(13)</t>
  </si>
  <si>
    <t>(14)</t>
  </si>
  <si>
    <t>Tổng số tiết thừa</t>
  </si>
  <si>
    <t>Tổng số tiết thiếu</t>
  </si>
  <si>
    <t xml:space="preserve"> HIỆU TRƯỞNG</t>
  </si>
  <si>
    <t>(15)</t>
  </si>
  <si>
    <t>Số giờ họat động NCKH</t>
  </si>
  <si>
    <t>Nguyễn Anh</t>
  </si>
  <si>
    <t>Trần Thị Hồng</t>
  </si>
  <si>
    <t>Lê Thị Hồng</t>
  </si>
  <si>
    <t>Phan Thị Thùy</t>
  </si>
  <si>
    <t>Đinh Thị</t>
  </si>
  <si>
    <t>Cao Thị Hồng</t>
  </si>
  <si>
    <t>Đỗ Thị</t>
  </si>
  <si>
    <t>Lê Thị Mai</t>
  </si>
  <si>
    <t>Nguyễn Ngọc</t>
  </si>
  <si>
    <t>Phạm Thị</t>
  </si>
  <si>
    <t>Bùi Thành</t>
  </si>
  <si>
    <t>Trần Văn</t>
  </si>
  <si>
    <t>KIỆT</t>
  </si>
  <si>
    <t>THU</t>
  </si>
  <si>
    <t>VÂN</t>
  </si>
  <si>
    <t>TRANG</t>
  </si>
  <si>
    <t>HUYÊN</t>
  </si>
  <si>
    <t>THẮM</t>
  </si>
  <si>
    <t>THƠM</t>
  </si>
  <si>
    <t>HƯỜNG</t>
  </si>
  <si>
    <t>QUỲNH</t>
  </si>
  <si>
    <t>VINH</t>
  </si>
  <si>
    <t>DINH</t>
  </si>
  <si>
    <t>DŨNG</t>
  </si>
  <si>
    <t>NGÁT</t>
  </si>
  <si>
    <t>LƯỢNG</t>
  </si>
  <si>
    <t>KHOA LÝ LUẬN CHÍNH TRỊ</t>
  </si>
  <si>
    <t>Đặng Thị Nhật</t>
  </si>
  <si>
    <t>MINH</t>
  </si>
  <si>
    <t xml:space="preserve">Hoàng Thị </t>
  </si>
  <si>
    <t>PHÓ TRƯỞNG KHOA</t>
  </si>
  <si>
    <t>PHỤ TRÁCH KHOA</t>
  </si>
  <si>
    <t>PHÒNG QLKH-HTQT</t>
  </si>
  <si>
    <t>UBND THÀNH PHỐ HỒ CHÍ MINH</t>
  </si>
  <si>
    <t>Tổng số giờ hoạt động cả năm</t>
  </si>
  <si>
    <t xml:space="preserve">TRƯỜNG CAO ĐẲNG LÝ TỰ TRỌNG </t>
  </si>
  <si>
    <t>THÀNH PHỐ HỒ CHÍ MINH</t>
  </si>
  <si>
    <t>Nguyễn Ngọc Quỳnh</t>
  </si>
  <si>
    <t>Nguyễn Ngọc Trang</t>
  </si>
  <si>
    <t>Thành phố Hồ Chí Minh, ngày     tháng     năm 2021</t>
  </si>
  <si>
    <t xml:space="preserve"> NĂM HỌC 2020 - 2021</t>
  </si>
  <si>
    <t>* Hội thảo khoa học quốc tế COSS2020  được tổ chức vào  ngày 28/11/2020</t>
  </si>
  <si>
    <t xml:space="preserve">- 01 bài đăng trên tạp chí Dạy và Học (Kì 1 - 03/2021) 0,25 điểm (150 giờ)
- 01 bài đăng trên tạp chí Dạy và Học (Kì 2 - 04/2021) 0,25 điểm (150 giờ)
- 01 bài đăng trên tạp chí Dạy và Học (Kì 1 - 05/2021)  0,25 điểm (150 giờ)
</t>
  </si>
  <si>
    <t>"- 01 bài đăng trên tạp chí Dạy và Học (Kì 2 - 04/2021) 0,25 điểm (150 giờ)
- 01 bài Hội thảo quốc tế của trường năm học 2019-2020 (viết chung cô Đỗ Thị Thơm) (200/2=100 giờ)
01 bài đăng Hội thảo chuyên đề của khoa về nâng cao chất lượng dạy trực tuyến tháng 4/2021 (30h)</t>
  </si>
  <si>
    <t xml:space="preserve">
- 01 bài đăng trên tạp chí Dạy và Học (Kì 2 - 05/2021)  0,25 điểm (150 giờ)
- 01 bài hội thảo quốc tế của trường năm học 2019-2020( viết chung cô Trần Thị Hồng Thu) (200/2= 100 giờ)
01 bài đăng Hội thảo chuyên đề của khoa về nâng cao chất lượng dạy trực tuyến tháng 4/2021 (30h)</t>
  </si>
  <si>
    <t xml:space="preserve">"- 01 bài đăng trên tạp chí Dạy và Học (Kì 1 - 04/2021) 0,25 điểm (150 giờ)
- 01 bài đăng trên tạp chí Dạy và Học (Kì 2 - 05/2021)  0,25 điểm (150 giờ)
- 01 bài Hội thảo quốc tế của trường năm học 2019-2020 (viết chung cô Đặng Thị Nhật Minh) (200/2=100 giờ)
01 bài đăng và Báo cáo tại Hội thảo Khoa LLCT 6/2020 (30 giờ)
01 bài đăng Hội thảo chuyên đề của khoa về nâng cao chất lượng dạy trực tuyến tháng 4/2021 (30h)
</t>
  </si>
  <si>
    <t>01 bài đăng Hội thảo chuyên đề của khoa về nâng cao chất lượng dạy trực tuyến tháng 4/2021 (30h)
01 bài đăng và Báo cáo tại Hội thảo Khoa LLCT 6/2020 (10 giờ 3 tác giả)</t>
  </si>
  <si>
    <t>- 01 bài đăng trên tạp chí Dạy và Học (Kì 2 - 03/2021) 0,25 điểm (150 giờ)
- 01 bài đăng trên tạp chí Dạy và Học (Kì 1 - 04/2021) 0,25 điểm (150 giờ)
- 01 bài đăng trên tạp chí Dạy và Học (Kì 2 - 05/2021)  0,25 điểm (150 giờ)
- 01 bài hội thảo Quốc tê của trường năm học 2019-2020(viết chung với cô Đỗ Thị Ngát) (200/2= 100 giờ)
01 bài đăng và Báo cáo tại Hội thảo Khoa LLCT 6/2020 (30 giờ)</t>
  </si>
  <si>
    <t>- 01 bài đăng trên Hội thảo khoa học của Trường (2 tác giả) (200/2=100 giờ)
-  01 bài đăng trên tạp chí European Journal of Socical Sciences Studies (Học kỳ 2 -  3/2021) 480 giờ
01 bài đăng Hội thảo chuyên đề của khoa về nâng cao chất lượng dạy trực tuyến tháng 4/2021 (30h)
01 bài đăng và Báo cáo tại Hội thảo Khoa LLCT 6/2020 (30 giờ)</t>
  </si>
  <si>
    <t>-1 bài đăng trên tạp chí Thiết Bị Dạy học tháng 12/2020(0.5 điểm) 200h
- 1 bài đăng trên tạp chí Thiết Bị Dạy học Tháng 1/2021(0.5 điểm) 200h
-1 bài đăng trên tạp chí Thiết Bị Dạy học Tháng 2/2021(0.5 điểm) 200h
-1 bài đăng trên tạp chí Thiết Bị Dạy học Tháng 4/2021 (2 tác giả)(0.5 điểm) 100h
- 1Tạp chí Công Thương 4/2021 (0.5 điểm) 200h
01 bài đăng Hội thảo chuyên đề của khoa về nâng cao chất lượng dạy trực tuyến tháng 4/2021 (30h)
01 bài đăng và Báo cáo tại Hội thảo Khoa LLCT 6/2020 (60 giờ)</t>
  </si>
  <si>
    <t>01 bài đăng tạp chí quốc tế Journal of Advances in Education and Philosophy (Tạp chí Những tiến bộ trong Giáo dục và Triết học) ( kì 2- 9/2020) 1 điểm ( 1 tác giả )360 giờ.
 '01 bài đăng tạp chí quốc tế International Journal of Multidisciplinary Research and Growth Evaluation (Tạp chí Quốc tế về Nghiên cứu Đa ngành và Đánh giá Tăng trưởng
ISSN: 2582-7138)  ( kì 2- 4/2021) 1 điểm ( 1 tác giả) 360 giờ
01 bài đăng Hội thảo chuyên đề của khoa về nâng cao chất lượng dạy trực tuyến tháng 4/2021 (30h)
01 bài đăng và Báo cáo tại Hội thảo Khoa LLCT 6/2020 (30 giờ)
- 01 bài hội thảo Quốc tê của trường năm học 2019-2020 (200h)</t>
  </si>
  <si>
    <t>- 01 bài đăng trên tạp chí Dạy và Học (Kì 2 - 10/2019) 0,25 điểm (2 tác giả) (150/2=75 giờ)
- 01 bài đăng trên Tạp chí Giáo dục Lý luận, số 323, tháng 5/2021, 0.25 điểm = 150 giờ
- 01 bài đăng Hội thảo chuyên đề của khoa về nâng cao chất lượng dạy trực tuyến tháng 4/2021 (30h)
- 01 bài đăng trên Hội thảo Khoa học Quốc tế Cấp trường ( tháng 12/ 2020) 200h
-01 bài đăng và Báo cáo tại Hội thảo Khoa LLCT 6/2020 (60 giờ)</t>
  </si>
  <si>
    <t>01 bài đăng trên tạp chí Giáo dục Lý luận số 324 6/2021  (ISSN 0608-3492) 0.5 điểm=200h
'01 bài đăng Hội thảo quốc tế cấp trường năm 2020 200h
'01 bài đăng và Báo cáo tại Hội thảo Khoa LLCT 6/2020 (60 giờ)
01 bài đăng Hội thảo chuyên đề của khoa về nâng cao chất lượng dạy trực tuyến tháng 4/2021 (30h)</t>
  </si>
  <si>
    <t>01 bài đăng Hội thảo chuyên đề của khoa về nâng cao chất lượng dạy trực tuyến tháng 4/2021 (30h)
- 01 bài Hội thảo quốc tế của trường năm học 2019-2020 (200h)
'- 01 bài đăng trên tạp chí  Giáo dục lý luận (Kì 1 - 3/2021) 0,25 điểm (2 tác giả) (150/2=75 giờ)</t>
  </si>
  <si>
    <t>- 01 bài đăng trên tạp chí  Giáo dục lý luận (Kì 1 - 3/2021) 0,25 điểm (2 tác giả) (150/2=75 giờ)
01 bài đăng Hội thảo chuyên đề của khoa về nâng cao chất lượng dạy trực tuyến tháng 4/2021 (30h)
01 bài đăng và Báo cáo tại Hội thảo Khoa LLCT 6/2020 (30 giờ)
- 01 bài Hội thảo quốc tế của trường năm học 2019-2020 (200h)</t>
  </si>
  <si>
    <t xml:space="preserve">
01 bài đăng và Báo cáo tại Hội thảo Khoa LLCT 6/2020 (60 giờ)
01 bài đăng Hội thảo trường viết chung 2 tác giả tháng 10/2020 (100 giờ)
01 bài đăng Tạp chí Dạy và học Ngày nay tháng 4/2021 (150 giờ)
01 bài đăng Hội thảo chuyên đề của khoa về nâng cao chất lượng dạy trực tuyến tháng 4/2021 (30h)</t>
  </si>
  <si>
    <t>- 01 bài đăng trên tạp chí  Giáo dục lý luận (Kì 1 - 7/2021) 0,25 điểm (150 giờ)
01 bài đăng Hội thảo chuyên đề của khoa về nâng cao chất lượng dạy trực tuyến tháng 4/2021 (30h)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</si>
</sst>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font>
      <sz val="10"/>
      <name val="Arial"/>
    </font>
    <font>
      <sz val="12"/>
      <name val="Times New Roman"/>
      <family val="1"/>
    </font>
    <font>
      <b/>
      <sz val="12"/>
      <name val="Times New Roman"/>
      <family val="1"/>
    </font>
    <font>
      <b/>
      <u/>
      <sz val="12"/>
      <name val="Times New Roman"/>
      <family val="1"/>
    </font>
    <font>
      <b/>
      <sz val="13"/>
      <name val="Times New Roman"/>
      <family val="1"/>
    </font>
    <font>
      <sz val="13"/>
      <name val="Times New Roman"/>
      <family val="1"/>
    </font>
    <font>
      <b/>
      <sz val="11.5"/>
      <name val="Times New Roman"/>
      <family val="1"/>
    </font>
    <font>
      <sz val="11.5"/>
      <name val="Times New Roman"/>
      <family val="1"/>
    </font>
    <font>
      <b/>
      <sz val="12"/>
      <name val="Times New Roman"/>
      <family val="1"/>
      <charset val="163"/>
    </font>
    <font>
      <b/>
      <sz val="11"/>
      <name val="Times New Roman"/>
      <family val="1"/>
      <charset val="163"/>
    </font>
    <font>
      <b/>
      <sz val="11.5"/>
      <name val="Times New Roman"/>
      <family val="1"/>
      <charset val="163"/>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sz val="10"/>
      <name val="Times New Roman"/>
      <family val="1"/>
      <charset val="163"/>
    </font>
    <font>
      <sz val="8"/>
      <name val="Arial"/>
      <family val="2"/>
      <charset val="163"/>
    </font>
    <font>
      <b/>
      <sz val="10"/>
      <name val="Times New Roman"/>
      <family val="1"/>
      <charset val="163"/>
    </font>
    <font>
      <b/>
      <sz val="14"/>
      <name val="Times New Roman"/>
      <family val="1"/>
      <charset val="163"/>
    </font>
    <font>
      <i/>
      <sz val="12"/>
      <name val="Times New Roman"/>
      <family val="1"/>
      <charset val="163"/>
    </font>
    <font>
      <sz val="10"/>
      <name val="Arial"/>
      <charset val="134"/>
    </font>
    <font>
      <sz val="10"/>
      <name val="Times New Roman"/>
      <family val="1"/>
    </font>
    <font>
      <sz val="10"/>
      <name val="Arial"/>
      <family val="2"/>
    </font>
    <font>
      <sz val="11"/>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21" fillId="0" borderId="0"/>
  </cellStyleXfs>
  <cellXfs count="117">
    <xf numFmtId="0" fontId="0" fillId="0" borderId="0" xfId="0"/>
    <xf numFmtId="0" fontId="1" fillId="0" borderId="0" xfId="0" applyFont="1" applyAlignment="1">
      <alignment vertical="center"/>
    </xf>
    <xf numFmtId="0" fontId="1" fillId="0" borderId="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horizontal="center" vertical="center"/>
    </xf>
    <xf numFmtId="0" fontId="3" fillId="0" borderId="0" xfId="0" applyFont="1" applyAlignment="1">
      <alignment vertical="center"/>
    </xf>
    <xf numFmtId="0" fontId="1" fillId="0" borderId="0" xfId="0" applyFont="1" applyBorder="1"/>
    <xf numFmtId="0" fontId="1" fillId="0" borderId="0" xfId="0" applyFont="1" applyBorder="1" applyAlignment="1"/>
    <xf numFmtId="0" fontId="1" fillId="0" borderId="0" xfId="0" applyFont="1" applyFill="1" applyBorder="1" applyAlignment="1">
      <alignment vertical="center"/>
    </xf>
    <xf numFmtId="0" fontId="1" fillId="0" borderId="0" xfId="0" applyFont="1" applyBorder="1" applyAlignment="1">
      <alignment horizontal="center" vertical="center"/>
    </xf>
    <xf numFmtId="0" fontId="3" fillId="0" borderId="0" xfId="0" applyFont="1" applyBorder="1" applyAlignment="1">
      <alignment vertical="center"/>
    </xf>
    <xf numFmtId="0" fontId="6" fillId="0" borderId="0" xfId="0" applyFont="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11" fillId="0" borderId="0" xfId="0" applyFont="1" applyFill="1" applyAlignment="1"/>
    <xf numFmtId="0" fontId="11" fillId="0" borderId="0" xfId="0" applyFont="1"/>
    <xf numFmtId="3" fontId="11" fillId="0" borderId="0" xfId="0" applyNumberFormat="1" applyFont="1" applyFill="1" applyAlignment="1">
      <alignment horizontal="center" vertical="center"/>
    </xf>
    <xf numFmtId="0" fontId="15" fillId="0" borderId="0" xfId="0" applyFont="1"/>
    <xf numFmtId="0" fontId="11" fillId="0" borderId="0" xfId="0" quotePrefix="1" applyFont="1" applyFill="1" applyAlignment="1">
      <alignment horizontal="center" vertical="center"/>
    </xf>
    <xf numFmtId="3" fontId="11" fillId="0" borderId="1" xfId="0" applyNumberFormat="1" applyFont="1" applyBorder="1" applyAlignment="1">
      <alignment horizontal="center" vertical="center"/>
    </xf>
    <xf numFmtId="0" fontId="11" fillId="0" borderId="0" xfId="0" applyFont="1" applyAlignment="1">
      <alignment horizontal="center" vertical="center"/>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0" xfId="0" applyFont="1" applyAlignment="1">
      <alignment vertical="center"/>
    </xf>
    <xf numFmtId="0" fontId="11" fillId="0" borderId="0" xfId="0" quotePrefix="1" applyFont="1" applyFill="1" applyAlignment="1">
      <alignment horizontal="center"/>
    </xf>
    <xf numFmtId="0" fontId="11" fillId="0" borderId="0" xfId="0" applyFont="1" applyAlignment="1">
      <alignment horizontal="center"/>
    </xf>
    <xf numFmtId="0" fontId="13" fillId="0" borderId="0" xfId="0" applyFont="1" applyFill="1" applyAlignment="1">
      <alignment horizontal="center" vertical="center"/>
    </xf>
    <xf numFmtId="0" fontId="11" fillId="0" borderId="2" xfId="0" applyFont="1" applyBorder="1" applyAlignment="1">
      <alignment vertical="center"/>
    </xf>
    <xf numFmtId="0" fontId="11" fillId="0" borderId="3" xfId="0" applyFont="1" applyBorder="1" applyAlignment="1">
      <alignment vertical="center"/>
    </xf>
    <xf numFmtId="0" fontId="10" fillId="0" borderId="0" xfId="0" applyFont="1" applyBorder="1" applyAlignment="1">
      <alignment vertical="center"/>
    </xf>
    <xf numFmtId="3" fontId="9" fillId="0" borderId="4"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xf>
    <xf numFmtId="3"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center"/>
    </xf>
    <xf numFmtId="0" fontId="16" fillId="0" borderId="0" xfId="0" applyFont="1"/>
    <xf numFmtId="39" fontId="11" fillId="0" borderId="0" xfId="0" applyNumberFormat="1" applyFont="1"/>
    <xf numFmtId="39" fontId="15" fillId="0" borderId="0" xfId="0" applyNumberFormat="1" applyFont="1"/>
    <xf numFmtId="39" fontId="16" fillId="0" borderId="0" xfId="0" applyNumberFormat="1" applyFont="1"/>
    <xf numFmtId="39" fontId="11" fillId="0" borderId="0" xfId="0" applyNumberFormat="1" applyFont="1" applyAlignment="1">
      <alignment vertical="center"/>
    </xf>
    <xf numFmtId="39" fontId="1" fillId="0" borderId="0" xfId="0" applyNumberFormat="1" applyFont="1" applyAlignment="1">
      <alignment vertical="center"/>
    </xf>
    <xf numFmtId="39" fontId="2" fillId="0" borderId="0" xfId="0" applyNumberFormat="1" applyFont="1" applyAlignment="1">
      <alignment vertical="center"/>
    </xf>
    <xf numFmtId="39" fontId="1" fillId="0" borderId="0" xfId="0" applyNumberFormat="1" applyFont="1" applyBorder="1" applyAlignment="1">
      <alignment vertical="center"/>
    </xf>
    <xf numFmtId="39" fontId="1" fillId="0" borderId="0" xfId="0" applyNumberFormat="1" applyFont="1" applyFill="1" applyBorder="1" applyAlignment="1">
      <alignment vertical="center"/>
    </xf>
    <xf numFmtId="164" fontId="11" fillId="0" borderId="0" xfId="0" applyNumberFormat="1" applyFont="1" applyFill="1" applyAlignment="1">
      <alignment horizontal="center" vertical="center"/>
    </xf>
    <xf numFmtId="164" fontId="16" fillId="0" borderId="1" xfId="0" applyNumberFormat="1" applyFont="1" applyFill="1" applyBorder="1" applyAlignment="1">
      <alignment horizontal="center" vertical="center"/>
    </xf>
    <xf numFmtId="164" fontId="11" fillId="0" borderId="1" xfId="0" applyNumberFormat="1" applyFont="1" applyFill="1" applyBorder="1" applyAlignment="1">
      <alignment horizontal="center" vertical="center"/>
    </xf>
    <xf numFmtId="164" fontId="1" fillId="0" borderId="0" xfId="0" applyNumberFormat="1" applyFont="1" applyFill="1" applyBorder="1"/>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1" fillId="0" borderId="0" xfId="0" applyNumberFormat="1" applyFont="1" applyBorder="1"/>
    <xf numFmtId="3"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1" xfId="0" applyNumberFormat="1" applyFont="1" applyFill="1" applyBorder="1" applyAlignment="1">
      <alignment horizontal="center" vertical="center"/>
    </xf>
    <xf numFmtId="0" fontId="12" fillId="0" borderId="0" xfId="0" applyFont="1" applyFill="1" applyAlignment="1"/>
    <xf numFmtId="0" fontId="19" fillId="0" borderId="0" xfId="0" applyFont="1" applyFill="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alignment horizontal="center" vertical="center"/>
    </xf>
    <xf numFmtId="0" fontId="5" fillId="0" borderId="3" xfId="0" applyFont="1" applyBorder="1" applyAlignment="1">
      <alignment vertical="center"/>
    </xf>
    <xf numFmtId="0" fontId="5" fillId="0" borderId="2" xfId="0" applyFont="1" applyBorder="1" applyAlignment="1">
      <alignment horizontal="left" vertical="center"/>
    </xf>
    <xf numFmtId="0" fontId="20" fillId="0" borderId="0" xfId="0" applyFont="1" applyAlignment="1">
      <alignment vertical="center"/>
    </xf>
    <xf numFmtId="0" fontId="11" fillId="0" borderId="0" xfId="0" applyFont="1" applyAlignment="1">
      <alignment horizontal="left" vertical="center"/>
    </xf>
    <xf numFmtId="3" fontId="9" fillId="0" borderId="1" xfId="0" applyNumberFormat="1" applyFont="1" applyFill="1" applyBorder="1" applyAlignment="1">
      <alignment horizontal="center" vertical="center"/>
    </xf>
    <xf numFmtId="0" fontId="11" fillId="0" borderId="0" xfId="0" applyFont="1" applyFill="1" applyAlignment="1">
      <alignment horizontal="center"/>
    </xf>
    <xf numFmtId="0" fontId="12" fillId="0" borderId="0" xfId="0" applyFont="1" applyFill="1" applyAlignment="1">
      <alignment horizontal="center"/>
    </xf>
    <xf numFmtId="0" fontId="9" fillId="0" borderId="4" xfId="0" applyFont="1" applyFill="1" applyBorder="1" applyAlignment="1">
      <alignment horizontal="center" vertical="center" wrapText="1"/>
    </xf>
    <xf numFmtId="0" fontId="8" fillId="0" borderId="0" xfId="0" applyFont="1" applyBorder="1" applyAlignment="1">
      <alignment horizontal="center" vertical="center"/>
    </xf>
    <xf numFmtId="0" fontId="9" fillId="0" borderId="1" xfId="0" applyFont="1" applyFill="1" applyBorder="1" applyAlignment="1">
      <alignment horizontal="center" vertical="center" wrapText="1"/>
    </xf>
    <xf numFmtId="0" fontId="2" fillId="0" borderId="0" xfId="0" applyFont="1" applyAlignment="1">
      <alignment horizontal="center" vertical="center"/>
    </xf>
    <xf numFmtId="0" fontId="8" fillId="0" borderId="0" xfId="0" applyFont="1" applyBorder="1" applyAlignment="1">
      <alignment horizontal="center" vertical="center"/>
    </xf>
    <xf numFmtId="0" fontId="8" fillId="0" borderId="0" xfId="0" applyFont="1" applyAlignment="1">
      <alignment horizontal="center"/>
    </xf>
    <xf numFmtId="0" fontId="9" fillId="0" borderId="1" xfId="0" applyFont="1" applyFill="1" applyBorder="1" applyAlignment="1">
      <alignment horizontal="center" vertical="center" wrapText="1"/>
    </xf>
    <xf numFmtId="164" fontId="9" fillId="0" borderId="4" xfId="0" applyNumberFormat="1" applyFont="1" applyFill="1" applyBorder="1" applyAlignment="1">
      <alignment horizontal="center" vertical="center" wrapText="1"/>
    </xf>
    <xf numFmtId="164" fontId="9" fillId="0" borderId="5" xfId="0" applyNumberFormat="1" applyFont="1" applyFill="1" applyBorder="1" applyAlignment="1">
      <alignment horizontal="center" vertical="center" wrapText="1"/>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2" fillId="0" borderId="0" xfId="0" applyFont="1" applyBorder="1" applyAlignment="1">
      <alignment horizont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vertical="center"/>
    </xf>
    <xf numFmtId="0" fontId="18" fillId="0" borderId="7"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49" fontId="16" fillId="0" borderId="2" xfId="0" applyNumberFormat="1" applyFont="1" applyFill="1" applyBorder="1" applyAlignment="1">
      <alignment horizontal="center" vertical="center"/>
    </xf>
    <xf numFmtId="49" fontId="16" fillId="0" borderId="3" xfId="0" applyNumberFormat="1" applyFont="1" applyFill="1" applyBorder="1" applyAlignment="1">
      <alignment horizontal="center" vertical="center"/>
    </xf>
    <xf numFmtId="0" fontId="11" fillId="0" borderId="0" xfId="0" applyFont="1" applyFill="1" applyAlignment="1">
      <alignment horizontal="center"/>
    </xf>
    <xf numFmtId="0" fontId="12" fillId="0" borderId="0" xfId="0" applyFont="1" applyFill="1" applyAlignment="1">
      <alignment horizont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14" fillId="0" borderId="0" xfId="0" applyFont="1" applyFill="1" applyAlignment="1">
      <alignment horizontal="center"/>
    </xf>
    <xf numFmtId="0" fontId="14"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center"/>
    </xf>
    <xf numFmtId="164" fontId="12" fillId="0" borderId="0" xfId="0" applyNumberFormat="1" applyFont="1" applyAlignment="1">
      <alignment horizontal="center" vertical="center"/>
    </xf>
    <xf numFmtId="164" fontId="12" fillId="0" borderId="0" xfId="0" applyNumberFormat="1" applyFont="1" applyFill="1" applyAlignment="1">
      <alignment horizontal="center" vertical="center"/>
    </xf>
    <xf numFmtId="3" fontId="4" fillId="0" borderId="1" xfId="0" applyNumberFormat="1" applyFont="1" applyBorder="1" applyAlignment="1">
      <alignment horizontal="center" vertical="center"/>
    </xf>
    <xf numFmtId="3" fontId="4" fillId="0" borderId="1" xfId="1" applyNumberFormat="1" applyFont="1" applyBorder="1" applyAlignment="1">
      <alignment horizontal="center" vertical="center"/>
    </xf>
    <xf numFmtId="0" fontId="23" fillId="0" borderId="0" xfId="0" applyFont="1"/>
    <xf numFmtId="39" fontId="23" fillId="0" borderId="0" xfId="0" applyNumberFormat="1" applyFont="1" applyBorder="1" applyAlignment="1"/>
    <xf numFmtId="0" fontId="5" fillId="0" borderId="0" xfId="0" applyFont="1" applyFill="1" applyAlignment="1">
      <alignment vertical="center"/>
    </xf>
    <xf numFmtId="0" fontId="5" fillId="0" borderId="0" xfId="0" quotePrefix="1" applyFont="1" applyFill="1" applyAlignment="1">
      <alignment vertical="center"/>
    </xf>
    <xf numFmtId="0" fontId="24" fillId="0" borderId="1" xfId="0" applyFont="1" applyFill="1" applyBorder="1" applyAlignment="1">
      <alignment horizontal="center" vertical="center" wrapText="1"/>
    </xf>
    <xf numFmtId="49" fontId="22" fillId="0" borderId="1" xfId="0" applyNumberFormat="1" applyFont="1" applyFill="1" applyBorder="1" applyAlignment="1">
      <alignment horizontal="center" vertical="center"/>
    </xf>
    <xf numFmtId="0" fontId="22" fillId="0" borderId="1" xfId="0" quotePrefix="1" applyFont="1" applyBorder="1" applyAlignment="1">
      <alignment vertical="center" wrapText="1"/>
    </xf>
    <xf numFmtId="49" fontId="22" fillId="0" borderId="1" xfId="0" quotePrefix="1" applyNumberFormat="1" applyFont="1" applyBorder="1" applyAlignment="1">
      <alignment vertical="center" wrapText="1"/>
    </xf>
    <xf numFmtId="0" fontId="22" fillId="0" borderId="1" xfId="0" applyFont="1" applyBorder="1" applyAlignment="1">
      <alignment vertical="center" wrapText="1"/>
    </xf>
    <xf numFmtId="0" fontId="22" fillId="0" borderId="1" xfId="1" applyFont="1" applyBorder="1" applyAlignment="1">
      <alignment vertical="center" wrapText="1"/>
    </xf>
    <xf numFmtId="0" fontId="5" fillId="0" borderId="1" xfId="0" applyFont="1" applyBorder="1" applyAlignment="1">
      <alignment vertical="center"/>
    </xf>
    <xf numFmtId="0" fontId="5" fillId="0" borderId="0" xfId="0" applyFo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330461</xdr:colOff>
      <xdr:row>3</xdr:row>
      <xdr:rowOff>29159</xdr:rowOff>
    </xdr:from>
    <xdr:to>
      <xdr:col>2</xdr:col>
      <xdr:colOff>223548</xdr:colOff>
      <xdr:row>3</xdr:row>
      <xdr:rowOff>30747</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680359" y="699797"/>
          <a:ext cx="1146888"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255134</xdr:colOff>
      <xdr:row>2</xdr:row>
      <xdr:rowOff>25513</xdr:rowOff>
    </xdr:from>
    <xdr:to>
      <xdr:col>13</xdr:col>
      <xdr:colOff>136071</xdr:colOff>
      <xdr:row>2</xdr:row>
      <xdr:rowOff>25513</xdr:rowOff>
    </xdr:to>
    <xdr:cxnSp macro="">
      <xdr:nvCxnSpPr>
        <xdr:cNvPr id="10" name="Straight Connector 9">
          <a:extLst>
            <a:ext uri="{FF2B5EF4-FFF2-40B4-BE49-F238E27FC236}">
              <a16:creationId xmlns:a16="http://schemas.microsoft.com/office/drawing/2014/main" xmlns="" id="{00000000-0008-0000-0000-00000A000000}"/>
            </a:ext>
          </a:extLst>
        </xdr:cNvPr>
        <xdr:cNvCxnSpPr/>
      </xdr:nvCxnSpPr>
      <xdr:spPr>
        <a:xfrm>
          <a:off x="5817054" y="476250"/>
          <a:ext cx="21601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6"/>
  <sheetViews>
    <sheetView tabSelected="1" view="pageBreakPreview" topLeftCell="A25" zoomScale="85" zoomScaleNormal="98" zoomScaleSheetLayoutView="85" workbookViewId="0">
      <selection activeCell="Q10" sqref="Q10"/>
    </sheetView>
  </sheetViews>
  <sheetFormatPr defaultColWidth="9.26953125" defaultRowHeight="16.5"/>
  <cols>
    <col min="1" max="1" width="5.26953125" style="20" customWidth="1"/>
    <col min="2" max="2" width="18.81640625" style="15" customWidth="1"/>
    <col min="3" max="3" width="10.54296875" style="15" bestFit="1" customWidth="1"/>
    <col min="4" max="4" width="7.81640625" style="15" customWidth="1"/>
    <col min="5" max="5" width="8" style="20" customWidth="1"/>
    <col min="6" max="6" width="6.54296875" style="20" customWidth="1"/>
    <col min="7" max="7" width="8.36328125" style="20" customWidth="1"/>
    <col min="8" max="8" width="9.7265625" style="21" customWidth="1"/>
    <col min="9" max="9" width="8" style="20" customWidth="1"/>
    <col min="10" max="10" width="7.81640625" style="20" customWidth="1"/>
    <col min="11" max="11" width="8.26953125" style="27" customWidth="1"/>
    <col min="12" max="12" width="8" style="20" customWidth="1"/>
    <col min="13" max="13" width="11" style="20" customWidth="1"/>
    <col min="14" max="14" width="10.1796875" style="51" customWidth="1"/>
    <col min="15" max="15" width="11.90625" style="46" customWidth="1"/>
    <col min="16" max="16" width="88.7265625" style="116" customWidth="1"/>
    <col min="17" max="17" width="11" style="38" bestFit="1" customWidth="1"/>
    <col min="18" max="18" width="11.1796875" style="38" bestFit="1" customWidth="1"/>
    <col min="19" max="16384" width="9.26953125" style="15"/>
  </cols>
  <sheetData>
    <row r="1" spans="1:18" ht="21" customHeight="1">
      <c r="A1" s="91" t="s">
        <v>70</v>
      </c>
      <c r="B1" s="91"/>
      <c r="C1" s="91"/>
      <c r="D1" s="91"/>
      <c r="E1" s="14"/>
      <c r="F1" s="14"/>
      <c r="G1" s="14"/>
      <c r="I1" s="21"/>
      <c r="J1" s="21"/>
      <c r="K1" s="65"/>
      <c r="L1" s="22" t="s">
        <v>3</v>
      </c>
      <c r="M1" s="21"/>
      <c r="N1" s="46"/>
      <c r="P1" s="107"/>
    </row>
    <row r="2" spans="1:18" ht="21" customHeight="1">
      <c r="A2" s="92" t="s">
        <v>72</v>
      </c>
      <c r="B2" s="92"/>
      <c r="C2" s="92"/>
      <c r="D2" s="92"/>
      <c r="E2" s="56"/>
      <c r="F2" s="56"/>
      <c r="G2" s="56"/>
      <c r="H2" s="22"/>
      <c r="I2" s="21"/>
      <c r="J2" s="21"/>
      <c r="K2" s="65"/>
      <c r="L2" s="57" t="s">
        <v>1</v>
      </c>
      <c r="M2" s="21"/>
      <c r="N2" s="46"/>
      <c r="P2" s="107"/>
    </row>
    <row r="3" spans="1:18" ht="21" customHeight="1">
      <c r="A3" s="92" t="s">
        <v>73</v>
      </c>
      <c r="B3" s="92"/>
      <c r="C3" s="92"/>
      <c r="D3" s="92"/>
      <c r="E3" s="66"/>
      <c r="F3" s="66"/>
      <c r="G3" s="66"/>
      <c r="H3" s="22"/>
      <c r="I3" s="21"/>
      <c r="J3" s="21"/>
      <c r="K3" s="65"/>
      <c r="L3" s="28"/>
      <c r="M3" s="21"/>
      <c r="N3" s="46"/>
      <c r="P3" s="107"/>
    </row>
    <row r="4" spans="1:18" ht="9.75" customHeight="1">
      <c r="A4" s="21"/>
      <c r="B4" s="14"/>
      <c r="C4" s="14"/>
      <c r="D4" s="16"/>
      <c r="E4" s="21"/>
      <c r="F4" s="18"/>
      <c r="G4" s="18"/>
      <c r="I4" s="21"/>
      <c r="J4" s="21"/>
      <c r="K4" s="26"/>
      <c r="L4" s="18"/>
      <c r="M4" s="21"/>
      <c r="N4" s="46"/>
      <c r="P4" s="108"/>
    </row>
    <row r="5" spans="1:18" s="17" customFormat="1" ht="35.65" customHeight="1">
      <c r="A5" s="97" t="s">
        <v>5</v>
      </c>
      <c r="B5" s="97"/>
      <c r="C5" s="97"/>
      <c r="D5" s="97"/>
      <c r="E5" s="97"/>
      <c r="F5" s="97"/>
      <c r="G5" s="97"/>
      <c r="H5" s="97"/>
      <c r="I5" s="97"/>
      <c r="J5" s="97"/>
      <c r="K5" s="97"/>
      <c r="L5" s="97"/>
      <c r="M5" s="97"/>
      <c r="N5" s="97"/>
      <c r="O5" s="97"/>
      <c r="P5" s="97"/>
      <c r="Q5" s="39"/>
      <c r="R5" s="39"/>
    </row>
    <row r="6" spans="1:18" s="17" customFormat="1" ht="27.9" customHeight="1">
      <c r="A6" s="98" t="s">
        <v>77</v>
      </c>
      <c r="B6" s="98"/>
      <c r="C6" s="98"/>
      <c r="D6" s="98"/>
      <c r="E6" s="98"/>
      <c r="F6" s="98"/>
      <c r="G6" s="98"/>
      <c r="H6" s="98"/>
      <c r="I6" s="98"/>
      <c r="J6" s="98"/>
      <c r="K6" s="98"/>
      <c r="L6" s="98"/>
      <c r="M6" s="98"/>
      <c r="N6" s="98"/>
      <c r="O6" s="98"/>
      <c r="P6" s="98"/>
      <c r="Q6" s="39"/>
      <c r="R6" s="39"/>
    </row>
    <row r="7" spans="1:18" s="17" customFormat="1" ht="27.9" customHeight="1">
      <c r="A7" s="98" t="s">
        <v>63</v>
      </c>
      <c r="B7" s="98"/>
      <c r="C7" s="98"/>
      <c r="D7" s="98"/>
      <c r="E7" s="98"/>
      <c r="F7" s="98"/>
      <c r="G7" s="98"/>
      <c r="H7" s="98"/>
      <c r="I7" s="98"/>
      <c r="J7" s="98"/>
      <c r="K7" s="98"/>
      <c r="L7" s="98"/>
      <c r="M7" s="98"/>
      <c r="N7" s="98"/>
      <c r="O7" s="98"/>
      <c r="P7" s="98"/>
      <c r="Q7" s="39"/>
      <c r="R7" s="39"/>
    </row>
    <row r="8" spans="1:18" ht="3" customHeight="1">
      <c r="A8" s="21"/>
      <c r="B8" s="99"/>
      <c r="C8" s="99"/>
      <c r="D8" s="99"/>
      <c r="E8" s="99"/>
      <c r="F8" s="99"/>
      <c r="G8" s="99"/>
      <c r="H8" s="22"/>
      <c r="I8" s="99"/>
      <c r="J8" s="99"/>
      <c r="K8" s="100"/>
      <c r="L8" s="99"/>
      <c r="M8" s="99"/>
      <c r="N8" s="101"/>
      <c r="O8" s="102"/>
      <c r="P8" s="107"/>
    </row>
    <row r="9" spans="1:18" ht="36" customHeight="1">
      <c r="A9" s="95" t="s">
        <v>0</v>
      </c>
      <c r="B9" s="76" t="s">
        <v>6</v>
      </c>
      <c r="C9" s="77"/>
      <c r="D9" s="93" t="s">
        <v>7</v>
      </c>
      <c r="E9" s="94"/>
      <c r="F9" s="73" t="s">
        <v>36</v>
      </c>
      <c r="G9" s="73"/>
      <c r="H9" s="85" t="s">
        <v>71</v>
      </c>
      <c r="I9" s="87" t="s">
        <v>8</v>
      </c>
      <c r="J9" s="87" t="s">
        <v>9</v>
      </c>
      <c r="K9" s="87" t="s">
        <v>10</v>
      </c>
      <c r="L9" s="87" t="s">
        <v>11</v>
      </c>
      <c r="M9" s="87" t="s">
        <v>12</v>
      </c>
      <c r="N9" s="74" t="s">
        <v>32</v>
      </c>
      <c r="O9" s="74" t="s">
        <v>33</v>
      </c>
      <c r="P9" s="109" t="s">
        <v>13</v>
      </c>
    </row>
    <row r="10" spans="1:18" ht="41.25" customHeight="1">
      <c r="A10" s="96"/>
      <c r="B10" s="78"/>
      <c r="C10" s="79"/>
      <c r="D10" s="32" t="s">
        <v>14</v>
      </c>
      <c r="E10" s="67" t="s">
        <v>15</v>
      </c>
      <c r="F10" s="69" t="s">
        <v>16</v>
      </c>
      <c r="G10" s="69" t="s">
        <v>17</v>
      </c>
      <c r="H10" s="86"/>
      <c r="I10" s="88"/>
      <c r="J10" s="88"/>
      <c r="K10" s="88"/>
      <c r="L10" s="88"/>
      <c r="M10" s="88"/>
      <c r="N10" s="75"/>
      <c r="O10" s="75"/>
      <c r="P10" s="109"/>
    </row>
    <row r="11" spans="1:18" s="37" customFormat="1" ht="15" customHeight="1">
      <c r="A11" s="33" t="s">
        <v>18</v>
      </c>
      <c r="B11" s="89" t="s">
        <v>19</v>
      </c>
      <c r="C11" s="90"/>
      <c r="D11" s="34" t="s">
        <v>20</v>
      </c>
      <c r="E11" s="35" t="s">
        <v>21</v>
      </c>
      <c r="F11" s="35" t="s">
        <v>22</v>
      </c>
      <c r="G11" s="35" t="s">
        <v>23</v>
      </c>
      <c r="H11" s="35" t="s">
        <v>24</v>
      </c>
      <c r="I11" s="35" t="s">
        <v>25</v>
      </c>
      <c r="J11" s="35" t="s">
        <v>26</v>
      </c>
      <c r="K11" s="36" t="s">
        <v>27</v>
      </c>
      <c r="L11" s="35" t="s">
        <v>28</v>
      </c>
      <c r="M11" s="35" t="s">
        <v>29</v>
      </c>
      <c r="N11" s="47" t="s">
        <v>30</v>
      </c>
      <c r="O11" s="47" t="s">
        <v>31</v>
      </c>
      <c r="P11" s="110" t="s">
        <v>35</v>
      </c>
      <c r="Q11" s="40"/>
      <c r="R11" s="40"/>
    </row>
    <row r="12" spans="1:18" s="25" customFormat="1" ht="47" customHeight="1">
      <c r="A12" s="23">
        <v>1</v>
      </c>
      <c r="B12" s="61" t="s">
        <v>37</v>
      </c>
      <c r="C12" s="60" t="s">
        <v>49</v>
      </c>
      <c r="D12" s="24"/>
      <c r="E12" s="23"/>
      <c r="F12" s="103">
        <v>0</v>
      </c>
      <c r="G12" s="103">
        <v>450</v>
      </c>
      <c r="H12" s="48">
        <f t="shared" ref="H12:H27" si="0">E12+F12+G12</f>
        <v>450</v>
      </c>
      <c r="I12" s="23">
        <v>160</v>
      </c>
      <c r="J12" s="23">
        <v>0</v>
      </c>
      <c r="K12" s="23">
        <f t="shared" ref="K12:K27" si="1">I12-J12</f>
        <v>160</v>
      </c>
      <c r="L12" s="50">
        <f>IF(H12-K12&lt;=0,0,H12-K12)</f>
        <v>290</v>
      </c>
      <c r="M12" s="50">
        <f>IF(K12-H12&lt;=0,0,K12-H12)</f>
        <v>0</v>
      </c>
      <c r="N12" s="19">
        <f>ROUND(L12/2.84,1)</f>
        <v>102.1</v>
      </c>
      <c r="O12" s="19">
        <f>ROUND(M12/2.84,1)</f>
        <v>0</v>
      </c>
      <c r="P12" s="111" t="s">
        <v>79</v>
      </c>
      <c r="Q12" s="41"/>
      <c r="R12" s="41"/>
    </row>
    <row r="13" spans="1:18" s="25" customFormat="1" ht="84.5" customHeight="1">
      <c r="A13" s="23">
        <v>2</v>
      </c>
      <c r="B13" s="61" t="s">
        <v>38</v>
      </c>
      <c r="C13" s="60" t="s">
        <v>50</v>
      </c>
      <c r="D13" s="24"/>
      <c r="E13" s="23"/>
      <c r="F13" s="103">
        <v>30</v>
      </c>
      <c r="G13" s="103">
        <v>550</v>
      </c>
      <c r="H13" s="48">
        <f t="shared" si="0"/>
        <v>580</v>
      </c>
      <c r="I13" s="23">
        <v>160</v>
      </c>
      <c r="J13" s="23">
        <v>0</v>
      </c>
      <c r="K13" s="23">
        <f t="shared" si="1"/>
        <v>160</v>
      </c>
      <c r="L13" s="50">
        <f t="shared" ref="L13:L27" si="2">IF(H13-K13&lt;=0,0,H13-K13)</f>
        <v>420</v>
      </c>
      <c r="M13" s="50">
        <f t="shared" ref="M13:M27" si="3">IF(K13-H13&lt;=0,0,K13-H13)</f>
        <v>0</v>
      </c>
      <c r="N13" s="19">
        <f t="shared" ref="N13:N27" si="4">ROUND(L13/2.84,1)</f>
        <v>147.9</v>
      </c>
      <c r="O13" s="19">
        <f t="shared" ref="O13:O27" si="5">ROUND(M13/2.84,1)</f>
        <v>0</v>
      </c>
      <c r="P13" s="111" t="s">
        <v>84</v>
      </c>
      <c r="Q13" s="41"/>
      <c r="R13" s="41"/>
    </row>
    <row r="14" spans="1:18" s="25" customFormat="1" ht="114.5" customHeight="1">
      <c r="A14" s="23">
        <v>3</v>
      </c>
      <c r="B14" s="61" t="s">
        <v>39</v>
      </c>
      <c r="C14" s="60" t="s">
        <v>51</v>
      </c>
      <c r="D14" s="24"/>
      <c r="E14" s="23"/>
      <c r="F14" s="19">
        <f>360+30+200</f>
        <v>590</v>
      </c>
      <c r="G14" s="19">
        <v>390</v>
      </c>
      <c r="H14" s="48">
        <f t="shared" si="0"/>
        <v>980</v>
      </c>
      <c r="I14" s="23">
        <v>160</v>
      </c>
      <c r="J14" s="23">
        <v>0</v>
      </c>
      <c r="K14" s="23">
        <f t="shared" si="1"/>
        <v>160</v>
      </c>
      <c r="L14" s="50">
        <f t="shared" si="2"/>
        <v>820</v>
      </c>
      <c r="M14" s="50">
        <f t="shared" si="3"/>
        <v>0</v>
      </c>
      <c r="N14" s="19">
        <f t="shared" si="4"/>
        <v>288.7</v>
      </c>
      <c r="O14" s="19">
        <f t="shared" si="5"/>
        <v>0</v>
      </c>
      <c r="P14" s="111" t="s">
        <v>87</v>
      </c>
      <c r="Q14" s="41"/>
      <c r="R14" s="41"/>
    </row>
    <row r="15" spans="1:18" s="25" customFormat="1" ht="96" customHeight="1">
      <c r="A15" s="23">
        <v>4</v>
      </c>
      <c r="B15" s="61" t="s">
        <v>40</v>
      </c>
      <c r="C15" s="60" t="s">
        <v>52</v>
      </c>
      <c r="D15" s="24"/>
      <c r="E15" s="23"/>
      <c r="F15" s="19">
        <f>75+200+60</f>
        <v>335</v>
      </c>
      <c r="G15" s="19">
        <f>150+30</f>
        <v>180</v>
      </c>
      <c r="H15" s="48">
        <f t="shared" si="0"/>
        <v>515</v>
      </c>
      <c r="I15" s="23">
        <v>160</v>
      </c>
      <c r="J15" s="23">
        <v>0</v>
      </c>
      <c r="K15" s="23">
        <f t="shared" si="1"/>
        <v>160</v>
      </c>
      <c r="L15" s="50">
        <f t="shared" si="2"/>
        <v>355</v>
      </c>
      <c r="M15" s="50">
        <f t="shared" si="3"/>
        <v>0</v>
      </c>
      <c r="N15" s="19">
        <f t="shared" si="4"/>
        <v>125</v>
      </c>
      <c r="O15" s="19">
        <f t="shared" si="5"/>
        <v>0</v>
      </c>
      <c r="P15" s="111" t="s">
        <v>88</v>
      </c>
      <c r="Q15" s="41"/>
      <c r="R15" s="41"/>
    </row>
    <row r="16" spans="1:18" s="25" customFormat="1" ht="118.5" customHeight="1">
      <c r="A16" s="23">
        <v>5</v>
      </c>
      <c r="B16" s="61" t="s">
        <v>41</v>
      </c>
      <c r="C16" s="60" t="s">
        <v>53</v>
      </c>
      <c r="D16" s="24"/>
      <c r="E16" s="23"/>
      <c r="F16" s="19">
        <f>200+60</f>
        <v>260</v>
      </c>
      <c r="G16" s="19">
        <f>200+200+100+200+30</f>
        <v>730</v>
      </c>
      <c r="H16" s="48">
        <f t="shared" si="0"/>
        <v>990</v>
      </c>
      <c r="I16" s="23">
        <v>160</v>
      </c>
      <c r="J16" s="23">
        <v>0</v>
      </c>
      <c r="K16" s="23">
        <f t="shared" si="1"/>
        <v>160</v>
      </c>
      <c r="L16" s="50">
        <f t="shared" si="2"/>
        <v>830</v>
      </c>
      <c r="M16" s="50">
        <f t="shared" si="3"/>
        <v>0</v>
      </c>
      <c r="N16" s="19">
        <f t="shared" si="4"/>
        <v>292.3</v>
      </c>
      <c r="O16" s="19">
        <f t="shared" si="5"/>
        <v>0</v>
      </c>
      <c r="P16" s="112" t="s">
        <v>86</v>
      </c>
      <c r="Q16" s="41"/>
      <c r="R16" s="41"/>
    </row>
    <row r="17" spans="1:18" s="25" customFormat="1" ht="102.9" customHeight="1">
      <c r="A17" s="23">
        <v>6</v>
      </c>
      <c r="B17" s="61" t="s">
        <v>42</v>
      </c>
      <c r="C17" s="60" t="s">
        <v>54</v>
      </c>
      <c r="D17" s="24"/>
      <c r="E17" s="23"/>
      <c r="F17" s="103">
        <f>100+30</f>
        <v>130</v>
      </c>
      <c r="G17" s="103">
        <v>510</v>
      </c>
      <c r="H17" s="48">
        <f t="shared" si="0"/>
        <v>640</v>
      </c>
      <c r="I17" s="23">
        <v>160</v>
      </c>
      <c r="J17" s="23">
        <v>0</v>
      </c>
      <c r="K17" s="23">
        <f t="shared" si="1"/>
        <v>160</v>
      </c>
      <c r="L17" s="50">
        <f t="shared" si="2"/>
        <v>480</v>
      </c>
      <c r="M17" s="50">
        <f t="shared" si="3"/>
        <v>0</v>
      </c>
      <c r="N17" s="19">
        <f t="shared" si="4"/>
        <v>169</v>
      </c>
      <c r="O17" s="19">
        <f t="shared" si="5"/>
        <v>0</v>
      </c>
      <c r="P17" s="111" t="s">
        <v>85</v>
      </c>
      <c r="Q17" s="41"/>
      <c r="R17" s="41"/>
    </row>
    <row r="18" spans="1:18" s="25" customFormat="1" ht="92.65" customHeight="1">
      <c r="A18" s="23">
        <v>7</v>
      </c>
      <c r="B18" s="61" t="s">
        <v>43</v>
      </c>
      <c r="C18" s="60" t="s">
        <v>55</v>
      </c>
      <c r="D18" s="24"/>
      <c r="E18" s="23"/>
      <c r="F18" s="103">
        <f>100+30</f>
        <v>130</v>
      </c>
      <c r="G18" s="103">
        <f>150+150+30</f>
        <v>330</v>
      </c>
      <c r="H18" s="48">
        <f t="shared" si="0"/>
        <v>460</v>
      </c>
      <c r="I18" s="23">
        <v>160</v>
      </c>
      <c r="J18" s="23">
        <v>0</v>
      </c>
      <c r="K18" s="23">
        <f t="shared" si="1"/>
        <v>160</v>
      </c>
      <c r="L18" s="50">
        <f t="shared" si="2"/>
        <v>300</v>
      </c>
      <c r="M18" s="50">
        <f t="shared" si="3"/>
        <v>0</v>
      </c>
      <c r="N18" s="19">
        <f t="shared" si="4"/>
        <v>105.6</v>
      </c>
      <c r="O18" s="19">
        <f t="shared" si="5"/>
        <v>0</v>
      </c>
      <c r="P18" s="113" t="s">
        <v>82</v>
      </c>
      <c r="Q18" s="41"/>
      <c r="R18" s="41"/>
    </row>
    <row r="19" spans="1:18" s="25" customFormat="1" ht="75.5" customHeight="1">
      <c r="A19" s="23">
        <v>8</v>
      </c>
      <c r="B19" s="61" t="s">
        <v>44</v>
      </c>
      <c r="C19" s="60" t="s">
        <v>56</v>
      </c>
      <c r="D19" s="24"/>
      <c r="E19" s="23"/>
      <c r="F19" s="19">
        <f>200+60</f>
        <v>260</v>
      </c>
      <c r="G19" s="19">
        <f>200+30</f>
        <v>230</v>
      </c>
      <c r="H19" s="48">
        <f t="shared" si="0"/>
        <v>490</v>
      </c>
      <c r="I19" s="23">
        <v>160</v>
      </c>
      <c r="J19" s="23">
        <v>0</v>
      </c>
      <c r="K19" s="23">
        <f t="shared" si="1"/>
        <v>160</v>
      </c>
      <c r="L19" s="50">
        <f t="shared" si="2"/>
        <v>330</v>
      </c>
      <c r="M19" s="50">
        <f t="shared" si="3"/>
        <v>0</v>
      </c>
      <c r="N19" s="19">
        <f t="shared" si="4"/>
        <v>116.2</v>
      </c>
      <c r="O19" s="19">
        <f t="shared" si="5"/>
        <v>0</v>
      </c>
      <c r="P19" s="111" t="s">
        <v>89</v>
      </c>
      <c r="Q19" s="41"/>
      <c r="R19" s="41"/>
    </row>
    <row r="20" spans="1:18" s="25" customFormat="1" ht="49" customHeight="1">
      <c r="A20" s="23">
        <v>9</v>
      </c>
      <c r="B20" s="61" t="s">
        <v>45</v>
      </c>
      <c r="C20" s="60" t="s">
        <v>57</v>
      </c>
      <c r="D20" s="24"/>
      <c r="E20" s="23"/>
      <c r="F20" s="19">
        <f>200</f>
        <v>200</v>
      </c>
      <c r="G20" s="19">
        <f>30+75</f>
        <v>105</v>
      </c>
      <c r="H20" s="48">
        <f t="shared" si="0"/>
        <v>305</v>
      </c>
      <c r="I20" s="23">
        <v>160</v>
      </c>
      <c r="J20" s="23">
        <v>0</v>
      </c>
      <c r="K20" s="23">
        <f t="shared" si="1"/>
        <v>160</v>
      </c>
      <c r="L20" s="50">
        <f t="shared" si="2"/>
        <v>145</v>
      </c>
      <c r="M20" s="50">
        <f t="shared" si="3"/>
        <v>0</v>
      </c>
      <c r="N20" s="19">
        <f t="shared" si="4"/>
        <v>51.1</v>
      </c>
      <c r="O20" s="19">
        <f t="shared" si="5"/>
        <v>0</v>
      </c>
      <c r="P20" s="111" t="s">
        <v>90</v>
      </c>
      <c r="Q20" s="41"/>
      <c r="R20" s="41"/>
    </row>
    <row r="21" spans="1:18" s="25" customFormat="1" ht="63" customHeight="1">
      <c r="A21" s="23">
        <v>10</v>
      </c>
      <c r="B21" s="61" t="s">
        <v>46</v>
      </c>
      <c r="C21" s="60" t="s">
        <v>58</v>
      </c>
      <c r="D21" s="24"/>
      <c r="E21" s="23"/>
      <c r="F21" s="103">
        <f>200+30</f>
        <v>230</v>
      </c>
      <c r="G21" s="103">
        <f>75+30</f>
        <v>105</v>
      </c>
      <c r="H21" s="48">
        <f t="shared" si="0"/>
        <v>335</v>
      </c>
      <c r="I21" s="23">
        <v>160</v>
      </c>
      <c r="J21" s="23">
        <v>0</v>
      </c>
      <c r="K21" s="23">
        <f t="shared" si="1"/>
        <v>160</v>
      </c>
      <c r="L21" s="50">
        <f t="shared" si="2"/>
        <v>175</v>
      </c>
      <c r="M21" s="50">
        <f t="shared" si="3"/>
        <v>0</v>
      </c>
      <c r="N21" s="19">
        <f t="shared" si="4"/>
        <v>61.6</v>
      </c>
      <c r="O21" s="19">
        <f t="shared" si="5"/>
        <v>0</v>
      </c>
      <c r="P21" s="111" t="s">
        <v>91</v>
      </c>
      <c r="Q21" s="41"/>
      <c r="R21" s="41"/>
    </row>
    <row r="22" spans="1:18" s="25" customFormat="1" ht="40.5" customHeight="1">
      <c r="A22" s="23">
        <v>11</v>
      </c>
      <c r="B22" s="61" t="s">
        <v>4</v>
      </c>
      <c r="C22" s="60" t="s">
        <v>59</v>
      </c>
      <c r="D22" s="24"/>
      <c r="E22" s="23"/>
      <c r="F22" s="19"/>
      <c r="G22" s="19">
        <f>30+150</f>
        <v>180</v>
      </c>
      <c r="H22" s="48">
        <f t="shared" si="0"/>
        <v>180</v>
      </c>
      <c r="I22" s="23">
        <v>160</v>
      </c>
      <c r="J22" s="23">
        <v>0</v>
      </c>
      <c r="K22" s="23">
        <f t="shared" si="1"/>
        <v>160</v>
      </c>
      <c r="L22" s="50">
        <f t="shared" si="2"/>
        <v>20</v>
      </c>
      <c r="M22" s="50">
        <f t="shared" si="3"/>
        <v>0</v>
      </c>
      <c r="N22" s="19">
        <f t="shared" si="4"/>
        <v>7</v>
      </c>
      <c r="O22" s="19">
        <f t="shared" si="5"/>
        <v>0</v>
      </c>
      <c r="P22" s="111" t="s">
        <v>93</v>
      </c>
      <c r="Q22" s="41"/>
      <c r="R22" s="41"/>
    </row>
    <row r="23" spans="1:18" s="25" customFormat="1" ht="35.5" customHeight="1">
      <c r="A23" s="23">
        <v>12</v>
      </c>
      <c r="B23" s="61" t="s">
        <v>47</v>
      </c>
      <c r="C23" s="60" t="s">
        <v>60</v>
      </c>
      <c r="D23" s="24"/>
      <c r="E23" s="23"/>
      <c r="F23" s="19">
        <v>10</v>
      </c>
      <c r="G23" s="19">
        <v>30</v>
      </c>
      <c r="H23" s="48">
        <f t="shared" si="0"/>
        <v>40</v>
      </c>
      <c r="I23" s="23">
        <v>160</v>
      </c>
      <c r="J23" s="23">
        <v>0</v>
      </c>
      <c r="K23" s="23">
        <f t="shared" si="1"/>
        <v>160</v>
      </c>
      <c r="L23" s="50">
        <f t="shared" si="2"/>
        <v>0</v>
      </c>
      <c r="M23" s="50">
        <f t="shared" si="3"/>
        <v>120</v>
      </c>
      <c r="N23" s="19">
        <f t="shared" si="4"/>
        <v>0</v>
      </c>
      <c r="O23" s="19">
        <f t="shared" si="5"/>
        <v>42.3</v>
      </c>
      <c r="P23" s="113" t="s">
        <v>83</v>
      </c>
      <c r="Q23" s="41"/>
      <c r="R23" s="41"/>
    </row>
    <row r="24" spans="1:18" s="25" customFormat="1" ht="57.5" customHeight="1">
      <c r="A24" s="23">
        <v>13</v>
      </c>
      <c r="B24" s="61" t="s">
        <v>43</v>
      </c>
      <c r="C24" s="60" t="s">
        <v>61</v>
      </c>
      <c r="D24" s="24"/>
      <c r="E24" s="23"/>
      <c r="F24" s="103">
        <f>100</f>
        <v>100</v>
      </c>
      <c r="G24" s="103">
        <f>150+30</f>
        <v>180</v>
      </c>
      <c r="H24" s="48">
        <f t="shared" si="0"/>
        <v>280</v>
      </c>
      <c r="I24" s="23">
        <v>160</v>
      </c>
      <c r="J24" s="23"/>
      <c r="K24" s="23">
        <f t="shared" si="1"/>
        <v>160</v>
      </c>
      <c r="L24" s="50">
        <f t="shared" si="2"/>
        <v>120</v>
      </c>
      <c r="M24" s="50">
        <f t="shared" si="3"/>
        <v>0</v>
      </c>
      <c r="N24" s="19">
        <f t="shared" si="4"/>
        <v>42.3</v>
      </c>
      <c r="O24" s="19">
        <f t="shared" si="5"/>
        <v>0</v>
      </c>
      <c r="P24" s="113" t="s">
        <v>81</v>
      </c>
      <c r="Q24" s="41"/>
      <c r="R24" s="41"/>
    </row>
    <row r="25" spans="1:18" s="25" customFormat="1" ht="41" customHeight="1">
      <c r="A25" s="23">
        <v>14</v>
      </c>
      <c r="B25" s="61" t="s">
        <v>48</v>
      </c>
      <c r="C25" s="60" t="s">
        <v>62</v>
      </c>
      <c r="D25" s="24"/>
      <c r="E25" s="23"/>
      <c r="F25" s="19">
        <v>10</v>
      </c>
      <c r="G25" s="19">
        <v>30</v>
      </c>
      <c r="H25" s="48">
        <f t="shared" si="0"/>
        <v>40</v>
      </c>
      <c r="I25" s="23">
        <v>160</v>
      </c>
      <c r="J25" s="23">
        <v>0</v>
      </c>
      <c r="K25" s="23">
        <f t="shared" si="1"/>
        <v>160</v>
      </c>
      <c r="L25" s="50">
        <f t="shared" si="2"/>
        <v>0</v>
      </c>
      <c r="M25" s="50">
        <f t="shared" si="3"/>
        <v>120</v>
      </c>
      <c r="N25" s="19">
        <f t="shared" si="4"/>
        <v>0</v>
      </c>
      <c r="O25" s="19">
        <f t="shared" si="5"/>
        <v>42.3</v>
      </c>
      <c r="P25" s="113" t="s">
        <v>83</v>
      </c>
      <c r="Q25" s="41"/>
      <c r="R25" s="41"/>
    </row>
    <row r="26" spans="1:18" s="25" customFormat="1" ht="60.9" customHeight="1">
      <c r="A26" s="23">
        <v>15</v>
      </c>
      <c r="B26" s="29" t="s">
        <v>64</v>
      </c>
      <c r="C26" s="30" t="s">
        <v>65</v>
      </c>
      <c r="D26" s="24"/>
      <c r="E26" s="23"/>
      <c r="F26" s="104">
        <f>100</f>
        <v>100</v>
      </c>
      <c r="G26" s="104">
        <f>150+30</f>
        <v>180</v>
      </c>
      <c r="H26" s="48">
        <f t="shared" si="0"/>
        <v>280</v>
      </c>
      <c r="I26" s="23">
        <v>160</v>
      </c>
      <c r="J26" s="23">
        <v>0</v>
      </c>
      <c r="K26" s="23">
        <f t="shared" si="1"/>
        <v>160</v>
      </c>
      <c r="L26" s="50">
        <f t="shared" si="2"/>
        <v>120</v>
      </c>
      <c r="M26" s="50">
        <f t="shared" si="3"/>
        <v>0</v>
      </c>
      <c r="N26" s="19">
        <f t="shared" si="4"/>
        <v>42.3</v>
      </c>
      <c r="O26" s="19">
        <f t="shared" si="5"/>
        <v>0</v>
      </c>
      <c r="P26" s="114" t="s">
        <v>80</v>
      </c>
      <c r="Q26" s="41"/>
      <c r="R26" s="41"/>
    </row>
    <row r="27" spans="1:18" s="25" customFormat="1" ht="67" customHeight="1">
      <c r="A27" s="23">
        <v>16</v>
      </c>
      <c r="B27" s="29" t="s">
        <v>66</v>
      </c>
      <c r="C27" s="30" t="s">
        <v>52</v>
      </c>
      <c r="D27" s="24"/>
      <c r="E27" s="23"/>
      <c r="F27" s="19">
        <f>60+100</f>
        <v>160</v>
      </c>
      <c r="G27" s="19">
        <f>150+30</f>
        <v>180</v>
      </c>
      <c r="H27" s="48">
        <f t="shared" si="0"/>
        <v>340</v>
      </c>
      <c r="I27" s="23">
        <v>160</v>
      </c>
      <c r="J27" s="23">
        <v>0</v>
      </c>
      <c r="K27" s="23">
        <f t="shared" si="1"/>
        <v>160</v>
      </c>
      <c r="L27" s="50">
        <f t="shared" si="2"/>
        <v>180</v>
      </c>
      <c r="M27" s="50">
        <f t="shared" si="3"/>
        <v>0</v>
      </c>
      <c r="N27" s="19">
        <f t="shared" si="4"/>
        <v>63.4</v>
      </c>
      <c r="O27" s="19">
        <f t="shared" si="5"/>
        <v>0</v>
      </c>
      <c r="P27" s="111" t="s">
        <v>92</v>
      </c>
      <c r="Q27" s="41"/>
      <c r="R27" s="41"/>
    </row>
    <row r="28" spans="1:18" s="25" customFormat="1" ht="26.25" customHeight="1">
      <c r="A28" s="23"/>
      <c r="B28" s="81" t="s">
        <v>2</v>
      </c>
      <c r="C28" s="82"/>
      <c r="D28" s="83"/>
      <c r="E28" s="53">
        <f t="shared" ref="E28:O28" si="6">SUM(E12:E27)</f>
        <v>0</v>
      </c>
      <c r="F28" s="53">
        <f t="shared" si="6"/>
        <v>2545</v>
      </c>
      <c r="G28" s="54">
        <f t="shared" si="6"/>
        <v>4360</v>
      </c>
      <c r="H28" s="55">
        <f t="shared" si="6"/>
        <v>6905</v>
      </c>
      <c r="I28" s="53">
        <f t="shared" si="6"/>
        <v>2560</v>
      </c>
      <c r="J28" s="54">
        <f t="shared" si="6"/>
        <v>0</v>
      </c>
      <c r="K28" s="53">
        <f t="shared" si="6"/>
        <v>2560</v>
      </c>
      <c r="L28" s="54">
        <f t="shared" si="6"/>
        <v>4585</v>
      </c>
      <c r="M28" s="54">
        <f t="shared" si="6"/>
        <v>240</v>
      </c>
      <c r="N28" s="53">
        <f t="shared" si="6"/>
        <v>1614.4999999999998</v>
      </c>
      <c r="O28" s="64">
        <f t="shared" si="6"/>
        <v>84.6</v>
      </c>
      <c r="P28" s="115"/>
      <c r="Q28" s="41"/>
      <c r="R28" s="41"/>
    </row>
    <row r="29" spans="1:18">
      <c r="B29" s="9"/>
      <c r="C29" s="5"/>
      <c r="D29" s="5"/>
      <c r="E29" s="3"/>
      <c r="F29" s="3"/>
      <c r="G29" s="3"/>
      <c r="H29" s="58"/>
      <c r="I29" s="3"/>
      <c r="J29" s="1"/>
      <c r="K29" s="1"/>
      <c r="L29" s="62" t="s">
        <v>76</v>
      </c>
      <c r="M29" s="62"/>
      <c r="N29" s="62"/>
      <c r="O29" s="62"/>
      <c r="Q29" s="42"/>
      <c r="R29" s="42"/>
    </row>
    <row r="30" spans="1:18">
      <c r="B30" s="72" t="s">
        <v>34</v>
      </c>
      <c r="C30" s="72"/>
      <c r="E30" s="105"/>
      <c r="F30" s="84" t="s">
        <v>69</v>
      </c>
      <c r="G30" s="84"/>
      <c r="H30" s="84"/>
      <c r="I30" s="84"/>
      <c r="J30" s="70"/>
      <c r="K30" s="70"/>
      <c r="L30" s="84" t="s">
        <v>67</v>
      </c>
      <c r="M30" s="84"/>
      <c r="N30" s="84"/>
      <c r="O30" s="84"/>
      <c r="Q30" s="43"/>
      <c r="R30" s="43"/>
    </row>
    <row r="31" spans="1:18">
      <c r="B31" s="6"/>
      <c r="C31" s="6"/>
      <c r="D31" s="13"/>
      <c r="E31" s="13"/>
      <c r="F31" s="13"/>
      <c r="G31" s="13"/>
      <c r="H31" s="59"/>
      <c r="I31" s="6"/>
      <c r="J31" s="11"/>
      <c r="K31" s="4"/>
      <c r="L31" s="80" t="s">
        <v>68</v>
      </c>
      <c r="M31" s="80"/>
      <c r="N31" s="80"/>
      <c r="O31" s="80"/>
      <c r="Q31" s="106"/>
      <c r="R31" s="44"/>
    </row>
    <row r="32" spans="1:18">
      <c r="B32" s="10"/>
      <c r="C32" s="10"/>
      <c r="D32" s="7"/>
      <c r="E32" s="7"/>
      <c r="F32" s="7"/>
      <c r="G32" s="2"/>
      <c r="H32" s="8"/>
      <c r="I32" s="2"/>
      <c r="J32" s="6"/>
      <c r="K32" s="2"/>
      <c r="L32" s="2"/>
      <c r="M32" s="6"/>
      <c r="N32" s="52"/>
      <c r="O32" s="49"/>
      <c r="Q32" s="45"/>
      <c r="R32" s="44"/>
    </row>
    <row r="33" spans="1:18" ht="35.25" customHeight="1">
      <c r="B33" s="10"/>
      <c r="C33" s="10"/>
      <c r="D33" s="7"/>
      <c r="E33" s="7"/>
      <c r="F33" s="7"/>
      <c r="G33" s="2"/>
      <c r="H33" s="8"/>
      <c r="I33" s="2"/>
      <c r="J33" s="6"/>
      <c r="K33" s="2"/>
      <c r="L33" s="2"/>
      <c r="M33" s="6"/>
      <c r="N33" s="52"/>
      <c r="O33" s="49"/>
      <c r="Q33" s="45"/>
      <c r="R33" s="44"/>
    </row>
    <row r="34" spans="1:18">
      <c r="B34" s="10"/>
      <c r="C34" s="10"/>
      <c r="D34" s="12"/>
      <c r="E34" s="12"/>
      <c r="F34" s="12"/>
      <c r="G34" s="2"/>
      <c r="H34" s="8"/>
      <c r="I34" s="2"/>
      <c r="J34" s="6"/>
      <c r="K34" s="2"/>
      <c r="L34" s="2"/>
      <c r="M34" s="6"/>
      <c r="N34" s="52"/>
      <c r="O34" s="49"/>
      <c r="Q34" s="45"/>
      <c r="R34" s="44"/>
    </row>
    <row r="35" spans="1:18">
      <c r="B35" s="10"/>
      <c r="C35" s="10"/>
      <c r="E35" s="31"/>
      <c r="F35" s="71" t="s">
        <v>75</v>
      </c>
      <c r="G35" s="71"/>
      <c r="H35" s="71"/>
      <c r="I35" s="71"/>
      <c r="J35" s="68"/>
      <c r="K35" s="68"/>
      <c r="L35" s="71" t="s">
        <v>74</v>
      </c>
      <c r="M35" s="71"/>
      <c r="N35" s="71"/>
      <c r="O35" s="71"/>
      <c r="Q35" s="45"/>
      <c r="R35" s="44"/>
    </row>
    <row r="36" spans="1:18">
      <c r="A36" s="63" t="s">
        <v>78</v>
      </c>
    </row>
  </sheetData>
  <mergeCells count="27">
    <mergeCell ref="A1:D1"/>
    <mergeCell ref="A3:D3"/>
    <mergeCell ref="D9:E9"/>
    <mergeCell ref="L9:L10"/>
    <mergeCell ref="I9:I10"/>
    <mergeCell ref="A9:A10"/>
    <mergeCell ref="A5:P5"/>
    <mergeCell ref="A6:P6"/>
    <mergeCell ref="A2:D2"/>
    <mergeCell ref="O9:O10"/>
    <mergeCell ref="A7:P7"/>
    <mergeCell ref="F35:I35"/>
    <mergeCell ref="B30:C30"/>
    <mergeCell ref="P9:P10"/>
    <mergeCell ref="N9:N10"/>
    <mergeCell ref="B9:C10"/>
    <mergeCell ref="L31:O31"/>
    <mergeCell ref="L35:O35"/>
    <mergeCell ref="B28:D28"/>
    <mergeCell ref="F30:I30"/>
    <mergeCell ref="L30:O30"/>
    <mergeCell ref="H9:H10"/>
    <mergeCell ref="M9:M10"/>
    <mergeCell ref="B11:C11"/>
    <mergeCell ref="K9:K10"/>
    <mergeCell ref="F9:G9"/>
    <mergeCell ref="J9:J10"/>
  </mergeCells>
  <phoneticPr fontId="17" type="noConversion"/>
  <pageMargins left="0.45866141700000002" right="0.15" top="0.24803149599999999" bottom="0.24803149599999999" header="0.31496062992126" footer="0.196850393700787"/>
  <pageSetup paperSize="9" scale="85" fitToHeight="0" orientation="landscape" r:id="rId1"/>
  <rowBreaks count="3" manualBreakCount="3">
    <brk id="14" max="15" man="1"/>
    <brk id="16" max="15" man="1"/>
    <brk id="19"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TONG KET CA NAM</vt:lpstr>
      <vt:lpstr>'TONG KET CA NAM'!Print_Area</vt:lpstr>
      <vt:lpstr>'TONG KET CA NAM'!Print_Titles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QHQT</dc:creator>
  <cp:lastModifiedBy>E5470Q</cp:lastModifiedBy>
  <cp:lastPrinted>2020-12-04T08:48:03Z</cp:lastPrinted>
  <dcterms:created xsi:type="dcterms:W3CDTF">1996-10-14T23:33:28Z</dcterms:created>
  <dcterms:modified xsi:type="dcterms:W3CDTF">2021-07-15T19:58:12Z</dcterms:modified>
</cp:coreProperties>
</file>