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12 Tinh khoi luong NH2020-2021/KL HK2 2020-2021 KKT_PTTGD/"/>
    </mc:Choice>
  </mc:AlternateContent>
  <xr:revisionPtr revIDLastSave="12" documentId="11_F6EB22F2DF9A694BBA5A51A9660274172147D362" xr6:coauthVersionLast="47" xr6:coauthVersionMax="47" xr10:uidLastSave="{5F39F9E0-8F97-465A-9730-F98A5ADCDE70}"/>
  <bookViews>
    <workbookView xWindow="-120" yWindow="-120" windowWidth="15600" windowHeight="11160" xr2:uid="{00000000-000D-0000-FFFF-FFFF00000000}"/>
  </bookViews>
  <sheets>
    <sheet name="KINH TẾ 2020-2021" sheetId="1" r:id="rId1"/>
  </sheets>
  <definedNames>
    <definedName name="_xlnm._FilterDatabase" localSheetId="0" hidden="1">'KINH TẾ 2020-2021'!$B$8:$L$27</definedName>
    <definedName name="_xlnm.Print_Titles" localSheetId="0">'KINH TẾ 2020-2021'!$8:$8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H27" i="1"/>
  <c r="D27" i="1"/>
  <c r="F27" i="1" s="1"/>
  <c r="G27" i="1" s="1"/>
  <c r="H26" i="1"/>
  <c r="I26" i="1" s="1"/>
  <c r="F26" i="1"/>
  <c r="G26" i="1" s="1"/>
  <c r="D26" i="1"/>
  <c r="H25" i="1"/>
  <c r="I25" i="1" s="1"/>
  <c r="J25" i="1" s="1"/>
  <c r="D25" i="1"/>
  <c r="F25" i="1" s="1"/>
  <c r="G25" i="1" s="1"/>
  <c r="H24" i="1"/>
  <c r="I24" i="1" s="1"/>
  <c r="J24" i="1" s="1"/>
  <c r="D24" i="1"/>
  <c r="F24" i="1" s="1"/>
  <c r="H23" i="1"/>
  <c r="I23" i="1" s="1"/>
  <c r="D23" i="1"/>
  <c r="G23" i="1" s="1"/>
  <c r="H22" i="1"/>
  <c r="J22" i="1" s="1"/>
  <c r="G22" i="1"/>
  <c r="D22" i="1"/>
  <c r="H21" i="1"/>
  <c r="J21" i="1" s="1"/>
  <c r="F21" i="1"/>
  <c r="G21" i="1" s="1"/>
  <c r="H20" i="1"/>
  <c r="J20" i="1" s="1"/>
  <c r="G20" i="1"/>
  <c r="J19" i="1"/>
  <c r="H19" i="1"/>
  <c r="F19" i="1"/>
  <c r="G19" i="1" s="1"/>
  <c r="H18" i="1"/>
  <c r="J18" i="1" s="1"/>
  <c r="G18" i="1"/>
  <c r="H17" i="1"/>
  <c r="J17" i="1" s="1"/>
  <c r="G17" i="1"/>
  <c r="E17" i="1"/>
  <c r="H16" i="1"/>
  <c r="J16" i="1" s="1"/>
  <c r="G16" i="1"/>
  <c r="H15" i="1"/>
  <c r="J15" i="1" s="1"/>
  <c r="G15" i="1"/>
  <c r="H14" i="1"/>
  <c r="J14" i="1" s="1"/>
  <c r="G14" i="1"/>
  <c r="H13" i="1"/>
  <c r="J13" i="1" s="1"/>
  <c r="G13" i="1"/>
  <c r="H12" i="1"/>
  <c r="J12" i="1" s="1"/>
  <c r="G12" i="1"/>
  <c r="E12" i="1"/>
  <c r="H11" i="1"/>
  <c r="J11" i="1" s="1"/>
  <c r="G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H10" i="1"/>
  <c r="J10" i="1" s="1"/>
  <c r="G10" i="1"/>
  <c r="E10" i="1"/>
  <c r="J23" i="1" l="1"/>
  <c r="J26" i="1"/>
  <c r="I27" i="1"/>
  <c r="J27" i="1" s="1"/>
</calcChain>
</file>

<file path=xl/sharedStrings.xml><?xml version="1.0" encoding="utf-8"?>
<sst xmlns="http://schemas.openxmlformats.org/spreadsheetml/2006/main" count="70" uniqueCount="67">
  <si>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</si>
  <si>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</si>
  <si>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</si>
  <si>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</si>
  <si>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</si>
  <si>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2020-2021</t>
  </si>
  <si>
    <t>KHOA: KINH TẾ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</si>
  <si>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</si>
  <si>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</si>
  <si>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</si>
  <si>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</si>
  <si>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</si>
  <si>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</si>
  <si>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</si>
  <si>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</si>
  <si>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</si>
  <si>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</si>
  <si>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</si>
  <si>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</si>
  <si>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Nguyễn Trọng</t>
  </si>
  <si>
    <t>Nghĩa</t>
  </si>
  <si>
    <t>Trưởng khoa (30%)</t>
  </si>
  <si>
    <t>Trần Thị Ngọc</t>
  </si>
  <si>
    <t>Dung</t>
  </si>
  <si>
    <t>Phạm Quỳnh</t>
  </si>
  <si>
    <t>Như</t>
  </si>
  <si>
    <t>Tổ trưởng BM (15%)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</si>
  <si>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</si>
  <si>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</si>
  <si>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</si>
  <si>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</si>
  <si>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</si>
  <si>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</si>
  <si>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>Tổ trưởng CĐ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</si>
  <si>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</si>
  <si>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</si>
  <si>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</si>
  <si>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</si>
  <si>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</si>
  <si>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</si>
  <si>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</si>
  <si>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</si>
  <si>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Nghỉ thai sản từ 12/12/2020 (23 tuần), nuôi con dưới 12 tháng tuổi (7 tuần)</t>
  </si>
  <si>
    <t>Cao Xuân</t>
  </si>
  <si>
    <t>Giang</t>
  </si>
  <si>
    <t>Nguyễn Thị Minh</t>
  </si>
  <si>
    <t>Thùy</t>
  </si>
  <si>
    <t>Tập sự từ 01/11/2019 (9 tuần)</t>
  </si>
  <si>
    <t xml:space="preserve">Huỳnh Chí </t>
  </si>
  <si>
    <t>Giỏi</t>
  </si>
  <si>
    <t>Hồ Gia</t>
  </si>
  <si>
    <t>Bảo</t>
  </si>
  <si>
    <t>Bổ nhiệm từ 01/05//2021 (thực hiện 13 tuần)</t>
  </si>
  <si>
    <t>Lê Thị Thúy</t>
  </si>
  <si>
    <t>Oanh</t>
  </si>
  <si>
    <t>Tập sự từ 01/10/2020 (thực hiện 40 tuần), kết hôn 21,22,23,26/10/2020, nghỉ thai sản 31/5/2021 (9 tuần)</t>
  </si>
  <si>
    <t xml:space="preserve">Nguyễn Thị Thùy </t>
  </si>
  <si>
    <t>Tập sự từ 01/3/2021 (thực hiện 22 tuần)</t>
  </si>
  <si>
    <t>Nguyễn Hoàng Thanh</t>
  </si>
  <si>
    <t>Ngân</t>
  </si>
  <si>
    <t>Tập sự từ 01/05//2021 (thực hiện 13 tuần)</t>
  </si>
  <si>
    <t xml:space="preserve">Phạm Thị Hồng </t>
  </si>
  <si>
    <t>Thắm</t>
  </si>
  <si>
    <t>Tp. HCM, ngày 26 tháng 8 năm 2021</t>
  </si>
  <si>
    <t>TRƯỞNG KHOA</t>
  </si>
  <si>
    <t>TRƯỞNG PHÒNG TC-HCTH</t>
  </si>
  <si>
    <t>Lâm Viết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</si>
</sst>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9" x14ac:knownFonts="1">
    <font>
      <sz val="11"/>
      <color theme="1"/>
      <name val="Arial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i/>
      <sz val="13"/>
      <color rgb="FFFF0000"/>
      <name val="Times New Roman"/>
      <family val="1"/>
    </font>
    <font>
      <b/>
      <i/>
      <sz val="13"/>
      <color indexed="8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2" borderId="10" xfId="0" quotePrefix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justify" vertical="center"/>
    </xf>
    <xf numFmtId="0" fontId="7" fillId="0" borderId="4" xfId="0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justify" vertical="center" wrapText="1"/>
    </xf>
    <xf numFmtId="0" fontId="13" fillId="0" borderId="10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10" xfId="0" applyFont="1" applyBorder="1" applyAlignment="1">
      <alignment vertical="center" wrapText="1"/>
    </xf>
    <xf numFmtId="1" fontId="7" fillId="0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 wrapText="1"/>
    </xf>
    <xf numFmtId="164" fontId="15" fillId="0" borderId="4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4" fontId="15" fillId="0" borderId="4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left" vertical="center" wrapText="1" indent="3"/>
    </xf>
    <xf numFmtId="0" fontId="12" fillId="0" borderId="10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justify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justify" vertical="center"/>
    </xf>
    <xf numFmtId="0" fontId="12" fillId="0" borderId="1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164" fontId="7" fillId="3" borderId="4" xfId="0" applyNumberFormat="1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164" fontId="15" fillId="3" borderId="4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9525</xdr:rowOff>
    </xdr:from>
    <xdr:to>
      <xdr:col>2</xdr:col>
      <xdr:colOff>266700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23950" y="628650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1</xdr:row>
      <xdr:rowOff>247650</xdr:rowOff>
    </xdr:from>
    <xdr:to>
      <xdr:col>9</xdr:col>
      <xdr:colOff>504825</xdr:colOff>
      <xdr:row>1</xdr:row>
      <xdr:rowOff>247650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905500" y="4095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N38"/>
  <sheetViews>
    <sheetView tabSelected="1" zoomScaleNormal="100" workbookViewId="0">
      <pane xSplit="3" ySplit="9" topLeftCell="D22" activePane="bottomRight" state="frozen"/>
      <selection pane="topRight" activeCell="D1" sqref="D1"/>
      <selection pane="bottomLeft" activeCell="A10" sqref="A10"/>
      <selection pane="bottomRight" activeCell="G23" sqref="G23"/>
    </sheetView>
  </sheetViews>
  <sheetFormatPr defaultColWidth="9.125" defaultRowHeight="16.5" x14ac:dyDescent="0.2"/>
  <cols>
    <col min="1" max="1" width="5" style="4" customWidth="1"/>
    <col min="2" max="2" width="22" style="4" customWidth="1"/>
    <col min="3" max="3" width="11.625" style="43" customWidth="1"/>
    <col min="4" max="4" width="11.875" style="4" customWidth="1"/>
    <col min="5" max="5" width="11.375" style="4" customWidth="1"/>
    <col min="6" max="10" width="11.625" style="4" customWidth="1"/>
    <col min="11" max="11" width="12.25" style="4" customWidth="1"/>
    <col min="12" max="12" width="25.375" style="45" customWidth="1"/>
    <col min="13" max="13" width="13.375" style="4" customWidth="1"/>
    <col min="14" max="14" width="28.125" style="4" customWidth="1"/>
    <col min="15" max="15" width="20.125" style="4" customWidth="1"/>
    <col min="16" max="16" width="30.125" style="4" customWidth="1"/>
    <col min="17" max="17" width="15.75" style="4" bestFit="1" customWidth="1"/>
    <col min="18" max="18" width="11.375" style="4" customWidth="1"/>
    <col min="19" max="19" width="11" style="4" customWidth="1"/>
    <col min="20" max="20" width="14.875" style="4" bestFit="1" customWidth="1"/>
    <col min="21" max="21" width="9.625" style="4" bestFit="1" customWidth="1"/>
    <col min="22" max="16384" width="9.125" style="4"/>
  </cols>
  <sheetData>
    <row r="1" spans="1:14" s="2" customFormat="1" ht="15.75" x14ac:dyDescent="0.2">
      <c r="A1" s="67" t="s">
        <v>0</v>
      </c>
      <c r="B1" s="67"/>
      <c r="C1" s="67"/>
      <c r="D1" s="67"/>
      <c r="E1" s="1"/>
      <c r="F1" s="1"/>
      <c r="G1" s="68" t="s">
        <v>1</v>
      </c>
      <c r="H1" s="68"/>
      <c r="I1" s="68"/>
      <c r="J1" s="68"/>
      <c r="K1" s="68"/>
      <c r="L1" s="1"/>
    </row>
    <row r="2" spans="1:14" s="2" customFormat="1" ht="16.5" customHeight="1" x14ac:dyDescent="0.2">
      <c r="A2" s="68" t="s">
        <v>2</v>
      </c>
      <c r="B2" s="68"/>
      <c r="C2" s="68"/>
      <c r="D2" s="68"/>
      <c r="E2" s="1"/>
      <c r="F2" s="1"/>
      <c r="G2" s="68" t="s">
        <v>3</v>
      </c>
      <c r="H2" s="68"/>
      <c r="I2" s="68"/>
      <c r="J2" s="68"/>
      <c r="K2" s="68"/>
      <c r="L2" s="1"/>
    </row>
    <row r="3" spans="1:14" s="2" customFormat="1" ht="16.5" customHeight="1" x14ac:dyDescent="0.2">
      <c r="A3" s="68" t="s">
        <v>4</v>
      </c>
      <c r="B3" s="68"/>
      <c r="C3" s="68"/>
      <c r="D3" s="68"/>
      <c r="E3" s="1"/>
      <c r="F3" s="1"/>
      <c r="G3" s="1"/>
      <c r="H3" s="1"/>
      <c r="I3" s="1"/>
      <c r="J3" s="1"/>
      <c r="K3" s="1"/>
      <c r="L3" s="1"/>
    </row>
    <row r="4" spans="1:14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1"/>
    </row>
    <row r="5" spans="1:14" s="5" customFormat="1" ht="20.25" x14ac:dyDescent="0.2">
      <c r="A5" s="53" t="s">
        <v>5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</row>
    <row r="6" spans="1:14" s="5" customFormat="1" ht="19.5" customHeight="1" x14ac:dyDescent="0.2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</row>
    <row r="7" spans="1:14" s="5" customFormat="1" ht="19.5" customHeight="1" x14ac:dyDescent="0.2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4" s="5" customFormat="1" ht="18" customHeight="1" x14ac:dyDescent="0.2">
      <c r="A8" s="54" t="s">
        <v>7</v>
      </c>
      <c r="B8" s="56" t="s">
        <v>8</v>
      </c>
      <c r="C8" s="57"/>
      <c r="D8" s="60" t="s">
        <v>9</v>
      </c>
      <c r="E8" s="60" t="s">
        <v>10</v>
      </c>
      <c r="F8" s="60" t="s">
        <v>11</v>
      </c>
      <c r="G8" s="71" t="s">
        <v>12</v>
      </c>
      <c r="H8" s="62" t="s">
        <v>13</v>
      </c>
      <c r="I8" s="63"/>
      <c r="J8" s="63"/>
      <c r="K8" s="64"/>
      <c r="L8" s="65" t="s">
        <v>14</v>
      </c>
    </row>
    <row r="9" spans="1:14" s="5" customFormat="1" ht="43.5" customHeight="1" x14ac:dyDescent="0.2">
      <c r="A9" s="55"/>
      <c r="B9" s="58"/>
      <c r="C9" s="59"/>
      <c r="D9" s="61"/>
      <c r="E9" s="61"/>
      <c r="F9" s="61"/>
      <c r="G9" s="72"/>
      <c r="H9" s="10" t="s">
        <v>15</v>
      </c>
      <c r="I9" s="10" t="s">
        <v>16</v>
      </c>
      <c r="J9" s="73" t="s">
        <v>17</v>
      </c>
      <c r="K9" s="10" t="s">
        <v>18</v>
      </c>
      <c r="L9" s="66"/>
    </row>
    <row r="10" spans="1:14" s="17" customFormat="1" ht="29.25" customHeight="1" x14ac:dyDescent="0.2">
      <c r="A10" s="11">
        <v>1</v>
      </c>
      <c r="B10" s="12" t="s">
        <v>19</v>
      </c>
      <c r="C10" s="13" t="s">
        <v>20</v>
      </c>
      <c r="D10" s="14">
        <v>430</v>
      </c>
      <c r="E10" s="14">
        <f>D10*0.3</f>
        <v>129</v>
      </c>
      <c r="F10" s="14"/>
      <c r="G10" s="15">
        <f t="shared" ref="G10:G24" si="0">D10-F10</f>
        <v>430</v>
      </c>
      <c r="H10" s="14">
        <f>ROUND(160/2.98,0)</f>
        <v>54</v>
      </c>
      <c r="I10" s="14"/>
      <c r="J10" s="14">
        <f t="shared" ref="J10:J27" si="1">ROUND(H10-I10,1)</f>
        <v>54</v>
      </c>
      <c r="K10" s="14"/>
      <c r="L10" s="16" t="s">
        <v>21</v>
      </c>
    </row>
    <row r="11" spans="1:14" s="17" customFormat="1" ht="20.100000000000001" customHeight="1" x14ac:dyDescent="0.2">
      <c r="A11" s="11">
        <f>A10+1</f>
        <v>2</v>
      </c>
      <c r="B11" s="12" t="s">
        <v>22</v>
      </c>
      <c r="C11" s="13" t="s">
        <v>23</v>
      </c>
      <c r="D11" s="14">
        <v>430</v>
      </c>
      <c r="E11" s="14"/>
      <c r="F11" s="14"/>
      <c r="G11" s="15">
        <f t="shared" si="0"/>
        <v>430</v>
      </c>
      <c r="H11" s="14">
        <f t="shared" ref="H11:H24" si="2">ROUND(160/2.98,0)</f>
        <v>54</v>
      </c>
      <c r="I11" s="14"/>
      <c r="J11" s="14">
        <f t="shared" si="1"/>
        <v>54</v>
      </c>
      <c r="K11" s="14"/>
      <c r="L11" s="18"/>
      <c r="M11" s="48"/>
      <c r="N11" s="49"/>
    </row>
    <row r="12" spans="1:14" s="17" customFormat="1" ht="20.100000000000001" customHeight="1" x14ac:dyDescent="0.2">
      <c r="A12" s="11">
        <f>A11+1</f>
        <v>3</v>
      </c>
      <c r="B12" s="12" t="s">
        <v>24</v>
      </c>
      <c r="C12" s="13" t="s">
        <v>25</v>
      </c>
      <c r="D12" s="14">
        <v>430</v>
      </c>
      <c r="E12" s="19">
        <f>D12*0.15</f>
        <v>64.5</v>
      </c>
      <c r="F12" s="14"/>
      <c r="G12" s="15">
        <f t="shared" si="0"/>
        <v>430</v>
      </c>
      <c r="H12" s="14">
        <f t="shared" si="2"/>
        <v>54</v>
      </c>
      <c r="I12" s="14"/>
      <c r="J12" s="14">
        <f t="shared" si="1"/>
        <v>54</v>
      </c>
      <c r="K12" s="14"/>
      <c r="L12" s="16" t="s">
        <v>26</v>
      </c>
      <c r="M12" s="48"/>
      <c r="N12" s="49"/>
    </row>
    <row r="13" spans="1:14" s="17" customFormat="1" ht="20.100000000000001" customHeight="1" x14ac:dyDescent="0.2">
      <c r="A13" s="11">
        <f t="shared" ref="A13:A27" si="3">A12+1</f>
        <v>4</v>
      </c>
      <c r="B13" s="12" t="s">
        <v>27</v>
      </c>
      <c r="C13" s="13" t="s">
        <v>28</v>
      </c>
      <c r="D13" s="14">
        <v>430</v>
      </c>
      <c r="E13" s="14"/>
      <c r="F13" s="14"/>
      <c r="G13" s="15">
        <f t="shared" si="0"/>
        <v>430</v>
      </c>
      <c r="H13" s="14">
        <f t="shared" si="2"/>
        <v>54</v>
      </c>
      <c r="I13" s="14"/>
      <c r="J13" s="14">
        <f t="shared" si="1"/>
        <v>54</v>
      </c>
      <c r="K13" s="14"/>
      <c r="L13" s="20"/>
    </row>
    <row r="14" spans="1:14" s="17" customFormat="1" ht="20.100000000000001" customHeight="1" x14ac:dyDescent="0.2">
      <c r="A14" s="11">
        <f t="shared" si="3"/>
        <v>5</v>
      </c>
      <c r="B14" s="12" t="s">
        <v>29</v>
      </c>
      <c r="C14" s="13" t="s">
        <v>30</v>
      </c>
      <c r="D14" s="14">
        <v>430</v>
      </c>
      <c r="E14" s="14"/>
      <c r="F14" s="14"/>
      <c r="G14" s="15">
        <f t="shared" si="0"/>
        <v>430</v>
      </c>
      <c r="H14" s="14">
        <f t="shared" si="2"/>
        <v>54</v>
      </c>
      <c r="I14" s="14"/>
      <c r="J14" s="14">
        <f t="shared" si="1"/>
        <v>54</v>
      </c>
      <c r="K14" s="14"/>
      <c r="L14" s="21"/>
    </row>
    <row r="15" spans="1:14" s="17" customFormat="1" ht="20.100000000000001" customHeight="1" x14ac:dyDescent="0.2">
      <c r="A15" s="11">
        <f t="shared" si="3"/>
        <v>6</v>
      </c>
      <c r="B15" s="12" t="s">
        <v>31</v>
      </c>
      <c r="C15" s="13" t="s">
        <v>32</v>
      </c>
      <c r="D15" s="14">
        <v>430</v>
      </c>
      <c r="E15" s="14">
        <v>22</v>
      </c>
      <c r="F15" s="14"/>
      <c r="G15" s="15">
        <f t="shared" si="0"/>
        <v>430</v>
      </c>
      <c r="H15" s="14">
        <f t="shared" si="2"/>
        <v>54</v>
      </c>
      <c r="I15" s="14"/>
      <c r="J15" s="14">
        <f t="shared" si="1"/>
        <v>54</v>
      </c>
      <c r="K15" s="14"/>
      <c r="L15" s="22" t="s">
        <v>33</v>
      </c>
    </row>
    <row r="16" spans="1:14" s="17" customFormat="1" ht="20.100000000000001" customHeight="1" x14ac:dyDescent="0.2">
      <c r="A16" s="11">
        <f t="shared" si="3"/>
        <v>7</v>
      </c>
      <c r="B16" s="12" t="s">
        <v>34</v>
      </c>
      <c r="C16" s="13" t="s">
        <v>35</v>
      </c>
      <c r="D16" s="14">
        <v>430</v>
      </c>
      <c r="E16" s="14"/>
      <c r="F16" s="14"/>
      <c r="G16" s="15">
        <f t="shared" si="0"/>
        <v>430</v>
      </c>
      <c r="H16" s="14">
        <f t="shared" si="2"/>
        <v>54</v>
      </c>
      <c r="I16" s="14"/>
      <c r="J16" s="14">
        <f t="shared" si="1"/>
        <v>54</v>
      </c>
      <c r="K16" s="14"/>
      <c r="L16" s="18"/>
    </row>
    <row r="17" spans="1:14" s="6" customFormat="1" ht="20.100000000000001" customHeight="1" x14ac:dyDescent="0.2">
      <c r="A17" s="11">
        <f t="shared" si="3"/>
        <v>8</v>
      </c>
      <c r="B17" s="12" t="s">
        <v>36</v>
      </c>
      <c r="C17" s="13" t="s">
        <v>37</v>
      </c>
      <c r="D17" s="14">
        <v>430</v>
      </c>
      <c r="E17" s="19">
        <f>D17*0.15</f>
        <v>64.5</v>
      </c>
      <c r="F17" s="14"/>
      <c r="G17" s="15">
        <f t="shared" si="0"/>
        <v>430</v>
      </c>
      <c r="H17" s="14">
        <f t="shared" si="2"/>
        <v>54</v>
      </c>
      <c r="I17" s="14"/>
      <c r="J17" s="14">
        <f t="shared" si="1"/>
        <v>54</v>
      </c>
      <c r="K17" s="14"/>
      <c r="L17" s="16" t="s">
        <v>26</v>
      </c>
      <c r="M17" s="48"/>
      <c r="N17" s="49"/>
    </row>
    <row r="18" spans="1:14" s="6" customFormat="1" ht="20.100000000000001" customHeight="1" x14ac:dyDescent="0.2">
      <c r="A18" s="11">
        <f t="shared" si="3"/>
        <v>9</v>
      </c>
      <c r="B18" s="12" t="s">
        <v>38</v>
      </c>
      <c r="C18" s="13" t="s">
        <v>39</v>
      </c>
      <c r="D18" s="14">
        <v>430</v>
      </c>
      <c r="E18" s="14"/>
      <c r="F18" s="14"/>
      <c r="G18" s="15">
        <f t="shared" si="0"/>
        <v>430</v>
      </c>
      <c r="H18" s="14">
        <f t="shared" si="2"/>
        <v>54</v>
      </c>
      <c r="I18" s="14"/>
      <c r="J18" s="14">
        <f t="shared" si="1"/>
        <v>54</v>
      </c>
      <c r="K18" s="14"/>
      <c r="L18" s="16"/>
    </row>
    <row r="19" spans="1:14" s="17" customFormat="1" ht="49.5" customHeight="1" x14ac:dyDescent="0.2">
      <c r="A19" s="11">
        <f t="shared" si="3"/>
        <v>10</v>
      </c>
      <c r="B19" s="12" t="s">
        <v>40</v>
      </c>
      <c r="C19" s="13" t="s">
        <v>41</v>
      </c>
      <c r="D19" s="14">
        <v>430</v>
      </c>
      <c r="E19" s="14"/>
      <c r="F19" s="19">
        <f>(D19*23/32)+(D19*0.15*7/32)</f>
        <v>323.171875</v>
      </c>
      <c r="G19" s="69">
        <f t="shared" si="0"/>
        <v>106.828125</v>
      </c>
      <c r="H19" s="14">
        <f t="shared" si="2"/>
        <v>54</v>
      </c>
      <c r="I19" s="14"/>
      <c r="J19" s="14">
        <f t="shared" si="1"/>
        <v>54</v>
      </c>
      <c r="K19" s="14"/>
      <c r="L19" s="23" t="s">
        <v>42</v>
      </c>
    </row>
    <row r="20" spans="1:14" s="27" customFormat="1" ht="27.75" customHeight="1" x14ac:dyDescent="0.2">
      <c r="A20" s="11">
        <f t="shared" si="3"/>
        <v>11</v>
      </c>
      <c r="B20" s="12" t="s">
        <v>43</v>
      </c>
      <c r="C20" s="13" t="s">
        <v>44</v>
      </c>
      <c r="D20" s="24">
        <v>430</v>
      </c>
      <c r="E20" s="14"/>
      <c r="F20" s="25"/>
      <c r="G20" s="26">
        <f t="shared" si="0"/>
        <v>430</v>
      </c>
      <c r="H20" s="14">
        <f t="shared" si="2"/>
        <v>54</v>
      </c>
      <c r="I20" s="14"/>
      <c r="J20" s="14">
        <f t="shared" si="1"/>
        <v>54</v>
      </c>
      <c r="K20" s="14"/>
      <c r="L20" s="16"/>
      <c r="M20" s="50"/>
      <c r="N20" s="51"/>
    </row>
    <row r="21" spans="1:14" s="27" customFormat="1" ht="30" customHeight="1" x14ac:dyDescent="0.2">
      <c r="A21" s="11">
        <f t="shared" si="3"/>
        <v>12</v>
      </c>
      <c r="B21" s="12" t="s">
        <v>45</v>
      </c>
      <c r="C21" s="13" t="s">
        <v>46</v>
      </c>
      <c r="D21" s="24">
        <v>430</v>
      </c>
      <c r="E21" s="14"/>
      <c r="F21" s="28">
        <f>D21*0.3*9/44</f>
        <v>26.386363636363637</v>
      </c>
      <c r="G21" s="74">
        <f t="shared" si="0"/>
        <v>403.61363636363637</v>
      </c>
      <c r="H21" s="14">
        <f t="shared" si="2"/>
        <v>54</v>
      </c>
      <c r="I21" s="29"/>
      <c r="J21" s="14">
        <f t="shared" si="1"/>
        <v>54</v>
      </c>
      <c r="K21" s="14"/>
      <c r="L21" s="30" t="s">
        <v>47</v>
      </c>
      <c r="M21" s="31"/>
      <c r="N21" s="32"/>
    </row>
    <row r="22" spans="1:14" s="27" customFormat="1" ht="24.75" customHeight="1" x14ac:dyDescent="0.2">
      <c r="A22" s="11">
        <f t="shared" si="3"/>
        <v>13</v>
      </c>
      <c r="B22" s="12" t="s">
        <v>48</v>
      </c>
      <c r="C22" s="13" t="s">
        <v>49</v>
      </c>
      <c r="D22" s="19">
        <f>430</f>
        <v>430</v>
      </c>
      <c r="E22" s="14"/>
      <c r="F22" s="19"/>
      <c r="G22" s="15">
        <f t="shared" si="0"/>
        <v>430</v>
      </c>
      <c r="H22" s="14">
        <f t="shared" si="2"/>
        <v>54</v>
      </c>
      <c r="I22" s="19"/>
      <c r="J22" s="14">
        <f t="shared" si="1"/>
        <v>54</v>
      </c>
      <c r="K22" s="14"/>
      <c r="L22" s="23"/>
      <c r="M22" s="31"/>
      <c r="N22" s="32"/>
    </row>
    <row r="23" spans="1:14" s="38" customFormat="1" ht="36" customHeight="1" x14ac:dyDescent="0.2">
      <c r="A23" s="33">
        <f t="shared" si="3"/>
        <v>14</v>
      </c>
      <c r="B23" s="34" t="s">
        <v>50</v>
      </c>
      <c r="C23" s="35" t="s">
        <v>51</v>
      </c>
      <c r="D23" s="19">
        <f>430*13/44</f>
        <v>127.04545454545455</v>
      </c>
      <c r="E23" s="14"/>
      <c r="F23" s="19"/>
      <c r="G23" s="69">
        <f t="shared" si="0"/>
        <v>127.04545454545455</v>
      </c>
      <c r="H23" s="14">
        <f>ROUND(160/2.98,0)</f>
        <v>54</v>
      </c>
      <c r="I23" s="19">
        <f>H23*31/44</f>
        <v>38.045454545454547</v>
      </c>
      <c r="J23" s="70">
        <f t="shared" si="1"/>
        <v>16</v>
      </c>
      <c r="K23" s="14"/>
      <c r="L23" s="30" t="s">
        <v>52</v>
      </c>
      <c r="M23" s="36"/>
      <c r="N23" s="37"/>
    </row>
    <row r="24" spans="1:14" s="38" customFormat="1" ht="78" customHeight="1" x14ac:dyDescent="0.2">
      <c r="A24" s="33">
        <f t="shared" si="3"/>
        <v>15</v>
      </c>
      <c r="B24" s="34" t="s">
        <v>53</v>
      </c>
      <c r="C24" s="35" t="s">
        <v>54</v>
      </c>
      <c r="D24" s="39">
        <f>430*40/44</f>
        <v>390.90909090909093</v>
      </c>
      <c r="E24" s="40"/>
      <c r="F24" s="39">
        <f>(D24*0.3)+ROUND(430*3/(32*5),1)+ (430*9/32)</f>
        <v>246.31022727272727</v>
      </c>
      <c r="G24" s="69">
        <f t="shared" si="0"/>
        <v>144.59886363636366</v>
      </c>
      <c r="H24" s="14">
        <f t="shared" si="2"/>
        <v>54</v>
      </c>
      <c r="I24" s="39">
        <f>H24*4/44</f>
        <v>4.9090909090909092</v>
      </c>
      <c r="J24" s="70">
        <f t="shared" si="1"/>
        <v>49.1</v>
      </c>
      <c r="K24" s="14"/>
      <c r="L24" s="41" t="s">
        <v>55</v>
      </c>
      <c r="M24" s="36"/>
      <c r="N24" s="37"/>
    </row>
    <row r="25" spans="1:14" s="38" customFormat="1" ht="30" customHeight="1" x14ac:dyDescent="0.2">
      <c r="A25" s="33">
        <f t="shared" si="3"/>
        <v>16</v>
      </c>
      <c r="B25" s="34" t="s">
        <v>56</v>
      </c>
      <c r="C25" s="35" t="s">
        <v>35</v>
      </c>
      <c r="D25" s="19">
        <f>430*22/44</f>
        <v>215</v>
      </c>
      <c r="E25" s="14"/>
      <c r="F25" s="19">
        <f>D25*0.3</f>
        <v>64.5</v>
      </c>
      <c r="G25" s="69">
        <f t="shared" ref="G25:G27" si="4">D25-F25</f>
        <v>150.5</v>
      </c>
      <c r="H25" s="14">
        <f>ROUND(160/2.98,0)</f>
        <v>54</v>
      </c>
      <c r="I25" s="19">
        <f>H25*22/44</f>
        <v>27</v>
      </c>
      <c r="J25" s="70">
        <f t="shared" si="1"/>
        <v>27</v>
      </c>
      <c r="K25" s="14"/>
      <c r="L25" s="30" t="s">
        <v>57</v>
      </c>
      <c r="M25" s="36"/>
      <c r="N25" s="37"/>
    </row>
    <row r="26" spans="1:14" s="38" customFormat="1" ht="31.5" customHeight="1" x14ac:dyDescent="0.2">
      <c r="A26" s="33">
        <f t="shared" si="3"/>
        <v>17</v>
      </c>
      <c r="B26" s="34" t="s">
        <v>58</v>
      </c>
      <c r="C26" s="35" t="s">
        <v>59</v>
      </c>
      <c r="D26" s="19">
        <f t="shared" ref="D26:D27" si="5">430*13/44</f>
        <v>127.04545454545455</v>
      </c>
      <c r="E26" s="14"/>
      <c r="F26" s="19">
        <f>D26*0.3</f>
        <v>38.11363636363636</v>
      </c>
      <c r="G26" s="69">
        <f t="shared" si="4"/>
        <v>88.931818181818187</v>
      </c>
      <c r="H26" s="24">
        <f t="shared" ref="H26:H27" si="6">ROUND(160/2.98,0)</f>
        <v>54</v>
      </c>
      <c r="I26" s="19">
        <f t="shared" ref="I26:I27" si="7">H26*31/44</f>
        <v>38.045454545454547</v>
      </c>
      <c r="J26" s="70">
        <f t="shared" si="1"/>
        <v>16</v>
      </c>
      <c r="K26" s="14"/>
      <c r="L26" s="42" t="s">
        <v>60</v>
      </c>
      <c r="M26" s="36"/>
      <c r="N26" s="37"/>
    </row>
    <row r="27" spans="1:14" s="38" customFormat="1" ht="31.5" customHeight="1" x14ac:dyDescent="0.2">
      <c r="A27" s="33">
        <f t="shared" si="3"/>
        <v>18</v>
      </c>
      <c r="B27" s="34" t="s">
        <v>61</v>
      </c>
      <c r="C27" s="35" t="s">
        <v>62</v>
      </c>
      <c r="D27" s="19">
        <f t="shared" si="5"/>
        <v>127.04545454545455</v>
      </c>
      <c r="E27" s="14"/>
      <c r="F27" s="19">
        <f>D27*0.3</f>
        <v>38.11363636363636</v>
      </c>
      <c r="G27" s="69">
        <f t="shared" si="4"/>
        <v>88.931818181818187</v>
      </c>
      <c r="H27" s="24">
        <f t="shared" si="6"/>
        <v>54</v>
      </c>
      <c r="I27" s="19">
        <f t="shared" si="7"/>
        <v>38.045454545454547</v>
      </c>
      <c r="J27" s="70">
        <f t="shared" si="1"/>
        <v>16</v>
      </c>
      <c r="K27" s="14"/>
      <c r="L27" s="42" t="s">
        <v>60</v>
      </c>
      <c r="M27" s="36"/>
      <c r="N27" s="37"/>
    </row>
    <row r="28" spans="1:14" x14ac:dyDescent="0.2">
      <c r="G28" s="44"/>
    </row>
    <row r="29" spans="1:14" x14ac:dyDescent="0.2">
      <c r="G29" s="44"/>
    </row>
    <row r="30" spans="1:14" x14ac:dyDescent="0.2">
      <c r="G30" s="44"/>
      <c r="I30" s="52" t="s">
        <v>63</v>
      </c>
      <c r="J30" s="52"/>
      <c r="K30" s="52"/>
      <c r="L30" s="52"/>
    </row>
    <row r="31" spans="1:14" x14ac:dyDescent="0.2">
      <c r="B31" s="47" t="s">
        <v>64</v>
      </c>
      <c r="C31" s="47"/>
      <c r="D31" s="47"/>
      <c r="G31" s="44"/>
      <c r="I31" s="47" t="s">
        <v>65</v>
      </c>
      <c r="J31" s="47"/>
      <c r="K31" s="47"/>
      <c r="L31" s="47"/>
    </row>
    <row r="38" spans="2:12" x14ac:dyDescent="0.2">
      <c r="B38" s="46"/>
      <c r="C38" s="46"/>
      <c r="D38" s="46"/>
      <c r="I38" s="47" t="s">
        <v>66</v>
      </c>
      <c r="J38" s="47"/>
      <c r="K38" s="47"/>
      <c r="L38" s="47"/>
    </row>
  </sheetData>
  <autoFilter ref="B8:L27" xr:uid="{00000000-0009-0000-0000-000000000000}">
    <filterColumn colId="0" showButton="0"/>
    <filterColumn colId="6" showButton="0"/>
    <filterColumn colId="7" showButton="0"/>
    <filterColumn colId="8" showButton="0"/>
  </autoFilter>
  <mergeCells count="24">
    <mergeCell ref="A5:L5"/>
    <mergeCell ref="A1:D1"/>
    <mergeCell ref="G1:K1"/>
    <mergeCell ref="A2:D2"/>
    <mergeCell ref="G2:K2"/>
    <mergeCell ref="A3:D3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B38:D38"/>
    <mergeCell ref="I38:L38"/>
    <mergeCell ref="M11:N11"/>
    <mergeCell ref="M12:N12"/>
    <mergeCell ref="M17:N17"/>
    <mergeCell ref="M20:N20"/>
    <mergeCell ref="I30:L30"/>
    <mergeCell ref="B31:D31"/>
    <mergeCell ref="I31:L31"/>
  </mergeCells>
  <printOptions horizontalCentered="1"/>
  <pageMargins left="0.48" right="0.33" top="0.61" bottom="0.55000000000000004" header="0.3" footer="0.3"/>
  <pageSetup paperSize="9" orientation="landscape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 TẾ 2020-2021</vt:lpstr>
      <vt:lpstr>'KINH TẾ 2020-2021'!Print_Titles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TS Nguyen Trong Nghia</cp:lastModifiedBy>
  <dcterms:created xsi:type="dcterms:W3CDTF">2021-09-21T12:22:23Z</dcterms:created>
  <dcterms:modified xsi:type="dcterms:W3CDTF">2021-09-22T11:14:37Z</dcterms:modified>
</cp:coreProperties>
</file>