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0-2021\Khoi luong NH 2020-2021\"/>
    </mc:Choice>
  </mc:AlternateContent>
  <xr:revisionPtr revIDLastSave="0" documentId="13_ncr:1_{1F05B6DD-4200-4AA9-A6A4-5C17B7D4CC0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4" i="1" l="1"/>
  <c r="G23" i="1"/>
  <c r="G30" i="1"/>
  <c r="G29" i="1"/>
  <c r="F22" i="1"/>
  <c r="J35" i="1" l="1"/>
  <c r="H36" i="1"/>
  <c r="K36" i="1" l="1"/>
  <c r="M36" i="1" s="1"/>
  <c r="O36" i="1" s="1"/>
  <c r="H13" i="1"/>
  <c r="H14" i="1"/>
  <c r="K31" i="1" l="1"/>
  <c r="K32" i="1"/>
  <c r="E37" i="1"/>
  <c r="F37" i="1"/>
  <c r="G37" i="1"/>
  <c r="I37" i="1"/>
  <c r="J33" i="1" l="1"/>
  <c r="H35" i="1"/>
  <c r="H34" i="1"/>
  <c r="H33" i="1"/>
  <c r="J37" i="1" l="1"/>
  <c r="K33" i="1"/>
  <c r="M33" i="1" s="1"/>
  <c r="O33" i="1" s="1"/>
  <c r="K34" i="1"/>
  <c r="M34" i="1" s="1"/>
  <c r="O34" i="1" s="1"/>
  <c r="K35" i="1"/>
  <c r="M35" i="1" s="1"/>
  <c r="O35" i="1" s="1"/>
  <c r="H32" i="1" l="1"/>
  <c r="H31" i="1"/>
  <c r="K28" i="1"/>
  <c r="H28" i="1"/>
  <c r="K27" i="1"/>
  <c r="H27" i="1"/>
  <c r="H25" i="1"/>
  <c r="K25" i="1"/>
  <c r="K18" i="1"/>
  <c r="H18" i="1"/>
  <c r="H15" i="1"/>
  <c r="K15" i="1"/>
  <c r="L25" i="1" l="1"/>
  <c r="N25" i="1" s="1"/>
  <c r="L28" i="1"/>
  <c r="N28" i="1" s="1"/>
  <c r="M32" i="1"/>
  <c r="M27" i="1"/>
  <c r="O27" i="1" s="1"/>
  <c r="L15" i="1"/>
  <c r="N15" i="1" s="1"/>
  <c r="L31" i="1"/>
  <c r="N31" i="1" s="1"/>
  <c r="M28" i="1"/>
  <c r="O28" i="1" s="1"/>
  <c r="M31" i="1"/>
  <c r="O31" i="1" s="1"/>
  <c r="M15" i="1"/>
  <c r="O15" i="1" s="1"/>
  <c r="L32" i="1"/>
  <c r="L27" i="1"/>
  <c r="N27" i="1" s="1"/>
  <c r="M25" i="1"/>
  <c r="O25" i="1" s="1"/>
  <c r="L18" i="1"/>
  <c r="N18" i="1" s="1"/>
  <c r="M18" i="1"/>
  <c r="O18" i="1" s="1"/>
  <c r="O32" i="1" l="1"/>
  <c r="N32" i="1"/>
  <c r="K17" i="1"/>
  <c r="K26" i="1"/>
  <c r="H26" i="1"/>
  <c r="H17" i="1"/>
  <c r="L26" i="1" l="1"/>
  <c r="N26" i="1" s="1"/>
  <c r="L17" i="1"/>
  <c r="N17" i="1" s="1"/>
  <c r="M17" i="1"/>
  <c r="O17" i="1" s="1"/>
  <c r="M26" i="1"/>
  <c r="O26" i="1" s="1"/>
  <c r="K13" i="1"/>
  <c r="H21" i="1"/>
  <c r="A37" i="1"/>
  <c r="K30" i="1"/>
  <c r="H30" i="1"/>
  <c r="C30" i="1"/>
  <c r="B30" i="1"/>
  <c r="K29" i="1"/>
  <c r="H29" i="1"/>
  <c r="C29" i="1"/>
  <c r="B29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C21" i="1"/>
  <c r="B21" i="1"/>
  <c r="K20" i="1"/>
  <c r="H20" i="1"/>
  <c r="C20" i="1"/>
  <c r="B20" i="1"/>
  <c r="K19" i="1"/>
  <c r="H19" i="1"/>
  <c r="C19" i="1"/>
  <c r="B19" i="1"/>
  <c r="K16" i="1"/>
  <c r="H16" i="1"/>
  <c r="C16" i="1"/>
  <c r="B16" i="1"/>
  <c r="K14" i="1"/>
  <c r="C14" i="1"/>
  <c r="B14" i="1"/>
  <c r="C13" i="1"/>
  <c r="B13" i="1"/>
  <c r="K12" i="1"/>
  <c r="H12" i="1"/>
  <c r="C12" i="1"/>
  <c r="B12" i="1"/>
  <c r="H37" i="1" l="1"/>
  <c r="K37" i="1"/>
  <c r="M12" i="1"/>
  <c r="O12" i="1" s="1"/>
  <c r="L12" i="1"/>
  <c r="N12" i="1" s="1"/>
  <c r="M14" i="1"/>
  <c r="O14" i="1" s="1"/>
  <c r="L14" i="1"/>
  <c r="N14" i="1" s="1"/>
  <c r="M30" i="1"/>
  <c r="O30" i="1" s="1"/>
  <c r="L30" i="1"/>
  <c r="N30" i="1" s="1"/>
  <c r="M23" i="1"/>
  <c r="O23" i="1" s="1"/>
  <c r="L23" i="1"/>
  <c r="N23" i="1" s="1"/>
  <c r="M29" i="1"/>
  <c r="O29" i="1" s="1"/>
  <c r="L29" i="1"/>
  <c r="N29" i="1" s="1"/>
  <c r="L16" i="1"/>
  <c r="N16" i="1" s="1"/>
  <c r="M16" i="1"/>
  <c r="O16" i="1" s="1"/>
  <c r="L19" i="1"/>
  <c r="N19" i="1" s="1"/>
  <c r="M19" i="1"/>
  <c r="O19" i="1" s="1"/>
  <c r="M21" i="1"/>
  <c r="O21" i="1" s="1"/>
  <c r="L21" i="1"/>
  <c r="N21" i="1" s="1"/>
  <c r="M22" i="1"/>
  <c r="L22" i="1"/>
  <c r="M20" i="1"/>
  <c r="O20" i="1" s="1"/>
  <c r="L20" i="1"/>
  <c r="N20" i="1" s="1"/>
  <c r="L24" i="1"/>
  <c r="N24" i="1" s="1"/>
  <c r="M24" i="1"/>
  <c r="O24" i="1" s="1"/>
  <c r="O22" i="1" l="1"/>
  <c r="N22" i="1"/>
  <c r="M13" i="1"/>
  <c r="O13" i="1" s="1"/>
  <c r="L13" i="1"/>
  <c r="N13" i="1" s="1"/>
  <c r="L37" i="1" l="1"/>
  <c r="N37" i="1"/>
  <c r="M37" i="1"/>
  <c r="O37" i="1"/>
</calcChain>
</file>

<file path=xl/sharedStrings.xml><?xml version="1.0" encoding="utf-8"?>
<sst xmlns="http://schemas.openxmlformats.org/spreadsheetml/2006/main" count="96" uniqueCount="95">
  <si>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</si>
  <si>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</si>
  <si>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</si>
  <si>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</si>
  <si>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</si>
  <si>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</si>
  <si>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</si>
  <si>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</si>
  <si>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</si>
  <si>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</si>
  <si>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</si>
  <si>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</si>
  <si>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</si>
  <si>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</si>
  <si>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</si>
  <si>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</si>
  <si>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</si>
  <si>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</si>
  <si>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</si>
  <si>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</si>
  <si>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</si>
  <si>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</si>
  <si>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</si>
  <si>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</si>
  <si>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</si>
  <si>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</si>
  <si>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</si>
  <si>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</si>
  <si>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</si>
  <si>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</si>
  <si>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</si>
  <si>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</si>
  <si>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</si>
  <si>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</si>
  <si>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</si>
  <si>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</si>
  <si>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</si>
  <si>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Số giờ</t>
  </si>
  <si>
    <t>Tổng số giờ hoạt động cả năm</t>
  </si>
  <si>
    <t>TRƯỜNG CAO ĐẲNG LÝ TỰ TRỌNG</t>
  </si>
  <si>
    <t>THÀNH PHỐ HỒ CHÍ MINH</t>
  </si>
  <si>
    <t xml:space="preserve">Nguyễn Lương </t>
  </si>
  <si>
    <t>Tâm</t>
  </si>
  <si>
    <t xml:space="preserve">Trần Thế </t>
  </si>
  <si>
    <t xml:space="preserve">Sơn </t>
  </si>
  <si>
    <t xml:space="preserve">Trần Văn </t>
  </si>
  <si>
    <t>Đông</t>
  </si>
  <si>
    <t>KHOA ĐỘNG LỰC</t>
  </si>
  <si>
    <t>Đỗ Hoàng</t>
  </si>
  <si>
    <t>Duy</t>
  </si>
  <si>
    <t>Nguyễn Thành</t>
  </si>
  <si>
    <t>Đức</t>
  </si>
  <si>
    <t>Kiều Trung</t>
  </si>
  <si>
    <t>Tín</t>
  </si>
  <si>
    <t>Nguyễn Anh</t>
  </si>
  <si>
    <t xml:space="preserve">Tuấn </t>
  </si>
  <si>
    <t xml:space="preserve">Lý Văn </t>
  </si>
  <si>
    <t>Trung</t>
  </si>
  <si>
    <t>Nguyễn Hoàng</t>
  </si>
  <si>
    <t>Vinh</t>
  </si>
  <si>
    <t>Nguyễn Anh Tuấn</t>
  </si>
  <si>
    <t>Tiến</t>
  </si>
  <si>
    <t>Tân</t>
  </si>
  <si>
    <t>Bùi Trọng</t>
  </si>
  <si>
    <t>Giang Văn</t>
  </si>
  <si>
    <t>Võ Quốc</t>
  </si>
  <si>
    <t>- Bắt đầu làm từ 01/05/2021 (được miễn giảm 31 tuần)</t>
  </si>
  <si>
    <t>Nguyễn Khắc</t>
  </si>
  <si>
    <t>Huân</t>
  </si>
  <si>
    <t>Thành phố Hồ Chí Minh, ngày     tháng     năm 2021</t>
  </si>
  <si>
    <t xml:space="preserve"> NĂM HỌC 2020 - 2021</t>
  </si>
  <si>
    <t>- 01 bài tham luận và báo cáo tại HTKH cấp khoa chung với Thầy Trung (60/2 = 30 giờ)</t>
  </si>
  <si>
    <t>- 01 bài tham luận tại HTKH cấp khoa chung với thầy Tín (30/2=15 giờ)</t>
  </si>
  <si>
    <t>- 01 bài tham luận tại HTKH cấp khoa chung với thầy Tâm (30/2=15 giờ)</t>
  </si>
  <si>
    <t>- 01 bài tham luận tại HTKH cấp khoa chung với thầy Thái (30/2=15 giờ)</t>
  </si>
  <si>
    <t>- 01 bài tham luận tại HTKH cấp khoa chung với thầy Thế Sơn (30/2=15 giờ)</t>
  </si>
  <si>
    <t>- 01 bài tham luận tại HTKH cấp khoa chung với thầy Vinh (30/2=15 giờ)</t>
  </si>
  <si>
    <t>- 01 bài tham luận và báo cáo tại HTKH cấp khoa chung với thầy Đức (60/2=30 giờ)</t>
  </si>
  <si>
    <t>- 01 bài tham luận và báo cáo tại HTKH cấp khoa chung với thầy Thái Sơn (60/2=30 giờ)</t>
  </si>
  <si>
    <t>- 01 bài tham luận báo cáo tại HTKH cấp khoa chung với thầy Thịnh (60/2=30 giờ)</t>
  </si>
  <si>
    <t>- 01 bài tham luận tại HTKH cấp khoa chung với thầy Đông (30/2=15 giờ)</t>
  </si>
  <si>
    <t>- 01 bài tham luận tại HTKH cấp khoa chung với thầy Hoàng Duy (30/2=15 giờ)</t>
  </si>
  <si>
    <t>- 01 bài tham luận tại HTKH cấp khoa chung với thầy Bình (30/2=15 giờ)</t>
  </si>
  <si>
    <t>- 01 bài tham luận tại HTKH cấp khoa chung với thầy Kiệt (30/2=15 giờ)</t>
  </si>
  <si>
    <r>
      <t xml:space="preserve">- Bắt đầu làm từ 01/03/2021 (được miễn giảm 22 tuần)
</t>
    </r>
    <r>
      <rPr>
        <b/>
        <sz val="10"/>
        <rFont val="Times New Roman"/>
        <family val="1"/>
      </rPr>
      <t xml:space="preserve">- </t>
    </r>
    <r>
      <rPr>
        <sz val="10"/>
        <rFont val="Times New Roman"/>
        <family val="1"/>
      </rPr>
      <t>01 bài tham luận tại HTKH cấp khoa chung với thầy Tuấn (30/2=15 giờ)</t>
    </r>
  </si>
  <si>
    <t>- 01 bài tham luận tại HTKH cấp khoa chung với thầy Mạnh (30/2=15 giờ)</t>
  </si>
  <si>
    <t>* Hội thảo khoa học quốc tế COSS2020  được tổ chức vào  ngày 28/11/2020</t>
  </si>
  <si>
    <t>- 01 bài tham luận tại HTKH cấp khoa chung với thầy Tân (30/2=15 giờ)
- 01 bài tham luận tại Hội thảo Quốc tế COSS2020 với thầy Thịnh (240/2=120 giờ)</t>
  </si>
  <si>
    <t>- 01 bài tham luận và báo cáo tại HTKH cấp khoa chung với Thầy  Nguyên (60/2=30 giờ)
- 01 bài tham luận tại Hội thảo Quốc tế COSS2020 (240 giờ)</t>
  </si>
  <si>
    <t>- 01 bài tham luận và báo cáo tại HTKH cấp khoa chung với Thầy Quốc Bảo (60/2 = 30 giờ)
- 01 bài tham luận tại Hội thảo Quốc tế COSS2020 (240 giờ)</t>
  </si>
  <si>
    <t>- 01 bài tham luận tại HTKH cấp khoa chung với thầy Huân (30/2=15 giờ)
- 01 bài tham luận tại Hội thảo Quốc tế COSS2020 (240 giờ)
- 01 bài đăng trên tạp chí International journal of engineering and advanced technology studies (03 tác giả) (480/3=160 giờ)
- 01 bài đăng trên tạp chí Springer Nature (Scopus) (02 tác giả) (800/2= 400 giờ)</t>
  </si>
  <si>
    <t>- 01 bài tham luận tại HTKH cấp khoa chung với thầy Quốc Duy (30/2=15 giờ)
- 01 bài tham luận tại Hội thảo Quốc tế COSS2020 (240 giờ)
- Báo cáo Hội thảo cấp trường "Nâng cao chất lượng giảng dạy trực tuyến" (30 giờ) (3 báo cáo)</t>
  </si>
  <si>
    <t>- 01 bài tham luận báo cáo tại HTKH cấp khoa chung với thầy Hóa (60/2=30 giờ)
- 01 bài tham luận tại Hội thảo Quốc tế COSS2020 với thầy Tuấn (240/2=120 giờ)
- Báo cáo Hội thảo cấp trường "Nâng cao chất lượng giảng dạy trực tuyến" (15 giờ) (3 báo cáo)</t>
  </si>
  <si>
    <t>- 01 bài tham luận và báo cáo tại HTKH cấp khoa chung với Thầy  Phúc Bảo (60/2=30 giờ)
- 01 bài tham luận tại Hội thảo Quốc tế COSS2020 (240 giờ)
- Báo cáo Hội thảo cấp trường "Nâng cao chất lượng giảng dạy trực tuyến" (15 giờ) (3 báo cáo)</t>
  </si>
  <si>
    <t>- Bắt đầu làm từ 01/04/2021 (được miễn giảm 26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</si>
</sst>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5" xfId="0" applyNumberFormat="1" applyFont="1" applyBorder="1" applyAlignment="1">
      <alignment vertical="center"/>
    </xf>
    <xf numFmtId="2" fontId="1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6"/>
  <sheetViews>
    <sheetView tabSelected="1" topLeftCell="A32" zoomScale="115" zoomScaleNormal="115" workbookViewId="0">
      <selection activeCell="J35" sqref="J35"/>
    </sheetView>
  </sheetViews>
  <sheetFormatPr defaultRowHeight="16.5" x14ac:dyDescent="0.25"/>
  <cols>
    <col min="1" max="1" width="4.5703125" style="38" customWidth="1"/>
    <col min="2" max="2" width="19.140625" style="7" customWidth="1"/>
    <col min="3" max="3" width="10" style="7" customWidth="1"/>
    <col min="4" max="4" width="5.7109375" style="7" customWidth="1"/>
    <col min="5" max="5" width="6.7109375" style="38" customWidth="1"/>
    <col min="6" max="6" width="7" style="38" customWidth="1"/>
    <col min="7" max="7" width="7.5703125" style="38" customWidth="1"/>
    <col min="8" max="8" width="7.140625" style="38" customWidth="1"/>
    <col min="9" max="9" width="7.5703125" style="38" customWidth="1"/>
    <col min="10" max="10" width="7.42578125" style="38" customWidth="1"/>
    <col min="11" max="11" width="8.140625" style="40" customWidth="1"/>
    <col min="12" max="12" width="8.42578125" style="38" customWidth="1"/>
    <col min="13" max="13" width="8.7109375" style="38" customWidth="1"/>
    <col min="14" max="14" width="7" style="41" customWidth="1"/>
    <col min="15" max="15" width="8.42578125" style="4" customWidth="1"/>
    <col min="16" max="16" width="18.140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1" t="s">
        <v>0</v>
      </c>
      <c r="B1" s="111"/>
      <c r="C1" s="111"/>
      <c r="D1" s="111"/>
      <c r="E1" s="111"/>
      <c r="F1" s="111"/>
      <c r="G1" s="111"/>
      <c r="H1" s="1"/>
      <c r="I1" s="115" t="s">
        <v>1</v>
      </c>
      <c r="J1" s="115"/>
      <c r="K1" s="115"/>
      <c r="L1" s="115"/>
      <c r="M1" s="115"/>
      <c r="N1" s="115"/>
      <c r="O1" s="115"/>
      <c r="P1" s="5"/>
    </row>
    <row r="2" spans="1:18" x14ac:dyDescent="0.25">
      <c r="A2" s="112" t="s">
        <v>39</v>
      </c>
      <c r="B2" s="112"/>
      <c r="C2" s="112"/>
      <c r="D2" s="112"/>
      <c r="E2" s="112"/>
      <c r="F2" s="112"/>
      <c r="G2" s="112"/>
      <c r="H2" s="3"/>
      <c r="I2" s="115" t="s">
        <v>2</v>
      </c>
      <c r="J2" s="115"/>
      <c r="K2" s="115"/>
      <c r="L2" s="115"/>
      <c r="M2" s="115"/>
      <c r="N2" s="115"/>
      <c r="O2" s="115"/>
      <c r="P2" s="5"/>
    </row>
    <row r="3" spans="1:18" x14ac:dyDescent="0.25">
      <c r="A3" s="112" t="s">
        <v>40</v>
      </c>
      <c r="B3" s="112"/>
      <c r="C3" s="112"/>
      <c r="D3" s="112"/>
      <c r="E3" s="112"/>
      <c r="F3" s="112"/>
      <c r="G3" s="112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3" t="s">
        <v>3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4"/>
      <c r="R5" s="14"/>
    </row>
    <row r="6" spans="1:18" s="15" customFormat="1" ht="20.25" x14ac:dyDescent="0.3">
      <c r="A6" s="114" t="s">
        <v>70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4"/>
      <c r="R6" s="14"/>
    </row>
    <row r="7" spans="1:18" s="15" customFormat="1" ht="20.25" x14ac:dyDescent="0.3">
      <c r="A7" s="114" t="s">
        <v>47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98" t="s">
        <v>4</v>
      </c>
      <c r="B9" s="100" t="s">
        <v>5</v>
      </c>
      <c r="C9" s="101"/>
      <c r="D9" s="104" t="s">
        <v>6</v>
      </c>
      <c r="E9" s="105"/>
      <c r="F9" s="92" t="s">
        <v>7</v>
      </c>
      <c r="G9" s="92"/>
      <c r="H9" s="106" t="s">
        <v>38</v>
      </c>
      <c r="I9" s="109" t="s">
        <v>8</v>
      </c>
      <c r="J9" s="109" t="s">
        <v>9</v>
      </c>
      <c r="K9" s="109" t="s">
        <v>10</v>
      </c>
      <c r="L9" s="109" t="s">
        <v>11</v>
      </c>
      <c r="M9" s="109" t="s">
        <v>12</v>
      </c>
      <c r="N9" s="90" t="s">
        <v>13</v>
      </c>
      <c r="O9" s="90" t="s">
        <v>14</v>
      </c>
      <c r="P9" s="92" t="s">
        <v>15</v>
      </c>
    </row>
    <row r="10" spans="1:18" ht="41.25" customHeight="1" x14ac:dyDescent="0.25">
      <c r="A10" s="99"/>
      <c r="B10" s="102"/>
      <c r="C10" s="103"/>
      <c r="D10" s="21" t="s">
        <v>16</v>
      </c>
      <c r="E10" s="22" t="s">
        <v>37</v>
      </c>
      <c r="F10" s="23" t="s">
        <v>17</v>
      </c>
      <c r="G10" s="23" t="s">
        <v>18</v>
      </c>
      <c r="H10" s="107"/>
      <c r="I10" s="110"/>
      <c r="J10" s="110"/>
      <c r="K10" s="110"/>
      <c r="L10" s="110"/>
      <c r="M10" s="110"/>
      <c r="N10" s="91"/>
      <c r="O10" s="91"/>
      <c r="P10" s="92"/>
    </row>
    <row r="11" spans="1:18" s="30" customFormat="1" ht="15" customHeight="1" x14ac:dyDescent="0.2">
      <c r="A11" s="24" t="s">
        <v>19</v>
      </c>
      <c r="B11" s="93" t="s">
        <v>20</v>
      </c>
      <c r="C11" s="94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5" customFormat="1" ht="75.75" customHeight="1" x14ac:dyDescent="0.25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1"/>
      <c r="E12" s="72"/>
      <c r="F12" s="73"/>
      <c r="G12" s="88">
        <v>30</v>
      </c>
      <c r="H12" s="73">
        <f>E12+F12+G12</f>
        <v>30</v>
      </c>
      <c r="I12" s="73">
        <v>160</v>
      </c>
      <c r="J12" s="73">
        <v>0</v>
      </c>
      <c r="K12" s="73">
        <f t="shared" ref="K12:K32" si="0">I12-J12</f>
        <v>160</v>
      </c>
      <c r="L12" s="73">
        <f>IF(H12-K12&lt;=0,0,H12-K12)</f>
        <v>0</v>
      </c>
      <c r="M12" s="73">
        <f>IF(K12-H12&lt;=0,0,K12-H12)</f>
        <v>130</v>
      </c>
      <c r="N12" s="84">
        <f>ROUND(L12/2.98,1)</f>
        <v>0</v>
      </c>
      <c r="O12" s="83">
        <f>ROUND(M12/2.98,1)</f>
        <v>43.6</v>
      </c>
      <c r="P12" s="85" t="s">
        <v>71</v>
      </c>
      <c r="Q12" s="34"/>
      <c r="R12" s="34"/>
    </row>
    <row r="13" spans="1:18" s="5" customFormat="1" ht="89.25" x14ac:dyDescent="0.25">
      <c r="A13" s="31">
        <v>2</v>
      </c>
      <c r="B13" s="32" t="str">
        <f>'[1]CAP TRUONG_HKI'!B16</f>
        <v>Hoàng Phúc</v>
      </c>
      <c r="C13" s="33" t="str">
        <f>'[1]CAP TRUONG_HKI'!C16</f>
        <v>Bảo</v>
      </c>
      <c r="D13" s="74"/>
      <c r="E13" s="72"/>
      <c r="F13" s="73">
        <v>240</v>
      </c>
      <c r="G13" s="88">
        <v>30</v>
      </c>
      <c r="H13" s="86">
        <f t="shared" ref="H13:H14" si="1">E13+F13+G13</f>
        <v>270</v>
      </c>
      <c r="I13" s="73">
        <v>160</v>
      </c>
      <c r="J13" s="73">
        <v>0</v>
      </c>
      <c r="K13" s="73">
        <f t="shared" si="0"/>
        <v>160</v>
      </c>
      <c r="L13" s="73">
        <f t="shared" ref="L13:L30" si="2">IF(H13-K13&lt;=0,0,H13-K13)</f>
        <v>110</v>
      </c>
      <c r="M13" s="73">
        <f>IF(K13-H13&lt;=0,0,K13-H13)</f>
        <v>0</v>
      </c>
      <c r="N13" s="84">
        <f t="shared" ref="N13:N30" si="3">ROUND(L13/2.98,1)</f>
        <v>36.9</v>
      </c>
      <c r="O13" s="83">
        <f t="shared" ref="O13:O30" si="4">ROUND(M13/2.98,1)</f>
        <v>0</v>
      </c>
      <c r="P13" s="85" t="s">
        <v>88</v>
      </c>
      <c r="Q13" s="37"/>
      <c r="R13" s="37"/>
    </row>
    <row r="14" spans="1:18" s="5" customFormat="1" ht="69.75" customHeight="1" x14ac:dyDescent="0.25">
      <c r="A14" s="31">
        <v>3</v>
      </c>
      <c r="B14" s="32" t="str">
        <f>'[1]CAP TRUONG_HKI'!B17</f>
        <v>Nguyễn Thái</v>
      </c>
      <c r="C14" s="33" t="str">
        <f>'[1]CAP TRUONG_HKI'!C17</f>
        <v>Bình</v>
      </c>
      <c r="D14" s="75"/>
      <c r="E14" s="72"/>
      <c r="F14" s="73"/>
      <c r="G14" s="88">
        <v>15</v>
      </c>
      <c r="H14" s="86">
        <f t="shared" si="1"/>
        <v>15</v>
      </c>
      <c r="I14" s="73">
        <v>160</v>
      </c>
      <c r="J14" s="73">
        <v>0</v>
      </c>
      <c r="K14" s="73">
        <f t="shared" si="0"/>
        <v>160</v>
      </c>
      <c r="L14" s="73">
        <f t="shared" si="2"/>
        <v>0</v>
      </c>
      <c r="M14" s="73">
        <f t="shared" ref="M14:M21" si="5">IF(K14-H14&lt;=0,0,K14-H14)</f>
        <v>145</v>
      </c>
      <c r="N14" s="84">
        <f t="shared" si="3"/>
        <v>0</v>
      </c>
      <c r="O14" s="83">
        <f t="shared" si="4"/>
        <v>48.7</v>
      </c>
      <c r="P14" s="85" t="s">
        <v>72</v>
      </c>
      <c r="Q14" s="37"/>
      <c r="R14" s="37"/>
    </row>
    <row r="15" spans="1:18" s="5" customFormat="1" ht="60" customHeight="1" x14ac:dyDescent="0.25">
      <c r="A15" s="31">
        <v>4</v>
      </c>
      <c r="B15" s="32" t="s">
        <v>48</v>
      </c>
      <c r="C15" s="33" t="s">
        <v>49</v>
      </c>
      <c r="D15" s="74"/>
      <c r="E15" s="72"/>
      <c r="F15" s="73"/>
      <c r="G15" s="88">
        <v>15</v>
      </c>
      <c r="H15" s="73">
        <f t="shared" ref="H15" si="6">E15+F15+G15</f>
        <v>15</v>
      </c>
      <c r="I15" s="73">
        <v>160</v>
      </c>
      <c r="J15" s="73">
        <v>0</v>
      </c>
      <c r="K15" s="73">
        <f t="shared" ref="K15" si="7">I15-J15</f>
        <v>160</v>
      </c>
      <c r="L15" s="73">
        <f t="shared" ref="L15" si="8">IF(H15-K15&lt;=0,0,H15-K15)</f>
        <v>0</v>
      </c>
      <c r="M15" s="73">
        <f t="shared" ref="M15" si="9">IF(K15-H15&lt;=0,0,K15-H15)</f>
        <v>145</v>
      </c>
      <c r="N15" s="84">
        <f t="shared" ref="N15" si="10">ROUND(L15/2.98,1)</f>
        <v>0</v>
      </c>
      <c r="O15" s="83">
        <f t="shared" ref="O15" si="11">ROUND(M15/2.98,1)</f>
        <v>48.7</v>
      </c>
      <c r="P15" s="85" t="s">
        <v>73</v>
      </c>
      <c r="Q15" s="37"/>
      <c r="R15" s="37"/>
    </row>
    <row r="16" spans="1:18" s="35" customFormat="1" ht="51" x14ac:dyDescent="0.25">
      <c r="A16" s="31">
        <v>5</v>
      </c>
      <c r="B16" s="32" t="str">
        <f>'[1]CAP TRUONG_HKI'!B19</f>
        <v>Trần Quốc</v>
      </c>
      <c r="C16" s="33" t="str">
        <f>'[1]CAP TRUONG_HKI'!C19</f>
        <v>Duy</v>
      </c>
      <c r="D16" s="76"/>
      <c r="E16" s="72"/>
      <c r="F16" s="73"/>
      <c r="G16" s="88">
        <v>15</v>
      </c>
      <c r="H16" s="73">
        <f t="shared" ref="H16:H30" si="12">E16+F16+G16</f>
        <v>15</v>
      </c>
      <c r="I16" s="73">
        <v>160</v>
      </c>
      <c r="J16" s="73">
        <v>0</v>
      </c>
      <c r="K16" s="73">
        <f t="shared" si="0"/>
        <v>160</v>
      </c>
      <c r="L16" s="73">
        <f t="shared" si="2"/>
        <v>0</v>
      </c>
      <c r="M16" s="73">
        <f t="shared" si="5"/>
        <v>145</v>
      </c>
      <c r="N16" s="84">
        <f t="shared" si="3"/>
        <v>0</v>
      </c>
      <c r="O16" s="83">
        <f t="shared" si="4"/>
        <v>48.7</v>
      </c>
      <c r="P16" s="85" t="s">
        <v>74</v>
      </c>
      <c r="Q16" s="34"/>
      <c r="R16" s="34"/>
    </row>
    <row r="17" spans="1:18" s="35" customFormat="1" ht="66" customHeight="1" x14ac:dyDescent="0.25">
      <c r="A17" s="31">
        <v>6</v>
      </c>
      <c r="B17" s="80" t="s">
        <v>45</v>
      </c>
      <c r="C17" s="33" t="s">
        <v>46</v>
      </c>
      <c r="D17" s="81"/>
      <c r="E17" s="73"/>
      <c r="F17" s="73"/>
      <c r="G17" s="88">
        <v>15</v>
      </c>
      <c r="H17" s="73">
        <f>E17+F17+G17</f>
        <v>15</v>
      </c>
      <c r="I17" s="73">
        <v>160</v>
      </c>
      <c r="J17" s="73">
        <v>0</v>
      </c>
      <c r="K17" s="84">
        <f>I17-J17</f>
        <v>160</v>
      </c>
      <c r="L17" s="73">
        <f>IF(H17-K17&lt;=0,0,H17-K17)</f>
        <v>0</v>
      </c>
      <c r="M17" s="84">
        <f>IF(K17-H17&lt;=0,0,K17-H17)</f>
        <v>145</v>
      </c>
      <c r="N17" s="83">
        <f>ROUND(L17/2.98,1)</f>
        <v>0</v>
      </c>
      <c r="O17" s="83">
        <f>ROUND(M17/2.98,1)</f>
        <v>48.7</v>
      </c>
      <c r="P17" s="85" t="s">
        <v>75</v>
      </c>
      <c r="Q17" s="34"/>
      <c r="R17" s="34"/>
    </row>
    <row r="18" spans="1:18" s="35" customFormat="1" ht="54.75" customHeight="1" x14ac:dyDescent="0.25">
      <c r="A18" s="31">
        <v>7</v>
      </c>
      <c r="B18" s="32" t="s">
        <v>50</v>
      </c>
      <c r="C18" s="33" t="s">
        <v>51</v>
      </c>
      <c r="D18" s="74"/>
      <c r="E18" s="72"/>
      <c r="F18" s="73"/>
      <c r="G18" s="88">
        <v>30</v>
      </c>
      <c r="H18" s="73">
        <f t="shared" ref="H18" si="13">E18+F18+G18</f>
        <v>30</v>
      </c>
      <c r="I18" s="73">
        <v>160</v>
      </c>
      <c r="J18" s="73">
        <v>0</v>
      </c>
      <c r="K18" s="73">
        <f t="shared" ref="K18" si="14">I18-J18</f>
        <v>160</v>
      </c>
      <c r="L18" s="73">
        <f t="shared" ref="L18" si="15">IF(H18-K18&lt;=0,0,H18-K18)</f>
        <v>0</v>
      </c>
      <c r="M18" s="73">
        <f t="shared" ref="M18" si="16">IF(K18-H18&lt;=0,0,K18-H18)</f>
        <v>130</v>
      </c>
      <c r="N18" s="84">
        <f t="shared" ref="N18" si="17">ROUND(L18/2.98,1)</f>
        <v>0</v>
      </c>
      <c r="O18" s="83">
        <f t="shared" ref="O18" si="18">ROUND(M18/2.98,1)</f>
        <v>43.6</v>
      </c>
      <c r="P18" s="85" t="s">
        <v>78</v>
      </c>
      <c r="Q18" s="34"/>
      <c r="R18" s="34"/>
    </row>
    <row r="19" spans="1:18" s="35" customFormat="1" ht="57" customHeight="1" x14ac:dyDescent="0.25">
      <c r="A19" s="31">
        <v>8</v>
      </c>
      <c r="B19" s="32" t="str">
        <f>'[1]CAP TRUONG_HKI'!B20</f>
        <v>Hồ Văn</v>
      </c>
      <c r="C19" s="33" t="str">
        <f>'[1]CAP TRUONG_HKI'!C20</f>
        <v>Hóa</v>
      </c>
      <c r="D19" s="76"/>
      <c r="E19" s="72"/>
      <c r="F19" s="73"/>
      <c r="G19" s="88">
        <v>30</v>
      </c>
      <c r="H19" s="73">
        <f t="shared" si="12"/>
        <v>30</v>
      </c>
      <c r="I19" s="73">
        <v>160</v>
      </c>
      <c r="J19" s="73">
        <v>0</v>
      </c>
      <c r="K19" s="73">
        <f t="shared" si="0"/>
        <v>160</v>
      </c>
      <c r="L19" s="73">
        <f t="shared" si="2"/>
        <v>0</v>
      </c>
      <c r="M19" s="73">
        <f t="shared" si="5"/>
        <v>130</v>
      </c>
      <c r="N19" s="84">
        <f t="shared" si="3"/>
        <v>0</v>
      </c>
      <c r="O19" s="83">
        <f t="shared" si="4"/>
        <v>43.6</v>
      </c>
      <c r="P19" s="85" t="s">
        <v>79</v>
      </c>
      <c r="Q19" s="34"/>
      <c r="R19" s="34"/>
    </row>
    <row r="20" spans="1:18" s="35" customFormat="1" ht="55.5" customHeight="1" x14ac:dyDescent="0.25">
      <c r="A20" s="31">
        <v>9</v>
      </c>
      <c r="B20" s="32" t="str">
        <f>'[1]CAP TRUONG_HKI'!B21</f>
        <v>Nguyễn Thanh</v>
      </c>
      <c r="C20" s="33" t="str">
        <f>'[1]CAP TRUONG_HKI'!C21</f>
        <v>Hùng</v>
      </c>
      <c r="D20" s="76"/>
      <c r="E20" s="72"/>
      <c r="F20" s="73"/>
      <c r="G20" s="88"/>
      <c r="H20" s="73">
        <f t="shared" si="12"/>
        <v>0</v>
      </c>
      <c r="I20" s="73">
        <v>160</v>
      </c>
      <c r="J20" s="73">
        <v>0</v>
      </c>
      <c r="K20" s="73">
        <f t="shared" si="0"/>
        <v>160</v>
      </c>
      <c r="L20" s="73">
        <f t="shared" si="2"/>
        <v>0</v>
      </c>
      <c r="M20" s="73">
        <f t="shared" si="5"/>
        <v>160</v>
      </c>
      <c r="N20" s="84">
        <f t="shared" si="3"/>
        <v>0</v>
      </c>
      <c r="O20" s="83">
        <f t="shared" si="4"/>
        <v>53.7</v>
      </c>
      <c r="P20" s="85"/>
      <c r="Q20" s="34"/>
      <c r="R20" s="34"/>
    </row>
    <row r="21" spans="1:18" s="35" customFormat="1" ht="57.75" customHeight="1" x14ac:dyDescent="0.25">
      <c r="A21" s="31">
        <v>10</v>
      </c>
      <c r="B21" s="32" t="str">
        <f>'[1]CAP TRUONG_HKI'!B22</f>
        <v>Phan Anh Tuấn</v>
      </c>
      <c r="C21" s="33" t="str">
        <f>'[1]CAP TRUONG_HKI'!C22</f>
        <v>Kiệt</v>
      </c>
      <c r="D21" s="77"/>
      <c r="E21" s="72"/>
      <c r="F21" s="73"/>
      <c r="G21" s="88">
        <v>15</v>
      </c>
      <c r="H21" s="73">
        <f t="shared" si="12"/>
        <v>15</v>
      </c>
      <c r="I21" s="73">
        <v>160</v>
      </c>
      <c r="J21" s="73">
        <v>0</v>
      </c>
      <c r="K21" s="73">
        <f t="shared" si="0"/>
        <v>160</v>
      </c>
      <c r="L21" s="73">
        <f>IF(H21-K21&lt;=0,0,H21-K21)</f>
        <v>0</v>
      </c>
      <c r="M21" s="73">
        <f t="shared" si="5"/>
        <v>145</v>
      </c>
      <c r="N21" s="84">
        <f t="shared" si="3"/>
        <v>0</v>
      </c>
      <c r="O21" s="83">
        <f t="shared" si="4"/>
        <v>48.7</v>
      </c>
      <c r="P21" s="85" t="s">
        <v>76</v>
      </c>
      <c r="Q21" s="34"/>
      <c r="R21" s="34"/>
    </row>
    <row r="22" spans="1:18" s="35" customFormat="1" ht="229.5" x14ac:dyDescent="0.25">
      <c r="A22" s="31">
        <v>11</v>
      </c>
      <c r="B22" s="32" t="str">
        <f>'[1]CAP TRUONG_HKI'!B24</f>
        <v>Nguyễn Hữu</v>
      </c>
      <c r="C22" s="33" t="str">
        <f>'[1]CAP TRUONG_HKI'!C24</f>
        <v xml:space="preserve">Mạnh </v>
      </c>
      <c r="D22" s="76"/>
      <c r="E22" s="73"/>
      <c r="F22" s="73">
        <f>160+240+400</f>
        <v>800</v>
      </c>
      <c r="G22" s="88">
        <v>15</v>
      </c>
      <c r="H22" s="73">
        <f t="shared" si="12"/>
        <v>815</v>
      </c>
      <c r="I22" s="73">
        <v>160</v>
      </c>
      <c r="J22" s="73">
        <v>0</v>
      </c>
      <c r="K22" s="73">
        <f t="shared" si="0"/>
        <v>160</v>
      </c>
      <c r="L22" s="73">
        <f>IF(H22-K22&lt;=0,0,H22-K22)</f>
        <v>655</v>
      </c>
      <c r="M22" s="73">
        <f>IF(K22-H22&lt;=0,0,K22-H22)</f>
        <v>0</v>
      </c>
      <c r="N22" s="84">
        <f t="shared" si="3"/>
        <v>219.8</v>
      </c>
      <c r="O22" s="83">
        <f t="shared" si="4"/>
        <v>0</v>
      </c>
      <c r="P22" s="85" t="s">
        <v>90</v>
      </c>
      <c r="Q22" s="34"/>
      <c r="R22" s="34"/>
    </row>
    <row r="23" spans="1:18" s="35" customFormat="1" ht="165.75" x14ac:dyDescent="0.25">
      <c r="A23" s="31">
        <v>12</v>
      </c>
      <c r="B23" s="32" t="str">
        <f>'[1]CAP TRUONG_HKI'!B25</f>
        <v>Triệu Phú</v>
      </c>
      <c r="C23" s="33" t="str">
        <f>'[1]CAP TRUONG_HKI'!C25</f>
        <v>Nguyên</v>
      </c>
      <c r="D23" s="76"/>
      <c r="E23" s="73"/>
      <c r="F23" s="73">
        <v>240</v>
      </c>
      <c r="G23" s="88">
        <f>15+30</f>
        <v>45</v>
      </c>
      <c r="H23" s="73">
        <f t="shared" si="12"/>
        <v>285</v>
      </c>
      <c r="I23" s="73">
        <v>160</v>
      </c>
      <c r="J23" s="73">
        <v>0</v>
      </c>
      <c r="K23" s="73">
        <f t="shared" si="0"/>
        <v>160</v>
      </c>
      <c r="L23" s="73">
        <f t="shared" si="2"/>
        <v>125</v>
      </c>
      <c r="M23" s="73">
        <f>IF(K23-H23&lt;=0,0,K23-H23)</f>
        <v>0</v>
      </c>
      <c r="N23" s="84">
        <f t="shared" si="3"/>
        <v>41.9</v>
      </c>
      <c r="O23" s="83">
        <f t="shared" si="4"/>
        <v>0</v>
      </c>
      <c r="P23" s="85" t="s">
        <v>93</v>
      </c>
      <c r="Q23" s="34"/>
      <c r="R23" s="34"/>
    </row>
    <row r="24" spans="1:18" s="35" customFormat="1" ht="91.5" customHeight="1" x14ac:dyDescent="0.25">
      <c r="A24" s="31">
        <v>13</v>
      </c>
      <c r="B24" s="32" t="str">
        <f>'[1]CAP TRUONG_HKI'!B27</f>
        <v>Đặng Thái</v>
      </c>
      <c r="C24" s="33" t="str">
        <f>'[1]CAP TRUONG_HKI'!C27</f>
        <v xml:space="preserve">Sơn </v>
      </c>
      <c r="D24" s="76"/>
      <c r="E24" s="73"/>
      <c r="F24" s="73"/>
      <c r="G24" s="88">
        <v>30</v>
      </c>
      <c r="H24" s="73">
        <f>E24+F24+G24</f>
        <v>30</v>
      </c>
      <c r="I24" s="73">
        <v>160</v>
      </c>
      <c r="J24" s="73">
        <v>0</v>
      </c>
      <c r="K24" s="73">
        <f t="shared" si="0"/>
        <v>160</v>
      </c>
      <c r="L24" s="73">
        <f>IF(H24-K24&lt;=0,0,H24-K24)</f>
        <v>0</v>
      </c>
      <c r="M24" s="73">
        <f t="shared" ref="M24:M25" si="19">IF(K24-H24&lt;=0,0,K24-H24)</f>
        <v>130</v>
      </c>
      <c r="N24" s="84">
        <f t="shared" si="3"/>
        <v>0</v>
      </c>
      <c r="O24" s="83">
        <f t="shared" si="4"/>
        <v>43.6</v>
      </c>
      <c r="P24" s="85" t="s">
        <v>77</v>
      </c>
      <c r="Q24" s="34"/>
      <c r="R24" s="34"/>
    </row>
    <row r="25" spans="1:18" s="35" customFormat="1" ht="66.75" customHeight="1" x14ac:dyDescent="0.25">
      <c r="A25" s="31">
        <v>14</v>
      </c>
      <c r="B25" s="80" t="s">
        <v>43</v>
      </c>
      <c r="C25" s="33" t="s">
        <v>44</v>
      </c>
      <c r="D25" s="81"/>
      <c r="E25" s="73"/>
      <c r="F25" s="73"/>
      <c r="G25" s="88">
        <v>15</v>
      </c>
      <c r="H25" s="73">
        <f t="shared" ref="H25" si="20">E25+F25+G25</f>
        <v>15</v>
      </c>
      <c r="I25" s="73">
        <v>160</v>
      </c>
      <c r="J25" s="73">
        <v>0</v>
      </c>
      <c r="K25" s="84">
        <f t="shared" si="0"/>
        <v>160</v>
      </c>
      <c r="L25" s="73">
        <f t="shared" ref="L25" si="21">IF(H25-K25&lt;=0,0,H25-K25)</f>
        <v>0</v>
      </c>
      <c r="M25" s="84">
        <f t="shared" si="19"/>
        <v>145</v>
      </c>
      <c r="N25" s="83">
        <f t="shared" ref="N25" si="22">ROUND(L25/2.98,1)</f>
        <v>0</v>
      </c>
      <c r="O25" s="83">
        <f t="shared" ref="O25" si="23">ROUND(M25/2.98,1)</f>
        <v>48.7</v>
      </c>
      <c r="P25" s="85" t="s">
        <v>80</v>
      </c>
      <c r="Q25" s="34"/>
      <c r="R25" s="34"/>
    </row>
    <row r="26" spans="1:18" s="35" customFormat="1" ht="57.75" customHeight="1" x14ac:dyDescent="0.25">
      <c r="A26" s="31">
        <v>15</v>
      </c>
      <c r="B26" s="80" t="s">
        <v>41</v>
      </c>
      <c r="C26" s="33" t="s">
        <v>42</v>
      </c>
      <c r="D26" s="81"/>
      <c r="E26" s="73"/>
      <c r="F26" s="73"/>
      <c r="G26" s="88">
        <v>15</v>
      </c>
      <c r="H26" s="73">
        <f>E26+F26+G26</f>
        <v>15</v>
      </c>
      <c r="I26" s="73">
        <v>160</v>
      </c>
      <c r="J26" s="73">
        <v>0</v>
      </c>
      <c r="K26" s="84">
        <f t="shared" ref="K26:K28" si="24">I26-J26</f>
        <v>160</v>
      </c>
      <c r="L26" s="73">
        <f t="shared" ref="L26:L28" si="25">IF(H26-K26&lt;=0,0,H26-K26)</f>
        <v>0</v>
      </c>
      <c r="M26" s="82">
        <f t="shared" ref="M26:M28" si="26">IF(K26-H26&lt;=0,0,K26-H26)</f>
        <v>145</v>
      </c>
      <c r="N26" s="84">
        <f>ROUND(L26/2.98,1)</f>
        <v>0</v>
      </c>
      <c r="O26" s="83">
        <f>ROUND(M26/2.98,1)</f>
        <v>48.7</v>
      </c>
      <c r="P26" s="85" t="s">
        <v>81</v>
      </c>
      <c r="Q26" s="34"/>
      <c r="R26" s="34"/>
    </row>
    <row r="27" spans="1:18" s="35" customFormat="1" ht="56.25" customHeight="1" x14ac:dyDescent="0.25">
      <c r="A27" s="31">
        <v>16</v>
      </c>
      <c r="B27" s="80" t="s">
        <v>52</v>
      </c>
      <c r="C27" s="33" t="s">
        <v>53</v>
      </c>
      <c r="D27" s="81"/>
      <c r="E27" s="73"/>
      <c r="F27" s="73"/>
      <c r="G27" s="88">
        <v>15</v>
      </c>
      <c r="H27" s="73">
        <f t="shared" ref="H27:H28" si="27">E27+F27+G27</f>
        <v>15</v>
      </c>
      <c r="I27" s="73">
        <v>160</v>
      </c>
      <c r="J27" s="73">
        <v>0</v>
      </c>
      <c r="K27" s="73">
        <f t="shared" si="24"/>
        <v>160</v>
      </c>
      <c r="L27" s="73">
        <f t="shared" si="25"/>
        <v>0</v>
      </c>
      <c r="M27" s="73">
        <f t="shared" si="26"/>
        <v>145</v>
      </c>
      <c r="N27" s="84">
        <f t="shared" ref="N27:N28" si="28">ROUND(L27/2.98,1)</f>
        <v>0</v>
      </c>
      <c r="O27" s="83">
        <f t="shared" ref="O27:O28" si="29">ROUND(M27/2.98,1)</f>
        <v>48.7</v>
      </c>
      <c r="P27" s="85" t="s">
        <v>82</v>
      </c>
      <c r="Q27" s="34"/>
      <c r="R27" s="34"/>
    </row>
    <row r="28" spans="1:18" s="35" customFormat="1" ht="102" x14ac:dyDescent="0.25">
      <c r="A28" s="31">
        <v>17</v>
      </c>
      <c r="B28" s="80" t="s">
        <v>54</v>
      </c>
      <c r="C28" s="33" t="s">
        <v>55</v>
      </c>
      <c r="D28" s="81"/>
      <c r="E28" s="73"/>
      <c r="F28" s="73">
        <v>120</v>
      </c>
      <c r="G28" s="88">
        <v>15</v>
      </c>
      <c r="H28" s="73">
        <f t="shared" si="27"/>
        <v>135</v>
      </c>
      <c r="I28" s="73">
        <v>160</v>
      </c>
      <c r="J28" s="73">
        <v>0</v>
      </c>
      <c r="K28" s="73">
        <f t="shared" si="24"/>
        <v>160</v>
      </c>
      <c r="L28" s="73">
        <f t="shared" si="25"/>
        <v>0</v>
      </c>
      <c r="M28" s="73">
        <f t="shared" si="26"/>
        <v>25</v>
      </c>
      <c r="N28" s="84">
        <f t="shared" si="28"/>
        <v>0</v>
      </c>
      <c r="O28" s="83">
        <f t="shared" si="29"/>
        <v>8.4</v>
      </c>
      <c r="P28" s="85" t="s">
        <v>87</v>
      </c>
      <c r="Q28" s="34"/>
      <c r="R28" s="34"/>
    </row>
    <row r="29" spans="1:18" s="35" customFormat="1" ht="153" x14ac:dyDescent="0.25">
      <c r="A29" s="31">
        <v>18</v>
      </c>
      <c r="B29" s="32" t="str">
        <f>'[1]CAP TRUONG_HKI'!B28</f>
        <v>Nguyễn Minh</v>
      </c>
      <c r="C29" s="33" t="str">
        <f>'[1]CAP TRUONG_HKI'!C28</f>
        <v xml:space="preserve">Thái </v>
      </c>
      <c r="D29" s="76"/>
      <c r="E29" s="73"/>
      <c r="F29" s="73">
        <v>240</v>
      </c>
      <c r="G29" s="88">
        <f>30+15</f>
        <v>45</v>
      </c>
      <c r="H29" s="73">
        <f t="shared" si="12"/>
        <v>285</v>
      </c>
      <c r="I29" s="73">
        <v>160</v>
      </c>
      <c r="J29" s="73">
        <v>0</v>
      </c>
      <c r="K29" s="73">
        <f t="shared" si="0"/>
        <v>160</v>
      </c>
      <c r="L29" s="73">
        <f t="shared" si="2"/>
        <v>125</v>
      </c>
      <c r="M29" s="73">
        <f t="shared" ref="M29:M36" si="30">IF(K29-H29&lt;=0,0,K29-H29)</f>
        <v>0</v>
      </c>
      <c r="N29" s="84">
        <f t="shared" si="3"/>
        <v>41.9</v>
      </c>
      <c r="O29" s="83">
        <f t="shared" si="4"/>
        <v>0</v>
      </c>
      <c r="P29" s="85" t="s">
        <v>91</v>
      </c>
      <c r="Q29" s="34"/>
      <c r="R29" s="34"/>
    </row>
    <row r="30" spans="1:18" s="35" customFormat="1" ht="165.75" x14ac:dyDescent="0.25">
      <c r="A30" s="31">
        <v>19</v>
      </c>
      <c r="B30" s="32" t="str">
        <f>'[1]CAP TRUONG_HKI'!B29</f>
        <v>Võ Đắc</v>
      </c>
      <c r="C30" s="33" t="str">
        <f>'[1]CAP TRUONG_HKI'!C29</f>
        <v xml:space="preserve">Thịnh </v>
      </c>
      <c r="D30" s="76"/>
      <c r="E30" s="73"/>
      <c r="F30" s="73">
        <v>120</v>
      </c>
      <c r="G30" s="88">
        <f>15+30</f>
        <v>45</v>
      </c>
      <c r="H30" s="73">
        <f t="shared" si="12"/>
        <v>165</v>
      </c>
      <c r="I30" s="73">
        <v>160</v>
      </c>
      <c r="J30" s="73">
        <v>0</v>
      </c>
      <c r="K30" s="73">
        <f t="shared" si="0"/>
        <v>160</v>
      </c>
      <c r="L30" s="73">
        <f t="shared" si="2"/>
        <v>5</v>
      </c>
      <c r="M30" s="73">
        <f t="shared" si="30"/>
        <v>0</v>
      </c>
      <c r="N30" s="84">
        <f t="shared" si="3"/>
        <v>1.7</v>
      </c>
      <c r="O30" s="83">
        <f t="shared" si="4"/>
        <v>0</v>
      </c>
      <c r="P30" s="85" t="s">
        <v>92</v>
      </c>
      <c r="Q30" s="34"/>
      <c r="R30" s="34"/>
    </row>
    <row r="31" spans="1:18" s="35" customFormat="1" ht="102" x14ac:dyDescent="0.25">
      <c r="A31" s="31">
        <v>20</v>
      </c>
      <c r="B31" s="32" t="s">
        <v>56</v>
      </c>
      <c r="C31" s="33" t="s">
        <v>57</v>
      </c>
      <c r="D31" s="76"/>
      <c r="E31" s="73"/>
      <c r="F31" s="73">
        <v>240</v>
      </c>
      <c r="G31" s="88">
        <v>30</v>
      </c>
      <c r="H31" s="73">
        <f t="shared" ref="H31" si="31">E31+F31+G31</f>
        <v>270</v>
      </c>
      <c r="I31" s="73">
        <v>160</v>
      </c>
      <c r="J31" s="73">
        <v>0</v>
      </c>
      <c r="K31" s="73">
        <f t="shared" si="0"/>
        <v>160</v>
      </c>
      <c r="L31" s="73">
        <f t="shared" ref="L31" si="32">IF(H31-K31&lt;=0,0,H31-K31)</f>
        <v>110</v>
      </c>
      <c r="M31" s="73">
        <f t="shared" si="30"/>
        <v>0</v>
      </c>
      <c r="N31" s="84">
        <f t="shared" ref="N31" si="33">ROUND(L31/2.98,1)</f>
        <v>36.9</v>
      </c>
      <c r="O31" s="83">
        <f t="shared" ref="O31" si="34">ROUND(M31/2.98,1)</f>
        <v>0</v>
      </c>
      <c r="P31" s="85" t="s">
        <v>89</v>
      </c>
      <c r="Q31" s="34"/>
      <c r="R31" s="34"/>
    </row>
    <row r="32" spans="1:18" s="35" customFormat="1" ht="50.25" customHeight="1" x14ac:dyDescent="0.25">
      <c r="A32" s="31">
        <v>21</v>
      </c>
      <c r="B32" s="32" t="s">
        <v>58</v>
      </c>
      <c r="C32" s="33" t="s">
        <v>59</v>
      </c>
      <c r="D32" s="76"/>
      <c r="E32" s="73"/>
      <c r="F32" s="73"/>
      <c r="G32" s="73">
        <v>15</v>
      </c>
      <c r="H32" s="73">
        <f t="shared" ref="H32:H36" si="35">E32+F32+G32</f>
        <v>15</v>
      </c>
      <c r="I32" s="73">
        <v>160</v>
      </c>
      <c r="J32" s="73">
        <v>0</v>
      </c>
      <c r="K32" s="73">
        <f t="shared" si="0"/>
        <v>160</v>
      </c>
      <c r="L32" s="73">
        <f t="shared" ref="L32" si="36">IF(H32-K32&lt;=0,0,H32-K32)</f>
        <v>0</v>
      </c>
      <c r="M32" s="73">
        <f t="shared" si="30"/>
        <v>145</v>
      </c>
      <c r="N32" s="84">
        <f t="shared" ref="N32" si="37">ROUND(L32/2.98,1)</f>
        <v>0</v>
      </c>
      <c r="O32" s="83">
        <f t="shared" ref="O32:O36" si="38">ROUND(M32/2.98,1)</f>
        <v>48.7</v>
      </c>
      <c r="P32" s="85" t="s">
        <v>83</v>
      </c>
      <c r="Q32" s="34"/>
      <c r="R32" s="34"/>
    </row>
    <row r="33" spans="1:18" s="35" customFormat="1" ht="89.25" x14ac:dyDescent="0.25">
      <c r="A33" s="31">
        <v>22</v>
      </c>
      <c r="B33" s="32" t="s">
        <v>63</v>
      </c>
      <c r="C33" s="33" t="s">
        <v>62</v>
      </c>
      <c r="D33" s="76"/>
      <c r="E33" s="73"/>
      <c r="F33" s="73"/>
      <c r="G33" s="73">
        <v>15</v>
      </c>
      <c r="H33" s="73">
        <f>E33+F33+G33</f>
        <v>15</v>
      </c>
      <c r="I33" s="73">
        <v>160</v>
      </c>
      <c r="J33" s="73">
        <f>ROUND(160*22/44,1)</f>
        <v>80</v>
      </c>
      <c r="K33" s="73">
        <f>I33-J33</f>
        <v>80</v>
      </c>
      <c r="L33" s="73"/>
      <c r="M33" s="73">
        <f>IF(K33-H33&lt;=0,0,K33-H33)</f>
        <v>65</v>
      </c>
      <c r="N33" s="84"/>
      <c r="O33" s="87">
        <f>ROUND(M33/2.98,1)</f>
        <v>21.8</v>
      </c>
      <c r="P33" s="85" t="s">
        <v>84</v>
      </c>
      <c r="Q33" s="34"/>
      <c r="R33" s="34"/>
    </row>
    <row r="34" spans="1:18" s="35" customFormat="1" ht="50.25" customHeight="1" x14ac:dyDescent="0.25">
      <c r="A34" s="31">
        <v>23</v>
      </c>
      <c r="B34" s="32" t="s">
        <v>65</v>
      </c>
      <c r="C34" s="33" t="s">
        <v>49</v>
      </c>
      <c r="D34" s="76"/>
      <c r="E34" s="73"/>
      <c r="F34" s="73"/>
      <c r="G34" s="73"/>
      <c r="H34" s="73">
        <f>E34+F34+G34</f>
        <v>0</v>
      </c>
      <c r="I34" s="73">
        <v>160</v>
      </c>
      <c r="J34" s="73">
        <f>ROUND(160*26/44,1)</f>
        <v>94.5</v>
      </c>
      <c r="K34" s="73">
        <f>I34-J34</f>
        <v>65.5</v>
      </c>
      <c r="L34" s="73"/>
      <c r="M34" s="73">
        <f>IF(K34-H34&lt;=0,0,K34-H34)</f>
        <v>65.5</v>
      </c>
      <c r="N34" s="84"/>
      <c r="O34" s="83">
        <f>ROUND(M34/2.98,1)</f>
        <v>22</v>
      </c>
      <c r="P34" s="85" t="s">
        <v>94</v>
      </c>
      <c r="Q34" s="34"/>
      <c r="R34" s="34"/>
    </row>
    <row r="35" spans="1:18" s="35" customFormat="1" ht="50.25" customHeight="1" x14ac:dyDescent="0.25">
      <c r="A35" s="31">
        <v>24</v>
      </c>
      <c r="B35" s="32" t="s">
        <v>64</v>
      </c>
      <c r="C35" s="33" t="s">
        <v>61</v>
      </c>
      <c r="D35" s="76"/>
      <c r="E35" s="73"/>
      <c r="F35" s="73"/>
      <c r="G35" s="73"/>
      <c r="H35" s="73">
        <f t="shared" si="35"/>
        <v>0</v>
      </c>
      <c r="I35" s="73">
        <v>160</v>
      </c>
      <c r="J35" s="73">
        <f>ROUND(160/44*31,1)</f>
        <v>112.7</v>
      </c>
      <c r="K35" s="73">
        <f t="shared" ref="K35:K36" si="39">I35-J35</f>
        <v>47.3</v>
      </c>
      <c r="L35" s="73"/>
      <c r="M35" s="73">
        <f t="shared" si="30"/>
        <v>47.3</v>
      </c>
      <c r="N35" s="84"/>
      <c r="O35" s="87">
        <f t="shared" si="38"/>
        <v>15.9</v>
      </c>
      <c r="P35" s="70" t="s">
        <v>66</v>
      </c>
      <c r="Q35" s="34"/>
      <c r="R35" s="34"/>
    </row>
    <row r="36" spans="1:18" s="35" customFormat="1" ht="50.25" customHeight="1" x14ac:dyDescent="0.25">
      <c r="A36" s="31">
        <v>25</v>
      </c>
      <c r="B36" s="80" t="s">
        <v>67</v>
      </c>
      <c r="C36" s="80" t="s">
        <v>68</v>
      </c>
      <c r="D36" s="76"/>
      <c r="E36" s="73"/>
      <c r="F36" s="73"/>
      <c r="G36" s="73">
        <v>15</v>
      </c>
      <c r="H36" s="86">
        <f t="shared" si="35"/>
        <v>15</v>
      </c>
      <c r="I36" s="73">
        <v>160</v>
      </c>
      <c r="J36" s="86"/>
      <c r="K36" s="86">
        <f t="shared" si="39"/>
        <v>160</v>
      </c>
      <c r="L36" s="73"/>
      <c r="M36" s="86">
        <f t="shared" si="30"/>
        <v>145</v>
      </c>
      <c r="N36" s="84"/>
      <c r="O36" s="87">
        <f t="shared" si="38"/>
        <v>48.7</v>
      </c>
      <c r="P36" s="85" t="s">
        <v>85</v>
      </c>
      <c r="Q36" s="34"/>
      <c r="R36" s="34"/>
    </row>
    <row r="37" spans="1:18" s="35" customFormat="1" ht="26.1" customHeight="1" x14ac:dyDescent="0.25">
      <c r="A37" s="95" t="str">
        <f>'[1]CAP TRUONG_HKI'!B34</f>
        <v>Tổng cộng</v>
      </c>
      <c r="B37" s="96"/>
      <c r="C37" s="96"/>
      <c r="D37" s="97"/>
      <c r="E37" s="79">
        <f t="shared" ref="E37:H37" si="40">SUM(E12:E36)</f>
        <v>0</v>
      </c>
      <c r="F37" s="79">
        <f t="shared" si="40"/>
        <v>2000</v>
      </c>
      <c r="G37" s="79">
        <f t="shared" si="40"/>
        <v>510</v>
      </c>
      <c r="H37" s="79">
        <f t="shared" si="40"/>
        <v>2510</v>
      </c>
      <c r="I37" s="79">
        <f>SUM(I12:I36)</f>
        <v>4000</v>
      </c>
      <c r="J37" s="79">
        <f t="shared" ref="J37:N37" si="41">SUM(J12:J36)</f>
        <v>287.2</v>
      </c>
      <c r="K37" s="79">
        <f t="shared" si="41"/>
        <v>3712.8</v>
      </c>
      <c r="L37" s="79">
        <f t="shared" si="41"/>
        <v>1130</v>
      </c>
      <c r="M37" s="79">
        <f t="shared" si="41"/>
        <v>2332.8000000000002</v>
      </c>
      <c r="N37" s="79">
        <f t="shared" si="41"/>
        <v>379.09999999999991</v>
      </c>
      <c r="O37" s="79">
        <f>SUM(O12:O36)</f>
        <v>783.20000000000016</v>
      </c>
      <c r="P37" s="36"/>
      <c r="Q37" s="34"/>
      <c r="R37" s="34"/>
    </row>
    <row r="38" spans="1:18" ht="8.25" customHeight="1" x14ac:dyDescent="0.25">
      <c r="B38" s="39"/>
    </row>
    <row r="39" spans="1:18" x14ac:dyDescent="0.25">
      <c r="B39" s="42"/>
      <c r="C39" s="43"/>
      <c r="D39" s="43"/>
      <c r="E39" s="44"/>
      <c r="F39" s="44"/>
      <c r="G39" s="44"/>
      <c r="H39" s="44"/>
      <c r="I39" s="44"/>
      <c r="J39" s="45"/>
      <c r="K39" s="45"/>
      <c r="L39" s="45" t="s">
        <v>69</v>
      </c>
      <c r="M39" s="45"/>
      <c r="N39" s="45"/>
      <c r="O39" s="45"/>
      <c r="Q39" s="46"/>
      <c r="R39" s="46"/>
    </row>
    <row r="40" spans="1:18" x14ac:dyDescent="0.25">
      <c r="B40" s="47" t="s">
        <v>34</v>
      </c>
      <c r="C40" s="48"/>
      <c r="E40" s="108" t="s">
        <v>35</v>
      </c>
      <c r="F40" s="108"/>
      <c r="G40" s="108"/>
      <c r="H40" s="108"/>
      <c r="J40" s="49"/>
      <c r="K40" s="49"/>
      <c r="L40" s="108" t="s">
        <v>36</v>
      </c>
      <c r="M40" s="108"/>
      <c r="N40" s="108"/>
      <c r="O40" s="108"/>
      <c r="P40" s="108"/>
      <c r="Q40" s="50"/>
      <c r="R40" s="50"/>
    </row>
    <row r="41" spans="1:18" x14ac:dyDescent="0.25">
      <c r="B41" s="51"/>
      <c r="C41" s="51"/>
      <c r="D41" s="52"/>
      <c r="E41" s="52"/>
      <c r="F41" s="52"/>
      <c r="G41" s="52"/>
      <c r="H41" s="53"/>
      <c r="I41" s="51"/>
      <c r="J41" s="53"/>
      <c r="K41" s="54"/>
      <c r="L41" s="53"/>
      <c r="M41" s="55"/>
      <c r="N41" s="56"/>
      <c r="O41" s="57"/>
      <c r="Q41" s="58"/>
      <c r="R41" s="59"/>
    </row>
    <row r="42" spans="1:18" x14ac:dyDescent="0.25">
      <c r="B42" s="51"/>
      <c r="C42" s="51"/>
      <c r="D42" s="52"/>
      <c r="E42" s="52"/>
      <c r="F42" s="52"/>
      <c r="G42" s="52"/>
      <c r="H42" s="53"/>
      <c r="I42" s="51"/>
      <c r="J42" s="53"/>
      <c r="K42" s="54"/>
      <c r="L42" s="53"/>
      <c r="M42" s="55"/>
      <c r="N42" s="56"/>
      <c r="O42" s="57"/>
      <c r="Q42" s="58"/>
      <c r="R42" s="59"/>
    </row>
    <row r="43" spans="1:18" x14ac:dyDescent="0.25">
      <c r="B43" s="60"/>
      <c r="C43" s="60"/>
      <c r="D43" s="52"/>
      <c r="E43" s="52"/>
      <c r="F43" s="52"/>
      <c r="G43" s="44"/>
      <c r="H43" s="44"/>
      <c r="I43" s="44"/>
      <c r="J43" s="51"/>
      <c r="K43" s="44"/>
      <c r="L43" s="44"/>
      <c r="M43" s="51"/>
      <c r="N43" s="61"/>
      <c r="O43" s="62"/>
      <c r="Q43" s="58"/>
      <c r="R43" s="59"/>
    </row>
    <row r="44" spans="1:18" x14ac:dyDescent="0.25">
      <c r="B44" s="60"/>
      <c r="C44" s="60"/>
      <c r="D44" s="63"/>
      <c r="E44" s="63"/>
      <c r="F44" s="63"/>
      <c r="G44" s="64"/>
      <c r="H44" s="64"/>
      <c r="I44" s="64"/>
      <c r="J44" s="51"/>
      <c r="K44" s="64"/>
      <c r="L44" s="64"/>
      <c r="M44" s="51"/>
      <c r="N44" s="61"/>
      <c r="O44" s="62"/>
      <c r="Q44" s="65"/>
      <c r="R44" s="59"/>
    </row>
    <row r="45" spans="1:18" x14ac:dyDescent="0.25">
      <c r="B45" s="60"/>
      <c r="C45" s="60"/>
      <c r="E45" s="89"/>
      <c r="F45" s="89"/>
      <c r="G45" s="89"/>
      <c r="H45" s="89"/>
      <c r="J45" s="66"/>
      <c r="K45" s="66"/>
      <c r="L45" s="89" t="s">
        <v>60</v>
      </c>
      <c r="M45" s="89"/>
      <c r="N45" s="89"/>
      <c r="O45" s="89"/>
      <c r="P45" s="89"/>
      <c r="Q45" s="65"/>
      <c r="R45" s="59"/>
    </row>
    <row r="46" spans="1:18" ht="25.5" customHeight="1" x14ac:dyDescent="0.25">
      <c r="A46" s="78" t="s">
        <v>86</v>
      </c>
      <c r="B46" s="42"/>
      <c r="C46" s="60"/>
      <c r="D46" s="60"/>
      <c r="E46" s="63"/>
      <c r="F46" s="63"/>
      <c r="G46" s="63"/>
      <c r="H46" s="64"/>
      <c r="I46" s="64"/>
      <c r="J46" s="64"/>
      <c r="K46" s="51"/>
      <c r="L46" s="64"/>
      <c r="M46" s="64"/>
      <c r="N46" s="67"/>
      <c r="O46" s="68"/>
      <c r="P46" s="69"/>
      <c r="Q46" s="65"/>
      <c r="R46" s="59"/>
    </row>
  </sheetData>
  <mergeCells count="27"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I1:O1"/>
    <mergeCell ref="I2:O2"/>
    <mergeCell ref="L45:P45"/>
    <mergeCell ref="O9:O10"/>
    <mergeCell ref="P9:P10"/>
    <mergeCell ref="B11:C11"/>
    <mergeCell ref="A37:D37"/>
    <mergeCell ref="A9:A10"/>
    <mergeCell ref="B9:C10"/>
    <mergeCell ref="D9:E9"/>
    <mergeCell ref="F9:G9"/>
    <mergeCell ref="H9:H10"/>
    <mergeCell ref="E40:H40"/>
    <mergeCell ref="L40:P40"/>
    <mergeCell ref="E45:H45"/>
    <mergeCell ref="I9:I10"/>
    <mergeCell ref="J9:J10"/>
    <mergeCell ref="K9:K10"/>
  </mergeCells>
  <pageMargins left="0.70866141699999996" right="6.4960630000000005E-2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2020-12-04T09:20:50Z</cp:lastPrinted>
  <dcterms:created xsi:type="dcterms:W3CDTF">2016-08-06T04:02:24Z</dcterms:created>
  <dcterms:modified xsi:type="dcterms:W3CDTF">2021-08-27T03:35:23Z</dcterms:modified>
</cp:coreProperties>
</file>