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24226"/>
  <mc:AlternateContent xmlns:mc="http://schemas.openxmlformats.org/markup-compatibility/2006">
    <mc:Choice Requires="x15">
      <x15ac:absPath xmlns:x15ac="http://schemas.microsoft.com/office/spreadsheetml/2010/11/ac" url="D:\Du lieu Dung\Danh gia xep loai cua Phong\Danh gia quy 4-2021\"/>
    </mc:Choice>
  </mc:AlternateContent>
  <xr:revisionPtr revIDLastSave="0" documentId="13_ncr:1_{50ABE47E-A1AA-4113-B1A0-A3E698B2C59D}" xr6:coauthVersionLast="47" xr6:coauthVersionMax="47" xr10:uidLastSave="{00000000-0000-0000-0000-000000000000}"/>
  <bookViews>
    <workbookView xWindow="-120" yWindow="-120" windowWidth="29040" windowHeight="15840" xr2:uid="{00000000-000D-0000-FFFF-FFFF00000000}"/>
  </bookViews>
  <sheets>
    <sheet name="Mẫu 4A" sheetId="17" r:id="rId1"/>
    <sheet name="TỔNG ĐIỂM CỘNG-TRỪ" sheetId="19" r:id="rId2"/>
    <sheet name="Nam" sheetId="13" r:id="rId3"/>
    <sheet name="Dũng" sheetId="16" r:id="rId4"/>
  </sheets>
  <definedNames>
    <definedName name="_xlnm.Print_Titles" localSheetId="3">Dũng!$10:$10</definedName>
    <definedName name="_xlnm.Print_Titles" localSheetId="2">Nam!$11:$11</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39" i="13" l="1"/>
  <c r="F30" i="13" s="1"/>
  <c r="J20" i="17"/>
  <c r="L20" i="17" s="1"/>
  <c r="J19" i="17"/>
  <c r="K19" i="17" s="1"/>
  <c r="J12" i="17"/>
  <c r="K12" i="17" s="1"/>
  <c r="J13" i="17"/>
  <c r="L13" i="17"/>
  <c r="J11" i="17"/>
  <c r="M11" i="17" s="1"/>
  <c r="F40" i="16"/>
  <c r="F38" i="16"/>
  <c r="F36" i="16"/>
  <c r="F34" i="16"/>
  <c r="F32" i="16"/>
  <c r="F30" i="16"/>
  <c r="F37" i="13"/>
  <c r="F35" i="13"/>
  <c r="F33" i="13"/>
  <c r="F31" i="13"/>
  <c r="E29" i="16"/>
  <c r="F25" i="16"/>
  <c r="E25" i="16"/>
  <c r="E11" i="16" s="1"/>
  <c r="E42" i="16" s="1"/>
  <c r="F22" i="16"/>
  <c r="E22" i="16"/>
  <c r="F16" i="16"/>
  <c r="E16" i="16"/>
  <c r="E12" i="16"/>
  <c r="F12" i="16"/>
  <c r="F11" i="16" s="1"/>
  <c r="F41" i="13"/>
  <c r="E30" i="13"/>
  <c r="F26" i="13"/>
  <c r="E26" i="13"/>
  <c r="F23" i="13"/>
  <c r="E23" i="13"/>
  <c r="F17" i="13"/>
  <c r="F12" i="13" s="1"/>
  <c r="E17" i="13"/>
  <c r="E13" i="13"/>
  <c r="E12" i="13" s="1"/>
  <c r="E44" i="13" s="1"/>
  <c r="F13" i="13"/>
  <c r="J14" i="17"/>
  <c r="L14" i="17" s="1"/>
  <c r="M14" i="17"/>
  <c r="N14" i="17"/>
  <c r="J15" i="17"/>
  <c r="N15" i="17" s="1"/>
  <c r="K14" i="17"/>
  <c r="K13" i="17"/>
  <c r="M13" i="17"/>
  <c r="N13" i="17"/>
  <c r="K20" i="17"/>
  <c r="N20" i="17"/>
  <c r="F29" i="16" l="1"/>
  <c r="F42" i="16" s="1"/>
  <c r="L12" i="17"/>
  <c r="L19" i="17"/>
  <c r="M19" i="17"/>
  <c r="N19" i="17"/>
  <c r="F44" i="13"/>
  <c r="L15" i="17"/>
  <c r="K15" i="17"/>
  <c r="N12" i="17"/>
  <c r="M12" i="17"/>
  <c r="K11" i="17"/>
  <c r="M20" i="17"/>
  <c r="M15" i="17"/>
  <c r="L11" i="17"/>
  <c r="N11" i="17"/>
</calcChain>
</file>

<file path=xl/sharedStrings.xml><?xml version="1.0" encoding="utf-8"?>
<sst xmlns="http://schemas.openxmlformats.org/spreadsheetml/2006/main" count="202" uniqueCount="146">
  <si>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</si>
  <si>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</si>
  <si>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</si>
  <si>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</si>
  <si>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</si>
  <si>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</si>
  <si>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</si>
  <si>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</si>
  <si>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</si>
  <si>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</si>
  <si>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</si>
  <si>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</si>
  <si>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</si>
  <si>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</si>
  <si>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</si>
  <si>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</si>
  <si>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</si>
  <si>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</si>
  <si>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</si>
  <si>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</si>
  <si>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</si>
  <si>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</si>
  <si>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</si>
  <si>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</si>
  <si>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</si>
  <si>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</si>
  <si>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</si>
  <si>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</si>
  <si>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04</t>
  </si>
  <si>
    <t>Ghi chú</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</si>
  <si>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</si>
  <si>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</si>
  <si>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</si>
  <si>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</si>
  <si>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Xây dựng kế hoạch công tác quý, tổng kết đánh giá, báo cáo kết quả thực hiện cho thành viên Ban Giám hiệu được phân công phụ trách (2đ), không thực hiện (0đ)</t>
  </si>
  <si>
    <t>Mẫu 4A</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</si>
  <si>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</si>
  <si>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</si>
  <si>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</si>
  <si>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</si>
  <si>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</si>
  <si>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</si>
  <si>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</si>
  <si>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</si>
  <si>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</si>
  <si>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</si>
  <si>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</si>
  <si>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</si>
  <si>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</si>
  <si>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</si>
  <si>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</si>
  <si>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</si>
  <si>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</si>
  <si>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</si>
  <si>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</si>
  <si>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</si>
  <si>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</si>
  <si>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</si>
  <si>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</si>
  <si>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</si>
  <si>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</si>
  <si>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</si>
  <si>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</si>
  <si>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</si>
  <si>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</si>
  <si>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Viên chức tập sự</t>
  </si>
  <si>
    <t>III</t>
  </si>
  <si>
    <t>Hợp đồng 68</t>
  </si>
  <si>
    <t>Hợp đồng Trường</t>
  </si>
  <si>
    <t>(14)</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</si>
  <si>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</si>
  <si>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</si>
  <si>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</si>
  <si>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</si>
  <si>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</si>
  <si>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</si>
  <si>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</si>
  <si>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</si>
  <si>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</si>
  <si>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</si>
  <si>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</si>
  <si>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</si>
  <si>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</si>
  <si>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</si>
  <si>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</si>
  <si>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</si>
  <si>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</si>
  <si>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</si>
  <si>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</si>
  <si>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</si>
  <si>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</si>
  <si>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</si>
  <si>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</si>
  <si>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</si>
  <si>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</si>
  <si>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</si>
  <si>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</si>
  <si>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</si>
  <si>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</si>
  <si>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</si>
  <si>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</si>
  <si>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</si>
  <si>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</si>
  <si>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</si>
  <si>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</si>
  <si>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</si>
  <si>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</si>
  <si>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</si>
  <si>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</si>
  <si>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</si>
  <si>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</si>
  <si>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</si>
  <si>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</si>
  <si>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Mã nhân viên</t>
  </si>
  <si>
    <t>Tổng số điểm trừ</t>
  </si>
  <si>
    <t>Tổng</t>
  </si>
  <si>
    <t>Tổng số điểm cộng</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</si>
  <si>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</si>
  <si>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</si>
  <si>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Lê Tiến</t>
  </si>
  <si>
    <t>Dũng</t>
  </si>
  <si>
    <t>79000H05.000474</t>
  </si>
  <si>
    <r>
      <t xml:space="preserve">Họ và tên người được đánh giá: </t>
    </r>
    <r>
      <rPr>
        <sz val="12"/>
        <color indexed="8"/>
        <rFont val="Times New Roman"/>
        <family val="1"/>
      </rPr>
      <t xml:space="preserve"> Lê Tiến Dũng</t>
    </r>
  </si>
  <si>
    <r>
      <t xml:space="preserve">Chức vụ: </t>
    </r>
    <r>
      <rPr>
        <sz val="12"/>
        <color indexed="8"/>
        <rFont val="Times New Roman"/>
        <family val="1"/>
      </rPr>
      <t xml:space="preserve"> Nhân viên</t>
    </r>
  </si>
  <si>
    <r>
      <t>Đơn vị công tác</t>
    </r>
    <r>
      <rPr>
        <b/>
        <i/>
        <sz val="12"/>
        <color indexed="8"/>
        <rFont val="Times New Roman"/>
        <family val="1"/>
      </rPr>
      <t>:</t>
    </r>
    <r>
      <rPr>
        <i/>
        <sz val="12"/>
        <color indexed="8"/>
        <rFont val="Times New Roman"/>
        <family val="1"/>
      </rPr>
      <t xml:space="preserve"> </t>
    </r>
    <r>
      <rPr>
        <sz val="12"/>
        <color indexed="8"/>
        <rFont val="Times New Roman"/>
        <family val="1"/>
      </rPr>
      <t>Phòng QLKH - HTQT</t>
    </r>
  </si>
  <si>
    <r>
      <t xml:space="preserve">Mã số CBCCVC: </t>
    </r>
    <r>
      <rPr>
        <sz val="12"/>
        <color indexed="8"/>
        <rFont val="Times New Roman"/>
        <family val="1"/>
      </rPr>
      <t xml:space="preserve"> 79000H05.000474</t>
    </r>
  </si>
  <si>
    <t xml:space="preserve">         Thống nhất với các đánh giá trên</t>
  </si>
  <si>
    <r>
      <t xml:space="preserve">TRƯỜNG CAO ĐẲNG LÝ TỰ TRỌNG
 THÀNH PHỐ HỒ CHÍ MINH
</t>
    </r>
    <r>
      <rPr>
        <b/>
        <sz val="12"/>
        <rFont val="Times New Roman"/>
        <family val="1"/>
      </rPr>
      <t>PHÒNG QUẢN LÝ KHOA HỌC
- HỢP TÁC QUỐC TẾ</t>
    </r>
  </si>
  <si>
    <r>
      <t xml:space="preserve">TRƯỜNG CAO ĐẲNG LÝ TỰ TRỌNG
 THÀNH PHỐ HỒ CHÍ MINH
</t>
    </r>
    <r>
      <rPr>
        <b/>
        <sz val="13"/>
        <color indexed="8"/>
        <rFont val="Times New Roman"/>
        <family val="1"/>
      </rPr>
      <t>PHÒNG QUẢN LÝ KHOA HỌC
- HỢP TÁC QUỐC TẾ</t>
    </r>
  </si>
  <si>
    <r>
      <t xml:space="preserve">Chức vụ: </t>
    </r>
    <r>
      <rPr>
        <sz val="12"/>
        <color indexed="8"/>
        <rFont val="Times New Roman"/>
        <family val="1"/>
      </rPr>
      <t>Trưởng phòng</t>
    </r>
  </si>
  <si>
    <r>
      <t xml:space="preserve">Đơn vị công tác: </t>
    </r>
    <r>
      <rPr>
        <sz val="12"/>
        <color indexed="8"/>
        <rFont val="Times New Roman"/>
        <family val="1"/>
      </rPr>
      <t>Phòng QLKH - HTQT</t>
    </r>
  </si>
  <si>
    <t>,</t>
  </si>
  <si>
    <r>
      <t xml:space="preserve">Họ và tên người được đánh giá: </t>
    </r>
    <r>
      <rPr>
        <sz val="12"/>
        <color indexed="8"/>
        <rFont val="Times New Roman"/>
        <family val="1"/>
      </rPr>
      <t>Nguyễn Thành Nam</t>
    </r>
  </si>
  <si>
    <t>TRƯỞNG ĐƠN VỊ
Nguyễn Thành Nam</t>
  </si>
  <si>
    <t>Nguyễn Thành</t>
  </si>
  <si>
    <t>Nam</t>
  </si>
  <si>
    <t>Mã số CBCCVC: 60400000280</t>
  </si>
  <si>
    <t>TP. Hồ Chí Minh, ngày 23 tháng 12 năm 2021</t>
  </si>
  <si>
    <r>
      <t xml:space="preserve">BÁO CÁO DANH SÁCH TỔNG HỢP KẾT QUẢ </t>
    </r>
    <r>
      <rPr>
        <b/>
        <sz val="13"/>
        <color indexed="8"/>
        <rFont val="Times New Roman"/>
        <family val="1"/>
      </rPr>
      <t>ĐÁNH GIÁ,
PHÂN LOẠI CỦA CÔNG CHỨC, VIÊN CHỨC
Kỳ đánh giá: Quý 4/2021</t>
    </r>
  </si>
  <si>
    <t>ĐÁNH GIÁ VÀ ĐÓNG GÓP Ý KIẾN ĐỐI VỚI ĐỒNG NGHIỆP
Kỳ đánh giá:  Quý 4/2021</t>
  </si>
  <si>
    <t>Tham gia công tác kiểm định chất lượng 02 ngành đào tạo chất lượng cao của khoa Điện - Điện tử và khoa Động lực</t>
  </si>
  <si>
    <t>Thực hiện xây dựng kế hoạch tổ chức Hội đồng thi Hội thi thiết bị đào tạo tự làm cấp trường năm 2021</t>
  </si>
  <si>
    <t>Thực hiện báo cáo về tình hình tiếp nhận viên trợ nhân đạo từ các tổ chức phi chính phủ nước ngoài năm 2021 và đăng ký nhu cầu vận động viện trợ giai đoạn 2022 – 2025 cho Sở GD&amp;ĐT TP.HCM</t>
  </si>
  <si>
    <t>Tp.HCM, ngày 23 tháng 12 năm 2021</t>
  </si>
  <si>
    <t>Nghỉ do dịch Covid-19 - F0</t>
  </si>
  <si>
    <t>BẢNG THỐNG KÊ ĐIỂM CỘNG - TRỪ TRONG ĐÁNH GIÁ QUÝ 4/2021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</si>
</sst>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49">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0"/>
      <color indexed="8"/>
      <name val="Times New Roman"/>
      <family val="1"/>
    </font>
    <font>
      <sz val="11"/>
      <color indexed="8"/>
      <name val="Times New Roman"/>
      <family val="1"/>
    </font>
    <font>
      <sz val="8"/>
      <name val="Calibri"/>
      <family val="2"/>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sz val="13"/>
      <color rgb="FF000000"/>
      <name val="Times New Roman"/>
      <family val="1"/>
    </font>
    <font>
      <sz val="12"/>
      <color theme="1"/>
      <name val="Times New Roman"/>
      <family val="1"/>
    </font>
    <font>
      <b/>
      <sz val="12"/>
      <color theme="1"/>
      <name val="Times New Roman"/>
      <family val="1"/>
    </font>
    <font>
      <i/>
      <sz val="11"/>
      <color indexed="8"/>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s>
  <cellStyleXfs count="5">
    <xf numFmtId="0" fontId="0" fillId="0" borderId="0"/>
    <xf numFmtId="0" fontId="22" fillId="0" borderId="0"/>
    <xf numFmtId="0" fontId="15" fillId="0" borderId="0"/>
    <xf numFmtId="0" fontId="15" fillId="0" borderId="0"/>
    <xf numFmtId="0" fontId="24" fillId="0" borderId="0"/>
  </cellStyleXfs>
  <cellXfs count="163">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6"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38"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39"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0"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38" fillId="0" borderId="0" xfId="0"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6" fillId="0" borderId="3" xfId="0" quotePrefix="1" applyFont="1" applyBorder="1" applyAlignment="1" applyProtection="1">
      <alignment horizontal="center" vertical="center" wrapText="1"/>
      <protection locked="0"/>
    </xf>
    <xf numFmtId="0" fontId="26" fillId="0" borderId="2" xfId="0" quotePrefix="1" applyFont="1" applyBorder="1" applyAlignment="1" applyProtection="1">
      <alignment horizontal="center" vertical="center" wrapText="1"/>
      <protection locked="0"/>
    </xf>
    <xf numFmtId="0" fontId="26"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27" fillId="0" borderId="1" xfId="0" applyFont="1" applyBorder="1" applyAlignment="1" applyProtection="1">
      <alignment horizontal="center" vertical="center" wrapText="1"/>
      <protection locked="0"/>
    </xf>
    <xf numFmtId="0" fontId="27" fillId="2" borderId="1" xfId="0" quotePrefix="1" applyFont="1" applyFill="1" applyBorder="1" applyAlignment="1" applyProtection="1">
      <alignment horizontal="center" vertical="center" wrapText="1"/>
      <protection locked="0"/>
    </xf>
    <xf numFmtId="0" fontId="41" fillId="2" borderId="5" xfId="0" applyFont="1" applyFill="1" applyBorder="1" applyAlignment="1" applyProtection="1">
      <alignment horizontal="left" vertical="center" wrapText="1"/>
      <protection locked="0"/>
    </xf>
    <xf numFmtId="0" fontId="41" fillId="0" borderId="4" xfId="0" applyFont="1" applyFill="1" applyBorder="1" applyAlignment="1" applyProtection="1">
      <alignment horizontal="center" vertical="center" wrapText="1"/>
      <protection locked="0"/>
    </xf>
    <xf numFmtId="0" fontId="39" fillId="0" borderId="1" xfId="0" applyNumberFormat="1" applyFont="1" applyFill="1" applyBorder="1" applyAlignment="1" applyProtection="1">
      <alignment horizontal="right" vertical="center"/>
      <protection locked="0"/>
    </xf>
    <xf numFmtId="0" fontId="39" fillId="0" borderId="1" xfId="0" applyNumberFormat="1" applyFont="1" applyFill="1" applyBorder="1" applyAlignment="1" applyProtection="1">
      <alignment horizontal="center" vertical="center"/>
      <protection locked="0"/>
    </xf>
    <xf numFmtId="0" fontId="25"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2" fillId="2" borderId="5" xfId="0" applyFont="1" applyFill="1" applyBorder="1" applyAlignment="1" applyProtection="1">
      <alignment horizontal="left" vertical="center"/>
      <protection locked="0"/>
    </xf>
    <xf numFmtId="0" fontId="42" fillId="0" borderId="4" xfId="0" applyFont="1" applyFill="1" applyBorder="1" applyAlignment="1" applyProtection="1">
      <alignment horizontal="center" vertical="center" wrapText="1"/>
      <protection locked="0"/>
    </xf>
    <xf numFmtId="0" fontId="43" fillId="0" borderId="1" xfId="0" applyNumberFormat="1" applyFont="1" applyFill="1" applyBorder="1" applyAlignment="1" applyProtection="1">
      <alignment horizontal="right" vertical="center"/>
      <protection locked="0"/>
    </xf>
    <xf numFmtId="0" fontId="39" fillId="0" borderId="2" xfId="0" applyNumberFormat="1" applyFont="1" applyFill="1" applyBorder="1" applyAlignment="1" applyProtection="1">
      <alignment horizontal="center" vertical="center"/>
      <protection locked="0"/>
    </xf>
    <xf numFmtId="0" fontId="28" fillId="0" borderId="1" xfId="0" applyFont="1" applyBorder="1" applyAlignment="1" applyProtection="1">
      <alignment horizontal="center" vertical="center" wrapText="1"/>
      <protection locked="0"/>
    </xf>
    <xf numFmtId="0" fontId="42"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0" fontId="27"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center" vertical="center" wrapText="1"/>
    </xf>
    <xf numFmtId="165" fontId="37" fillId="0" borderId="1" xfId="0" applyNumberFormat="1" applyFont="1" applyFill="1" applyBorder="1" applyAlignment="1" applyProtection="1">
      <alignment horizontal="center" vertical="center" wrapText="1"/>
    </xf>
    <xf numFmtId="0" fontId="44" fillId="0" borderId="1" xfId="0" applyFont="1" applyFill="1" applyBorder="1" applyAlignment="1" applyProtection="1">
      <alignment horizontal="center" vertical="center" wrapText="1"/>
      <protection locked="0"/>
    </xf>
    <xf numFmtId="165" fontId="37"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4" fillId="0" borderId="1" xfId="2"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37" fillId="2" borderId="1" xfId="0" applyFont="1" applyFill="1" applyBorder="1" applyAlignment="1" applyProtection="1">
      <alignment horizontal="center" vertical="center" wrapText="1"/>
    </xf>
    <xf numFmtId="165" fontId="37" fillId="2" borderId="1" xfId="0" applyNumberFormat="1" applyFont="1" applyFill="1" applyBorder="1" applyAlignment="1" applyProtection="1">
      <alignment horizontal="center" vertical="center" wrapText="1"/>
      <protection locked="0"/>
    </xf>
    <xf numFmtId="0" fontId="16" fillId="0" borderId="0" xfId="2" applyFont="1" applyFill="1" applyAlignment="1" applyProtection="1">
      <alignment vertical="top" wrapText="1"/>
      <protection locked="0"/>
    </xf>
    <xf numFmtId="0" fontId="45" fillId="0" borderId="1" xfId="0" applyNumberFormat="1" applyFont="1" applyFill="1" applyBorder="1" applyAlignment="1" applyProtection="1">
      <alignment horizontal="right" vertical="center" wrapText="1"/>
      <protection locked="0"/>
    </xf>
    <xf numFmtId="0" fontId="41" fillId="2" borderId="5" xfId="0" applyFont="1" applyFill="1" applyBorder="1" applyAlignment="1" applyProtection="1">
      <alignment vertical="center" wrapText="1"/>
      <protection locked="0"/>
    </xf>
    <xf numFmtId="0" fontId="41" fillId="2" borderId="4" xfId="0" applyFont="1" applyFill="1" applyBorder="1" applyAlignment="1" applyProtection="1">
      <alignment vertical="center" wrapText="1"/>
      <protection locked="0"/>
    </xf>
    <xf numFmtId="0" fontId="2" fillId="0" borderId="0" xfId="0" applyFont="1" applyFill="1" applyAlignment="1" applyProtection="1">
      <alignment horizontal="center" vertical="center"/>
      <protection locked="0"/>
    </xf>
    <xf numFmtId="165" fontId="37" fillId="0" borderId="1" xfId="0" applyNumberFormat="1" applyFont="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4" fillId="0" borderId="1" xfId="0" quotePrefix="1" applyFont="1" applyBorder="1" applyAlignment="1" applyProtection="1">
      <alignment horizontal="center" vertical="center" wrapText="1"/>
      <protection locked="0"/>
    </xf>
    <xf numFmtId="164" fontId="46" fillId="0" borderId="1" xfId="1" applyNumberFormat="1" applyFont="1" applyFill="1" applyBorder="1" applyAlignment="1" applyProtection="1">
      <alignment horizontal="center" vertical="center" wrapText="1"/>
      <protection locked="0"/>
    </xf>
    <xf numFmtId="0" fontId="40" fillId="0" borderId="1" xfId="1" applyNumberFormat="1" applyFont="1" applyFill="1" applyBorder="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26" fillId="0" borderId="5" xfId="0" quotePrefix="1" applyFont="1" applyBorder="1" applyAlignment="1" applyProtection="1">
      <alignment horizontal="center" vertical="center" wrapText="1"/>
      <protection locked="0"/>
    </xf>
    <xf numFmtId="0" fontId="26" fillId="0" borderId="2" xfId="0" quotePrefix="1" applyFont="1" applyBorder="1" applyAlignment="1" applyProtection="1">
      <alignment horizontal="center" vertical="center" wrapText="1"/>
      <protection locked="0"/>
    </xf>
    <xf numFmtId="0" fontId="42" fillId="2" borderId="5" xfId="0" applyFont="1" applyFill="1" applyBorder="1" applyAlignment="1" applyProtection="1">
      <alignment horizontal="left" vertical="center" wrapText="1"/>
      <protection locked="0"/>
    </xf>
    <xf numFmtId="0" fontId="42" fillId="2" borderId="2" xfId="0" applyFont="1" applyFill="1" applyBorder="1" applyAlignment="1" applyProtection="1">
      <alignment horizontal="left" vertical="center" wrapText="1"/>
      <protection locked="0"/>
    </xf>
    <xf numFmtId="0" fontId="10" fillId="0" borderId="6" xfId="0" applyFont="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47" fillId="0" borderId="0" xfId="0" applyFont="1" applyAlignment="1" applyProtection="1">
      <alignment horizontal="center"/>
      <protection locked="0"/>
    </xf>
    <xf numFmtId="0" fontId="14" fillId="0" borderId="1" xfId="2" applyFont="1" applyFill="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8" xfId="2" applyFont="1" applyFill="1" applyBorder="1" applyAlignment="1" applyProtection="1">
      <alignment horizontal="center"/>
      <protection locked="0"/>
    </xf>
    <xf numFmtId="0" fontId="14" fillId="0" borderId="1" xfId="2" applyFont="1" applyFill="1" applyBorder="1" applyAlignment="1" applyProtection="1">
      <alignment horizontal="center" vertical="center"/>
      <protection locked="0"/>
    </xf>
    <xf numFmtId="0" fontId="14" fillId="0" borderId="7" xfId="2" applyFont="1" applyFill="1" applyBorder="1" applyAlignment="1" applyProtection="1">
      <alignment horizontal="center" vertical="center"/>
      <protection locked="0"/>
    </xf>
    <xf numFmtId="0" fontId="14" fillId="0" borderId="9"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9" xfId="2" applyFont="1" applyFill="1" applyBorder="1" applyAlignment="1" applyProtection="1">
      <alignment horizontal="center"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37" fillId="0" borderId="1" xfId="0" applyFont="1" applyFill="1" applyBorder="1" applyAlignment="1" applyProtection="1">
      <alignment horizontal="justify" vertical="center" wrapText="1"/>
      <protection locked="0"/>
    </xf>
    <xf numFmtId="0" fontId="37" fillId="0" borderId="5" xfId="0" applyFont="1" applyFill="1" applyBorder="1" applyAlignment="1" applyProtection="1">
      <alignment horizontal="justify" vertical="center" wrapText="1"/>
      <protection locked="0"/>
    </xf>
    <xf numFmtId="0" fontId="37" fillId="0" borderId="4" xfId="0" applyFont="1" applyFill="1" applyBorder="1" applyAlignment="1" applyProtection="1">
      <alignment horizontal="justify" vertical="center" wrapText="1"/>
      <protection locked="0"/>
    </xf>
    <xf numFmtId="0" fontId="37" fillId="0" borderId="2" xfId="0" applyFont="1" applyFill="1" applyBorder="1" applyAlignment="1" applyProtection="1">
      <alignment horizontal="justify" vertical="center" wrapText="1"/>
      <protection locked="0"/>
    </xf>
    <xf numFmtId="0" fontId="37" fillId="0" borderId="5" xfId="0" applyFont="1" applyFill="1" applyBorder="1" applyAlignment="1" applyProtection="1">
      <alignment horizontal="left" vertical="center" wrapText="1"/>
      <protection locked="0"/>
    </xf>
    <xf numFmtId="0" fontId="37" fillId="0" borderId="4" xfId="0" applyFont="1" applyFill="1" applyBorder="1" applyAlignment="1" applyProtection="1">
      <alignment horizontal="left" vertical="center" wrapText="1"/>
      <protection locked="0"/>
    </xf>
    <xf numFmtId="0" fontId="37" fillId="0" borderId="2"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center" vertical="center"/>
      <protection locked="0"/>
    </xf>
    <xf numFmtId="0" fontId="2" fillId="0" borderId="0" xfId="0" applyFont="1" applyFill="1" applyBorder="1" applyAlignment="1" applyProtection="1">
      <alignment horizontal="left" vertical="center" wrapText="1"/>
      <protection locked="0"/>
    </xf>
    <xf numFmtId="0" fontId="6" fillId="0" borderId="0" xfId="0" applyFont="1" applyBorder="1" applyAlignment="1" applyProtection="1">
      <alignment horizontal="left" vertical="top"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37" fillId="2" borderId="5" xfId="0" applyFont="1" applyFill="1" applyBorder="1" applyAlignment="1" applyProtection="1">
      <alignment horizontal="left" wrapText="1"/>
      <protection locked="0"/>
    </xf>
    <xf numFmtId="0" fontId="37" fillId="2" borderId="4" xfId="0" applyFont="1" applyFill="1" applyBorder="1" applyAlignment="1" applyProtection="1">
      <alignment horizontal="left" wrapText="1"/>
      <protection locked="0"/>
    </xf>
    <xf numFmtId="0" fontId="37"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Alignment="1" applyProtection="1">
      <alignment horizontal="justify" vertical="center" wrapText="1"/>
      <protection locked="0"/>
    </xf>
    <xf numFmtId="0" fontId="2" fillId="0" borderId="0" xfId="0" applyFont="1" applyFill="1" applyAlignment="1" applyProtection="1">
      <alignment horizontal="center" vertical="top" wrapText="1"/>
      <protection locked="0"/>
    </xf>
    <xf numFmtId="0" fontId="48" fillId="0" borderId="1" xfId="0" applyFont="1" applyBorder="1" applyAlignment="1" applyProtection="1">
      <alignment horizontal="center" vertical="center" wrapText="1"/>
      <protection locked="0"/>
    </xf>
    <xf numFmtId="0" fontId="34" fillId="0" borderId="1" xfId="0" applyFont="1" applyBorder="1" applyAlignment="1" applyProtection="1">
      <alignment horizontal="center" vertical="center" wrapText="1"/>
      <protection locked="0"/>
    </xf>
  </cellXfs>
  <cellStyles count="5">
    <cellStyle name="Normal" xfId="0" builtinId="0"/>
    <cellStyle name="Normal 2" xfId="1" xr:uid="{00000000-0005-0000-0000-000001000000}"/>
    <cellStyle name="Normal 3" xfId="2" xr:uid="{00000000-0005-0000-0000-000002000000}"/>
    <cellStyle name="Normal_CHAMCONG" xfId="3" xr:uid="{00000000-0005-0000-0000-000003000000}"/>
    <cellStyle name="Normal_LGTTCOM"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1038970</xdr:colOff>
      <xdr:row>2</xdr:row>
      <xdr:rowOff>1362</xdr:rowOff>
    </xdr:from>
    <xdr:to>
      <xdr:col>2</xdr:col>
      <xdr:colOff>495741</xdr:colOff>
      <xdr:row>2</xdr:row>
      <xdr:rowOff>1362</xdr:rowOff>
    </xdr:to>
    <xdr:cxnSp macro="">
      <xdr:nvCxnSpPr>
        <xdr:cNvPr id="2" name="Straight Connector 1">
          <a:extLst>
            <a:ext uri="{FF2B5EF4-FFF2-40B4-BE49-F238E27FC236}">
              <a16:creationId xmlns:a16="http://schemas.microsoft.com/office/drawing/2014/main" id="{87E0C8DC-6345-48E8-BFFE-6C46D48B6727}"/>
            </a:ext>
          </a:extLst>
        </xdr:cNvPr>
        <xdr:cNvCxnSpPr/>
      </xdr:nvCxnSpPr>
      <xdr:spPr>
        <a:xfrm>
          <a:off x="1534542" y="1130754"/>
          <a:ext cx="7109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58406</xdr:colOff>
      <xdr:row>1</xdr:row>
      <xdr:rowOff>689799</xdr:rowOff>
    </xdr:from>
    <xdr:to>
      <xdr:col>12</xdr:col>
      <xdr:colOff>926951</xdr:colOff>
      <xdr:row>1</xdr:row>
      <xdr:rowOff>689800</xdr:rowOff>
    </xdr:to>
    <xdr:cxnSp macro="">
      <xdr:nvCxnSpPr>
        <xdr:cNvPr id="3" name="Straight Connector 2">
          <a:extLst>
            <a:ext uri="{FF2B5EF4-FFF2-40B4-BE49-F238E27FC236}">
              <a16:creationId xmlns:a16="http://schemas.microsoft.com/office/drawing/2014/main" id="{228986FA-FF27-4752-920F-891C368DD491}"/>
            </a:ext>
          </a:extLst>
        </xdr:cNvPr>
        <xdr:cNvCxnSpPr/>
      </xdr:nvCxnSpPr>
      <xdr:spPr>
        <a:xfrm flipV="1">
          <a:off x="9801120" y="893906"/>
          <a:ext cx="15796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823520</xdr:colOff>
      <xdr:row>1</xdr:row>
      <xdr:rowOff>30815</xdr:rowOff>
    </xdr:from>
    <xdr:to>
      <xdr:col>2</xdr:col>
      <xdr:colOff>401548</xdr:colOff>
      <xdr:row>1</xdr:row>
      <xdr:rowOff>30815</xdr:rowOff>
    </xdr:to>
    <xdr:cxnSp macro="">
      <xdr:nvCxnSpPr>
        <xdr:cNvPr id="2" name="Straight Connector 1">
          <a:extLst>
            <a:ext uri="{FF2B5EF4-FFF2-40B4-BE49-F238E27FC236}">
              <a16:creationId xmlns:a16="http://schemas.microsoft.com/office/drawing/2014/main" id="{752ADBD8-9C20-46E0-9595-E7C839FE1B4C}"/>
            </a:ext>
          </a:extLst>
        </xdr:cNvPr>
        <xdr:cNvCxnSpPr/>
      </xdr:nvCxnSpPr>
      <xdr:spPr>
        <a:xfrm>
          <a:off x="1176617" y="893668"/>
          <a:ext cx="12102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751831</xdr:colOff>
      <xdr:row>2</xdr:row>
      <xdr:rowOff>22224</xdr:rowOff>
    </xdr:from>
    <xdr:to>
      <xdr:col>1</xdr:col>
      <xdr:colOff>1569583</xdr:colOff>
      <xdr:row>2</xdr:row>
      <xdr:rowOff>22225</xdr:rowOff>
    </xdr:to>
    <xdr:cxnSp macro="">
      <xdr:nvCxnSpPr>
        <xdr:cNvPr id="2" name="Straight Connector 1">
          <a:extLst>
            <a:ext uri="{FF2B5EF4-FFF2-40B4-BE49-F238E27FC236}">
              <a16:creationId xmlns:a16="http://schemas.microsoft.com/office/drawing/2014/main" id="{46A1720F-C3FE-4A4B-B514-317A664BA890}"/>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857641</xdr:colOff>
      <xdr:row>1</xdr:row>
      <xdr:rowOff>449356</xdr:rowOff>
    </xdr:from>
    <xdr:to>
      <xdr:col>6</xdr:col>
      <xdr:colOff>217843</xdr:colOff>
      <xdr:row>1</xdr:row>
      <xdr:rowOff>458883</xdr:rowOff>
    </xdr:to>
    <xdr:cxnSp macro="">
      <xdr:nvCxnSpPr>
        <xdr:cNvPr id="4" name="Straight Connector 3">
          <a:extLst>
            <a:ext uri="{FF2B5EF4-FFF2-40B4-BE49-F238E27FC236}">
              <a16:creationId xmlns:a16="http://schemas.microsoft.com/office/drawing/2014/main" id="{FA117E9F-7FEE-44FC-91F5-C3D20F5E762E}"/>
            </a:ext>
          </a:extLst>
        </xdr:cNvPr>
        <xdr:cNvCxnSpPr/>
      </xdr:nvCxnSpPr>
      <xdr:spPr>
        <a:xfrm flipV="1">
          <a:off x="3908779" y="651062"/>
          <a:ext cx="1967966"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761356</xdr:colOff>
      <xdr:row>2</xdr:row>
      <xdr:rowOff>31749</xdr:rowOff>
    </xdr:from>
    <xdr:to>
      <xdr:col>1</xdr:col>
      <xdr:colOff>1570104</xdr:colOff>
      <xdr:row>2</xdr:row>
      <xdr:rowOff>31750</xdr:rowOff>
    </xdr:to>
    <xdr:cxnSp macro="">
      <xdr:nvCxnSpPr>
        <xdr:cNvPr id="2" name="Straight Connector 1">
          <a:extLst>
            <a:ext uri="{FF2B5EF4-FFF2-40B4-BE49-F238E27FC236}">
              <a16:creationId xmlns:a16="http://schemas.microsoft.com/office/drawing/2014/main" id="{2C1C8F33-1297-4B95-906C-A617256EFB8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771776</xdr:colOff>
      <xdr:row>1</xdr:row>
      <xdr:rowOff>418910</xdr:rowOff>
    </xdr:from>
    <xdr:to>
      <xdr:col>5</xdr:col>
      <xdr:colOff>1016112</xdr:colOff>
      <xdr:row>1</xdr:row>
      <xdr:rowOff>423334</xdr:rowOff>
    </xdr:to>
    <xdr:cxnSp macro="">
      <xdr:nvCxnSpPr>
        <xdr:cNvPr id="3" name="Straight Connector 2">
          <a:extLst>
            <a:ext uri="{FF2B5EF4-FFF2-40B4-BE49-F238E27FC236}">
              <a16:creationId xmlns:a16="http://schemas.microsoft.com/office/drawing/2014/main" id="{E8A5C7C5-A95B-407B-988B-90BD7682167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pageSetUpPr fitToPage="1"/>
  </sheetPr>
  <dimension ref="A1:P23"/>
  <sheetViews>
    <sheetView tabSelected="1" zoomScale="70" zoomScaleNormal="70" workbookViewId="0">
      <selection activeCell="U13" sqref="U13"/>
    </sheetView>
  </sheetViews>
  <sheetFormatPr defaultRowHeight="15.75"/>
  <cols>
    <col min="1" max="1" width="7.42578125" style="7" customWidth="1"/>
    <col min="2" max="2" width="21" style="8" customWidth="1"/>
    <col min="3" max="3" width="9.140625" style="7" customWidth="1"/>
    <col min="4" max="4" width="19.5703125" style="7" customWidth="1"/>
    <col min="5" max="6" width="14" style="7" customWidth="1"/>
    <col min="7" max="7" width="13" style="7" customWidth="1"/>
    <col min="8" max="8" width="12" style="7" customWidth="1"/>
    <col min="9" max="9" width="11.5703125" style="7" customWidth="1"/>
    <col min="10" max="10" width="15.140625" style="7" customWidth="1"/>
    <col min="11" max="11" width="11" style="7" customWidth="1"/>
    <col min="12" max="12" width="10.42578125" style="7" customWidth="1"/>
    <col min="13" max="13" width="14" style="7" customWidth="1"/>
    <col min="14" max="14" width="12" style="7" customWidth="1"/>
    <col min="15" max="15" width="13.5703125" style="7" customWidth="1"/>
    <col min="16" max="16" width="14.5703125" style="7" customWidth="1"/>
    <col min="17" max="16384" width="9.140625" style="7"/>
  </cols>
  <sheetData>
    <row r="1" spans="1:16">
      <c r="O1" s="9" t="s">
        <v>35</v>
      </c>
    </row>
    <row r="2" spans="1:16" s="10" customFormat="1" ht="73.5" customHeight="1">
      <c r="A2" s="97" t="s">
        <v>128</v>
      </c>
      <c r="B2" s="98"/>
      <c r="C2" s="98"/>
      <c r="D2" s="98"/>
      <c r="H2" s="44"/>
      <c r="I2" s="44"/>
      <c r="J2" s="98" t="s">
        <v>4</v>
      </c>
      <c r="K2" s="98"/>
      <c r="L2" s="98"/>
      <c r="M2" s="98"/>
      <c r="N2" s="98"/>
      <c r="O2" s="98"/>
    </row>
    <row r="3" spans="1:16" ht="14.25" customHeight="1"/>
    <row r="4" spans="1:16" ht="58.5" customHeight="1">
      <c r="A4" s="99" t="s">
        <v>138</v>
      </c>
      <c r="B4" s="99"/>
      <c r="C4" s="99"/>
      <c r="D4" s="99"/>
      <c r="E4" s="99"/>
      <c r="F4" s="99"/>
      <c r="G4" s="99"/>
      <c r="H4" s="99"/>
      <c r="I4" s="99"/>
      <c r="J4" s="99"/>
      <c r="K4" s="99"/>
      <c r="L4" s="99"/>
      <c r="M4" s="99"/>
      <c r="N4" s="99"/>
      <c r="O4" s="99"/>
    </row>
    <row r="5" spans="1:16" ht="16.5">
      <c r="A5" s="100" t="s">
        <v>131</v>
      </c>
      <c r="B5" s="100"/>
      <c r="C5" s="100"/>
      <c r="D5" s="100"/>
      <c r="E5" s="100"/>
      <c r="F5" s="100"/>
      <c r="G5" s="100"/>
      <c r="H5" s="100"/>
      <c r="I5" s="100"/>
      <c r="J5" s="100"/>
      <c r="K5" s="100"/>
      <c r="L5" s="100"/>
      <c r="M5" s="100"/>
      <c r="N5" s="100"/>
      <c r="O5" s="100"/>
    </row>
    <row r="6" spans="1:16" ht="6.75" customHeight="1"/>
    <row r="7" spans="1:16" s="10" customFormat="1" ht="42" customHeight="1">
      <c r="A7" s="101" t="s">
        <v>10</v>
      </c>
      <c r="B7" s="103" t="s">
        <v>36</v>
      </c>
      <c r="C7" s="103"/>
      <c r="D7" s="103" t="s">
        <v>37</v>
      </c>
      <c r="E7" s="101" t="s">
        <v>38</v>
      </c>
      <c r="F7" s="104" t="s">
        <v>39</v>
      </c>
      <c r="G7" s="105"/>
      <c r="H7" s="105"/>
      <c r="I7" s="105"/>
      <c r="J7" s="106"/>
      <c r="K7" s="107" t="s">
        <v>40</v>
      </c>
      <c r="L7" s="108"/>
      <c r="M7" s="108"/>
      <c r="N7" s="108"/>
      <c r="O7" s="109"/>
      <c r="P7" s="103" t="s">
        <v>29</v>
      </c>
    </row>
    <row r="8" spans="1:16" s="10" customFormat="1" ht="132.75" customHeight="1">
      <c r="A8" s="102"/>
      <c r="B8" s="103"/>
      <c r="C8" s="103"/>
      <c r="D8" s="103"/>
      <c r="E8" s="102"/>
      <c r="F8" s="29" t="s">
        <v>41</v>
      </c>
      <c r="G8" s="29" t="s">
        <v>42</v>
      </c>
      <c r="H8" s="29" t="s">
        <v>43</v>
      </c>
      <c r="I8" s="29" t="s">
        <v>44</v>
      </c>
      <c r="J8" s="29" t="s">
        <v>45</v>
      </c>
      <c r="K8" s="46" t="s">
        <v>46</v>
      </c>
      <c r="L8" s="46" t="s">
        <v>47</v>
      </c>
      <c r="M8" s="46" t="s">
        <v>48</v>
      </c>
      <c r="N8" s="46" t="s">
        <v>49</v>
      </c>
      <c r="O8" s="46" t="s">
        <v>50</v>
      </c>
      <c r="P8" s="103"/>
    </row>
    <row r="9" spans="1:16" s="10" customFormat="1" ht="26.25" customHeight="1">
      <c r="A9" s="47" t="s">
        <v>51</v>
      </c>
      <c r="B9" s="110" t="s">
        <v>52</v>
      </c>
      <c r="C9" s="111"/>
      <c r="D9" s="49" t="s">
        <v>53</v>
      </c>
      <c r="E9" s="48" t="s">
        <v>54</v>
      </c>
      <c r="F9" s="48" t="s">
        <v>55</v>
      </c>
      <c r="G9" s="48" t="s">
        <v>56</v>
      </c>
      <c r="H9" s="48" t="s">
        <v>57</v>
      </c>
      <c r="I9" s="48" t="s">
        <v>58</v>
      </c>
      <c r="J9" s="48" t="s">
        <v>59</v>
      </c>
      <c r="K9" s="50" t="s">
        <v>60</v>
      </c>
      <c r="L9" s="50" t="s">
        <v>61</v>
      </c>
      <c r="M9" s="50" t="s">
        <v>62</v>
      </c>
      <c r="N9" s="50" t="s">
        <v>63</v>
      </c>
      <c r="O9" s="50" t="s">
        <v>69</v>
      </c>
      <c r="P9" s="12"/>
    </row>
    <row r="10" spans="1:16" s="10" customFormat="1" ht="18.75" customHeight="1">
      <c r="A10" s="51" t="s">
        <v>0</v>
      </c>
      <c r="B10" s="52" t="s">
        <v>64</v>
      </c>
      <c r="C10" s="53"/>
      <c r="D10" s="54"/>
      <c r="E10" s="45"/>
      <c r="F10" s="45"/>
      <c r="G10" s="45"/>
      <c r="H10" s="45"/>
      <c r="I10" s="45"/>
      <c r="J10" s="45"/>
      <c r="K10" s="55"/>
      <c r="L10" s="55"/>
      <c r="M10" s="55"/>
      <c r="N10" s="55"/>
      <c r="O10" s="55"/>
      <c r="P10" s="12"/>
    </row>
    <row r="11" spans="1:16" s="10" customFormat="1" ht="23.45" customHeight="1">
      <c r="A11" s="56">
        <v>1</v>
      </c>
      <c r="B11" s="57" t="s">
        <v>134</v>
      </c>
      <c r="C11" s="58" t="s">
        <v>135</v>
      </c>
      <c r="D11" s="88">
        <v>60400000280</v>
      </c>
      <c r="E11" s="60">
        <v>98</v>
      </c>
      <c r="F11" s="60">
        <v>38</v>
      </c>
      <c r="G11" s="60">
        <v>60</v>
      </c>
      <c r="H11" s="60"/>
      <c r="I11" s="60"/>
      <c r="J11" s="28">
        <f>ROUND(F11+G11+H11-I11,1)</f>
        <v>98</v>
      </c>
      <c r="K11" s="70" t="str">
        <f>IF(AND($J11&gt;=90,$J11&lt;=100),"X",IF($J11&lt;90,"",""))</f>
        <v>X</v>
      </c>
      <c r="L11" s="70" t="str">
        <f>IF(AND($J11&gt;=75,$J11&lt;90),"X",IF($J11&lt;75,"",""))</f>
        <v/>
      </c>
      <c r="M11" s="70" t="str">
        <f>IF(AND($J11&gt;=50,$J11&lt;75),"X",IF($J11&lt;50,"",""))</f>
        <v/>
      </c>
      <c r="N11" s="70" t="str">
        <f>IF($J11&lt;50,"X","")</f>
        <v/>
      </c>
      <c r="O11" s="55"/>
      <c r="P11" s="12"/>
    </row>
    <row r="12" spans="1:16" s="15" customFormat="1" ht="23.45" customHeight="1">
      <c r="A12" s="56">
        <v>2</v>
      </c>
      <c r="B12" s="57"/>
      <c r="C12" s="58"/>
      <c r="D12" s="88"/>
      <c r="E12" s="60"/>
      <c r="F12" s="60"/>
      <c r="G12" s="60"/>
      <c r="H12" s="60"/>
      <c r="I12" s="60"/>
      <c r="J12" s="28">
        <f>ROUND(F12+G12+H12-I12,1)</f>
        <v>0</v>
      </c>
      <c r="K12" s="70" t="str">
        <f>IF(AND($J12&gt;=90,$J12&lt;=100),"X",IF($J12&lt;90,"",""))</f>
        <v/>
      </c>
      <c r="L12" s="70" t="str">
        <f>IF(AND($J12&gt;=75,$J12&lt;90),"X",IF($J12&lt;75,"",""))</f>
        <v/>
      </c>
      <c r="M12" s="70" t="str">
        <f>IF(AND($J12&gt;=50,$J12&lt;75),"X",IF($J12&lt;50,"",""))</f>
        <v/>
      </c>
      <c r="N12" s="70" t="str">
        <f>IF($J12&lt;50,"X","")</f>
        <v>X</v>
      </c>
      <c r="O12" s="55"/>
      <c r="P12" s="14"/>
    </row>
    <row r="13" spans="1:16" s="15" customFormat="1" ht="23.45" customHeight="1">
      <c r="A13" s="56">
        <v>3</v>
      </c>
      <c r="B13" s="57"/>
      <c r="C13" s="58"/>
      <c r="D13" s="88"/>
      <c r="E13" s="60"/>
      <c r="F13" s="60"/>
      <c r="G13" s="60"/>
      <c r="H13" s="60"/>
      <c r="I13" s="60"/>
      <c r="J13" s="28">
        <f>ROUND(F13+G13+H13-I13,1)</f>
        <v>0</v>
      </c>
      <c r="K13" s="70" t="str">
        <f>IF(AND($J13&gt;=90,$J13&lt;=100),"X",IF($J13&lt;90,"",""))</f>
        <v/>
      </c>
      <c r="L13" s="70" t="str">
        <f>IF(AND($J13&gt;=75,$J13&lt;90),"X",IF($J13&lt;75,"",""))</f>
        <v/>
      </c>
      <c r="M13" s="70" t="str">
        <f>IF(AND($J13&gt;=50,$J13&lt;75),"X",IF($J13&lt;50,"",""))</f>
        <v/>
      </c>
      <c r="N13" s="70" t="str">
        <f>IF($J13&lt;50,"X","")</f>
        <v>X</v>
      </c>
      <c r="O13" s="55"/>
      <c r="P13" s="14"/>
    </row>
    <row r="14" spans="1:16" s="10" customFormat="1" ht="23.45" customHeight="1">
      <c r="A14" s="56">
        <v>4</v>
      </c>
      <c r="B14" s="57"/>
      <c r="C14" s="58"/>
      <c r="D14" s="59"/>
      <c r="E14" s="60"/>
      <c r="F14" s="60"/>
      <c r="G14" s="60"/>
      <c r="H14" s="60"/>
      <c r="I14" s="60"/>
      <c r="J14" s="28">
        <f>ROUND(F14+G14+H14-I14,1)</f>
        <v>0</v>
      </c>
      <c r="K14" s="70" t="str">
        <f>IF(AND($J14&gt;=90,$J14&lt;=100),"X",IF($J14&lt;90,"",""))</f>
        <v/>
      </c>
      <c r="L14" s="70" t="str">
        <f>IF(AND($J14&gt;=75,$J14&lt;90),"X",IF($J14&lt;75,"",""))</f>
        <v/>
      </c>
      <c r="M14" s="70" t="str">
        <f>IF(AND($J14&gt;=50,$J14&lt;75),"X",IF($J14&lt;50,"",""))</f>
        <v/>
      </c>
      <c r="N14" s="70" t="str">
        <f>IF($J14&lt;50,"X","")</f>
        <v>X</v>
      </c>
      <c r="O14" s="55"/>
      <c r="P14" s="12"/>
    </row>
    <row r="15" spans="1:16" s="17" customFormat="1" ht="23.45" customHeight="1">
      <c r="A15" s="56">
        <v>5</v>
      </c>
      <c r="B15" s="57"/>
      <c r="C15" s="58"/>
      <c r="D15" s="59"/>
      <c r="E15" s="60"/>
      <c r="F15" s="60"/>
      <c r="G15" s="60"/>
      <c r="H15" s="60"/>
      <c r="I15" s="60"/>
      <c r="J15" s="28">
        <f>ROUND(F15+G15+H15-I15,1)</f>
        <v>0</v>
      </c>
      <c r="K15" s="70" t="str">
        <f>IF(AND($J15&gt;=90,$J15&lt;=100),"X",IF($J15&lt;90,"",""))</f>
        <v/>
      </c>
      <c r="L15" s="70" t="str">
        <f>IF(AND($J15&gt;=75,$J15&lt;90),"X",IF($J15&lt;75,"",""))</f>
        <v/>
      </c>
      <c r="M15" s="70" t="str">
        <f>IF(AND($J15&gt;=50,$J15&lt;75),"X",IF($J15&lt;50,"",""))</f>
        <v/>
      </c>
      <c r="N15" s="70" t="str">
        <f>IF($J15&lt;50,"X","")</f>
        <v>X</v>
      </c>
      <c r="O15" s="61"/>
      <c r="P15" s="16"/>
    </row>
    <row r="16" spans="1:16" s="17" customFormat="1" ht="23.45" customHeight="1">
      <c r="A16" s="62" t="s">
        <v>1</v>
      </c>
      <c r="B16" s="63" t="s">
        <v>65</v>
      </c>
      <c r="C16" s="64"/>
      <c r="D16" s="65"/>
      <c r="E16" s="66"/>
      <c r="F16" s="66"/>
      <c r="G16" s="66"/>
      <c r="H16" s="60"/>
      <c r="I16" s="60"/>
      <c r="J16" s="66"/>
      <c r="K16" s="51"/>
      <c r="L16" s="67"/>
      <c r="M16" s="67"/>
      <c r="N16" s="67"/>
      <c r="O16" s="67"/>
      <c r="P16" s="16"/>
    </row>
    <row r="17" spans="1:16" s="17" customFormat="1" ht="23.45" customHeight="1">
      <c r="A17" s="62" t="s">
        <v>66</v>
      </c>
      <c r="B17" s="68" t="s">
        <v>67</v>
      </c>
      <c r="C17" s="58"/>
      <c r="D17" s="59"/>
      <c r="E17" s="66"/>
      <c r="F17" s="66"/>
      <c r="G17" s="66"/>
      <c r="H17" s="60"/>
      <c r="I17" s="60"/>
      <c r="J17" s="66"/>
      <c r="K17" s="51"/>
      <c r="L17" s="67"/>
      <c r="M17" s="67"/>
      <c r="N17" s="67"/>
      <c r="O17" s="67"/>
      <c r="P17" s="16"/>
    </row>
    <row r="18" spans="1:16" s="17" customFormat="1" ht="23.45" customHeight="1">
      <c r="A18" s="62" t="s">
        <v>66</v>
      </c>
      <c r="B18" s="112" t="s">
        <v>68</v>
      </c>
      <c r="C18" s="113"/>
      <c r="D18" s="59"/>
      <c r="E18" s="66"/>
      <c r="F18" s="66"/>
      <c r="G18" s="66"/>
      <c r="H18" s="60"/>
      <c r="I18" s="60"/>
      <c r="J18" s="66"/>
      <c r="K18" s="51"/>
      <c r="L18" s="67"/>
      <c r="M18" s="67"/>
      <c r="N18" s="67"/>
      <c r="O18" s="67"/>
      <c r="P18" s="16"/>
    </row>
    <row r="19" spans="1:16" s="17" customFormat="1" ht="23.45" customHeight="1">
      <c r="A19" s="62"/>
      <c r="B19" s="89" t="s">
        <v>119</v>
      </c>
      <c r="C19" s="90" t="s">
        <v>120</v>
      </c>
      <c r="D19" s="88" t="s">
        <v>121</v>
      </c>
      <c r="E19" s="66">
        <v>83</v>
      </c>
      <c r="F19" s="66">
        <v>23</v>
      </c>
      <c r="G19" s="66">
        <v>60</v>
      </c>
      <c r="H19" s="60"/>
      <c r="I19" s="60"/>
      <c r="J19" s="60">
        <f>ROUND(F19+G19+H19-I19,1)</f>
        <v>83</v>
      </c>
      <c r="K19" s="55" t="str">
        <f>IF(AND($J19&gt;=90,$J19&lt;=100),"X",IF($J19&lt;90,"",""))</f>
        <v/>
      </c>
      <c r="L19" s="55" t="str">
        <f>IF(AND($J19&gt;=75,$J19&lt;90),"X",IF($J19&lt;75,"",""))</f>
        <v>X</v>
      </c>
      <c r="M19" s="55" t="str">
        <f>IF(AND($J19&gt;=50,$J19&lt;75),"X",IF($J19&lt;50,"",""))</f>
        <v/>
      </c>
      <c r="N19" s="55" t="str">
        <f>IF($J19&lt;50,"X","")</f>
        <v/>
      </c>
      <c r="O19" s="67"/>
      <c r="P19" s="16"/>
    </row>
    <row r="20" spans="1:16" s="17" customFormat="1" ht="43.5" customHeight="1">
      <c r="A20" s="62"/>
      <c r="B20" s="89"/>
      <c r="C20" s="90"/>
      <c r="D20" s="88"/>
      <c r="E20" s="66"/>
      <c r="F20" s="66"/>
      <c r="G20" s="66"/>
      <c r="H20" s="60"/>
      <c r="I20" s="60"/>
      <c r="J20" s="60">
        <f>ROUND(F20+G20+H20-I20,1)</f>
        <v>0</v>
      </c>
      <c r="K20" s="55" t="str">
        <f>IF(AND($J20&gt;=90,$J20&lt;=100),"X",IF($J20&lt;90,"",""))</f>
        <v/>
      </c>
      <c r="L20" s="55" t="str">
        <f>IF(AND($J20&gt;=75,$J20&lt;90),"X",IF($J20&lt;75,"",""))</f>
        <v/>
      </c>
      <c r="M20" s="55" t="str">
        <f>IF(AND($J20&gt;=50,$J20&lt;75),"X",IF($J20&lt;50,"",""))</f>
        <v/>
      </c>
      <c r="N20" s="55" t="str">
        <f>IF($J20&lt;50,"X","")</f>
        <v>X</v>
      </c>
      <c r="O20" s="67"/>
      <c r="P20" s="16"/>
    </row>
    <row r="21" spans="1:16" s="11" customFormat="1" ht="26.25" customHeight="1">
      <c r="B21" s="69"/>
      <c r="K21" s="114" t="s">
        <v>137</v>
      </c>
      <c r="L21" s="114"/>
      <c r="M21" s="114"/>
      <c r="N21" s="114"/>
      <c r="O21" s="114"/>
    </row>
    <row r="22" spans="1:16" s="10" customFormat="1" ht="111" customHeight="1">
      <c r="B22" s="44"/>
      <c r="C22" s="44"/>
      <c r="K22" s="98" t="s">
        <v>133</v>
      </c>
      <c r="L22" s="98"/>
      <c r="M22" s="98"/>
      <c r="N22" s="98"/>
      <c r="O22" s="98"/>
    </row>
    <row r="23" spans="1:16">
      <c r="D23" s="11"/>
      <c r="E23" s="11"/>
      <c r="F23" s="11"/>
      <c r="G23" s="11"/>
      <c r="H23" s="11"/>
      <c r="I23" s="11"/>
      <c r="J23" s="11"/>
      <c r="K23" s="11"/>
      <c r="L23" s="11"/>
      <c r="M23" s="11"/>
      <c r="N23" s="11"/>
    </row>
  </sheetData>
  <sheetProtection sheet="1" formatCells="0" formatColumns="0" formatRows="0" insertColumns="0" insertRows="0" insertHyperlinks="0" deleteColumns="0" deleteRows="0" sort="0" autoFilter="0" pivotTables="0"/>
  <mergeCells count="15">
    <mergeCell ref="B9:C9"/>
    <mergeCell ref="B18:C18"/>
    <mergeCell ref="P7:P8"/>
    <mergeCell ref="K21:O21"/>
    <mergeCell ref="K22:O22"/>
    <mergeCell ref="A2:D2"/>
    <mergeCell ref="J2:O2"/>
    <mergeCell ref="A4:O4"/>
    <mergeCell ref="A5:O5"/>
    <mergeCell ref="A7:A8"/>
    <mergeCell ref="B7:C8"/>
    <mergeCell ref="D7:D8"/>
    <mergeCell ref="E7:E8"/>
    <mergeCell ref="F7:J7"/>
    <mergeCell ref="K7:O7"/>
  </mergeCells>
  <phoneticPr fontId="35" type="noConversion"/>
  <pageMargins left="0.3" right="0.06" top="0.26" bottom="0.17" header="0.17" footer="0.17"/>
  <pageSetup paperSize="9" scale="6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I13"/>
  <sheetViews>
    <sheetView zoomScale="85" zoomScaleNormal="85" workbookViewId="0">
      <selection activeCell="A4" sqref="A4:G4"/>
    </sheetView>
  </sheetViews>
  <sheetFormatPr defaultRowHeight="15"/>
  <cols>
    <col min="1" max="1" width="5.28515625" style="32" customWidth="1"/>
    <col min="2" max="2" width="24.5703125" style="32" customWidth="1"/>
    <col min="3" max="3" width="16.140625" style="34" customWidth="1"/>
    <col min="4" max="4" width="10.140625" style="32" customWidth="1"/>
    <col min="5" max="5" width="37.7109375" style="32" customWidth="1"/>
    <col min="6" max="6" width="10.5703125" style="43" customWidth="1"/>
    <col min="7" max="7" width="37.85546875" style="43" customWidth="1"/>
    <col min="8" max="16384" width="9.140625" style="32"/>
  </cols>
  <sheetData>
    <row r="1" spans="1:9" ht="67.5" customHeight="1">
      <c r="A1" s="115" t="s">
        <v>127</v>
      </c>
      <c r="B1" s="115"/>
      <c r="C1" s="115"/>
      <c r="D1" s="115"/>
      <c r="E1" s="87"/>
      <c r="F1" s="30"/>
      <c r="G1" s="30"/>
    </row>
    <row r="2" spans="1:9" ht="22.5" customHeight="1">
      <c r="A2" s="33"/>
      <c r="B2" s="33"/>
      <c r="C2" s="30"/>
      <c r="D2" s="31"/>
      <c r="E2" s="31"/>
      <c r="F2" s="30"/>
      <c r="G2" s="30"/>
    </row>
    <row r="3" spans="1:9" ht="21.75" customHeight="1">
      <c r="A3" s="118" t="s">
        <v>145</v>
      </c>
      <c r="B3" s="118"/>
      <c r="C3" s="118"/>
      <c r="D3" s="118"/>
      <c r="E3" s="118"/>
      <c r="F3" s="118"/>
      <c r="G3" s="118"/>
    </row>
    <row r="4" spans="1:9" ht="7.5" customHeight="1">
      <c r="A4" s="119"/>
      <c r="B4" s="119"/>
      <c r="C4" s="119"/>
      <c r="D4" s="119"/>
      <c r="E4" s="119"/>
      <c r="F4" s="119"/>
      <c r="G4" s="119"/>
    </row>
    <row r="5" spans="1:9" s="34" customFormat="1" ht="50.25" customHeight="1">
      <c r="A5" s="120" t="s">
        <v>10</v>
      </c>
      <c r="B5" s="121" t="s">
        <v>27</v>
      </c>
      <c r="C5" s="123" t="s">
        <v>113</v>
      </c>
      <c r="D5" s="117" t="s">
        <v>116</v>
      </c>
      <c r="E5" s="117"/>
      <c r="F5" s="117" t="s">
        <v>114</v>
      </c>
      <c r="G5" s="117"/>
    </row>
    <row r="6" spans="1:9" s="34" customFormat="1" ht="36.75" customHeight="1">
      <c r="A6" s="120"/>
      <c r="B6" s="122"/>
      <c r="C6" s="124"/>
      <c r="D6" s="81" t="s">
        <v>115</v>
      </c>
      <c r="E6" s="81" t="s">
        <v>117</v>
      </c>
      <c r="F6" s="81" t="s">
        <v>115</v>
      </c>
      <c r="G6" s="81" t="s">
        <v>118</v>
      </c>
    </row>
    <row r="7" spans="1:9" s="39" customFormat="1" ht="16.5">
      <c r="A7" s="35"/>
      <c r="B7" s="36"/>
      <c r="C7" s="88"/>
      <c r="D7" s="96"/>
      <c r="E7" s="95"/>
      <c r="F7" s="38"/>
      <c r="G7" s="38"/>
    </row>
    <row r="8" spans="1:9" s="39" customFormat="1" ht="16.5">
      <c r="A8" s="35"/>
      <c r="B8" s="40"/>
      <c r="C8" s="88"/>
      <c r="D8" s="96"/>
      <c r="E8" s="95"/>
      <c r="F8" s="38"/>
      <c r="G8" s="38"/>
    </row>
    <row r="9" spans="1:9" s="39" customFormat="1" ht="16.5">
      <c r="A9" s="35"/>
      <c r="B9" s="41"/>
      <c r="C9" s="88"/>
      <c r="D9" s="96"/>
      <c r="E9" s="95"/>
      <c r="F9" s="38"/>
      <c r="G9" s="38"/>
    </row>
    <row r="10" spans="1:9" s="39" customFormat="1" ht="15.95" customHeight="1">
      <c r="A10" s="35" t="s">
        <v>28</v>
      </c>
      <c r="B10" s="36"/>
      <c r="C10" s="37"/>
      <c r="D10" s="96"/>
      <c r="E10" s="38"/>
      <c r="F10" s="38"/>
      <c r="G10" s="38"/>
    </row>
    <row r="11" spans="1:9" ht="16.5">
      <c r="A11" s="5"/>
      <c r="B11" s="6"/>
      <c r="C11" s="6"/>
      <c r="D11" s="6"/>
      <c r="E11" s="6"/>
      <c r="F11" s="42"/>
      <c r="G11" s="42"/>
    </row>
    <row r="12" spans="1:9" ht="119.25" customHeight="1">
      <c r="E12" s="98" t="s">
        <v>133</v>
      </c>
      <c r="F12" s="98"/>
      <c r="G12" s="98"/>
      <c r="H12" s="44"/>
      <c r="I12" s="44"/>
    </row>
    <row r="13" spans="1:9" ht="15.75">
      <c r="F13" s="116"/>
      <c r="G13" s="116"/>
    </row>
  </sheetData>
  <sheetProtection formatCells="0" formatColumns="0" formatRows="0" insertRows="0" insertHyperlinks="0" deleteRows="0" sort="0" autoFilter="0" pivotTables="0"/>
  <mergeCells count="10">
    <mergeCell ref="A1:D1"/>
    <mergeCell ref="E12:G12"/>
    <mergeCell ref="F13:G13"/>
    <mergeCell ref="D5:E5"/>
    <mergeCell ref="F5:G5"/>
    <mergeCell ref="A3:G3"/>
    <mergeCell ref="A4:G4"/>
    <mergeCell ref="A5:A6"/>
    <mergeCell ref="B5:B6"/>
    <mergeCell ref="C5:C6"/>
  </mergeCells>
  <pageMargins left="0.7" right="0.7" top="0.5" bottom="0.25" header="0.3" footer="0.3"/>
  <pageSetup paperSize="9" scale="92" fitToHeight="0"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G56"/>
  <sheetViews>
    <sheetView topLeftCell="A37" zoomScale="110" zoomScaleNormal="110" workbookViewId="0">
      <selection activeCell="L52" sqref="L52"/>
    </sheetView>
  </sheetViews>
  <sheetFormatPr defaultRowHeight="15.75"/>
  <cols>
    <col min="1" max="1" width="5.42578125" style="25" bestFit="1" customWidth="1"/>
    <col min="2" max="2" width="27.140625" style="71" customWidth="1"/>
    <col min="3" max="3" width="13.5703125" style="25" customWidth="1"/>
    <col min="4" max="4" width="12.5703125" style="25" customWidth="1"/>
    <col min="5" max="5" width="10" style="25" customWidth="1"/>
    <col min="6" max="6" width="16" style="25" customWidth="1"/>
    <col min="7" max="7" width="17.140625" style="25" customWidth="1"/>
    <col min="8" max="16384" width="9.140625" style="25"/>
  </cols>
  <sheetData>
    <row r="1" spans="1:7">
      <c r="G1" s="23" t="s">
        <v>5</v>
      </c>
    </row>
    <row r="2" spans="1:7" s="2" customFormat="1" ht="48.75" customHeight="1">
      <c r="A2" s="129" t="s">
        <v>3</v>
      </c>
      <c r="B2" s="129"/>
      <c r="C2" s="129"/>
      <c r="D2" s="129" t="s">
        <v>4</v>
      </c>
      <c r="E2" s="129"/>
      <c r="F2" s="129"/>
      <c r="G2" s="129"/>
    </row>
    <row r="3" spans="1:7" s="2" customFormat="1" ht="8.25" customHeight="1">
      <c r="A3" s="130"/>
      <c r="B3" s="130"/>
      <c r="D3" s="24"/>
      <c r="E3" s="24"/>
      <c r="F3" s="24"/>
      <c r="G3" s="24"/>
    </row>
    <row r="4" spans="1:7" ht="47.25" customHeight="1">
      <c r="A4" s="131" t="s">
        <v>139</v>
      </c>
      <c r="B4" s="131"/>
      <c r="C4" s="131"/>
      <c r="D4" s="131"/>
      <c r="E4" s="131"/>
      <c r="F4" s="131"/>
      <c r="G4" s="131"/>
    </row>
    <row r="5" spans="1:7" ht="11.25" customHeight="1">
      <c r="A5" s="132"/>
      <c r="B5" s="133"/>
      <c r="C5" s="133"/>
      <c r="D5" s="133"/>
      <c r="E5" s="133"/>
      <c r="F5" s="133"/>
      <c r="G5" s="133"/>
    </row>
    <row r="6" spans="1:7" s="73" customFormat="1" ht="20.25" customHeight="1">
      <c r="B6" s="134" t="s">
        <v>132</v>
      </c>
      <c r="C6" s="134"/>
      <c r="D6" s="134"/>
      <c r="E6" s="134"/>
      <c r="F6" s="134"/>
      <c r="G6" s="134"/>
    </row>
    <row r="7" spans="1:7" s="73" customFormat="1" ht="20.25" customHeight="1">
      <c r="B7" s="134" t="s">
        <v>129</v>
      </c>
      <c r="C7" s="134"/>
      <c r="D7" s="134"/>
      <c r="E7" s="134"/>
      <c r="F7" s="134"/>
      <c r="G7" s="134"/>
    </row>
    <row r="8" spans="1:7" s="73" customFormat="1" ht="20.25" customHeight="1">
      <c r="B8" s="134" t="s">
        <v>130</v>
      </c>
      <c r="C8" s="134"/>
      <c r="D8" s="134"/>
      <c r="E8" s="134"/>
      <c r="F8" s="134"/>
      <c r="G8" s="134"/>
    </row>
    <row r="9" spans="1:7" s="73" customFormat="1" ht="20.25" customHeight="1">
      <c r="B9" s="134" t="s">
        <v>136</v>
      </c>
      <c r="C9" s="134"/>
      <c r="D9" s="134"/>
      <c r="E9" s="134"/>
      <c r="F9" s="134"/>
      <c r="G9" s="134"/>
    </row>
    <row r="10" spans="1:7" ht="8.25" customHeight="1"/>
    <row r="11" spans="1:7" s="2" customFormat="1" ht="49.5" customHeight="1">
      <c r="A11" s="1" t="s">
        <v>10</v>
      </c>
      <c r="B11" s="128" t="s">
        <v>11</v>
      </c>
      <c r="C11" s="128"/>
      <c r="D11" s="128"/>
      <c r="E11" s="1" t="s">
        <v>12</v>
      </c>
      <c r="F11" s="74" t="s">
        <v>13</v>
      </c>
      <c r="G11" s="1" t="s">
        <v>14</v>
      </c>
    </row>
    <row r="12" spans="1:7" s="2" customFormat="1" ht="91.5" customHeight="1">
      <c r="A12" s="1" t="s">
        <v>0</v>
      </c>
      <c r="B12" s="135" t="s">
        <v>70</v>
      </c>
      <c r="C12" s="135"/>
      <c r="D12" s="135"/>
      <c r="E12" s="75">
        <f>E13+E17+E23+E26</f>
        <v>20</v>
      </c>
      <c r="F12" s="76">
        <f>ROUND(F13+F17+F23+F26,1)</f>
        <v>20</v>
      </c>
      <c r="G12" s="13"/>
    </row>
    <row r="13" spans="1:7" s="4" customFormat="1" ht="24" customHeight="1">
      <c r="A13" s="3">
        <v>1</v>
      </c>
      <c r="B13" s="135" t="s">
        <v>71</v>
      </c>
      <c r="C13" s="135"/>
      <c r="D13" s="135"/>
      <c r="E13" s="75">
        <f>5-(E14+E15+E16)</f>
        <v>5</v>
      </c>
      <c r="F13" s="76">
        <f>ROUND(5-(F14+F15+F16),1)</f>
        <v>5</v>
      </c>
      <c r="G13" s="13"/>
    </row>
    <row r="14" spans="1:7" s="4" customFormat="1" ht="117.75" customHeight="1">
      <c r="A14" s="3" t="s">
        <v>15</v>
      </c>
      <c r="B14" s="125" t="s">
        <v>106</v>
      </c>
      <c r="C14" s="126"/>
      <c r="D14" s="127"/>
      <c r="E14" s="82"/>
      <c r="F14" s="78"/>
      <c r="G14" s="3"/>
    </row>
    <row r="15" spans="1:7" s="22" customFormat="1" ht="66.75" customHeight="1">
      <c r="A15" s="3" t="s">
        <v>16</v>
      </c>
      <c r="B15" s="125" t="s">
        <v>110</v>
      </c>
      <c r="C15" s="126"/>
      <c r="D15" s="127"/>
      <c r="E15" s="82"/>
      <c r="F15" s="78"/>
      <c r="G15" s="20"/>
    </row>
    <row r="16" spans="1:7" s="22" customFormat="1" ht="71.45" customHeight="1">
      <c r="A16" s="3" t="s">
        <v>17</v>
      </c>
      <c r="B16" s="125" t="s">
        <v>72</v>
      </c>
      <c r="C16" s="126"/>
      <c r="D16" s="127"/>
      <c r="E16" s="82"/>
      <c r="F16" s="78"/>
      <c r="G16" s="20"/>
    </row>
    <row r="17" spans="1:7" s="22" customFormat="1" ht="48" customHeight="1">
      <c r="A17" s="3">
        <v>2</v>
      </c>
      <c r="B17" s="136" t="s">
        <v>73</v>
      </c>
      <c r="C17" s="137"/>
      <c r="D17" s="138"/>
      <c r="E17" s="75">
        <f>6-(E18+E19+E20+E21+E22)</f>
        <v>6</v>
      </c>
      <c r="F17" s="76">
        <f>ROUND(6-(F18+F19+F20+F21+F22),1)</f>
        <v>6</v>
      </c>
      <c r="G17" s="18"/>
    </row>
    <row r="18" spans="1:7" s="22" customFormat="1" ht="43.9" customHeight="1">
      <c r="A18" s="18" t="s">
        <v>18</v>
      </c>
      <c r="B18" s="125" t="s">
        <v>74</v>
      </c>
      <c r="C18" s="126"/>
      <c r="D18" s="127"/>
      <c r="E18" s="83"/>
      <c r="F18" s="78"/>
      <c r="G18" s="20"/>
    </row>
    <row r="19" spans="1:7" s="22" customFormat="1" ht="42" customHeight="1">
      <c r="A19" s="18" t="s">
        <v>19</v>
      </c>
      <c r="B19" s="125" t="s">
        <v>75</v>
      </c>
      <c r="C19" s="126"/>
      <c r="D19" s="127"/>
      <c r="E19" s="83"/>
      <c r="F19" s="78"/>
      <c r="G19" s="26"/>
    </row>
    <row r="20" spans="1:7" s="22" customFormat="1" ht="54.75" customHeight="1">
      <c r="A20" s="3" t="s">
        <v>20</v>
      </c>
      <c r="B20" s="125" t="s">
        <v>103</v>
      </c>
      <c r="C20" s="126"/>
      <c r="D20" s="127"/>
      <c r="E20" s="82"/>
      <c r="F20" s="78"/>
      <c r="G20" s="19"/>
    </row>
    <row r="21" spans="1:7" s="22" customFormat="1" ht="68.25" customHeight="1">
      <c r="A21" s="3" t="s">
        <v>21</v>
      </c>
      <c r="B21" s="125" t="s">
        <v>76</v>
      </c>
      <c r="C21" s="126"/>
      <c r="D21" s="127"/>
      <c r="E21" s="82"/>
      <c r="F21" s="78"/>
      <c r="G21" s="19"/>
    </row>
    <row r="22" spans="1:7" s="22" customFormat="1" ht="31.35" customHeight="1">
      <c r="A22" s="3" t="s">
        <v>22</v>
      </c>
      <c r="B22" s="125" t="s">
        <v>77</v>
      </c>
      <c r="C22" s="126"/>
      <c r="D22" s="127"/>
      <c r="E22" s="82"/>
      <c r="F22" s="78"/>
      <c r="G22" s="20"/>
    </row>
    <row r="23" spans="1:7" s="4" customFormat="1" ht="43.9" customHeight="1">
      <c r="A23" s="3">
        <v>3</v>
      </c>
      <c r="B23" s="136" t="s">
        <v>78</v>
      </c>
      <c r="C23" s="137"/>
      <c r="D23" s="138"/>
      <c r="E23" s="75">
        <f>5-(E24+E25)</f>
        <v>5</v>
      </c>
      <c r="F23" s="76">
        <f>ROUND(5-(F24+F25),1)</f>
        <v>5</v>
      </c>
      <c r="G23" s="13"/>
    </row>
    <row r="24" spans="1:7" s="22" customFormat="1" ht="82.7" customHeight="1">
      <c r="A24" s="3" t="s">
        <v>23</v>
      </c>
      <c r="B24" s="125" t="s">
        <v>79</v>
      </c>
      <c r="C24" s="126"/>
      <c r="D24" s="127"/>
      <c r="E24" s="82"/>
      <c r="F24" s="18"/>
      <c r="G24" s="18"/>
    </row>
    <row r="25" spans="1:7" s="22" customFormat="1" ht="52.7" customHeight="1">
      <c r="A25" s="3" t="s">
        <v>24</v>
      </c>
      <c r="B25" s="125" t="s">
        <v>104</v>
      </c>
      <c r="C25" s="126"/>
      <c r="D25" s="127"/>
      <c r="E25" s="82"/>
      <c r="F25" s="18"/>
      <c r="G25" s="20"/>
    </row>
    <row r="26" spans="1:7" s="22" customFormat="1" ht="132.75" customHeight="1">
      <c r="A26" s="77">
        <v>4</v>
      </c>
      <c r="B26" s="136" t="s">
        <v>80</v>
      </c>
      <c r="C26" s="137"/>
      <c r="D26" s="138"/>
      <c r="E26" s="75">
        <f>4-(E27+E28+E29)</f>
        <v>4</v>
      </c>
      <c r="F26" s="76">
        <f>ROUND(4-(F27+F28+F29),1)</f>
        <v>4</v>
      </c>
      <c r="G26" s="20"/>
    </row>
    <row r="27" spans="1:7" s="22" customFormat="1" ht="53.25" customHeight="1">
      <c r="A27" s="3" t="s">
        <v>81</v>
      </c>
      <c r="B27" s="125" t="s">
        <v>82</v>
      </c>
      <c r="C27" s="126"/>
      <c r="D27" s="127"/>
      <c r="E27" s="82"/>
      <c r="F27" s="18"/>
      <c r="G27" s="20"/>
    </row>
    <row r="28" spans="1:7" s="22" customFormat="1" ht="48.75" customHeight="1">
      <c r="A28" s="3" t="s">
        <v>83</v>
      </c>
      <c r="B28" s="125" t="s">
        <v>84</v>
      </c>
      <c r="C28" s="126"/>
      <c r="D28" s="127"/>
      <c r="E28" s="82"/>
      <c r="F28" s="18"/>
      <c r="G28" s="18"/>
    </row>
    <row r="29" spans="1:7" s="22" customFormat="1" ht="48" customHeight="1">
      <c r="A29" s="3" t="s">
        <v>85</v>
      </c>
      <c r="B29" s="125" t="s">
        <v>86</v>
      </c>
      <c r="C29" s="126"/>
      <c r="D29" s="127"/>
      <c r="E29" s="82"/>
      <c r="F29" s="18"/>
      <c r="G29" s="20"/>
    </row>
    <row r="30" spans="1:7" s="22" customFormat="1" ht="27" customHeight="1">
      <c r="A30" s="1" t="s">
        <v>1</v>
      </c>
      <c r="B30" s="139" t="s">
        <v>6</v>
      </c>
      <c r="C30" s="140"/>
      <c r="D30" s="141"/>
      <c r="E30" s="75">
        <f>E31+E33+E35+E37+E39+E41</f>
        <v>20</v>
      </c>
      <c r="F30" s="76">
        <f>ROUND(F31+F33+F35+F37+F39+F41,1)</f>
        <v>18</v>
      </c>
      <c r="G30" s="20"/>
    </row>
    <row r="31" spans="1:7" s="2" customFormat="1" ht="49.5" customHeight="1">
      <c r="A31" s="3">
        <v>5</v>
      </c>
      <c r="B31" s="135" t="s">
        <v>87</v>
      </c>
      <c r="C31" s="135"/>
      <c r="D31" s="135"/>
      <c r="E31" s="75">
        <v>1</v>
      </c>
      <c r="F31" s="76">
        <f>IF(F32&gt;1,"1",F32)</f>
        <v>1</v>
      </c>
      <c r="G31" s="13"/>
    </row>
    <row r="32" spans="1:7" s="4" customFormat="1" ht="52.5" customHeight="1">
      <c r="A32" s="3"/>
      <c r="B32" s="142" t="s">
        <v>88</v>
      </c>
      <c r="C32" s="142"/>
      <c r="D32" s="142"/>
      <c r="E32" s="75"/>
      <c r="F32" s="78">
        <v>1</v>
      </c>
      <c r="G32" s="13"/>
    </row>
    <row r="33" spans="1:7" s="4" customFormat="1" ht="54.6" customHeight="1">
      <c r="A33" s="3">
        <v>6</v>
      </c>
      <c r="B33" s="136" t="s">
        <v>89</v>
      </c>
      <c r="C33" s="137"/>
      <c r="D33" s="138"/>
      <c r="E33" s="75">
        <v>2</v>
      </c>
      <c r="F33" s="76">
        <f>IF(F34&gt;2,"2",F34)</f>
        <v>2</v>
      </c>
      <c r="G33" s="3"/>
    </row>
    <row r="34" spans="1:7" s="4" customFormat="1" ht="51.95" customHeight="1">
      <c r="A34" s="3"/>
      <c r="B34" s="146" t="s">
        <v>25</v>
      </c>
      <c r="C34" s="147"/>
      <c r="D34" s="148"/>
      <c r="E34" s="75"/>
      <c r="F34" s="78">
        <v>2</v>
      </c>
      <c r="G34" s="18"/>
    </row>
    <row r="35" spans="1:7" s="4" customFormat="1" ht="41.45" customHeight="1">
      <c r="A35" s="3">
        <v>7</v>
      </c>
      <c r="B35" s="136" t="s">
        <v>90</v>
      </c>
      <c r="C35" s="137"/>
      <c r="D35" s="138"/>
      <c r="E35" s="75">
        <v>2</v>
      </c>
      <c r="F35" s="76">
        <f>IF(F36&gt;2,"2",F36)</f>
        <v>2</v>
      </c>
      <c r="G35" s="3"/>
    </row>
    <row r="36" spans="1:7" s="22" customFormat="1" ht="61.5" customHeight="1">
      <c r="A36" s="3"/>
      <c r="B36" s="125" t="s">
        <v>34</v>
      </c>
      <c r="C36" s="126"/>
      <c r="D36" s="127"/>
      <c r="E36" s="75"/>
      <c r="F36" s="78">
        <v>2</v>
      </c>
      <c r="G36" s="27"/>
    </row>
    <row r="37" spans="1:7" s="4" customFormat="1" ht="43.9" customHeight="1">
      <c r="A37" s="3">
        <v>8</v>
      </c>
      <c r="B37" s="136" t="s">
        <v>91</v>
      </c>
      <c r="C37" s="137"/>
      <c r="D37" s="138"/>
      <c r="E37" s="75">
        <v>2</v>
      </c>
      <c r="F37" s="76">
        <f>IF(F38&gt;2,"2",F38)</f>
        <v>2</v>
      </c>
      <c r="G37" s="13"/>
    </row>
    <row r="38" spans="1:7" s="22" customFormat="1" ht="65.099999999999994" customHeight="1">
      <c r="A38" s="3"/>
      <c r="B38" s="125" t="s">
        <v>26</v>
      </c>
      <c r="C38" s="126"/>
      <c r="D38" s="127"/>
      <c r="E38" s="75"/>
      <c r="F38" s="78">
        <v>2</v>
      </c>
      <c r="G38" s="20"/>
    </row>
    <row r="39" spans="1:7" s="22" customFormat="1" ht="99.75" customHeight="1">
      <c r="A39" s="3">
        <v>9</v>
      </c>
      <c r="B39" s="136" t="s">
        <v>111</v>
      </c>
      <c r="C39" s="137"/>
      <c r="D39" s="138"/>
      <c r="E39" s="75">
        <v>8</v>
      </c>
      <c r="F39" s="76" t="str">
        <f>IF(F40&gt;=8,"8",0)</f>
        <v>8</v>
      </c>
      <c r="G39" s="20"/>
    </row>
    <row r="40" spans="1:7" s="22" customFormat="1" ht="168" customHeight="1">
      <c r="A40" s="3"/>
      <c r="B40" s="125" t="s">
        <v>112</v>
      </c>
      <c r="C40" s="126"/>
      <c r="D40" s="127"/>
      <c r="E40" s="75"/>
      <c r="F40" s="92">
        <v>8</v>
      </c>
      <c r="G40" s="94" t="s">
        <v>140</v>
      </c>
    </row>
    <row r="41" spans="1:7" s="22" customFormat="1" ht="50.25" customHeight="1">
      <c r="A41" s="3">
        <v>10</v>
      </c>
      <c r="B41" s="136" t="s">
        <v>92</v>
      </c>
      <c r="C41" s="137"/>
      <c r="D41" s="138"/>
      <c r="E41" s="75">
        <v>5</v>
      </c>
      <c r="F41" s="76">
        <f>ROUND(IF((F42+F43)&gt;5,"5",(F42+F43)),1)</f>
        <v>3</v>
      </c>
      <c r="G41" s="20"/>
    </row>
    <row r="42" spans="1:7" s="22" customFormat="1" ht="104.25" customHeight="1">
      <c r="A42" s="3" t="s">
        <v>93</v>
      </c>
      <c r="B42" s="125" t="s">
        <v>94</v>
      </c>
      <c r="C42" s="126"/>
      <c r="D42" s="127"/>
      <c r="E42" s="75"/>
      <c r="F42" s="78">
        <v>1</v>
      </c>
      <c r="G42" s="94" t="s">
        <v>141</v>
      </c>
    </row>
    <row r="43" spans="1:7" s="4" customFormat="1" ht="140.25">
      <c r="A43" s="3" t="s">
        <v>95</v>
      </c>
      <c r="B43" s="125" t="s">
        <v>96</v>
      </c>
      <c r="C43" s="126"/>
      <c r="D43" s="127"/>
      <c r="E43" s="75"/>
      <c r="F43" s="78">
        <v>2</v>
      </c>
      <c r="G43" s="93" t="s">
        <v>142</v>
      </c>
    </row>
    <row r="44" spans="1:7" s="2" customFormat="1" ht="29.25" customHeight="1">
      <c r="A44" s="1"/>
      <c r="B44" s="149" t="s">
        <v>7</v>
      </c>
      <c r="C44" s="150"/>
      <c r="D44" s="151"/>
      <c r="E44" s="79">
        <f>E12+E30</f>
        <v>40</v>
      </c>
      <c r="F44" s="79">
        <f>F12+F30</f>
        <v>38</v>
      </c>
      <c r="G44" s="1"/>
    </row>
    <row r="45" spans="1:7" s="4" customFormat="1" ht="13.5" customHeight="1">
      <c r="A45" s="25"/>
      <c r="B45" s="71"/>
      <c r="C45" s="71"/>
      <c r="D45" s="71"/>
      <c r="E45" s="25"/>
      <c r="F45" s="25"/>
      <c r="G45" s="25"/>
    </row>
    <row r="46" spans="1:7" s="4" customFormat="1" ht="31.5" customHeight="1">
      <c r="A46" s="25"/>
      <c r="B46" s="144" t="s">
        <v>2</v>
      </c>
      <c r="C46" s="144"/>
      <c r="D46" s="144"/>
      <c r="E46" s="144"/>
      <c r="F46" s="25"/>
      <c r="G46" s="25"/>
    </row>
    <row r="47" spans="1:7" s="4" customFormat="1" ht="36" customHeight="1">
      <c r="A47" s="145" t="s">
        <v>126</v>
      </c>
      <c r="B47" s="145"/>
      <c r="C47" s="145"/>
      <c r="D47" s="145"/>
      <c r="E47" s="145"/>
      <c r="F47" s="145"/>
      <c r="G47" s="145"/>
    </row>
    <row r="48" spans="1:7" ht="20.25" customHeight="1">
      <c r="A48" s="72"/>
      <c r="B48" s="80"/>
      <c r="C48" s="80"/>
      <c r="D48" s="152" t="s">
        <v>143</v>
      </c>
      <c r="E48" s="152"/>
      <c r="F48" s="152"/>
      <c r="G48" s="152"/>
    </row>
    <row r="49" spans="1:7" s="73" customFormat="1" ht="16.5">
      <c r="A49" s="2"/>
      <c r="B49" s="2"/>
      <c r="C49" s="2"/>
      <c r="D49" s="129" t="s">
        <v>8</v>
      </c>
      <c r="E49" s="129"/>
      <c r="F49" s="129"/>
      <c r="G49" s="129"/>
    </row>
    <row r="50" spans="1:7" ht="21.75" customHeight="1">
      <c r="D50" s="132" t="s">
        <v>9</v>
      </c>
      <c r="E50" s="132"/>
      <c r="F50" s="132"/>
      <c r="G50" s="132"/>
    </row>
    <row r="51" spans="1:7" ht="34.5" customHeight="1"/>
    <row r="52" spans="1:7" ht="33" customHeight="1"/>
    <row r="53" spans="1:7" ht="34.5" customHeight="1">
      <c r="D53" s="143"/>
      <c r="E53" s="143"/>
      <c r="F53" s="143"/>
      <c r="G53" s="143"/>
    </row>
    <row r="55" spans="1:7" s="72" customFormat="1" ht="20.25" customHeight="1">
      <c r="A55" s="25"/>
      <c r="B55" s="71"/>
      <c r="C55" s="25"/>
      <c r="D55" s="25"/>
      <c r="E55" s="25"/>
      <c r="F55" s="25"/>
      <c r="G55" s="25"/>
    </row>
    <row r="56" spans="1:7" s="2" customFormat="1" ht="35.25" customHeight="1">
      <c r="A56" s="25"/>
      <c r="B56" s="71"/>
      <c r="C56" s="25"/>
      <c r="D56" s="25"/>
      <c r="E56" s="25"/>
      <c r="F56" s="25"/>
      <c r="G56" s="25"/>
    </row>
  </sheetData>
  <mergeCells count="49">
    <mergeCell ref="B41:D41"/>
    <mergeCell ref="B40:D40"/>
    <mergeCell ref="B44:D44"/>
    <mergeCell ref="D50:G50"/>
    <mergeCell ref="D48:G48"/>
    <mergeCell ref="D49:G49"/>
    <mergeCell ref="B29:D29"/>
    <mergeCell ref="B30:D30"/>
    <mergeCell ref="B31:D31"/>
    <mergeCell ref="B32:D32"/>
    <mergeCell ref="D53:G53"/>
    <mergeCell ref="B42:D42"/>
    <mergeCell ref="B43:D43"/>
    <mergeCell ref="B46:E46"/>
    <mergeCell ref="A47:G47"/>
    <mergeCell ref="B39:D39"/>
    <mergeCell ref="B33:D33"/>
    <mergeCell ref="B34:D34"/>
    <mergeCell ref="B35:D35"/>
    <mergeCell ref="B36:D36"/>
    <mergeCell ref="B37:D37"/>
    <mergeCell ref="B38:D38"/>
    <mergeCell ref="B26:D26"/>
    <mergeCell ref="B27:D27"/>
    <mergeCell ref="B28:D28"/>
    <mergeCell ref="B15:D15"/>
    <mergeCell ref="B16:D16"/>
    <mergeCell ref="B17:D17"/>
    <mergeCell ref="B18:D18"/>
    <mergeCell ref="B19:D19"/>
    <mergeCell ref="B20:D20"/>
    <mergeCell ref="B21:D21"/>
    <mergeCell ref="B22:D22"/>
    <mergeCell ref="B23:D23"/>
    <mergeCell ref="B24:D24"/>
    <mergeCell ref="B25:D25"/>
    <mergeCell ref="B14:D14"/>
    <mergeCell ref="B11:D11"/>
    <mergeCell ref="A2:C2"/>
    <mergeCell ref="D2:G2"/>
    <mergeCell ref="A3:B3"/>
    <mergeCell ref="A4:G4"/>
    <mergeCell ref="A5:G5"/>
    <mergeCell ref="B6:G6"/>
    <mergeCell ref="B7:G7"/>
    <mergeCell ref="B8:G8"/>
    <mergeCell ref="B9:G9"/>
    <mergeCell ref="B12:D12"/>
    <mergeCell ref="B13:D13"/>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G53"/>
  <sheetViews>
    <sheetView topLeftCell="A4" zoomScale="85" zoomScaleNormal="85" workbookViewId="0">
      <selection activeCell="L11" sqref="L11"/>
    </sheetView>
  </sheetViews>
  <sheetFormatPr defaultRowHeight="15.75"/>
  <cols>
    <col min="1" max="1" width="5.42578125" style="25" bestFit="1" customWidth="1"/>
    <col min="2" max="2" width="27.140625" style="71" customWidth="1"/>
    <col min="3" max="3" width="12.42578125" style="25" customWidth="1"/>
    <col min="4" max="4" width="16.140625" style="25" customWidth="1"/>
    <col min="5" max="5" width="11.28515625" style="25" customWidth="1"/>
    <col min="6" max="6" width="15.7109375" style="25" customWidth="1"/>
    <col min="7" max="7" width="13.140625" style="25" customWidth="1"/>
    <col min="8" max="16384" width="9.140625" style="25"/>
  </cols>
  <sheetData>
    <row r="1" spans="1:7">
      <c r="G1" s="23" t="s">
        <v>32</v>
      </c>
    </row>
    <row r="2" spans="1:7" s="2" customFormat="1" ht="48.75" customHeight="1">
      <c r="A2" s="129" t="s">
        <v>3</v>
      </c>
      <c r="B2" s="129"/>
      <c r="C2" s="129"/>
      <c r="D2" s="160" t="s">
        <v>4</v>
      </c>
      <c r="E2" s="160"/>
      <c r="F2" s="160"/>
      <c r="G2" s="160"/>
    </row>
    <row r="3" spans="1:7" s="2" customFormat="1" ht="8.25" customHeight="1">
      <c r="A3" s="130"/>
      <c r="B3" s="130"/>
      <c r="D3" s="24"/>
      <c r="E3" s="24"/>
      <c r="F3" s="24"/>
      <c r="G3" s="24"/>
    </row>
    <row r="4" spans="1:7" ht="57.75" customHeight="1">
      <c r="A4" s="131" t="s">
        <v>139</v>
      </c>
      <c r="B4" s="131"/>
      <c r="C4" s="131"/>
      <c r="D4" s="131"/>
      <c r="E4" s="131"/>
      <c r="F4" s="131"/>
      <c r="G4" s="131"/>
    </row>
    <row r="5" spans="1:7" s="73" customFormat="1" ht="21.75" customHeight="1">
      <c r="B5" s="159" t="s">
        <v>122</v>
      </c>
      <c r="C5" s="159"/>
      <c r="D5" s="159"/>
      <c r="E5" s="159"/>
      <c r="F5" s="159"/>
      <c r="G5" s="159"/>
    </row>
    <row r="6" spans="1:7" s="73" customFormat="1" ht="21.75" customHeight="1">
      <c r="B6" s="159" t="s">
        <v>123</v>
      </c>
      <c r="C6" s="159"/>
      <c r="D6" s="159"/>
      <c r="E6" s="159"/>
      <c r="F6" s="159"/>
      <c r="G6" s="159"/>
    </row>
    <row r="7" spans="1:7" s="73" customFormat="1" ht="21.75" customHeight="1">
      <c r="B7" s="159" t="s">
        <v>124</v>
      </c>
      <c r="C7" s="159"/>
      <c r="D7" s="159"/>
      <c r="E7" s="159"/>
      <c r="F7" s="159"/>
      <c r="G7" s="159"/>
    </row>
    <row r="8" spans="1:7" s="73" customFormat="1" ht="21.75" customHeight="1">
      <c r="B8" s="159" t="s">
        <v>125</v>
      </c>
      <c r="C8" s="159"/>
      <c r="D8" s="159"/>
      <c r="E8" s="159"/>
      <c r="F8" s="159"/>
      <c r="G8" s="159"/>
    </row>
    <row r="9" spans="1:7" ht="8.25" customHeight="1"/>
    <row r="10" spans="1:7" s="2" customFormat="1" ht="47.25" customHeight="1">
      <c r="A10" s="1" t="s">
        <v>10</v>
      </c>
      <c r="B10" s="128" t="s">
        <v>11</v>
      </c>
      <c r="C10" s="128"/>
      <c r="D10" s="128"/>
      <c r="E10" s="1" t="s">
        <v>12</v>
      </c>
      <c r="F10" s="74" t="s">
        <v>13</v>
      </c>
      <c r="G10" s="1" t="s">
        <v>14</v>
      </c>
    </row>
    <row r="11" spans="1:7" s="2" customFormat="1" ht="86.45" customHeight="1">
      <c r="A11" s="1" t="s">
        <v>0</v>
      </c>
      <c r="B11" s="135" t="s">
        <v>70</v>
      </c>
      <c r="C11" s="135"/>
      <c r="D11" s="135"/>
      <c r="E11" s="75">
        <f>E12+E16+E22+E25</f>
        <v>20</v>
      </c>
      <c r="F11" s="76">
        <f>ROUND(F12+F16+F22+F25,1)</f>
        <v>15</v>
      </c>
      <c r="G11" s="21"/>
    </row>
    <row r="12" spans="1:7" s="4" customFormat="1" ht="28.15" customHeight="1">
      <c r="A12" s="3">
        <v>1</v>
      </c>
      <c r="B12" s="135" t="s">
        <v>71</v>
      </c>
      <c r="C12" s="135"/>
      <c r="D12" s="135"/>
      <c r="E12" s="75">
        <f>5-(E13+E14+E15)</f>
        <v>5</v>
      </c>
      <c r="F12" s="76">
        <f>ROUND(5-(F13+F14+F15),1)</f>
        <v>0</v>
      </c>
      <c r="G12" s="21"/>
    </row>
    <row r="13" spans="1:7" s="4" customFormat="1" ht="120.75" customHeight="1">
      <c r="A13" s="3" t="s">
        <v>15</v>
      </c>
      <c r="B13" s="125" t="s">
        <v>106</v>
      </c>
      <c r="C13" s="126"/>
      <c r="D13" s="127"/>
      <c r="E13" s="82"/>
      <c r="F13" s="18"/>
      <c r="G13" s="3"/>
    </row>
    <row r="14" spans="1:7" s="22" customFormat="1" ht="65.25" customHeight="1">
      <c r="A14" s="3" t="s">
        <v>16</v>
      </c>
      <c r="B14" s="125" t="s">
        <v>107</v>
      </c>
      <c r="C14" s="126"/>
      <c r="D14" s="127"/>
      <c r="E14" s="82"/>
      <c r="F14" s="18">
        <v>5</v>
      </c>
      <c r="G14" s="161" t="s">
        <v>144</v>
      </c>
    </row>
    <row r="15" spans="1:7" s="22" customFormat="1" ht="84.75" customHeight="1">
      <c r="A15" s="3" t="s">
        <v>17</v>
      </c>
      <c r="B15" s="125" t="s">
        <v>97</v>
      </c>
      <c r="C15" s="126"/>
      <c r="D15" s="127"/>
      <c r="E15" s="82"/>
      <c r="F15" s="18"/>
      <c r="G15" s="20"/>
    </row>
    <row r="16" spans="1:7" s="22" customFormat="1" ht="53.25" customHeight="1">
      <c r="A16" s="3">
        <v>2</v>
      </c>
      <c r="B16" s="136" t="s">
        <v>73</v>
      </c>
      <c r="C16" s="137"/>
      <c r="D16" s="138"/>
      <c r="E16" s="75">
        <f>6-(E17+E18+E19+E20+E21)</f>
        <v>6</v>
      </c>
      <c r="F16" s="76">
        <f>ROUND(6-(F17+F18+F19+F20+F21),1)</f>
        <v>6</v>
      </c>
      <c r="G16" s="20"/>
    </row>
    <row r="17" spans="1:7" s="22" customFormat="1" ht="38.85" customHeight="1">
      <c r="A17" s="18" t="s">
        <v>18</v>
      </c>
      <c r="B17" s="125" t="s">
        <v>74</v>
      </c>
      <c r="C17" s="126"/>
      <c r="D17" s="127"/>
      <c r="E17" s="83"/>
      <c r="F17" s="18"/>
      <c r="G17" s="20"/>
    </row>
    <row r="18" spans="1:7" s="22" customFormat="1" ht="53.25" customHeight="1">
      <c r="A18" s="18" t="s">
        <v>19</v>
      </c>
      <c r="B18" s="125" t="s">
        <v>75</v>
      </c>
      <c r="C18" s="126"/>
      <c r="D18" s="127"/>
      <c r="E18" s="83"/>
      <c r="F18" s="18"/>
      <c r="G18" s="26"/>
    </row>
    <row r="19" spans="1:7" s="22" customFormat="1" ht="56.25" customHeight="1">
      <c r="A19" s="3" t="s">
        <v>20</v>
      </c>
      <c r="B19" s="125" t="s">
        <v>103</v>
      </c>
      <c r="C19" s="126"/>
      <c r="D19" s="127"/>
      <c r="E19" s="82"/>
      <c r="F19" s="18"/>
      <c r="G19" s="19"/>
    </row>
    <row r="20" spans="1:7" s="22" customFormat="1" ht="66.400000000000006" customHeight="1">
      <c r="A20" s="3" t="s">
        <v>21</v>
      </c>
      <c r="B20" s="125" t="s">
        <v>98</v>
      </c>
      <c r="C20" s="126"/>
      <c r="D20" s="127"/>
      <c r="E20" s="82"/>
      <c r="F20" s="18"/>
      <c r="G20" s="19"/>
    </row>
    <row r="21" spans="1:7" s="22" customFormat="1" ht="36" customHeight="1">
      <c r="A21" s="3" t="s">
        <v>22</v>
      </c>
      <c r="B21" s="125" t="s">
        <v>77</v>
      </c>
      <c r="C21" s="126"/>
      <c r="D21" s="127"/>
      <c r="E21" s="82"/>
      <c r="F21" s="18"/>
      <c r="G21" s="20"/>
    </row>
    <row r="22" spans="1:7" s="4" customFormat="1" ht="48.2" customHeight="1">
      <c r="A22" s="3">
        <v>3</v>
      </c>
      <c r="B22" s="136" t="s">
        <v>78</v>
      </c>
      <c r="C22" s="137"/>
      <c r="D22" s="138"/>
      <c r="E22" s="75">
        <f>5-(E23+E24)</f>
        <v>5</v>
      </c>
      <c r="F22" s="76">
        <f>ROUND(5-(F23+F24),1)</f>
        <v>5</v>
      </c>
      <c r="G22" s="21"/>
    </row>
    <row r="23" spans="1:7" s="22" customFormat="1" ht="65.25" customHeight="1">
      <c r="A23" s="3" t="s">
        <v>23</v>
      </c>
      <c r="B23" s="125" t="s">
        <v>79</v>
      </c>
      <c r="C23" s="126"/>
      <c r="D23" s="127"/>
      <c r="E23" s="82"/>
      <c r="F23" s="18"/>
      <c r="G23" s="18"/>
    </row>
    <row r="24" spans="1:7" s="22" customFormat="1" ht="59.45" customHeight="1">
      <c r="A24" s="3" t="s">
        <v>24</v>
      </c>
      <c r="B24" s="125" t="s">
        <v>104</v>
      </c>
      <c r="C24" s="126"/>
      <c r="D24" s="127"/>
      <c r="E24" s="82"/>
      <c r="F24" s="18"/>
      <c r="G24" s="20"/>
    </row>
    <row r="25" spans="1:7" s="22" customFormat="1" ht="139.5" customHeight="1">
      <c r="A25" s="77">
        <v>4</v>
      </c>
      <c r="B25" s="136" t="s">
        <v>80</v>
      </c>
      <c r="C25" s="137"/>
      <c r="D25" s="138"/>
      <c r="E25" s="75">
        <f>4-(E26+E27+E28)</f>
        <v>4</v>
      </c>
      <c r="F25" s="76">
        <f>ROUND(4-(F26+F27+F28),1)</f>
        <v>4</v>
      </c>
      <c r="G25" s="20"/>
    </row>
    <row r="26" spans="1:7" s="22" customFormat="1" ht="51" customHeight="1">
      <c r="A26" s="3" t="s">
        <v>81</v>
      </c>
      <c r="B26" s="125" t="s">
        <v>82</v>
      </c>
      <c r="C26" s="126"/>
      <c r="D26" s="127"/>
      <c r="E26" s="82"/>
      <c r="F26" s="18"/>
      <c r="G26" s="20"/>
    </row>
    <row r="27" spans="1:7" s="22" customFormat="1" ht="51.75" customHeight="1">
      <c r="A27" s="3" t="s">
        <v>83</v>
      </c>
      <c r="B27" s="125" t="s">
        <v>84</v>
      </c>
      <c r="C27" s="126"/>
      <c r="D27" s="127"/>
      <c r="E27" s="82"/>
      <c r="F27" s="18"/>
      <c r="G27" s="18"/>
    </row>
    <row r="28" spans="1:7" s="22" customFormat="1" ht="54" customHeight="1">
      <c r="A28" s="3" t="s">
        <v>85</v>
      </c>
      <c r="B28" s="125" t="s">
        <v>86</v>
      </c>
      <c r="C28" s="126"/>
      <c r="D28" s="127"/>
      <c r="E28" s="82"/>
      <c r="F28" s="18"/>
      <c r="G28" s="20"/>
    </row>
    <row r="29" spans="1:7" s="22" customFormat="1" ht="31.35" customHeight="1">
      <c r="A29" s="1" t="s">
        <v>1</v>
      </c>
      <c r="B29" s="139" t="s">
        <v>6</v>
      </c>
      <c r="C29" s="140"/>
      <c r="D29" s="141"/>
      <c r="E29" s="75">
        <f>E30+E32+E34+E36+E38+E40</f>
        <v>20</v>
      </c>
      <c r="F29" s="76">
        <f>ROUND(F30+F32+F34+F36+F38+F40,1)</f>
        <v>8</v>
      </c>
      <c r="G29" s="20"/>
    </row>
    <row r="30" spans="1:7" s="2" customFormat="1" ht="64.5" customHeight="1">
      <c r="A30" s="3">
        <v>5</v>
      </c>
      <c r="B30" s="135" t="s">
        <v>30</v>
      </c>
      <c r="C30" s="135"/>
      <c r="D30" s="135"/>
      <c r="E30" s="75">
        <v>1</v>
      </c>
      <c r="F30" s="76">
        <f>IF(F31&gt;1,"1",F31)</f>
        <v>1</v>
      </c>
      <c r="G30" s="21"/>
    </row>
    <row r="31" spans="1:7" s="4" customFormat="1" ht="50.25" customHeight="1">
      <c r="A31" s="3"/>
      <c r="B31" s="142" t="s">
        <v>105</v>
      </c>
      <c r="C31" s="142"/>
      <c r="D31" s="142"/>
      <c r="E31" s="75"/>
      <c r="F31" s="78">
        <v>1</v>
      </c>
      <c r="G31" s="21"/>
    </row>
    <row r="32" spans="1:7" s="22" customFormat="1" ht="33" customHeight="1">
      <c r="A32" s="3">
        <v>6</v>
      </c>
      <c r="B32" s="136" t="s">
        <v>99</v>
      </c>
      <c r="C32" s="137"/>
      <c r="D32" s="138"/>
      <c r="E32" s="75">
        <v>2</v>
      </c>
      <c r="F32" s="76">
        <f>IF(F33&gt;2,"2",F33)</f>
        <v>2</v>
      </c>
      <c r="G32" s="20"/>
    </row>
    <row r="33" spans="1:7" s="22" customFormat="1" ht="51.4" customHeight="1">
      <c r="A33" s="3"/>
      <c r="B33" s="146" t="s">
        <v>100</v>
      </c>
      <c r="C33" s="147"/>
      <c r="D33" s="148"/>
      <c r="E33" s="75"/>
      <c r="F33" s="78">
        <v>2</v>
      </c>
      <c r="G33" s="20"/>
    </row>
    <row r="34" spans="1:7" s="22" customFormat="1" ht="41.25" customHeight="1">
      <c r="A34" s="3">
        <v>7</v>
      </c>
      <c r="B34" s="136" t="s">
        <v>90</v>
      </c>
      <c r="C34" s="137"/>
      <c r="D34" s="138"/>
      <c r="E34" s="75">
        <v>2</v>
      </c>
      <c r="F34" s="76">
        <f>IF(F35&gt;2,"2",F35)</f>
        <v>2</v>
      </c>
      <c r="G34" s="20"/>
    </row>
    <row r="35" spans="1:7" s="4" customFormat="1" ht="48.2" customHeight="1">
      <c r="A35" s="3"/>
      <c r="B35" s="125" t="s">
        <v>33</v>
      </c>
      <c r="C35" s="126"/>
      <c r="D35" s="127"/>
      <c r="E35" s="75"/>
      <c r="F35" s="78">
        <v>2</v>
      </c>
      <c r="G35" s="21"/>
    </row>
    <row r="36" spans="1:7" s="22" customFormat="1" ht="49.5" customHeight="1">
      <c r="A36" s="3">
        <v>8</v>
      </c>
      <c r="B36" s="136" t="s">
        <v>91</v>
      </c>
      <c r="C36" s="137"/>
      <c r="D36" s="138"/>
      <c r="E36" s="75">
        <v>2</v>
      </c>
      <c r="F36" s="76">
        <f>IF(F37&gt;2,"2",F37)</f>
        <v>2</v>
      </c>
      <c r="G36" s="20"/>
    </row>
    <row r="37" spans="1:7" s="22" customFormat="1" ht="69.75" customHeight="1">
      <c r="A37" s="3"/>
      <c r="B37" s="125" t="s">
        <v>31</v>
      </c>
      <c r="C37" s="126"/>
      <c r="D37" s="127"/>
      <c r="E37" s="75"/>
      <c r="F37" s="78">
        <v>2</v>
      </c>
      <c r="G37" s="20"/>
    </row>
    <row r="38" spans="1:7" s="22" customFormat="1" ht="105" customHeight="1">
      <c r="A38" s="84">
        <v>9</v>
      </c>
      <c r="B38" s="153" t="s">
        <v>108</v>
      </c>
      <c r="C38" s="154"/>
      <c r="D38" s="155"/>
      <c r="E38" s="85">
        <v>8</v>
      </c>
      <c r="F38" s="76">
        <f>IF(F39&gt;8,"8",F39)</f>
        <v>0</v>
      </c>
      <c r="G38" s="20"/>
    </row>
    <row r="39" spans="1:7" s="22" customFormat="1" ht="105.75" customHeight="1">
      <c r="A39" s="84"/>
      <c r="B39" s="156" t="s">
        <v>109</v>
      </c>
      <c r="C39" s="157"/>
      <c r="D39" s="158"/>
      <c r="E39" s="85"/>
      <c r="F39" s="86"/>
      <c r="G39" s="20"/>
    </row>
    <row r="40" spans="1:7" s="22" customFormat="1" ht="41.25" customHeight="1">
      <c r="A40" s="3">
        <v>10</v>
      </c>
      <c r="B40" s="136" t="s">
        <v>101</v>
      </c>
      <c r="C40" s="137"/>
      <c r="D40" s="138"/>
      <c r="E40" s="75">
        <v>5</v>
      </c>
      <c r="F40" s="76">
        <f>IF(F41&gt;5,"5",F41)</f>
        <v>1</v>
      </c>
      <c r="G40" s="20"/>
    </row>
    <row r="41" spans="1:7" s="4" customFormat="1" ht="135.75" customHeight="1">
      <c r="A41" s="3"/>
      <c r="B41" s="125" t="s">
        <v>102</v>
      </c>
      <c r="C41" s="126"/>
      <c r="D41" s="127"/>
      <c r="E41" s="75"/>
      <c r="F41" s="78">
        <v>1</v>
      </c>
      <c r="G41" s="162" t="s">
        <v>140</v>
      </c>
    </row>
    <row r="42" spans="1:7" s="2" customFormat="1" ht="27.2" customHeight="1">
      <c r="A42" s="1"/>
      <c r="B42" s="149" t="s">
        <v>7</v>
      </c>
      <c r="C42" s="150"/>
      <c r="D42" s="151"/>
      <c r="E42" s="79">
        <f>E11+E29</f>
        <v>40</v>
      </c>
      <c r="F42" s="79">
        <f>F11+F29</f>
        <v>23</v>
      </c>
      <c r="G42" s="1"/>
    </row>
    <row r="43" spans="1:7" ht="10.5" customHeight="1">
      <c r="C43" s="71"/>
      <c r="D43" s="71"/>
    </row>
    <row r="44" spans="1:7" ht="25.5" customHeight="1">
      <c r="B44" s="144" t="s">
        <v>2</v>
      </c>
      <c r="C44" s="144"/>
      <c r="D44" s="144"/>
      <c r="E44" s="144"/>
    </row>
    <row r="45" spans="1:7" ht="36" customHeight="1">
      <c r="A45" s="145" t="s">
        <v>126</v>
      </c>
      <c r="B45" s="145"/>
      <c r="C45" s="145"/>
      <c r="D45" s="145"/>
      <c r="E45" s="145"/>
      <c r="F45" s="145"/>
      <c r="G45" s="145"/>
    </row>
    <row r="46" spans="1:7" s="72" customFormat="1" ht="20.25" customHeight="1">
      <c r="B46" s="80"/>
      <c r="C46" s="80"/>
      <c r="D46" s="152" t="s">
        <v>143</v>
      </c>
      <c r="E46" s="152"/>
      <c r="F46" s="152"/>
      <c r="G46" s="152"/>
    </row>
    <row r="47" spans="1:7" s="2" customFormat="1" ht="18" customHeight="1">
      <c r="D47" s="129" t="s">
        <v>8</v>
      </c>
      <c r="E47" s="129"/>
      <c r="F47" s="129"/>
      <c r="G47" s="129"/>
    </row>
    <row r="48" spans="1:7">
      <c r="D48" s="132" t="s">
        <v>9</v>
      </c>
      <c r="E48" s="132"/>
      <c r="F48" s="132"/>
      <c r="G48" s="132"/>
    </row>
    <row r="53" spans="5:5">
      <c r="E53" s="91"/>
    </row>
  </sheetData>
  <sheetProtection password="E795" sheet="1" formatCells="0" formatColumns="0" formatRows="0" insertColumns="0" insertRows="0" insertHyperlinks="0" deleteColumns="0" deleteRows="0" sort="0" autoFilter="0" pivotTables="0"/>
  <mergeCells count="46">
    <mergeCell ref="A2:C2"/>
    <mergeCell ref="D2:G2"/>
    <mergeCell ref="A3:B3"/>
    <mergeCell ref="A4:G4"/>
    <mergeCell ref="B5:G5"/>
    <mergeCell ref="B6:G6"/>
    <mergeCell ref="B7:G7"/>
    <mergeCell ref="B8:G8"/>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8:D38"/>
    <mergeCell ref="B39:D39"/>
    <mergeCell ref="B40:D40"/>
    <mergeCell ref="B41:D41"/>
    <mergeCell ref="B32:D32"/>
    <mergeCell ref="B33:D33"/>
    <mergeCell ref="B34:D34"/>
    <mergeCell ref="B35:D35"/>
    <mergeCell ref="B36:D36"/>
    <mergeCell ref="B37:D37"/>
    <mergeCell ref="D47:G47"/>
    <mergeCell ref="D48:G48"/>
    <mergeCell ref="B42:D42"/>
    <mergeCell ref="B44:E44"/>
    <mergeCell ref="A45:G45"/>
    <mergeCell ref="D46:G46"/>
  </mergeCells>
  <pageMargins left="0.3" right="0.34" top="0.34" bottom="0.45" header="0.2" footer="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Mẫu 4A</vt:lpstr>
      <vt:lpstr>TỔNG ĐIỂM CỘNG-TRỪ</vt:lpstr>
      <vt:lpstr>Nam</vt:lpstr>
      <vt:lpstr>Dũng</vt:lpstr>
      <vt:lpstr>Dũng!Print_Titles</vt:lpstr>
      <vt:lpstr>Nam!Print_Titles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2021-12-24T03:36:29Z</cp:lastPrinted>
  <dcterms:created xsi:type="dcterms:W3CDTF">2018-08-07T00:58:29Z</dcterms:created>
  <dcterms:modified xsi:type="dcterms:W3CDTF">2021-12-24T03:37:26Z</dcterms:modified>
</cp:coreProperties>
</file>