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G\1. BAI GIANG\VIET UC\LOP NGAN HAN VIET UC\"/>
    </mc:Choice>
  </mc:AlternateContent>
  <bookViews>
    <workbookView xWindow="0" yWindow="0" windowWidth="19200" windowHeight="6470"/>
  </bookViews>
  <sheets>
    <sheet name="KS DAI DUONG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8" i="2" l="1"/>
  <c r="C31" i="2"/>
  <c r="B22" i="2"/>
  <c r="C42" i="2"/>
  <c r="B42" i="2"/>
  <c r="C41" i="2"/>
  <c r="B41" i="2"/>
  <c r="C34" i="2"/>
  <c r="B34" i="2"/>
  <c r="C22" i="2"/>
  <c r="B49" i="2"/>
  <c r="F9" i="2"/>
  <c r="E9" i="2"/>
  <c r="C9" i="2"/>
  <c r="B9" i="2"/>
  <c r="F3" i="2"/>
  <c r="E3" i="2"/>
  <c r="C3" i="2"/>
  <c r="B3" i="2"/>
  <c r="B47" i="2" l="1"/>
  <c r="B51" i="2" s="1"/>
  <c r="C16" i="2"/>
  <c r="C44" i="2" s="1"/>
  <c r="B16" i="2"/>
  <c r="B50" i="2" s="1"/>
  <c r="B44" i="2"/>
  <c r="F16" i="2"/>
  <c r="E16" i="2"/>
  <c r="C47" i="2"/>
  <c r="C51" i="2" s="1"/>
  <c r="C48" i="2"/>
  <c r="B24" i="2"/>
  <c r="B31" i="2" s="1"/>
  <c r="B35" i="2" s="1"/>
  <c r="C49" i="2"/>
  <c r="C24" i="2"/>
  <c r="C35" i="2" s="1"/>
  <c r="C42" i="1"/>
  <c r="B42" i="1"/>
  <c r="C41" i="1"/>
  <c r="B41" i="1"/>
  <c r="B37" i="1"/>
  <c r="C34" i="1"/>
  <c r="B34" i="1"/>
  <c r="C22" i="1"/>
  <c r="B22" i="1"/>
  <c r="B24" i="1" s="1"/>
  <c r="B31" i="1" s="1"/>
  <c r="B35" i="1" s="1"/>
  <c r="F9" i="1"/>
  <c r="E9" i="1"/>
  <c r="C9" i="1"/>
  <c r="B9" i="1"/>
  <c r="F3" i="1"/>
  <c r="E3" i="1"/>
  <c r="C3" i="1"/>
  <c r="C16" i="1" s="1"/>
  <c r="B3" i="1"/>
  <c r="B16" i="1" s="1"/>
  <c r="C50" i="2" l="1"/>
  <c r="C45" i="2"/>
  <c r="C38" i="2"/>
  <c r="B45" i="2"/>
  <c r="B38" i="2"/>
  <c r="C44" i="1"/>
  <c r="B45" i="1"/>
  <c r="B38" i="1"/>
  <c r="C50" i="1"/>
  <c r="C24" i="1"/>
  <c r="C31" i="1" s="1"/>
  <c r="C35" i="1" s="1"/>
  <c r="B47" i="1"/>
  <c r="B51" i="1" s="1"/>
  <c r="E16" i="1"/>
  <c r="C47" i="1"/>
  <c r="C51" i="1" s="1"/>
  <c r="F16" i="1"/>
  <c r="B48" i="1"/>
  <c r="C48" i="1"/>
  <c r="B44" i="1"/>
  <c r="B49" i="1"/>
  <c r="C49" i="1"/>
  <c r="B50" i="1"/>
  <c r="C55" i="2" l="1"/>
  <c r="C54" i="2"/>
  <c r="C53" i="2"/>
  <c r="B55" i="2"/>
  <c r="B54" i="2"/>
  <c r="B53" i="2"/>
  <c r="B55" i="1"/>
  <c r="B54" i="1"/>
  <c r="B53" i="1"/>
  <c r="C45" i="1"/>
  <c r="C38" i="1"/>
  <c r="C55" i="1" l="1"/>
  <c r="C54" i="1"/>
  <c r="C53" i="1"/>
</calcChain>
</file>

<file path=xl/sharedStrings.xml><?xml version="1.0" encoding="utf-8"?>
<sst xmlns="http://schemas.openxmlformats.org/spreadsheetml/2006/main" count="161" uniqueCount="75">
  <si>
    <t>BẢNG CÂN ĐỐI KẾ TOÁN HỢP NHẤT</t>
  </si>
  <si>
    <t>TÀI SẢN</t>
  </si>
  <si>
    <t>Năm nay</t>
  </si>
  <si>
    <t>Năm trước</t>
  </si>
  <si>
    <t>NGUỒN VỐN</t>
  </si>
  <si>
    <t>A. TÀI SẢN NGẮN HẠN</t>
  </si>
  <si>
    <t>C. NỢ PHẢI TRẢ</t>
  </si>
  <si>
    <t>1. Tiền và các khoản tương đương tiền</t>
  </si>
  <si>
    <t>1. Nợ ngắn hạn</t>
  </si>
  <si>
    <t>2. Đầu tư tài chính ngắn hạn</t>
  </si>
  <si>
    <t>2. Nợ dài hạn</t>
  </si>
  <si>
    <t>3. Các khoản phải thu ngắn hạn</t>
  </si>
  <si>
    <t>4. Hàng tồn kho</t>
  </si>
  <si>
    <t>5. Tài sản ngắn hạn khác</t>
  </si>
  <si>
    <t>B. TÀI SẢN DÀI HẠN</t>
  </si>
  <si>
    <t>D. VỐN CHỦ SỞ HỮU</t>
  </si>
  <si>
    <t>1. Các khoản phải thu dài hạn</t>
  </si>
  <si>
    <t>1. Vốn chủ sỡ hữu</t>
  </si>
  <si>
    <t>2. Tài sản cố định</t>
  </si>
  <si>
    <t>3. Bất động sản đầu tư</t>
  </si>
  <si>
    <t>4. Tài sản dở dang dài hạn</t>
  </si>
  <si>
    <t>5. Đầu tư tài chính dài hạn</t>
  </si>
  <si>
    <t>6. Tài sản dài hạn khác</t>
  </si>
  <si>
    <t>TỔNG TÀI SẢN</t>
  </si>
  <si>
    <t>TỔNG NGUỒN VỐN</t>
  </si>
  <si>
    <t>BẢNG BÁO CÁO KẾT QUẢ HOẠT ĐỘNG KINH DOANH HỢP NHẤT</t>
  </si>
  <si>
    <t>CHỈ TIÊU</t>
  </si>
  <si>
    <t>Khả năng thanh toán hiện thời</t>
  </si>
  <si>
    <t>1. Doanh thu bán hàng và cung cấp dịch vụ</t>
  </si>
  <si>
    <t>Khả năng thanh toán nhanh</t>
  </si>
  <si>
    <t>2. Các khoản giảm trừ doanh thu</t>
  </si>
  <si>
    <t>Tỷ số nợ</t>
  </si>
  <si>
    <t>3. Doanh thu thuần về bán hàng và cung cấp dịch vụ</t>
  </si>
  <si>
    <t>Thanh toán lãi vay</t>
  </si>
  <si>
    <t>4. Giá vốn hàng bán và dịch vụ cung cấp</t>
  </si>
  <si>
    <t>Vòng quay tồn kho</t>
  </si>
  <si>
    <t>5. Lợi nhuận gộp về bán hàng và cung cấp dịch vụ</t>
  </si>
  <si>
    <t>Kỳ thu tiền bình quân</t>
  </si>
  <si>
    <t>6. Doanh thu về hoạt động tài chính</t>
  </si>
  <si>
    <t>Hiệu suất sử dụng TSCĐ</t>
  </si>
  <si>
    <t>7. Chi phí tài chính</t>
  </si>
  <si>
    <t>Vòng quay tài sản</t>
  </si>
  <si>
    <t>Trong đó, chi phí lãi vay</t>
  </si>
  <si>
    <t>Số ngày BQ vòng quay hàng tồn kho</t>
  </si>
  <si>
    <t>8. Phần lãi trong công ty liên doanh liên kết</t>
  </si>
  <si>
    <t xml:space="preserve">Doanh lợi về tiêu thụ  (ROS) </t>
  </si>
  <si>
    <t>9. Chi phí bán hàng</t>
  </si>
  <si>
    <t>Doanh lợi về tài sản (ROA)</t>
  </si>
  <si>
    <t>10. Chi phí quản lý doanh nghiệp</t>
  </si>
  <si>
    <t>Doanh lợi về vốn tự có (ROE)</t>
  </si>
  <si>
    <t>11. Lợi nhuận thuần từ hoạt động kinh doanh</t>
  </si>
  <si>
    <t>12. Thu nhập khác</t>
  </si>
  <si>
    <t>13. Chi phí khác</t>
  </si>
  <si>
    <t>14. Lợi nhuận khác</t>
  </si>
  <si>
    <t>15. Tổng lợi nhuận kế toán trước thuế (11+14)</t>
  </si>
  <si>
    <t>16. Chi phí thuế TNDN hiện hành</t>
  </si>
  <si>
    <t>17. Thu nhập(chi phí) thuế TNDN hoãn lại</t>
  </si>
  <si>
    <t>18 Lợi nhuận sau thuế TNDN</t>
  </si>
  <si>
    <t xml:space="preserve">I. Tỷ số thanh toán </t>
  </si>
  <si>
    <t>Tỷ số thanh toán hiện thời  =( TS lưu động + đầu tư ngắn hạn)/ nợ ngắn hạn</t>
  </si>
  <si>
    <t>Tỷ số thanh toán nhanh = (TS lưu động - tồn kho)/Nợ ngắn hạn</t>
  </si>
  <si>
    <t>II. Tỷ số về cơ cấu tài chính</t>
  </si>
  <si>
    <t>Tỷ số nợ = tổng nợ/ tổng tài sản</t>
  </si>
  <si>
    <t>Tỷ số thanh toán lãi vay =( lợi nhuận trước thuế + lãi vay)/lãi vay</t>
  </si>
  <si>
    <t>III. Tỷ số về hoạt động</t>
  </si>
  <si>
    <t>Vòng quay tồn kho = doanh thu thuần/ tồn kho</t>
  </si>
  <si>
    <t>Kỳ thu tiền bình quân = khoản phải thu x 360/doanh thu thuần</t>
  </si>
  <si>
    <t>Hiệu suất sử dụng tài sản cố định = doanh thu thuần/ tài sản cố định</t>
  </si>
  <si>
    <t>Vòng quay tài sản = doanh thu thuần/tổng tài sản</t>
  </si>
  <si>
    <t xml:space="preserve">Số ngày bình quân hàng tồn kho = 365/vòng quay hàng tồn kho </t>
  </si>
  <si>
    <t>IV. Tỷ số về doanh lợi</t>
  </si>
  <si>
    <t>ROS = lợi tức sau thuế/doanh thu thuần</t>
  </si>
  <si>
    <t>ROA = Lợi tức sau thuế/ tổng tài sản</t>
  </si>
  <si>
    <t>ROE=lợi tức sau/ vốn chủ sở hữu</t>
  </si>
  <si>
    <t>1+ LNTT/LÃI VAY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</si>
</sst>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"/>
    <numFmt numFmtId="167" formatCode="_(* #,##0.0000_);_(* \(#,##0.00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2" fillId="0" borderId="1" xfId="1" applyNumberFormat="1" applyFont="1" applyBorder="1"/>
    <xf numFmtId="164" fontId="2" fillId="0" borderId="1" xfId="1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1" xfId="1" applyNumberFormat="1" applyFont="1" applyBorder="1"/>
    <xf numFmtId="164" fontId="0" fillId="0" borderId="1" xfId="1" applyNumberFormat="1" applyFont="1" applyBorder="1" applyAlignment="1">
      <alignment horizontal="center"/>
    </xf>
    <xf numFmtId="0" fontId="0" fillId="0" borderId="1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Font="1" applyFill="1" applyBorder="1" applyAlignment="1">
      <alignment horizontal="left"/>
    </xf>
    <xf numFmtId="165" fontId="0" fillId="0" borderId="0" xfId="0" applyNumberFormat="1" applyAlignment="1">
      <alignment horizontal="center"/>
    </xf>
    <xf numFmtId="9" fontId="0" fillId="0" borderId="0" xfId="2" applyFont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applyFont="1"/>
    <xf numFmtId="0" fontId="0" fillId="0" borderId="0" xfId="0" applyAlignment="1">
      <alignment wrapText="1"/>
    </xf>
    <xf numFmtId="43" fontId="0" fillId="0" borderId="0" xfId="0" applyNumberFormat="1"/>
    <xf numFmtId="10" fontId="0" fillId="0" borderId="0" xfId="2" applyNumberFormat="1" applyFont="1"/>
    <xf numFmtId="166" fontId="0" fillId="0" borderId="0" xfId="0" applyNumberFormat="1"/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0" fontId="2" fillId="0" borderId="0" xfId="0" applyFont="1" applyAlignment="1">
      <alignment horizontal="center"/>
    </xf>
    <xf numFmtId="167" fontId="0" fillId="0" borderId="0" xfId="0" applyNumberFormat="1"/>
    <xf numFmtId="165" fontId="0" fillId="0" borderId="0" xfId="0" applyNumberFormat="1"/>
    <xf numFmtId="0" fontId="2" fillId="0" borderId="0" xfId="0" applyFont="1" applyAlignment="1">
      <alignment horizontal="center"/>
    </xf>
    <xf numFmtId="9" fontId="0" fillId="0" borderId="0" xfId="0" applyNumberForma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5290</xdr:colOff>
      <xdr:row>39</xdr:row>
      <xdr:rowOff>111125</xdr:rowOff>
    </xdr:from>
    <xdr:to>
      <xdr:col>7</xdr:col>
      <xdr:colOff>2480016</xdr:colOff>
      <xdr:row>46</xdr:row>
      <xdr:rowOff>153458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29623" y="7334250"/>
          <a:ext cx="6496393" cy="14340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B39" zoomScale="120" zoomScaleNormal="120" workbookViewId="0">
      <selection activeCell="D47" sqref="D47"/>
    </sheetView>
  </sheetViews>
  <sheetFormatPr defaultRowHeight="14.5" x14ac:dyDescent="0.35"/>
  <cols>
    <col min="1" max="1" width="61.81640625" customWidth="1"/>
    <col min="2" max="2" width="19.08984375" customWidth="1"/>
    <col min="3" max="3" width="21.6328125" customWidth="1"/>
    <col min="4" max="4" width="18" customWidth="1"/>
    <col min="5" max="5" width="20.54296875" customWidth="1"/>
    <col min="6" max="6" width="21.7265625" style="1" customWidth="1"/>
    <col min="7" max="7" width="15.26953125" style="1" customWidth="1"/>
    <col min="8" max="8" width="50.36328125" bestFit="1" customWidth="1"/>
  </cols>
  <sheetData>
    <row r="1" spans="1:7" x14ac:dyDescent="0.35">
      <c r="A1" s="29" t="s">
        <v>0</v>
      </c>
      <c r="B1" s="29"/>
      <c r="C1" s="29"/>
      <c r="D1" s="29"/>
      <c r="E1" s="29"/>
    </row>
    <row r="2" spans="1:7" x14ac:dyDescent="0.35">
      <c r="A2" s="2" t="s">
        <v>1</v>
      </c>
      <c r="B2" s="3" t="s">
        <v>2</v>
      </c>
      <c r="C2" s="3" t="s">
        <v>3</v>
      </c>
      <c r="D2" s="2" t="s">
        <v>4</v>
      </c>
      <c r="E2" s="3" t="s">
        <v>2</v>
      </c>
      <c r="F2" s="4" t="s">
        <v>3</v>
      </c>
      <c r="G2" s="5"/>
    </row>
    <row r="3" spans="1:7" x14ac:dyDescent="0.35">
      <c r="A3" s="2" t="s">
        <v>5</v>
      </c>
      <c r="B3" s="6">
        <f>SUM(B4:B8)</f>
        <v>1533558974034</v>
      </c>
      <c r="C3" s="6">
        <f>SUM(C4:C8)</f>
        <v>1510576553565</v>
      </c>
      <c r="D3" s="2" t="s">
        <v>6</v>
      </c>
      <c r="E3" s="6">
        <f>SUM(E4:E5)</f>
        <v>2046399482382</v>
      </c>
      <c r="F3" s="7">
        <f>SUM(F4:F5)</f>
        <v>2109060532795</v>
      </c>
      <c r="G3" s="8"/>
    </row>
    <row r="4" spans="1:7" x14ac:dyDescent="0.35">
      <c r="A4" s="3" t="s">
        <v>7</v>
      </c>
      <c r="B4" s="9">
        <v>291146460913</v>
      </c>
      <c r="C4" s="9">
        <v>267369964670</v>
      </c>
      <c r="D4" s="3" t="s">
        <v>8</v>
      </c>
      <c r="E4" s="9">
        <v>1449600894523</v>
      </c>
      <c r="F4" s="10">
        <v>1422299982529</v>
      </c>
      <c r="G4" s="8"/>
    </row>
    <row r="5" spans="1:7" x14ac:dyDescent="0.35">
      <c r="A5" s="3" t="s">
        <v>9</v>
      </c>
      <c r="B5" s="9">
        <v>120507038405</v>
      </c>
      <c r="C5" s="9">
        <v>68100093200</v>
      </c>
      <c r="D5" s="3" t="s">
        <v>10</v>
      </c>
      <c r="E5" s="9">
        <v>596798587859</v>
      </c>
      <c r="F5" s="10">
        <v>686760550266</v>
      </c>
      <c r="G5" s="8"/>
    </row>
    <row r="6" spans="1:7" x14ac:dyDescent="0.35">
      <c r="A6" s="3" t="s">
        <v>11</v>
      </c>
      <c r="B6" s="9">
        <v>854407687042</v>
      </c>
      <c r="C6" s="9">
        <v>897426295347</v>
      </c>
      <c r="D6" s="11"/>
      <c r="E6" s="9"/>
      <c r="F6" s="10"/>
      <c r="G6" s="8"/>
    </row>
    <row r="7" spans="1:7" x14ac:dyDescent="0.35">
      <c r="A7" s="3" t="s">
        <v>12</v>
      </c>
      <c r="B7" s="9">
        <v>247644280327</v>
      </c>
      <c r="C7" s="9">
        <v>251089660504</v>
      </c>
      <c r="D7" s="11"/>
      <c r="E7" s="9"/>
      <c r="F7" s="10"/>
      <c r="G7" s="8"/>
    </row>
    <row r="8" spans="1:7" x14ac:dyDescent="0.35">
      <c r="A8" s="3" t="s">
        <v>13</v>
      </c>
      <c r="B8" s="9">
        <v>19853507347</v>
      </c>
      <c r="C8" s="9">
        <v>26590539844</v>
      </c>
      <c r="D8" s="3"/>
      <c r="E8" s="9"/>
      <c r="F8" s="10"/>
      <c r="G8" s="8"/>
    </row>
    <row r="9" spans="1:7" x14ac:dyDescent="0.35">
      <c r="A9" s="2" t="s">
        <v>14</v>
      </c>
      <c r="B9" s="6">
        <f>SUM(B10:B15)</f>
        <v>1766008141777</v>
      </c>
      <c r="C9" s="6">
        <f>SUM(C10:C15)</f>
        <v>1825286037321</v>
      </c>
      <c r="D9" s="2" t="s">
        <v>15</v>
      </c>
      <c r="E9" s="6">
        <f>E10</f>
        <v>1253167633428</v>
      </c>
      <c r="F9" s="7">
        <f>F10</f>
        <v>1226802058091</v>
      </c>
      <c r="G9" s="8"/>
    </row>
    <row r="10" spans="1:7" x14ac:dyDescent="0.35">
      <c r="A10" s="3" t="s">
        <v>16</v>
      </c>
      <c r="B10" s="9">
        <v>1544579123</v>
      </c>
      <c r="C10" s="9">
        <v>1440419123</v>
      </c>
      <c r="D10" s="3" t="s">
        <v>17</v>
      </c>
      <c r="E10" s="9">
        <v>1253167633428</v>
      </c>
      <c r="F10" s="10">
        <v>1226802058091</v>
      </c>
      <c r="G10" s="8"/>
    </row>
    <row r="11" spans="1:7" x14ac:dyDescent="0.35">
      <c r="A11" s="3" t="s">
        <v>18</v>
      </c>
      <c r="B11" s="9">
        <v>1218491864870</v>
      </c>
      <c r="C11" s="9">
        <v>1255918262094</v>
      </c>
      <c r="D11" s="3"/>
      <c r="E11" s="9"/>
      <c r="F11" s="10"/>
      <c r="G11" s="8"/>
    </row>
    <row r="12" spans="1:7" x14ac:dyDescent="0.35">
      <c r="A12" s="3" t="s">
        <v>19</v>
      </c>
      <c r="B12" s="9">
        <v>0</v>
      </c>
      <c r="C12" s="9">
        <v>0</v>
      </c>
      <c r="D12" s="3"/>
      <c r="E12" s="9"/>
      <c r="F12" s="10"/>
      <c r="G12" s="8"/>
    </row>
    <row r="13" spans="1:7" x14ac:dyDescent="0.35">
      <c r="A13" s="3" t="s">
        <v>20</v>
      </c>
      <c r="B13" s="9">
        <v>171903111461</v>
      </c>
      <c r="C13" s="9">
        <v>172029044734</v>
      </c>
      <c r="D13" s="3"/>
      <c r="E13" s="9"/>
      <c r="F13" s="10"/>
      <c r="G13" s="8"/>
    </row>
    <row r="14" spans="1:7" x14ac:dyDescent="0.35">
      <c r="A14" s="3" t="s">
        <v>21</v>
      </c>
      <c r="B14" s="9">
        <v>158885556670</v>
      </c>
      <c r="C14" s="9">
        <v>158847399838</v>
      </c>
      <c r="D14" s="3"/>
      <c r="E14" s="9"/>
      <c r="F14" s="10"/>
      <c r="G14" s="8"/>
    </row>
    <row r="15" spans="1:7" x14ac:dyDescent="0.35">
      <c r="A15" s="3" t="s">
        <v>22</v>
      </c>
      <c r="B15" s="9">
        <v>215183029653</v>
      </c>
      <c r="C15" s="9">
        <v>237050911532</v>
      </c>
      <c r="D15" s="3"/>
      <c r="E15" s="9"/>
      <c r="F15" s="10"/>
      <c r="G15" s="8"/>
    </row>
    <row r="16" spans="1:7" x14ac:dyDescent="0.35">
      <c r="A16" s="2" t="s">
        <v>23</v>
      </c>
      <c r="B16" s="6">
        <f>B3+B9</f>
        <v>3299567115811</v>
      </c>
      <c r="C16" s="6">
        <f>C3+C9</f>
        <v>3335862590886</v>
      </c>
      <c r="D16" s="2" t="s">
        <v>24</v>
      </c>
      <c r="E16" s="6">
        <f>E3+E9</f>
        <v>3299567115810</v>
      </c>
      <c r="F16" s="7">
        <f>F3+F9</f>
        <v>3335862590886</v>
      </c>
      <c r="G16" s="8"/>
    </row>
    <row r="18" spans="1:7" x14ac:dyDescent="0.35">
      <c r="A18" s="26" t="s">
        <v>25</v>
      </c>
      <c r="B18" s="26"/>
      <c r="C18" s="26"/>
      <c r="D18" s="26"/>
      <c r="F18" s="26" t="s">
        <v>2</v>
      </c>
      <c r="G18" s="26" t="s">
        <v>3</v>
      </c>
    </row>
    <row r="19" spans="1:7" x14ac:dyDescent="0.35">
      <c r="A19" s="13" t="s">
        <v>26</v>
      </c>
      <c r="B19" s="13" t="s">
        <v>2</v>
      </c>
      <c r="C19" s="13" t="s">
        <v>3</v>
      </c>
      <c r="D19" s="14" t="s">
        <v>27</v>
      </c>
      <c r="F19" s="15"/>
      <c r="G19" s="15"/>
    </row>
    <row r="20" spans="1:7" x14ac:dyDescent="0.35">
      <c r="A20" s="3" t="s">
        <v>28</v>
      </c>
      <c r="B20" s="9">
        <v>1132103503733</v>
      </c>
      <c r="C20" s="9">
        <v>1091585185448</v>
      </c>
      <c r="D20" t="s">
        <v>29</v>
      </c>
      <c r="F20" s="15"/>
      <c r="G20" s="15"/>
    </row>
    <row r="21" spans="1:7" x14ac:dyDescent="0.35">
      <c r="A21" s="3" t="s">
        <v>30</v>
      </c>
      <c r="B21" s="9">
        <v>-1206029051</v>
      </c>
      <c r="C21" s="9">
        <v>-2054101321</v>
      </c>
      <c r="D21" t="s">
        <v>31</v>
      </c>
      <c r="F21" s="15"/>
      <c r="G21" s="15"/>
    </row>
    <row r="22" spans="1:7" x14ac:dyDescent="0.35">
      <c r="A22" s="3" t="s">
        <v>32</v>
      </c>
      <c r="B22" s="9">
        <f>B20+B21</f>
        <v>1130897474682</v>
      </c>
      <c r="C22" s="9">
        <f>C20+C21</f>
        <v>1089531084127</v>
      </c>
      <c r="D22" t="s">
        <v>33</v>
      </c>
      <c r="F22" s="15"/>
      <c r="G22" s="15"/>
    </row>
    <row r="23" spans="1:7" x14ac:dyDescent="0.35">
      <c r="A23" s="3" t="s">
        <v>34</v>
      </c>
      <c r="B23" s="9">
        <v>-629279191293</v>
      </c>
      <c r="C23" s="9">
        <v>-596959176693</v>
      </c>
      <c r="D23" t="s">
        <v>35</v>
      </c>
      <c r="F23" s="15"/>
      <c r="G23" s="15"/>
    </row>
    <row r="24" spans="1:7" x14ac:dyDescent="0.35">
      <c r="A24" s="2" t="s">
        <v>36</v>
      </c>
      <c r="B24" s="6">
        <f>B22+B23</f>
        <v>501618283389</v>
      </c>
      <c r="C24" s="6">
        <f>C22+C23</f>
        <v>492571907434</v>
      </c>
      <c r="D24" t="s">
        <v>37</v>
      </c>
      <c r="F24" s="15"/>
      <c r="G24" s="15"/>
    </row>
    <row r="25" spans="1:7" x14ac:dyDescent="0.35">
      <c r="A25" s="3" t="s">
        <v>38</v>
      </c>
      <c r="B25" s="9">
        <v>19870802653</v>
      </c>
      <c r="C25" s="9">
        <v>13730800518</v>
      </c>
      <c r="D25" t="s">
        <v>39</v>
      </c>
      <c r="F25" s="15"/>
      <c r="G25" s="15"/>
    </row>
    <row r="26" spans="1:7" x14ac:dyDescent="0.35">
      <c r="A26" s="3" t="s">
        <v>40</v>
      </c>
      <c r="B26" s="9">
        <v>-83383963666</v>
      </c>
      <c r="C26" s="9">
        <v>-89410772323</v>
      </c>
      <c r="D26" t="s">
        <v>41</v>
      </c>
      <c r="F26" s="15"/>
      <c r="G26" s="15"/>
    </row>
    <row r="27" spans="1:7" x14ac:dyDescent="0.35">
      <c r="A27" s="3" t="s">
        <v>42</v>
      </c>
      <c r="B27" s="9">
        <v>-83008483681</v>
      </c>
      <c r="C27" s="9">
        <v>-75928375333</v>
      </c>
      <c r="D27" t="s">
        <v>43</v>
      </c>
      <c r="F27" s="15"/>
      <c r="G27" s="15"/>
    </row>
    <row r="28" spans="1:7" x14ac:dyDescent="0.35">
      <c r="A28" s="3" t="s">
        <v>44</v>
      </c>
      <c r="B28" s="9">
        <v>260711462</v>
      </c>
      <c r="C28" s="9">
        <v>88100416</v>
      </c>
      <c r="D28" t="s">
        <v>45</v>
      </c>
      <c r="F28" s="16"/>
      <c r="G28" s="15"/>
    </row>
    <row r="29" spans="1:7" x14ac:dyDescent="0.35">
      <c r="A29" s="3" t="s">
        <v>46</v>
      </c>
      <c r="B29" s="9">
        <v>-142604072002</v>
      </c>
      <c r="C29" s="9">
        <v>-138020915036</v>
      </c>
      <c r="D29" t="s">
        <v>47</v>
      </c>
      <c r="F29" s="15"/>
      <c r="G29" s="15"/>
    </row>
    <row r="30" spans="1:7" x14ac:dyDescent="0.35">
      <c r="A30" s="3" t="s">
        <v>48</v>
      </c>
      <c r="B30" s="9">
        <v>-198697166252</v>
      </c>
      <c r="C30" s="9">
        <v>-221552853225</v>
      </c>
      <c r="D30" t="s">
        <v>49</v>
      </c>
      <c r="F30" s="15"/>
      <c r="G30" s="15"/>
    </row>
    <row r="31" spans="1:7" x14ac:dyDescent="0.35">
      <c r="A31" s="2" t="s">
        <v>50</v>
      </c>
      <c r="B31" s="6">
        <f>B24+B25+B26+B28+B29+B30</f>
        <v>97064595584</v>
      </c>
      <c r="C31" s="6">
        <f>C24+C25+C26+C28+C29+C30</f>
        <v>57406267784</v>
      </c>
      <c r="F31" s="17"/>
      <c r="G31" s="17"/>
    </row>
    <row r="32" spans="1:7" x14ac:dyDescent="0.35">
      <c r="A32" s="3" t="s">
        <v>51</v>
      </c>
      <c r="B32" s="9">
        <v>3737954365</v>
      </c>
      <c r="C32" s="9">
        <v>1462061587</v>
      </c>
      <c r="F32" s="17"/>
      <c r="G32" s="17"/>
    </row>
    <row r="33" spans="1:4" x14ac:dyDescent="0.35">
      <c r="A33" s="3" t="s">
        <v>52</v>
      </c>
      <c r="B33" s="9">
        <v>-16406009323</v>
      </c>
      <c r="C33" s="9">
        <v>-22475494081</v>
      </c>
    </row>
    <row r="34" spans="1:4" x14ac:dyDescent="0.35">
      <c r="A34" s="2" t="s">
        <v>53</v>
      </c>
      <c r="B34" s="6">
        <f>B32+B33</f>
        <v>-12668054958</v>
      </c>
      <c r="C34" s="6">
        <f>C32+C33</f>
        <v>-21013432494</v>
      </c>
    </row>
    <row r="35" spans="1:4" x14ac:dyDescent="0.35">
      <c r="A35" s="2" t="s">
        <v>54</v>
      </c>
      <c r="B35" s="6">
        <f>B31+B34</f>
        <v>84396540626</v>
      </c>
      <c r="C35" s="6">
        <f>C31+C34</f>
        <v>36392835290</v>
      </c>
    </row>
    <row r="36" spans="1:4" x14ac:dyDescent="0.35">
      <c r="A36" s="3" t="s">
        <v>55</v>
      </c>
      <c r="B36" s="9">
        <v>-40197769135</v>
      </c>
      <c r="C36" s="9">
        <v>-39732317532</v>
      </c>
    </row>
    <row r="37" spans="1:4" x14ac:dyDescent="0.35">
      <c r="A37" s="3" t="s">
        <v>56</v>
      </c>
      <c r="B37" s="9">
        <v>-141536135</v>
      </c>
      <c r="C37" s="9">
        <v>-377855840</v>
      </c>
    </row>
    <row r="38" spans="1:4" x14ac:dyDescent="0.35">
      <c r="A38" s="3" t="s">
        <v>57</v>
      </c>
      <c r="B38" s="6">
        <f>SUM(B35:B37)</f>
        <v>44057235356</v>
      </c>
      <c r="C38" s="6">
        <f>SUM(C35:C37)</f>
        <v>-3717338082</v>
      </c>
    </row>
    <row r="40" spans="1:4" x14ac:dyDescent="0.35">
      <c r="A40" s="18" t="s">
        <v>58</v>
      </c>
    </row>
    <row r="41" spans="1:4" ht="16" customHeight="1" x14ac:dyDescent="0.35">
      <c r="A41" s="19" t="s">
        <v>59</v>
      </c>
      <c r="B41" s="27">
        <f>(B4+B6+B7+B5)/E4</f>
        <v>1.0442222217206165</v>
      </c>
      <c r="C41" s="27">
        <f>(C4+C6+C7+C5)/F4</f>
        <v>1.043370619383905</v>
      </c>
      <c r="D41" s="30">
        <v>1.83</v>
      </c>
    </row>
    <row r="42" spans="1:4" ht="16" customHeight="1" x14ac:dyDescent="0.35">
      <c r="A42" s="19" t="s">
        <v>60</v>
      </c>
      <c r="B42" s="27">
        <f>(B4+B6)/E4</f>
        <v>0.79025485723913791</v>
      </c>
      <c r="C42" s="27">
        <f>(C4+C6)/F4</f>
        <v>0.81895259391473019</v>
      </c>
      <c r="D42" s="30">
        <v>1.38</v>
      </c>
    </row>
    <row r="43" spans="1:4" ht="16" customHeight="1" x14ac:dyDescent="0.35">
      <c r="A43" s="18" t="s">
        <v>61</v>
      </c>
    </row>
    <row r="44" spans="1:4" ht="16" customHeight="1" x14ac:dyDescent="0.35">
      <c r="A44" t="s">
        <v>62</v>
      </c>
      <c r="B44" s="21">
        <f>E3/B16</f>
        <v>0.62020241157574263</v>
      </c>
      <c r="C44" s="21">
        <f>F3/C16</f>
        <v>0.63223843168996863</v>
      </c>
      <c r="D44" s="30">
        <v>0.39</v>
      </c>
    </row>
    <row r="45" spans="1:4" ht="16" customHeight="1" x14ac:dyDescent="0.35">
      <c r="A45" t="s">
        <v>63</v>
      </c>
      <c r="B45" s="28">
        <f>(B35-B27)/(-B27)</f>
        <v>2.0167218684578589</v>
      </c>
      <c r="C45" s="28">
        <f>(C35-C27)/(-C27)</f>
        <v>1.4793048070683918</v>
      </c>
      <c r="D45" t="s">
        <v>74</v>
      </c>
    </row>
    <row r="46" spans="1:4" ht="16" customHeight="1" x14ac:dyDescent="0.35">
      <c r="A46" s="18" t="s">
        <v>64</v>
      </c>
    </row>
    <row r="47" spans="1:4" ht="16" customHeight="1" x14ac:dyDescent="0.35">
      <c r="A47" t="s">
        <v>65</v>
      </c>
      <c r="B47" s="22">
        <f xml:space="preserve"> B22/B7</f>
        <v>4.5666206107757263</v>
      </c>
      <c r="C47" s="22">
        <f xml:space="preserve"> C22/C7</f>
        <v>4.3392112679591728</v>
      </c>
    </row>
    <row r="48" spans="1:4" ht="16" customHeight="1" x14ac:dyDescent="0.35">
      <c r="A48" t="s">
        <v>66</v>
      </c>
      <c r="B48" s="20">
        <f>((B6+B10)*360)/B22</f>
        <v>272.4763497292692</v>
      </c>
      <c r="C48" s="23">
        <f>(C6+C10)*360/C22</f>
        <v>297.00117961157758</v>
      </c>
    </row>
    <row r="49" spans="1:3" ht="16" customHeight="1" x14ac:dyDescent="0.35">
      <c r="A49" t="s">
        <v>67</v>
      </c>
      <c r="B49" s="21">
        <f>B22/B11</f>
        <v>0.92811245383460528</v>
      </c>
      <c r="C49" s="21">
        <f>C22/C11</f>
        <v>0.86751751050296722</v>
      </c>
    </row>
    <row r="50" spans="1:3" ht="16" customHeight="1" x14ac:dyDescent="0.35">
      <c r="A50" t="s">
        <v>68</v>
      </c>
      <c r="B50" s="24">
        <f>B22/B16</f>
        <v>0.3427411642160329</v>
      </c>
      <c r="C50" s="24">
        <f>C22/C16</f>
        <v>0.32661149985725946</v>
      </c>
    </row>
    <row r="51" spans="1:3" ht="16" customHeight="1" x14ac:dyDescent="0.35">
      <c r="A51" t="s">
        <v>69</v>
      </c>
      <c r="B51" s="25">
        <f>365/B47</f>
        <v>79.927813389778819</v>
      </c>
      <c r="C51" s="25">
        <f>365/C47</f>
        <v>84.116669472898835</v>
      </c>
    </row>
    <row r="52" spans="1:3" ht="16" customHeight="1" x14ac:dyDescent="0.35">
      <c r="A52" s="18" t="s">
        <v>70</v>
      </c>
    </row>
    <row r="53" spans="1:3" ht="16" customHeight="1" x14ac:dyDescent="0.35">
      <c r="A53" t="s">
        <v>71</v>
      </c>
      <c r="B53" s="21">
        <f>B38/B22</f>
        <v>3.8957762610963974E-2</v>
      </c>
      <c r="C53" s="21">
        <f>C38/C22</f>
        <v>-3.411869689774443E-3</v>
      </c>
    </row>
    <row r="54" spans="1:3" ht="16" customHeight="1" x14ac:dyDescent="0.35">
      <c r="A54" t="s">
        <v>72</v>
      </c>
      <c r="B54" s="21">
        <f>B38/B16</f>
        <v>1.3352428912533632E-2</v>
      </c>
      <c r="C54" s="21">
        <f>C38/C16</f>
        <v>-1.1143558766947533E-3</v>
      </c>
    </row>
    <row r="55" spans="1:3" ht="16" customHeight="1" x14ac:dyDescent="0.35">
      <c r="A55" t="s">
        <v>73</v>
      </c>
      <c r="B55" s="21">
        <f>B38/E9</f>
        <v>3.5156697460724265E-2</v>
      </c>
      <c r="C55" s="21">
        <f>C38/F9</f>
        <v>-3.0301042107676842E-3</v>
      </c>
    </row>
  </sheetData>
  <mergeCells count="1">
    <mergeCell ref="A1:E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34" workbookViewId="0">
      <selection activeCell="A19" sqref="A1:XFD1048576"/>
    </sheetView>
  </sheetViews>
  <sheetFormatPr defaultRowHeight="14.5" x14ac:dyDescent="0.35"/>
  <cols>
    <col min="1" max="1" width="58.26953125" customWidth="1"/>
    <col min="2" max="2" width="19.08984375" customWidth="1"/>
    <col min="3" max="3" width="21.6328125" customWidth="1"/>
    <col min="4" max="4" width="18.26953125" bestFit="1" customWidth="1"/>
    <col min="5" max="5" width="20.54296875" customWidth="1"/>
    <col min="6" max="6" width="21.7265625" style="1" customWidth="1"/>
    <col min="7" max="7" width="15.26953125" style="1" customWidth="1"/>
    <col min="8" max="8" width="50.36328125" bestFit="1" customWidth="1"/>
  </cols>
  <sheetData>
    <row r="1" spans="1:7" x14ac:dyDescent="0.35">
      <c r="A1" s="29" t="s">
        <v>0</v>
      </c>
      <c r="B1" s="29"/>
      <c r="C1" s="29"/>
      <c r="D1" s="29"/>
      <c r="E1" s="29"/>
    </row>
    <row r="2" spans="1:7" x14ac:dyDescent="0.35">
      <c r="A2" s="2" t="s">
        <v>1</v>
      </c>
      <c r="B2" s="3" t="s">
        <v>2</v>
      </c>
      <c r="C2" s="3" t="s">
        <v>3</v>
      </c>
      <c r="D2" s="2" t="s">
        <v>4</v>
      </c>
      <c r="E2" s="3" t="s">
        <v>2</v>
      </c>
      <c r="F2" s="4" t="s">
        <v>3</v>
      </c>
      <c r="G2" s="5"/>
    </row>
    <row r="3" spans="1:7" x14ac:dyDescent="0.35">
      <c r="A3" s="2" t="s">
        <v>5</v>
      </c>
      <c r="B3" s="6">
        <f>SUM(B4:B8)</f>
        <v>24721565376552</v>
      </c>
      <c r="C3" s="6">
        <f>SUM(C4:C8)</f>
        <v>20559756794837</v>
      </c>
      <c r="D3" s="2" t="s">
        <v>6</v>
      </c>
      <c r="E3" s="6">
        <f>SUM(E4:E5)</f>
        <v>14968618181670</v>
      </c>
      <c r="F3" s="7">
        <f>SUM(F4:F5)</f>
        <v>11094739362252</v>
      </c>
      <c r="G3" s="8"/>
    </row>
    <row r="4" spans="1:7" x14ac:dyDescent="0.35">
      <c r="A4" s="3" t="s">
        <v>7</v>
      </c>
      <c r="B4" s="9">
        <v>2665194638452</v>
      </c>
      <c r="C4" s="9">
        <v>1522610167671</v>
      </c>
      <c r="D4" s="3" t="s">
        <v>8</v>
      </c>
      <c r="E4" s="9">
        <v>14442851833360</v>
      </c>
      <c r="F4" s="10">
        <v>10639592009462</v>
      </c>
      <c r="G4" s="8"/>
    </row>
    <row r="5" spans="1:7" x14ac:dyDescent="0.35">
      <c r="A5" s="3" t="s">
        <v>9</v>
      </c>
      <c r="B5" s="9">
        <v>12435744328964</v>
      </c>
      <c r="C5" s="9">
        <v>8673926951890</v>
      </c>
      <c r="D5" s="3" t="s">
        <v>10</v>
      </c>
      <c r="E5" s="9">
        <v>525766348310</v>
      </c>
      <c r="F5" s="10">
        <v>455147352790</v>
      </c>
      <c r="G5" s="8"/>
    </row>
    <row r="6" spans="1:7" x14ac:dyDescent="0.35">
      <c r="A6" s="3" t="s">
        <v>11</v>
      </c>
      <c r="B6" s="9">
        <v>4503154728959</v>
      </c>
      <c r="C6" s="9">
        <v>4639447900101</v>
      </c>
      <c r="D6" s="11"/>
      <c r="E6" s="9"/>
      <c r="F6" s="10"/>
      <c r="G6" s="8"/>
    </row>
    <row r="7" spans="1:7" x14ac:dyDescent="0.35">
      <c r="A7" s="3" t="s">
        <v>12</v>
      </c>
      <c r="B7" s="9">
        <v>4983044403917</v>
      </c>
      <c r="C7" s="9">
        <v>5525845959354</v>
      </c>
      <c r="D7" s="11"/>
      <c r="E7" s="9"/>
      <c r="F7" s="10"/>
      <c r="G7" s="8"/>
    </row>
    <row r="8" spans="1:7" x14ac:dyDescent="0.35">
      <c r="A8" s="3" t="s">
        <v>13</v>
      </c>
      <c r="B8" s="9">
        <v>134427276260</v>
      </c>
      <c r="C8" s="9">
        <v>197925815821</v>
      </c>
      <c r="D8" s="3"/>
      <c r="E8" s="9"/>
      <c r="F8" s="10"/>
      <c r="G8" s="8"/>
    </row>
    <row r="9" spans="1:7" x14ac:dyDescent="0.35">
      <c r="A9" s="2" t="s">
        <v>14</v>
      </c>
      <c r="B9" s="6">
        <f>SUM(B10:B15)</f>
        <v>19978308009482</v>
      </c>
      <c r="C9" s="6">
        <f>SUM(C10:C15)</f>
        <v>16806351859342</v>
      </c>
      <c r="D9" s="2" t="s">
        <v>15</v>
      </c>
      <c r="E9" s="6">
        <f>E10</f>
        <v>29731255204364</v>
      </c>
      <c r="F9" s="7">
        <f>F10</f>
        <v>26271369291927</v>
      </c>
      <c r="G9" s="8"/>
    </row>
    <row r="10" spans="1:7" x14ac:dyDescent="0.35">
      <c r="A10" s="3" t="s">
        <v>16</v>
      </c>
      <c r="B10" s="9">
        <v>21169968995</v>
      </c>
      <c r="C10" s="9">
        <v>88443241642</v>
      </c>
      <c r="D10" s="3" t="s">
        <v>17</v>
      </c>
      <c r="E10" s="9">
        <v>29731255204364</v>
      </c>
      <c r="F10" s="10">
        <v>26271369291927</v>
      </c>
      <c r="G10" s="8"/>
    </row>
    <row r="11" spans="1:7" x14ac:dyDescent="0.35">
      <c r="A11" s="3" t="s">
        <v>18</v>
      </c>
      <c r="B11" s="9">
        <v>14893540216703</v>
      </c>
      <c r="C11" s="9">
        <v>13365353599098</v>
      </c>
      <c r="D11" s="3"/>
      <c r="E11" s="9"/>
      <c r="F11" s="10"/>
      <c r="G11" s="8"/>
    </row>
    <row r="12" spans="1:7" x14ac:dyDescent="0.35">
      <c r="A12" s="3" t="s">
        <v>19</v>
      </c>
      <c r="B12" s="9">
        <v>62018116736</v>
      </c>
      <c r="C12" s="9">
        <v>90248200759</v>
      </c>
      <c r="D12" s="3"/>
      <c r="E12" s="9"/>
      <c r="F12" s="10"/>
      <c r="G12" s="8"/>
    </row>
    <row r="13" spans="1:7" x14ac:dyDescent="0.35">
      <c r="A13" s="3" t="s">
        <v>20</v>
      </c>
      <c r="B13" s="9">
        <v>943845551903</v>
      </c>
      <c r="C13" s="9">
        <v>868245878253</v>
      </c>
      <c r="D13" s="3"/>
      <c r="E13" s="9"/>
      <c r="F13" s="10"/>
      <c r="G13" s="8"/>
    </row>
    <row r="14" spans="1:7" x14ac:dyDescent="0.35">
      <c r="A14" s="3" t="s">
        <v>21</v>
      </c>
      <c r="B14" s="9">
        <v>986676290429</v>
      </c>
      <c r="C14" s="9">
        <v>1068660695119</v>
      </c>
      <c r="D14" s="3"/>
      <c r="E14" s="9"/>
      <c r="F14" s="10"/>
      <c r="G14" s="8"/>
    </row>
    <row r="15" spans="1:7" x14ac:dyDescent="0.35">
      <c r="A15" s="3" t="s">
        <v>22</v>
      </c>
      <c r="B15" s="9">
        <v>3071057864716</v>
      </c>
      <c r="C15" s="9">
        <v>1325400244471</v>
      </c>
      <c r="D15" s="3"/>
      <c r="E15" s="9"/>
      <c r="F15" s="10"/>
      <c r="G15" s="8"/>
    </row>
    <row r="16" spans="1:7" x14ac:dyDescent="0.35">
      <c r="A16" s="2" t="s">
        <v>23</v>
      </c>
      <c r="B16" s="6">
        <f>B3+B9</f>
        <v>44699873386034</v>
      </c>
      <c r="C16" s="6">
        <f>C3+C9</f>
        <v>37366108654179</v>
      </c>
      <c r="D16" s="2" t="s">
        <v>24</v>
      </c>
      <c r="E16" s="6">
        <f>E3+E9</f>
        <v>44699873386034</v>
      </c>
      <c r="F16" s="7">
        <f>F3+F9</f>
        <v>37366108654179</v>
      </c>
      <c r="G16" s="8"/>
    </row>
    <row r="18" spans="1:7" x14ac:dyDescent="0.35">
      <c r="A18" s="12" t="s">
        <v>25</v>
      </c>
      <c r="B18" s="12"/>
      <c r="C18" s="12"/>
      <c r="D18" s="12"/>
      <c r="F18" s="12" t="s">
        <v>2</v>
      </c>
      <c r="G18" s="12" t="s">
        <v>3</v>
      </c>
    </row>
    <row r="19" spans="1:7" x14ac:dyDescent="0.35">
      <c r="A19" s="13" t="s">
        <v>26</v>
      </c>
      <c r="B19" s="13" t="s">
        <v>2</v>
      </c>
      <c r="C19" s="13" t="s">
        <v>3</v>
      </c>
      <c r="D19" s="14" t="s">
        <v>27</v>
      </c>
      <c r="F19" s="15"/>
      <c r="G19" s="15"/>
    </row>
    <row r="20" spans="1:7" x14ac:dyDescent="0.35">
      <c r="A20" s="3" t="s">
        <v>28</v>
      </c>
      <c r="B20" s="9">
        <v>56400229726717</v>
      </c>
      <c r="C20" s="9">
        <v>52629230427284</v>
      </c>
      <c r="D20" t="s">
        <v>29</v>
      </c>
      <c r="F20" s="15"/>
      <c r="G20" s="15"/>
    </row>
    <row r="21" spans="1:7" x14ac:dyDescent="0.35">
      <c r="A21" s="3" t="s">
        <v>30</v>
      </c>
      <c r="B21" s="9">
        <v>-82106963973</v>
      </c>
      <c r="C21" s="9">
        <v>-67280456692</v>
      </c>
      <c r="D21" t="s">
        <v>31</v>
      </c>
      <c r="F21" s="15"/>
      <c r="G21" s="15"/>
    </row>
    <row r="22" spans="1:7" x14ac:dyDescent="0.35">
      <c r="A22" s="3" t="s">
        <v>32</v>
      </c>
      <c r="B22" s="9">
        <f>B20+B21</f>
        <v>56318122762744</v>
      </c>
      <c r="C22" s="9">
        <f>C20+C21</f>
        <v>52561949970592</v>
      </c>
      <c r="D22" t="s">
        <v>33</v>
      </c>
      <c r="F22" s="15"/>
      <c r="G22" s="15"/>
    </row>
    <row r="23" spans="1:7" x14ac:dyDescent="0.35">
      <c r="A23" s="3" t="s">
        <v>34</v>
      </c>
      <c r="B23" s="9">
        <v>-29745906112117</v>
      </c>
      <c r="C23" s="9">
        <v>-27950543501501</v>
      </c>
      <c r="D23" t="s">
        <v>35</v>
      </c>
      <c r="F23" s="15"/>
      <c r="G23" s="15"/>
    </row>
    <row r="24" spans="1:7" x14ac:dyDescent="0.35">
      <c r="A24" s="2" t="s">
        <v>36</v>
      </c>
      <c r="B24" s="6">
        <f>B22+B23</f>
        <v>26572216650627</v>
      </c>
      <c r="C24" s="6">
        <f>C22+C23</f>
        <v>24611406469091</v>
      </c>
      <c r="D24" t="s">
        <v>37</v>
      </c>
      <c r="F24" s="15"/>
      <c r="G24" s="15"/>
    </row>
    <row r="25" spans="1:7" x14ac:dyDescent="0.35">
      <c r="A25" s="3" t="s">
        <v>38</v>
      </c>
      <c r="B25" s="9">
        <v>807316707483</v>
      </c>
      <c r="C25" s="9">
        <v>759917391001</v>
      </c>
      <c r="D25" t="s">
        <v>39</v>
      </c>
      <c r="F25" s="15"/>
      <c r="G25" s="15"/>
    </row>
    <row r="26" spans="1:7" x14ac:dyDescent="0.35">
      <c r="A26" s="3" t="s">
        <v>40</v>
      </c>
      <c r="B26" s="9">
        <v>-186969681828</v>
      </c>
      <c r="C26" s="9">
        <v>-118007001674</v>
      </c>
      <c r="D26" t="s">
        <v>41</v>
      </c>
      <c r="F26" s="15"/>
      <c r="G26" s="15"/>
    </row>
    <row r="27" spans="1:7" x14ac:dyDescent="0.35">
      <c r="A27" s="3" t="s">
        <v>42</v>
      </c>
      <c r="B27" s="9">
        <v>-108824893987</v>
      </c>
      <c r="C27" s="9">
        <v>-51367418852</v>
      </c>
      <c r="D27" t="s">
        <v>43</v>
      </c>
      <c r="F27" s="15"/>
      <c r="G27" s="15"/>
    </row>
    <row r="28" spans="1:7" x14ac:dyDescent="0.35">
      <c r="A28" s="3" t="s">
        <v>44</v>
      </c>
      <c r="B28" s="9">
        <v>-5716591103</v>
      </c>
      <c r="C28" s="9">
        <v>22433720557</v>
      </c>
      <c r="D28" t="s">
        <v>45</v>
      </c>
      <c r="F28" s="16"/>
      <c r="G28" s="15"/>
    </row>
    <row r="29" spans="1:7" x14ac:dyDescent="0.35">
      <c r="A29" s="3" t="s">
        <v>46</v>
      </c>
      <c r="B29" s="9">
        <v>-12993454552852</v>
      </c>
      <c r="C29" s="9">
        <v>-12265936906433</v>
      </c>
      <c r="D29" t="s">
        <v>47</v>
      </c>
      <c r="F29" s="15"/>
      <c r="G29" s="15"/>
    </row>
    <row r="30" spans="1:7" x14ac:dyDescent="0.35">
      <c r="A30" s="3" t="s">
        <v>48</v>
      </c>
      <c r="B30" s="9">
        <v>-1396302416955</v>
      </c>
      <c r="C30" s="9">
        <v>-1133300231790</v>
      </c>
      <c r="D30" t="s">
        <v>49</v>
      </c>
      <c r="F30" s="15"/>
      <c r="G30" s="15"/>
    </row>
    <row r="31" spans="1:7" x14ac:dyDescent="0.35">
      <c r="A31" s="2" t="s">
        <v>50</v>
      </c>
      <c r="B31" s="6">
        <f>B24+B25+B26+B28+B29+B30</f>
        <v>12797090115372</v>
      </c>
      <c r="C31" s="6">
        <f>C24+C25+C26+C28+C29+C30</f>
        <v>11876513440752</v>
      </c>
      <c r="F31" s="17"/>
      <c r="G31" s="17"/>
    </row>
    <row r="32" spans="1:7" x14ac:dyDescent="0.35">
      <c r="A32" s="3" t="s">
        <v>51</v>
      </c>
      <c r="B32" s="9">
        <v>249446259179</v>
      </c>
      <c r="C32" s="9">
        <v>450247329980</v>
      </c>
      <c r="F32" s="17"/>
      <c r="G32" s="17"/>
    </row>
    <row r="33" spans="1:3" x14ac:dyDescent="0.35">
      <c r="A33" s="3" t="s">
        <v>52</v>
      </c>
      <c r="B33" s="9">
        <v>-250826735994</v>
      </c>
      <c r="C33" s="9">
        <v>-275064504609</v>
      </c>
    </row>
    <row r="34" spans="1:3" x14ac:dyDescent="0.35">
      <c r="A34" s="2" t="s">
        <v>53</v>
      </c>
      <c r="B34" s="6">
        <f>B32+B33</f>
        <v>-1380476815</v>
      </c>
      <c r="C34" s="6">
        <f>C32+C33</f>
        <v>175182825371</v>
      </c>
    </row>
    <row r="35" spans="1:3" x14ac:dyDescent="0.35">
      <c r="A35" s="2" t="s">
        <v>54</v>
      </c>
      <c r="B35" s="6">
        <f>B31+B34</f>
        <v>12795709638557</v>
      </c>
      <c r="C35" s="6">
        <f>C31+C34</f>
        <v>12051696266123</v>
      </c>
    </row>
    <row r="36" spans="1:3" x14ac:dyDescent="0.35">
      <c r="A36" s="3" t="s">
        <v>55</v>
      </c>
      <c r="B36" s="9">
        <v>-2238365796113</v>
      </c>
      <c r="C36" s="9">
        <v>-1874905225483</v>
      </c>
    </row>
    <row r="37" spans="1:3" x14ac:dyDescent="0.35">
      <c r="A37" s="3" t="s">
        <v>56</v>
      </c>
      <c r="B37" s="9">
        <f>-3011961553</f>
        <v>-3011961553</v>
      </c>
      <c r="C37" s="9">
        <v>28838670599</v>
      </c>
    </row>
    <row r="38" spans="1:3" x14ac:dyDescent="0.35">
      <c r="A38" s="3" t="s">
        <v>57</v>
      </c>
      <c r="B38" s="6">
        <f>SUM(B35:B37)</f>
        <v>10554331880891</v>
      </c>
      <c r="C38" s="6">
        <f>SUM(C35:C37)</f>
        <v>10205629711239</v>
      </c>
    </row>
    <row r="40" spans="1:3" x14ac:dyDescent="0.35">
      <c r="A40" s="18" t="s">
        <v>58</v>
      </c>
    </row>
    <row r="41" spans="1:3" ht="29" x14ac:dyDescent="0.35">
      <c r="A41" s="19" t="s">
        <v>59</v>
      </c>
      <c r="B41" s="20">
        <f>(B4+B6+B7+B5)/E4</f>
        <v>1.7023741837121666</v>
      </c>
      <c r="C41" s="20">
        <f>(C4+C6+C7+C5)/F4</f>
        <v>1.9137793029006958</v>
      </c>
    </row>
    <row r="42" spans="1:3" ht="17" customHeight="1" x14ac:dyDescent="0.35">
      <c r="A42" s="19" t="s">
        <v>60</v>
      </c>
      <c r="B42" s="20">
        <f>(B4+B6)/E4</f>
        <v>0.49632506447608887</v>
      </c>
      <c r="C42" s="20">
        <f>(C4+C6)/F4</f>
        <v>0.57916300383435382</v>
      </c>
    </row>
    <row r="43" spans="1:3" x14ac:dyDescent="0.35">
      <c r="A43" s="18" t="s">
        <v>61</v>
      </c>
    </row>
    <row r="44" spans="1:3" x14ac:dyDescent="0.35">
      <c r="A44" t="s">
        <v>62</v>
      </c>
      <c r="B44" s="21">
        <f>E3/B16</f>
        <v>0.33486936422389924</v>
      </c>
      <c r="C44" s="21">
        <f>F3/C16</f>
        <v>0.29691984961380696</v>
      </c>
    </row>
    <row r="45" spans="1:3" x14ac:dyDescent="0.35">
      <c r="A45" t="s">
        <v>63</v>
      </c>
      <c r="B45" s="22">
        <f>(B35-B27)/(-B27)</f>
        <v>118.5807222939776</v>
      </c>
      <c r="C45" s="22">
        <f>(C35-C27)/(-C27)</f>
        <v>235.61751700715959</v>
      </c>
    </row>
    <row r="46" spans="1:3" x14ac:dyDescent="0.35">
      <c r="A46" s="18" t="s">
        <v>64</v>
      </c>
    </row>
    <row r="47" spans="1:3" x14ac:dyDescent="0.35">
      <c r="A47" t="s">
        <v>65</v>
      </c>
      <c r="B47" s="22">
        <f xml:space="preserve"> B22/B7</f>
        <v>11.301950815143099</v>
      </c>
      <c r="C47" s="22">
        <f xml:space="preserve"> C22/C7</f>
        <v>9.5120186768175419</v>
      </c>
    </row>
    <row r="48" spans="1:3" x14ac:dyDescent="0.35">
      <c r="A48" t="s">
        <v>66</v>
      </c>
      <c r="B48" s="23">
        <f>(B6+B10)*360/B22</f>
        <v>28.920653092878087</v>
      </c>
      <c r="C48" s="23">
        <f>(C6+C10)*360/C22</f>
        <v>32.381614684762617</v>
      </c>
    </row>
    <row r="49" spans="1:3" x14ac:dyDescent="0.35">
      <c r="A49" t="s">
        <v>67</v>
      </c>
      <c r="B49" s="21">
        <f>B22/B11</f>
        <v>3.7813791713258089</v>
      </c>
      <c r="C49" s="21">
        <f>C22/C11</f>
        <v>3.9327017860671711</v>
      </c>
    </row>
    <row r="50" spans="1:3" x14ac:dyDescent="0.35">
      <c r="A50" t="s">
        <v>68</v>
      </c>
      <c r="B50" s="24">
        <f>B22/B16</f>
        <v>1.2599168296601932</v>
      </c>
      <c r="C50" s="24">
        <f>C22/C16</f>
        <v>1.4066744401203122</v>
      </c>
    </row>
    <row r="51" spans="1:3" x14ac:dyDescent="0.35">
      <c r="A51" t="s">
        <v>69</v>
      </c>
      <c r="B51" s="25">
        <f>365/B47</f>
        <v>32.295309541689825</v>
      </c>
      <c r="C51" s="25">
        <f>365/C47</f>
        <v>38.372506657242909</v>
      </c>
    </row>
    <row r="52" spans="1:3" x14ac:dyDescent="0.35">
      <c r="A52" s="18" t="s">
        <v>70</v>
      </c>
    </row>
    <row r="53" spans="1:3" x14ac:dyDescent="0.35">
      <c r="A53" t="s">
        <v>71</v>
      </c>
      <c r="B53" s="21">
        <f>B38/B22</f>
        <v>0.1874056052144015</v>
      </c>
      <c r="C53" s="21">
        <f>C38/C22</f>
        <v>0.19416383366577858</v>
      </c>
    </row>
    <row r="54" spans="1:3" x14ac:dyDescent="0.35">
      <c r="A54" t="s">
        <v>72</v>
      </c>
      <c r="B54" s="21">
        <f>B38/B16</f>
        <v>0.23611547598227847</v>
      </c>
      <c r="C54" s="21">
        <f>C38/C16</f>
        <v>0.2731253020134225</v>
      </c>
    </row>
    <row r="55" spans="1:3" x14ac:dyDescent="0.35">
      <c r="A55" t="s">
        <v>73</v>
      </c>
      <c r="B55" s="21">
        <f>B38/E9</f>
        <v>0.35499112998572019</v>
      </c>
      <c r="C55" s="21">
        <f>C38/F9</f>
        <v>0.38846965294554003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KS DAI DUONG</vt:lpstr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2021-05-27T12:37:51Z</dcterms:created>
  <dcterms:modified xsi:type="dcterms:W3CDTF">2021-11-23T10:02:59Z</dcterms:modified>
</cp:coreProperties>
</file>