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20" windowHeight="8010" tabRatio="598" activeTab="7"/>
  </bookViews>
  <sheets>
    <sheet name="DMTK" sheetId="1" r:id="rId1"/>
    <sheet name="NKC" sheetId="20" r:id="rId2"/>
    <sheet name="Lương" sheetId="32" r:id="rId3"/>
    <sheet name="BPBTL" sheetId="26" r:id="rId4"/>
    <sheet name="HH&amp;KH,NCC" sheetId="4" r:id="rId5"/>
    <sheet name="PNK" sheetId="17" r:id="rId6"/>
    <sheet name="PXK" sheetId="18" r:id="rId7"/>
    <sheet name="NXT" sheetId="25" r:id="rId8"/>
  </sheets>
  <externalReferences>
    <externalReference r:id="rId9"/>
  </externalReferences>
  <definedNames>
    <definedName name="_1" localSheetId="7">#REF!</definedName>
    <definedName name="_1" localSheetId="6">#REF!</definedName>
    <definedName name="_2" localSheetId="7">#REF!</definedName>
    <definedName name="_2" localSheetId="6">#REF!</definedName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BPB242" hidden="1">{#N/A,#N/A,FALSE,"Chi tiÆt"}</definedName>
    <definedName name="_Fill" localSheetId="7" hidden="1">#REF!</definedName>
    <definedName name="_Fill" localSheetId="5" hidden="1">#REF!</definedName>
    <definedName name="_Fill" localSheetId="6" hidden="1">#REF!</definedName>
    <definedName name="_Fill" hidden="1">#REF!</definedName>
    <definedName name="_xlnm._FilterDatabase" localSheetId="2" hidden="1">Lương!$A$5:$AE$18</definedName>
    <definedName name="_xlnm._FilterDatabase" localSheetId="1" hidden="1">NKC!$A$8:$Q$48</definedName>
    <definedName name="_xlnm._FilterDatabase" localSheetId="7" hidden="1">NXT!$A$8:$L$8</definedName>
    <definedName name="_xlnm._FilterDatabase" localSheetId="5" hidden="1">PNK!$A$7:$WVO$33</definedName>
    <definedName name="_xlnm._FilterDatabase" localSheetId="6" hidden="1">PXK!$A$8:$J$41</definedName>
    <definedName name="_xlnm._FilterDatabase" hidden="1">#REF!</definedName>
    <definedName name="_Key1" localSheetId="7" hidden="1">#REF!</definedName>
    <definedName name="_Key1" localSheetId="5" hidden="1">#REF!</definedName>
    <definedName name="_Key1" localSheetId="6" hidden="1">#REF!</definedName>
    <definedName name="_Key1" hidden="1">#REF!</definedName>
    <definedName name="_Key2" localSheetId="7" hidden="1">#REF!</definedName>
    <definedName name="_Key2" localSheetId="5" hidden="1">#REF!</definedName>
    <definedName name="_Key2" localSheetId="6" hidden="1">#REF!</definedName>
    <definedName name="_Key2" hidden="1">#REF!</definedName>
    <definedName name="_Order1" hidden="1">255</definedName>
    <definedName name="_Order2" hidden="1">255</definedName>
    <definedName name="_Pb214" hidden="1">{#N/A,#N/A,FALSE,"Chi tiÆt"}</definedName>
    <definedName name="_Sort" localSheetId="7" hidden="1">#REF!</definedName>
    <definedName name="_Sort" localSheetId="5" hidden="1">#REF!</definedName>
    <definedName name="_Sort" localSheetId="6" hidden="1">#REF!</definedName>
    <definedName name="_Sort" hidden="1">#REF!</definedName>
    <definedName name="A" localSheetId="7">#REF!</definedName>
    <definedName name="A" localSheetId="6">#REF!</definedName>
    <definedName name="a277Print_Titles" localSheetId="7">#REF!</definedName>
    <definedName name="a277Print_Titles" localSheetId="6">#REF!</definedName>
    <definedName name="a277Print_Titles" hidden="1">#REF!</definedName>
    <definedName name="anscount" hidden="1">1</definedName>
    <definedName name="Bang_cly" localSheetId="7">#REF!</definedName>
    <definedName name="Bang_cly" localSheetId="6">#REF!</definedName>
    <definedName name="Bang_CVC" localSheetId="7">#REF!</definedName>
    <definedName name="Bang_CVC" localSheetId="6">#REF!</definedName>
    <definedName name="Bang_travl" localSheetId="7">#REF!</definedName>
    <definedName name="Bang_travl" localSheetId="6">#REF!</definedName>
    <definedName name="banQL" hidden="1">{"'Sheet1'!$L$16"}</definedName>
    <definedName name="Bgiang" hidden="1">{"'Sheet1'!$L$16"}</definedName>
    <definedName name="BOQ" localSheetId="7">#REF!</definedName>
    <definedName name="BOQ" localSheetId="6">#REF!</definedName>
    <definedName name="BT_125" localSheetId="7">#REF!</definedName>
    <definedName name="BT_125" localSheetId="6">#REF!</definedName>
    <definedName name="BT200_50" localSheetId="7">#REF!</definedName>
    <definedName name="BT200_50" localSheetId="6">#REF!</definedName>
    <definedName name="BVCISUMMARY" localSheetId="7">#REF!</definedName>
    <definedName name="BVCISUMMARY" localSheetId="6">#REF!</definedName>
    <definedName name="Co" localSheetId="7">#REF!</definedName>
    <definedName name="Co" localSheetId="6">#REF!</definedName>
    <definedName name="COMMON" localSheetId="7">#REF!</definedName>
    <definedName name="COMMON" localSheetId="6">#REF!</definedName>
    <definedName name="CON_EQP_COS" localSheetId="7">#REF!</definedName>
    <definedName name="CON_EQP_COS" localSheetId="6">#REF!</definedName>
    <definedName name="COST.020" hidden="1">#REF!</definedName>
    <definedName name="COST.030" hidden="1">#REF!</definedName>
    <definedName name="COST.040" hidden="1">#REF!</definedName>
    <definedName name="COST.050" hidden="1">#REF!</definedName>
    <definedName name="COST.060" hidden="1">#REF!</definedName>
    <definedName name="COST.070" hidden="1">#REF!</definedName>
    <definedName name="COST.080" hidden="1">#REF!</definedName>
    <definedName name="COST.100" hidden="1">#REF!</definedName>
    <definedName name="COST.110" hidden="1">#REF!</definedName>
    <definedName name="COST.120" hidden="1">#REF!</definedName>
    <definedName name="COST.130" hidden="1">#REF!</definedName>
    <definedName name="COST.140" hidden="1">#REF!</definedName>
    <definedName name="COST.150" hidden="1">#REF!</definedName>
    <definedName name="COST.210" hidden="1">#REF!</definedName>
    <definedName name="COST.220" hidden="1">#REF!</definedName>
    <definedName name="COST.230" hidden="1">#REF!</definedName>
    <definedName name="COST.240" hidden="1">#REF!</definedName>
    <definedName name="COST.270" hidden="1">#REF!</definedName>
    <definedName name="COST.280" hidden="1">#REF!</definedName>
    <definedName name="COST.300" hidden="1">#REF!</definedName>
    <definedName name="COST.320" hidden="1">#REF!</definedName>
    <definedName name="COST.330" hidden="1">#REF!</definedName>
    <definedName name="COST.350" hidden="1">#REF!</definedName>
    <definedName name="COST.360" hidden="1">#REF!</definedName>
    <definedName name="COST.370" hidden="1">#REF!</definedName>
    <definedName name="COST.380" hidden="1">#REF!</definedName>
    <definedName name="COST.400" hidden="1">#REF!</definedName>
    <definedName name="COST290" hidden="1">#REF!</definedName>
    <definedName name="COVER" localSheetId="7">#REF!</definedName>
    <definedName name="COVER" localSheetId="6">#REF!</definedName>
    <definedName name="CRITINST" localSheetId="7">#REF!</definedName>
    <definedName name="CRITINST" localSheetId="6">#REF!</definedName>
    <definedName name="CRITPURC" localSheetId="7">#REF!</definedName>
    <definedName name="CRITPURC" localSheetId="6">#REF!</definedName>
    <definedName name="CS_10" localSheetId="7">#REF!</definedName>
    <definedName name="CS_10" localSheetId="6">#REF!</definedName>
    <definedName name="CS_100" localSheetId="7">#REF!</definedName>
    <definedName name="CS_100" localSheetId="6">#REF!</definedName>
    <definedName name="CS_10S" localSheetId="7">#REF!</definedName>
    <definedName name="CS_10S" localSheetId="6">#REF!</definedName>
    <definedName name="CS_120" localSheetId="7">#REF!</definedName>
    <definedName name="CS_120" localSheetId="6">#REF!</definedName>
    <definedName name="CS_140" localSheetId="7">#REF!</definedName>
    <definedName name="CS_140" localSheetId="6">#REF!</definedName>
    <definedName name="CS_160" localSheetId="7">#REF!</definedName>
    <definedName name="CS_160" localSheetId="6">#REF!</definedName>
    <definedName name="CS_20" localSheetId="7">#REF!</definedName>
    <definedName name="CS_20" localSheetId="6">#REF!</definedName>
    <definedName name="CS_30" localSheetId="7">#REF!</definedName>
    <definedName name="CS_30" localSheetId="6">#REF!</definedName>
    <definedName name="CS_40" localSheetId="7">#REF!</definedName>
    <definedName name="CS_40" localSheetId="6">#REF!</definedName>
    <definedName name="CS_40S" localSheetId="7">#REF!</definedName>
    <definedName name="CS_40S" localSheetId="6">#REF!</definedName>
    <definedName name="CS_5S" localSheetId="7">#REF!</definedName>
    <definedName name="CS_5S" localSheetId="6">#REF!</definedName>
    <definedName name="CS_60" localSheetId="7">#REF!</definedName>
    <definedName name="CS_60" localSheetId="6">#REF!</definedName>
    <definedName name="CS_80" localSheetId="7">#REF!</definedName>
    <definedName name="CS_80" localSheetId="6">#REF!</definedName>
    <definedName name="CS_80S" localSheetId="7">#REF!</definedName>
    <definedName name="CS_80S" localSheetId="6">#REF!</definedName>
    <definedName name="CS_STD" localSheetId="7">#REF!</definedName>
    <definedName name="CS_STD" localSheetId="6">#REF!</definedName>
    <definedName name="CS_XS" localSheetId="7">#REF!</definedName>
    <definedName name="CS_XS" localSheetId="6">#REF!</definedName>
    <definedName name="CS_XXS" localSheetId="7">#REF!</definedName>
    <definedName name="CS_XXS" localSheetId="6">#REF!</definedName>
    <definedName name="CT_50" localSheetId="7">#REF!</definedName>
    <definedName name="CT_50" localSheetId="6">#REF!</definedName>
    <definedName name="D">'HH&amp;KH,NCC'!$A$6:$A$10</definedName>
    <definedName name="danhmuchh">'HH&amp;KH,NCC'!$A$5:$D$10</definedName>
    <definedName name="_xlnm.Database" localSheetId="7">#REF!</definedName>
    <definedName name="_xlnm.Database" localSheetId="6">#REF!</definedName>
    <definedName name="_xlnm.Database">#REF!</definedName>
    <definedName name="den_bu" localSheetId="7">#REF!</definedName>
    <definedName name="den_bu" localSheetId="6">#REF!</definedName>
    <definedName name="direct1" hidden="1">#REF!</definedName>
    <definedName name="DMKHNCC">'HH&amp;KH,NCC'!$H$6:$K$10</definedName>
    <definedName name="DSUMDATA" localSheetId="7">#REF!</definedName>
    <definedName name="DSUMDATA" localSheetId="6">#REF!</definedName>
    <definedName name="Du" hidden="1">#REF!</definedName>
    <definedName name="Dy" hidden="1">#REF!</definedName>
    <definedName name="End_1" localSheetId="7">#REF!</definedName>
    <definedName name="End_1" localSheetId="6">#REF!</definedName>
    <definedName name="End_10" localSheetId="7">#REF!</definedName>
    <definedName name="End_10" localSheetId="6">#REF!</definedName>
    <definedName name="End_11" localSheetId="7">#REF!</definedName>
    <definedName name="End_11" localSheetId="6">#REF!</definedName>
    <definedName name="End_12" localSheetId="7">#REF!</definedName>
    <definedName name="End_12" localSheetId="6">#REF!</definedName>
    <definedName name="End_13" localSheetId="7">#REF!</definedName>
    <definedName name="End_13" localSheetId="6">#REF!</definedName>
    <definedName name="End_2" localSheetId="7">#REF!</definedName>
    <definedName name="End_2" localSheetId="6">#REF!</definedName>
    <definedName name="End_3" localSheetId="7">#REF!</definedName>
    <definedName name="End_3" localSheetId="6">#REF!</definedName>
    <definedName name="End_4" localSheetId="7">#REF!</definedName>
    <definedName name="End_4" localSheetId="6">#REF!</definedName>
    <definedName name="End_5" localSheetId="7">#REF!</definedName>
    <definedName name="End_5" localSheetId="6">#REF!</definedName>
    <definedName name="End_6" localSheetId="7">#REF!</definedName>
    <definedName name="End_6" localSheetId="6">#REF!</definedName>
    <definedName name="End_7" localSheetId="7">#REF!</definedName>
    <definedName name="End_7" localSheetId="6">#REF!</definedName>
    <definedName name="End_8" localSheetId="7">#REF!</definedName>
    <definedName name="End_8" localSheetId="6">#REF!</definedName>
    <definedName name="End_9" localSheetId="7">#REF!</definedName>
    <definedName name="End_9" localSheetId="6">#REF!</definedName>
    <definedName name="_xlnm.Extract" localSheetId="7">#REF!</definedName>
    <definedName name="_xlnm.Extract" localSheetId="6">#REF!</definedName>
    <definedName name="_xlnm.Extract">#REF!</definedName>
    <definedName name="FC5_total" hidden="1">#REF!</definedName>
    <definedName name="FC6_total" hidden="1">#REF!</definedName>
    <definedName name="fff" hidden="1">{"'Sheet1'!$L$16"}</definedName>
    <definedName name="g" hidden="1">{"'Sheet1'!$L$16"}</definedName>
    <definedName name="Gia_tien" localSheetId="7">#REF!</definedName>
    <definedName name="Gia_tien" localSheetId="6">#REF!</definedName>
    <definedName name="gia_tien_BTN" localSheetId="7">#REF!</definedName>
    <definedName name="gia_tien_BTN" localSheetId="6">#REF!</definedName>
    <definedName name="h" localSheetId="7" hidden="1">{"'Sheet1'!$L$16"}</definedName>
    <definedName name="h" localSheetId="5" hidden="1">{"'Sheet1'!$L$16"}</definedName>
    <definedName name="h" localSheetId="6" hidden="1">{"'Sheet1'!$L$16"}</definedName>
    <definedName name="h" hidden="1">{"'Sheet1'!$L$16"}</definedName>
    <definedName name="HH" localSheetId="7">#REF!</definedName>
    <definedName name="HH" localSheetId="6">#REF!</definedName>
    <definedName name="HOME_MANP" localSheetId="7">#REF!</definedName>
    <definedName name="HOME_MANP" localSheetId="6">#REF!</definedName>
    <definedName name="HOMEOFFICE_COST" localSheetId="7">#REF!</definedName>
    <definedName name="HOMEOFFICE_COST" localSheetId="6">#REF!</definedName>
    <definedName name="HTML_CodePage" hidden="1">950</definedName>
    <definedName name="HTML_Control" localSheetId="7" hidden="1">{"'Sheet1'!$L$16"}</definedName>
    <definedName name="HTML_Control" localSheetId="5" hidden="1">{"'Sheet1'!$L$16"}</definedName>
    <definedName name="HTML_Control" localSheetId="6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5" hidden="1">{"'Sheet1'!$L$16"}</definedName>
    <definedName name="huy" localSheetId="6" hidden="1">{"'Sheet1'!$L$16"}</definedName>
    <definedName name="huy" hidden="1">{"'Sheet1'!$L$16"}</definedName>
    <definedName name="I" localSheetId="7">#REF!</definedName>
    <definedName name="I" localSheetId="6">#REF!</definedName>
    <definedName name="IDLAB_COST" localSheetId="7">#REF!</definedName>
    <definedName name="IDLAB_COST" localSheetId="6">#REF!</definedName>
    <definedName name="INDIRECT_COST" hidden="1">#REF!</definedName>
    <definedName name="INDMANP" localSheetId="7">#REF!</definedName>
    <definedName name="INDMANP" localSheetId="6">#REF!</definedName>
    <definedName name="j356C8" localSheetId="7">#REF!</definedName>
    <definedName name="j356C8" localSheetId="6">#REF!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iem_tra_trung_ten" localSheetId="7">#REF!</definedName>
    <definedName name="Kiem_tra_trung_ten" localSheetId="6">#REF!</definedName>
    <definedName name="LC5_total" hidden="1">#REF!</definedName>
    <definedName name="LC6_total" hidden="1">#REF!</definedName>
    <definedName name="m" localSheetId="7">#REF!</definedName>
    <definedName name="m" localSheetId="6">#REF!</definedName>
    <definedName name="MaHH">'HH&amp;KH,NCC'!$A$6:$C$10</definedName>
    <definedName name="MAJ_CON_EQP" localSheetId="7">#REF!</definedName>
    <definedName name="MAJ_CON_EQP" localSheetId="6">#REF!</definedName>
    <definedName name="MG_A" localSheetId="7">#REF!</definedName>
    <definedName name="MG_A" localSheetId="6">#REF!</definedName>
    <definedName name="moi" hidden="1">{"'Sheet1'!$L$16"}</definedName>
    <definedName name="n" hidden="1">#REF!</definedName>
    <definedName name="nam" localSheetId="7">#REF!</definedName>
    <definedName name="nam" localSheetId="6">#REF!</definedName>
    <definedName name="NET" localSheetId="7">#REF!</definedName>
    <definedName name="NET" localSheetId="6">#REF!</definedName>
    <definedName name="NET_1" localSheetId="7">#REF!</definedName>
    <definedName name="NET_1" localSheetId="6">#REF!</definedName>
    <definedName name="NET_ANA" localSheetId="7">#REF!</definedName>
    <definedName name="NET_ANA" localSheetId="6">#REF!</definedName>
    <definedName name="NET_ANA_1" localSheetId="7">#REF!</definedName>
    <definedName name="NET_ANA_1" localSheetId="6">#REF!</definedName>
    <definedName name="NET_ANA_2" localSheetId="7">#REF!</definedName>
    <definedName name="NET_ANA_2" localSheetId="6">#REF!</definedName>
    <definedName name="ngay" localSheetId="7">#REF!</definedName>
    <definedName name="ngay" localSheetId="6">#REF!</definedName>
    <definedName name="NH" localSheetId="7">#REF!</definedName>
    <definedName name="NH" localSheetId="6">#REF!</definedName>
    <definedName name="NHot" localSheetId="7">#REF!</definedName>
    <definedName name="NHot" localSheetId="6">#REF!</definedName>
    <definedName name="NKC" hidden="1">{"Offgrid",#N/A,FALSE,"OFFGRID";"Region",#N/A,FALSE,"REGION";"Offgrid -2",#N/A,FALSE,"OFFGRID";"WTP",#N/A,FALSE,"WTP";"WTP -2",#N/A,FALSE,"WTP";"Project",#N/A,FALSE,"PROJECT";"Summary -2",#N/A,FALSE,"SUMMARY"}</definedName>
    <definedName name="No" localSheetId="7">#REF!</definedName>
    <definedName name="No" localSheetId="6">#REF!</definedName>
    <definedName name="NXT">NXT!$A$9:$L$13</definedName>
    <definedName name="PA" localSheetId="7">#REF!</definedName>
    <definedName name="PA" localSheetId="6">#REF!</definedName>
    <definedName name="pbchi">'HH&amp;KH,NCC'!$A$6:$A$10</definedName>
    <definedName name="_xlnm.Print_Area" localSheetId="7">NXT!$A:$L</definedName>
    <definedName name="_xlnm.Print_Area" localSheetId="5">PNK!$A:$I</definedName>
    <definedName name="_xlnm.Print_Area" localSheetId="6">PXK!$A:$J</definedName>
    <definedName name="_xlnm.Print_Area">#REF!</definedName>
    <definedName name="PRINT_AREA_MI" localSheetId="7">#REF!</definedName>
    <definedName name="PRINT_AREA_MI" localSheetId="6">#REF!</definedName>
    <definedName name="_xlnm.Print_Titles" localSheetId="7">#REF!</definedName>
    <definedName name="_xlnm.Print_Titles">#REF!</definedName>
    <definedName name="PRINT_TITLES_MI" localSheetId="7">#REF!</definedName>
    <definedName name="PRINT_TITLES_MI" localSheetId="6">#REF!</definedName>
    <definedName name="PRINTA" localSheetId="7">#REF!</definedName>
    <definedName name="PRINTA" localSheetId="6">#REF!</definedName>
    <definedName name="PRINTB" localSheetId="7">#REF!</definedName>
    <definedName name="PRINTB" localSheetId="6">#REF!</definedName>
    <definedName name="PRINTC" localSheetId="7">#REF!</definedName>
    <definedName name="PRINTC" localSheetId="6">#REF!</definedName>
    <definedName name="PROPOSAL" localSheetId="7">#REF!</definedName>
    <definedName name="PROPOSAL" localSheetId="6">#REF!</definedName>
    <definedName name="PTDG_cau" localSheetId="7">#REF!</definedName>
    <definedName name="PTDG_cau" localSheetId="6">#REF!</definedName>
    <definedName name="s" hidden="1">{"'Sheet1'!$L$16"}</definedName>
    <definedName name="sdf" hidden="1">{"'Sheet1'!$L$16"}</definedName>
    <definedName name="sencount" hidden="1">2</definedName>
    <definedName name="sfd" hidden="1">{"'Sheet1'!$L$16"}</definedName>
    <definedName name="SITE_EXPENSE" hidden="1">#REF!</definedName>
    <definedName name="SORT" localSheetId="7">#REF!</definedName>
    <definedName name="SORT" localSheetId="6">#REF!</definedName>
    <definedName name="SPEC" localSheetId="7">#REF!</definedName>
    <definedName name="SPEC" localSheetId="6">#REF!</definedName>
    <definedName name="SPECSUMMARY" localSheetId="7">#REF!</definedName>
    <definedName name="SPECSUMMARY" localSheetId="6">#REF!</definedName>
    <definedName name="Start_1" localSheetId="7">#REF!</definedName>
    <definedName name="Start_1" localSheetId="6">#REF!</definedName>
    <definedName name="Start_10" localSheetId="7">#REF!</definedName>
    <definedName name="Start_10" localSheetId="6">#REF!</definedName>
    <definedName name="Start_11" localSheetId="7">#REF!</definedName>
    <definedName name="Start_11" localSheetId="6">#REF!</definedName>
    <definedName name="Start_12" localSheetId="7">#REF!</definedName>
    <definedName name="Start_12" localSheetId="6">#REF!</definedName>
    <definedName name="Start_13" localSheetId="7">#REF!</definedName>
    <definedName name="Start_13" localSheetId="6">#REF!</definedName>
    <definedName name="Start_2" localSheetId="7">#REF!</definedName>
    <definedName name="Start_2" localSheetId="6">#REF!</definedName>
    <definedName name="Start_3" localSheetId="7">#REF!</definedName>
    <definedName name="Start_3" localSheetId="6">#REF!</definedName>
    <definedName name="Start_4" localSheetId="7">#REF!</definedName>
    <definedName name="Start_4" localSheetId="6">#REF!</definedName>
    <definedName name="Start_5" localSheetId="7">#REF!</definedName>
    <definedName name="Start_5" localSheetId="6">#REF!</definedName>
    <definedName name="Start_6" localSheetId="7">#REF!</definedName>
    <definedName name="Start_6" localSheetId="6">#REF!</definedName>
    <definedName name="Start_7" localSheetId="7">#REF!</definedName>
    <definedName name="Start_7" localSheetId="6">#REF!</definedName>
    <definedName name="Start_8" localSheetId="7">#REF!</definedName>
    <definedName name="Start_8" localSheetId="6">#REF!</definedName>
    <definedName name="Start_9" localSheetId="7">#REF!</definedName>
    <definedName name="Start_9" localSheetId="6">#REF!</definedName>
    <definedName name="SUMMARY" localSheetId="7">#REF!</definedName>
    <definedName name="SUMMARY" localSheetId="6">#REF!</definedName>
    <definedName name="T" localSheetId="7">#REF!</definedName>
    <definedName name="T" localSheetId="6">#REF!</definedName>
    <definedName name="TaxTV">10%</definedName>
    <definedName name="TaxXL">5%</definedName>
    <definedName name="thang" localSheetId="7">#REF!</definedName>
    <definedName name="thang" localSheetId="6">#REF!</definedName>
    <definedName name="Tien" localSheetId="7">#REF!</definedName>
    <definedName name="Tien" localSheetId="6">#REF!</definedName>
    <definedName name="Tim_Lan_Xuat_Hien" localSheetId="7">#REF!</definedName>
    <definedName name="Tim_Lan_Xuat_Hien" localSheetId="6">#REF!</definedName>
    <definedName name="Tra_don_gia_KS" localSheetId="7">#REF!</definedName>
    <definedName name="Tra_don_gia_KS" localSheetId="6">#REF!</definedName>
    <definedName name="TRA_VAT_LIEU" localSheetId="7">#REF!</definedName>
    <definedName name="TRA_VAT_LIEU" localSheetId="6">#REF!</definedName>
    <definedName name="ty_le" localSheetId="7">#REF!</definedName>
    <definedName name="ty_le" localSheetId="6">#REF!</definedName>
    <definedName name="ty_le_BTN" localSheetId="7">#REF!</definedName>
    <definedName name="ty_le_BTN" localSheetId="6">#REF!</definedName>
    <definedName name="Ud" hidden="1">#REF!</definedName>
    <definedName name="UNIT" hidden="1">#REF!</definedName>
    <definedName name="Uy" hidden="1">#REF!</definedName>
    <definedName name="VARIINST" localSheetId="7">#REF!</definedName>
    <definedName name="VARIINST" localSheetId="6">#REF!</definedName>
    <definedName name="VARIPURC" localSheetId="7">#REF!</definedName>
    <definedName name="VARIPURC" localSheetId="6">#REF!</definedName>
    <definedName name="W" localSheetId="7">#REF!</definedName>
    <definedName name="W" localSheetId="6">#REF!</definedName>
    <definedName name="wrn.chi._.tiÆt." hidden="1">{#N/A,#N/A,FALSE,"Chi tiÆt"}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.testRapport." hidden="1">{#N/A,#N/A,TRUE,"Main";#N/A,#N/A,TRUE,"Phase 1";#N/A,#N/A,TRUE,"Phase 2";#N/A,#N/A,TRUE,"Phase 3"}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X" localSheetId="7">#REF!</definedName>
    <definedName name="X" localSheetId="6">#REF!</definedName>
    <definedName name="xh" localSheetId="7">#REF!</definedName>
    <definedName name="xh" localSheetId="6">#REF!</definedName>
    <definedName name="Yd" hidden="1">#REF!</definedName>
    <definedName name="Yu" hidden="1">#REF!</definedName>
    <definedName name="ZYX" localSheetId="7">#REF!</definedName>
    <definedName name="ZYX" localSheetId="6">#REF!</definedName>
    <definedName name="ZZZ" localSheetId="7">#REF!</definedName>
    <definedName name="ZZZ" localSheetId="6">#REF!</definedName>
  </definedNames>
  <calcPr calcId="144525"/>
</workbook>
</file>

<file path=xl/calcChain.xml><?xml version="1.0" encoding="utf-8"?>
<calcChain xmlns="http://schemas.openxmlformats.org/spreadsheetml/2006/main">
  <c r="H37" i="20" l="1"/>
  <c r="G9" i="26"/>
  <c r="H33" i="20" l="1"/>
  <c r="G8" i="26"/>
  <c r="E18" i="18" l="1"/>
  <c r="F18" i="18" s="1"/>
  <c r="E19" i="18"/>
  <c r="H19" i="18" s="1"/>
  <c r="E20" i="18"/>
  <c r="F20" i="18" s="1"/>
  <c r="E21" i="18"/>
  <c r="F21" i="18" s="1"/>
  <c r="E22" i="18"/>
  <c r="F22" i="18" s="1"/>
  <c r="E23" i="18"/>
  <c r="H23" i="18" s="1"/>
  <c r="E24" i="18"/>
  <c r="F24" i="18" s="1"/>
  <c r="E25" i="18"/>
  <c r="F25" i="18" s="1"/>
  <c r="E26" i="18"/>
  <c r="F26" i="18" s="1"/>
  <c r="E27" i="18"/>
  <c r="H27" i="18" s="1"/>
  <c r="E28" i="18"/>
  <c r="F28" i="18" s="1"/>
  <c r="E29" i="18"/>
  <c r="F29" i="18" s="1"/>
  <c r="E30" i="18"/>
  <c r="F30" i="18" s="1"/>
  <c r="E31" i="18"/>
  <c r="H31" i="18" s="1"/>
  <c r="E32" i="18"/>
  <c r="F32" i="18" s="1"/>
  <c r="E33" i="18"/>
  <c r="F33" i="18" s="1"/>
  <c r="E34" i="18"/>
  <c r="F34" i="18" s="1"/>
  <c r="E35" i="18"/>
  <c r="H35" i="18" s="1"/>
  <c r="E36" i="18"/>
  <c r="F36" i="18" s="1"/>
  <c r="E37" i="18"/>
  <c r="F37" i="18" s="1"/>
  <c r="E38" i="18"/>
  <c r="F38" i="18" s="1"/>
  <c r="E39" i="18"/>
  <c r="H39" i="18" s="1"/>
  <c r="E40" i="18"/>
  <c r="F40" i="18" s="1"/>
  <c r="E41" i="18"/>
  <c r="F41" i="18" s="1"/>
  <c r="M22" i="20"/>
  <c r="M21" i="20"/>
  <c r="M19" i="20"/>
  <c r="E10" i="18"/>
  <c r="G10" i="18" s="1"/>
  <c r="E11" i="18"/>
  <c r="E12" i="18"/>
  <c r="E13" i="18"/>
  <c r="E14" i="18"/>
  <c r="E15" i="18"/>
  <c r="E16" i="18"/>
  <c r="E17" i="18"/>
  <c r="G17" i="18" s="1"/>
  <c r="G18" i="18"/>
  <c r="G25" i="18"/>
  <c r="G26" i="18"/>
  <c r="G33" i="18"/>
  <c r="G34" i="18"/>
  <c r="G41" i="18"/>
  <c r="E9" i="18"/>
  <c r="M17" i="20"/>
  <c r="M16" i="20"/>
  <c r="N13" i="32"/>
  <c r="K11" i="32"/>
  <c r="L11" i="32" s="1"/>
  <c r="G11" i="32"/>
  <c r="I11" i="32" s="1"/>
  <c r="K10" i="32"/>
  <c r="L10" i="32" s="1"/>
  <c r="G10" i="32"/>
  <c r="I10" i="32" s="1"/>
  <c r="K9" i="32"/>
  <c r="K8" i="32" s="1"/>
  <c r="G9" i="32"/>
  <c r="I9" i="32" s="1"/>
  <c r="Q8" i="32"/>
  <c r="J8" i="32"/>
  <c r="H8" i="32"/>
  <c r="F8" i="32"/>
  <c r="E8" i="32"/>
  <c r="D8" i="32"/>
  <c r="K7" i="32"/>
  <c r="L7" i="32" s="1"/>
  <c r="G7" i="32"/>
  <c r="I7" i="32" s="1"/>
  <c r="A7" i="32"/>
  <c r="L6" i="32"/>
  <c r="L5" i="32" s="1"/>
  <c r="K6" i="32"/>
  <c r="I6" i="32"/>
  <c r="M6" i="32" s="1"/>
  <c r="G6" i="32"/>
  <c r="Q5" i="32"/>
  <c r="Q12" i="32" s="1"/>
  <c r="K5" i="32"/>
  <c r="K12" i="32" s="1"/>
  <c r="J5" i="32"/>
  <c r="J12" i="32" s="1"/>
  <c r="H5" i="32"/>
  <c r="H12" i="32" s="1"/>
  <c r="G5" i="32"/>
  <c r="F5" i="32"/>
  <c r="F12" i="32" s="1"/>
  <c r="E5" i="32"/>
  <c r="E12" i="32" s="1"/>
  <c r="D5" i="32"/>
  <c r="D12" i="32" s="1"/>
  <c r="Q46" i="20"/>
  <c r="M46" i="20"/>
  <c r="Q45" i="20"/>
  <c r="M45" i="20"/>
  <c r="Q44" i="20"/>
  <c r="M44" i="20"/>
  <c r="Q43" i="20"/>
  <c r="M43" i="20"/>
  <c r="Q42" i="20"/>
  <c r="M42" i="20"/>
  <c r="Q40" i="20"/>
  <c r="M40" i="20"/>
  <c r="Q39" i="20"/>
  <c r="M39" i="20"/>
  <c r="H39" i="20"/>
  <c r="I39" i="20" s="1"/>
  <c r="Q38" i="20"/>
  <c r="M38" i="20"/>
  <c r="H38" i="20"/>
  <c r="I38" i="20" s="1"/>
  <c r="Q37" i="20"/>
  <c r="M37" i="20"/>
  <c r="I37" i="20"/>
  <c r="Q36" i="20"/>
  <c r="M36" i="20"/>
  <c r="H36" i="20"/>
  <c r="I36" i="20" s="1"/>
  <c r="Q35" i="20"/>
  <c r="M35" i="20"/>
  <c r="H35" i="20"/>
  <c r="I35" i="20" s="1"/>
  <c r="Q34" i="20"/>
  <c r="M34" i="20"/>
  <c r="H34" i="20"/>
  <c r="I34" i="20" s="1"/>
  <c r="Q33" i="20"/>
  <c r="M33" i="20"/>
  <c r="I33" i="20"/>
  <c r="Q32" i="20"/>
  <c r="M32" i="20"/>
  <c r="H32" i="20"/>
  <c r="I32" i="20" s="1"/>
  <c r="Q31" i="20"/>
  <c r="M31" i="20"/>
  <c r="H31" i="20"/>
  <c r="I31" i="20" s="1"/>
  <c r="Q30" i="20"/>
  <c r="M30" i="20"/>
  <c r="H30" i="20"/>
  <c r="I30" i="20" s="1"/>
  <c r="Q29" i="20"/>
  <c r="M29" i="20"/>
  <c r="H29" i="20"/>
  <c r="I29" i="20" s="1"/>
  <c r="Q28" i="20"/>
  <c r="M28" i="20"/>
  <c r="H28" i="20"/>
  <c r="H44" i="20" s="1"/>
  <c r="I44" i="20" s="1"/>
  <c r="Q27" i="20"/>
  <c r="M27" i="20"/>
  <c r="H27" i="20"/>
  <c r="Q26" i="20"/>
  <c r="M26" i="20"/>
  <c r="I26" i="20"/>
  <c r="Q25" i="20"/>
  <c r="M25" i="20"/>
  <c r="I25" i="20"/>
  <c r="Q24" i="20"/>
  <c r="M24" i="20"/>
  <c r="I24" i="20"/>
  <c r="Q23" i="20"/>
  <c r="M23" i="20"/>
  <c r="I23" i="20"/>
  <c r="Q20" i="20"/>
  <c r="Q19" i="20"/>
  <c r="H19" i="20"/>
  <c r="I19" i="20" s="1"/>
  <c r="Q18" i="20"/>
  <c r="M18" i="20"/>
  <c r="H18" i="20"/>
  <c r="H20" i="20" s="1"/>
  <c r="I20" i="20" s="1"/>
  <c r="Q15" i="20"/>
  <c r="Q14" i="20"/>
  <c r="M14" i="20"/>
  <c r="I14" i="20"/>
  <c r="H14" i="20"/>
  <c r="Q13" i="20"/>
  <c r="M13" i="20"/>
  <c r="I13" i="20"/>
  <c r="H13" i="20"/>
  <c r="H15" i="20" s="1"/>
  <c r="I15" i="20" s="1"/>
  <c r="Q12" i="20"/>
  <c r="M12" i="20"/>
  <c r="Q11" i="20"/>
  <c r="M11" i="20"/>
  <c r="H11" i="20"/>
  <c r="I11" i="20" s="1"/>
  <c r="Q10" i="20"/>
  <c r="M10" i="20"/>
  <c r="H10" i="20"/>
  <c r="I10" i="20" s="1"/>
  <c r="Q9" i="20"/>
  <c r="M9" i="20"/>
  <c r="H9" i="20"/>
  <c r="H12" i="20" s="1"/>
  <c r="H43" i="20" l="1"/>
  <c r="I43" i="20" s="1"/>
  <c r="I18" i="20"/>
  <c r="I9" i="20"/>
  <c r="H38" i="18"/>
  <c r="H34" i="18"/>
  <c r="H30" i="18"/>
  <c r="H26" i="18"/>
  <c r="H22" i="18"/>
  <c r="H18" i="18"/>
  <c r="F39" i="18"/>
  <c r="F35" i="18"/>
  <c r="F31" i="18"/>
  <c r="F27" i="18"/>
  <c r="F23" i="18"/>
  <c r="F19" i="18"/>
  <c r="H41" i="18"/>
  <c r="H37" i="18"/>
  <c r="H33" i="18"/>
  <c r="H29" i="18"/>
  <c r="H25" i="18"/>
  <c r="H21" i="18"/>
  <c r="H42" i="20"/>
  <c r="I42" i="20" s="1"/>
  <c r="H40" i="18"/>
  <c r="H36" i="18"/>
  <c r="H32" i="18"/>
  <c r="H28" i="18"/>
  <c r="H24" i="18"/>
  <c r="H20" i="18"/>
  <c r="I9" i="18"/>
  <c r="H9" i="18"/>
  <c r="D40" i="18"/>
  <c r="C40" i="18" s="1"/>
  <c r="B40" i="18" s="1"/>
  <c r="A40" i="18" s="1"/>
  <c r="I40" i="18"/>
  <c r="G40" i="18"/>
  <c r="D36" i="18"/>
  <c r="C36" i="18" s="1"/>
  <c r="B36" i="18" s="1"/>
  <c r="A36" i="18" s="1"/>
  <c r="I36" i="18"/>
  <c r="G36" i="18"/>
  <c r="D32" i="18"/>
  <c r="C32" i="18" s="1"/>
  <c r="B32" i="18" s="1"/>
  <c r="A32" i="18" s="1"/>
  <c r="I32" i="18"/>
  <c r="G32" i="18"/>
  <c r="D28" i="18"/>
  <c r="C28" i="18" s="1"/>
  <c r="B28" i="18" s="1"/>
  <c r="A28" i="18" s="1"/>
  <c r="I28" i="18"/>
  <c r="G28" i="18"/>
  <c r="D24" i="18"/>
  <c r="C24" i="18" s="1"/>
  <c r="B24" i="18" s="1"/>
  <c r="A24" i="18" s="1"/>
  <c r="I24" i="18"/>
  <c r="G24" i="18"/>
  <c r="D20" i="18"/>
  <c r="C20" i="18" s="1"/>
  <c r="B20" i="18" s="1"/>
  <c r="A20" i="18" s="1"/>
  <c r="I20" i="18"/>
  <c r="G20" i="18"/>
  <c r="D16" i="18"/>
  <c r="C16" i="18" s="1"/>
  <c r="B16" i="18" s="1"/>
  <c r="A16" i="18" s="1"/>
  <c r="H16" i="18"/>
  <c r="I12" i="25" s="1"/>
  <c r="G16" i="18"/>
  <c r="D12" i="18"/>
  <c r="C12" i="18" s="1"/>
  <c r="B12" i="18" s="1"/>
  <c r="A12" i="18" s="1"/>
  <c r="H12" i="18"/>
  <c r="I12" i="18"/>
  <c r="G12" i="18"/>
  <c r="F16" i="18"/>
  <c r="I39" i="18"/>
  <c r="G39" i="18"/>
  <c r="D39" i="18"/>
  <c r="C39" i="18" s="1"/>
  <c r="B39" i="18" s="1"/>
  <c r="A39" i="18" s="1"/>
  <c r="I35" i="18"/>
  <c r="G35" i="18"/>
  <c r="D35" i="18"/>
  <c r="C35" i="18" s="1"/>
  <c r="B35" i="18" s="1"/>
  <c r="A35" i="18" s="1"/>
  <c r="I31" i="18"/>
  <c r="G31" i="18"/>
  <c r="D31" i="18"/>
  <c r="C31" i="18" s="1"/>
  <c r="B31" i="18" s="1"/>
  <c r="A31" i="18" s="1"/>
  <c r="I27" i="18"/>
  <c r="G27" i="18"/>
  <c r="D27" i="18"/>
  <c r="C27" i="18" s="1"/>
  <c r="B27" i="18" s="1"/>
  <c r="A27" i="18" s="1"/>
  <c r="I23" i="18"/>
  <c r="G23" i="18"/>
  <c r="D23" i="18"/>
  <c r="C23" i="18" s="1"/>
  <c r="B23" i="18" s="1"/>
  <c r="A23" i="18" s="1"/>
  <c r="I19" i="18"/>
  <c r="G19" i="18"/>
  <c r="D19" i="18"/>
  <c r="C19" i="18" s="1"/>
  <c r="B19" i="18" s="1"/>
  <c r="A19" i="18" s="1"/>
  <c r="H15" i="18"/>
  <c r="I15" i="18"/>
  <c r="G15" i="18"/>
  <c r="D15" i="18"/>
  <c r="C15" i="18" s="1"/>
  <c r="B15" i="18" s="1"/>
  <c r="A15" i="18" s="1"/>
  <c r="H11" i="18"/>
  <c r="I11" i="18"/>
  <c r="G11" i="18"/>
  <c r="D11" i="18"/>
  <c r="C11" i="18" s="1"/>
  <c r="B11" i="18" s="1"/>
  <c r="A11" i="18" s="1"/>
  <c r="F15" i="18"/>
  <c r="D9" i="18"/>
  <c r="C9" i="18" s="1"/>
  <c r="B9" i="18" s="1"/>
  <c r="A9" i="18" s="1"/>
  <c r="I38" i="18"/>
  <c r="D38" i="18"/>
  <c r="C38" i="18" s="1"/>
  <c r="B38" i="18" s="1"/>
  <c r="A38" i="18" s="1"/>
  <c r="I34" i="18"/>
  <c r="D34" i="18"/>
  <c r="C34" i="18" s="1"/>
  <c r="B34" i="18" s="1"/>
  <c r="A34" i="18" s="1"/>
  <c r="I30" i="18"/>
  <c r="D30" i="18"/>
  <c r="C30" i="18" s="1"/>
  <c r="B30" i="18" s="1"/>
  <c r="A30" i="18" s="1"/>
  <c r="I26" i="18"/>
  <c r="D26" i="18"/>
  <c r="C26" i="18" s="1"/>
  <c r="B26" i="18" s="1"/>
  <c r="A26" i="18" s="1"/>
  <c r="D22" i="18"/>
  <c r="C22" i="18" s="1"/>
  <c r="B22" i="18" s="1"/>
  <c r="A22" i="18" s="1"/>
  <c r="I18" i="18"/>
  <c r="D18" i="18"/>
  <c r="C18" i="18" s="1"/>
  <c r="B18" i="18" s="1"/>
  <c r="A18" i="18" s="1"/>
  <c r="I14" i="18"/>
  <c r="D14" i="18"/>
  <c r="C14" i="18" s="1"/>
  <c r="B14" i="18" s="1"/>
  <c r="A14" i="18" s="1"/>
  <c r="H14" i="18"/>
  <c r="F14" i="18"/>
  <c r="I10" i="18"/>
  <c r="D10" i="18"/>
  <c r="C10" i="18" s="1"/>
  <c r="B10" i="18" s="1"/>
  <c r="A10" i="18" s="1"/>
  <c r="H10" i="18"/>
  <c r="F10" i="18"/>
  <c r="F12" i="18"/>
  <c r="G38" i="18"/>
  <c r="G30" i="18"/>
  <c r="G22" i="18"/>
  <c r="G14" i="18"/>
  <c r="D41" i="18"/>
  <c r="C41" i="18" s="1"/>
  <c r="B41" i="18" s="1"/>
  <c r="A41" i="18" s="1"/>
  <c r="I41" i="18"/>
  <c r="D37" i="18"/>
  <c r="C37" i="18" s="1"/>
  <c r="B37" i="18" s="1"/>
  <c r="A37" i="18" s="1"/>
  <c r="I37" i="18"/>
  <c r="D33" i="18"/>
  <c r="C33" i="18" s="1"/>
  <c r="B33" i="18" s="1"/>
  <c r="A33" i="18" s="1"/>
  <c r="I33" i="18"/>
  <c r="D29" i="18"/>
  <c r="C29" i="18" s="1"/>
  <c r="B29" i="18" s="1"/>
  <c r="A29" i="18" s="1"/>
  <c r="I29" i="18"/>
  <c r="D25" i="18"/>
  <c r="C25" i="18" s="1"/>
  <c r="B25" i="18" s="1"/>
  <c r="A25" i="18" s="1"/>
  <c r="I25" i="18"/>
  <c r="D21" i="18"/>
  <c r="C21" i="18" s="1"/>
  <c r="B21" i="18" s="1"/>
  <c r="A21" i="18" s="1"/>
  <c r="D17" i="18"/>
  <c r="C17" i="18" s="1"/>
  <c r="B17" i="18" s="1"/>
  <c r="A17" i="18" s="1"/>
  <c r="H17" i="18"/>
  <c r="F17" i="18"/>
  <c r="I13" i="18"/>
  <c r="D13" i="18"/>
  <c r="C13" i="18" s="1"/>
  <c r="B13" i="18" s="1"/>
  <c r="A13" i="18" s="1"/>
  <c r="H13" i="18"/>
  <c r="F13" i="18"/>
  <c r="F11" i="18"/>
  <c r="G37" i="18"/>
  <c r="G29" i="18"/>
  <c r="G21" i="18"/>
  <c r="G13" i="18"/>
  <c r="F9" i="18"/>
  <c r="G9" i="18"/>
  <c r="M10" i="32"/>
  <c r="N10" i="32" s="1"/>
  <c r="O10" i="32" s="1"/>
  <c r="P10" i="32" s="1"/>
  <c r="N6" i="32"/>
  <c r="M7" i="32"/>
  <c r="N7" i="32" s="1"/>
  <c r="O7" i="32" s="1"/>
  <c r="P7" i="32" s="1"/>
  <c r="I5" i="32"/>
  <c r="I12" i="32" s="1"/>
  <c r="M9" i="32"/>
  <c r="I8" i="32"/>
  <c r="M11" i="32"/>
  <c r="N11" i="32" s="1"/>
  <c r="O11" i="32" s="1"/>
  <c r="P11" i="32" s="1"/>
  <c r="L9" i="32"/>
  <c r="L8" i="32" s="1"/>
  <c r="L12" i="32" s="1"/>
  <c r="G8" i="32"/>
  <c r="G12" i="32" s="1"/>
  <c r="H40" i="20"/>
  <c r="I40" i="20" s="1"/>
  <c r="I12" i="20"/>
  <c r="I27" i="20"/>
  <c r="I28" i="20"/>
  <c r="N5" i="32" l="1"/>
  <c r="O6" i="32"/>
  <c r="N9" i="32"/>
  <c r="M8" i="32"/>
  <c r="M5" i="32"/>
  <c r="M12" i="32" s="1"/>
  <c r="O9" i="32" l="1"/>
  <c r="N8" i="32"/>
  <c r="N12" i="32" s="1"/>
  <c r="O5" i="32"/>
  <c r="P6" i="32"/>
  <c r="P5" i="32" s="1"/>
  <c r="P12" i="32" l="1"/>
  <c r="O12" i="32"/>
  <c r="O8" i="32"/>
  <c r="P9" i="32"/>
  <c r="P8" i="32" s="1"/>
  <c r="D13" i="26" l="1"/>
  <c r="E9" i="17" l="1"/>
  <c r="A9" i="17" s="1"/>
  <c r="E10" i="17"/>
  <c r="D10" i="17" s="1"/>
  <c r="B11" i="17"/>
  <c r="E11" i="17"/>
  <c r="C11" i="17" s="1"/>
  <c r="B12" i="17"/>
  <c r="E12" i="17"/>
  <c r="A12" i="17" s="1"/>
  <c r="B13" i="17"/>
  <c r="E13" i="17"/>
  <c r="A13" i="17" s="1"/>
  <c r="B14" i="17"/>
  <c r="E14" i="17"/>
  <c r="D14" i="17" s="1"/>
  <c r="B15" i="17"/>
  <c r="E15" i="17"/>
  <c r="A15" i="17" s="1"/>
  <c r="B16" i="17"/>
  <c r="E16" i="17"/>
  <c r="A16" i="17" s="1"/>
  <c r="B17" i="17"/>
  <c r="E17" i="17"/>
  <c r="A17" i="17" s="1"/>
  <c r="B18" i="17"/>
  <c r="E18" i="17"/>
  <c r="D18" i="17" s="1"/>
  <c r="B19" i="17"/>
  <c r="E19" i="17"/>
  <c r="A19" i="17" s="1"/>
  <c r="B20" i="17"/>
  <c r="E20" i="17"/>
  <c r="A20" i="17" s="1"/>
  <c r="B21" i="17"/>
  <c r="E21" i="17"/>
  <c r="A21" i="17" s="1"/>
  <c r="B22" i="17"/>
  <c r="E22" i="17"/>
  <c r="A22" i="17" s="1"/>
  <c r="B23" i="17"/>
  <c r="E23" i="17"/>
  <c r="A23" i="17" s="1"/>
  <c r="B24" i="17"/>
  <c r="E24" i="17"/>
  <c r="A24" i="17" s="1"/>
  <c r="B25" i="17"/>
  <c r="E25" i="17"/>
  <c r="A25" i="17" s="1"/>
  <c r="B26" i="17"/>
  <c r="E26" i="17"/>
  <c r="D26" i="17" s="1"/>
  <c r="B27" i="17"/>
  <c r="E27" i="17"/>
  <c r="A27" i="17" s="1"/>
  <c r="B28" i="17"/>
  <c r="E28" i="17"/>
  <c r="A28" i="17" s="1"/>
  <c r="B29" i="17"/>
  <c r="E29" i="17"/>
  <c r="C29" i="17" s="1"/>
  <c r="B30" i="17"/>
  <c r="E30" i="17"/>
  <c r="I30" i="17" s="1"/>
  <c r="B31" i="17"/>
  <c r="E31" i="17"/>
  <c r="A31" i="17" s="1"/>
  <c r="B32" i="17"/>
  <c r="E32" i="17"/>
  <c r="A32" i="17" s="1"/>
  <c r="I18" i="17" l="1"/>
  <c r="C19" i="17"/>
  <c r="H19" i="17"/>
  <c r="I12" i="17"/>
  <c r="G15" i="17"/>
  <c r="C12" i="17"/>
  <c r="I15" i="17"/>
  <c r="D15" i="17"/>
  <c r="G12" i="17"/>
  <c r="H15" i="17"/>
  <c r="C15" i="17"/>
  <c r="I16" i="17"/>
  <c r="G19" i="17"/>
  <c r="I17" i="17"/>
  <c r="H16" i="17"/>
  <c r="D16" i="17"/>
  <c r="F12" i="17"/>
  <c r="D11" i="17"/>
  <c r="G16" i="17"/>
  <c r="C16" i="17"/>
  <c r="I13" i="17"/>
  <c r="I11" i="17"/>
  <c r="I9" i="17"/>
  <c r="I19" i="17"/>
  <c r="D19" i="17"/>
  <c r="F16" i="17"/>
  <c r="I14" i="17"/>
  <c r="F13" i="17"/>
  <c r="H12" i="17"/>
  <c r="D12" i="17"/>
  <c r="H11" i="17"/>
  <c r="I10" i="17"/>
  <c r="F32" i="17"/>
  <c r="I32" i="17"/>
  <c r="H32" i="17"/>
  <c r="D32" i="17"/>
  <c r="G32" i="17"/>
  <c r="C32" i="17"/>
  <c r="I31" i="17"/>
  <c r="D31" i="17"/>
  <c r="H31" i="17"/>
  <c r="C31" i="17"/>
  <c r="G31" i="17"/>
  <c r="F29" i="17"/>
  <c r="I28" i="17"/>
  <c r="D28" i="17"/>
  <c r="G28" i="17"/>
  <c r="C28" i="17"/>
  <c r="F28" i="17"/>
  <c r="H28" i="17"/>
  <c r="G27" i="17"/>
  <c r="I27" i="17"/>
  <c r="D27" i="17"/>
  <c r="H27" i="17"/>
  <c r="C27" i="17"/>
  <c r="F25" i="17"/>
  <c r="F24" i="17"/>
  <c r="I24" i="17"/>
  <c r="H24" i="17"/>
  <c r="D24" i="17"/>
  <c r="G24" i="17"/>
  <c r="C24" i="17"/>
  <c r="I23" i="17"/>
  <c r="D23" i="17"/>
  <c r="H23" i="17"/>
  <c r="C23" i="17"/>
  <c r="G23" i="17"/>
  <c r="I22" i="17"/>
  <c r="F21" i="17"/>
  <c r="F20" i="17"/>
  <c r="I20" i="17"/>
  <c r="H20" i="17"/>
  <c r="D20" i="17"/>
  <c r="G20" i="17"/>
  <c r="C20" i="17"/>
  <c r="H30" i="17"/>
  <c r="H22" i="17"/>
  <c r="D22" i="17"/>
  <c r="I21" i="17"/>
  <c r="F31" i="17"/>
  <c r="G30" i="17"/>
  <c r="C30" i="17"/>
  <c r="H29" i="17"/>
  <c r="D29" i="17"/>
  <c r="F27" i="17"/>
  <c r="G26" i="17"/>
  <c r="C26" i="17"/>
  <c r="H25" i="17"/>
  <c r="D25" i="17"/>
  <c r="F23" i="17"/>
  <c r="G22" i="17"/>
  <c r="C22" i="17"/>
  <c r="H21" i="17"/>
  <c r="D21" i="17"/>
  <c r="F19" i="17"/>
  <c r="G18" i="17"/>
  <c r="C18" i="17"/>
  <c r="H17" i="17"/>
  <c r="D17" i="17"/>
  <c r="F15" i="17"/>
  <c r="G14" i="17"/>
  <c r="C14" i="17"/>
  <c r="H13" i="17"/>
  <c r="D13" i="17"/>
  <c r="F11" i="17"/>
  <c r="G10" i="17"/>
  <c r="C10" i="17"/>
  <c r="H9" i="17"/>
  <c r="D9" i="17"/>
  <c r="A30" i="17"/>
  <c r="I26" i="17"/>
  <c r="A26" i="17"/>
  <c r="D30" i="17"/>
  <c r="I29" i="17"/>
  <c r="A29" i="17"/>
  <c r="F30" i="17"/>
  <c r="G29" i="17"/>
  <c r="F26" i="17"/>
  <c r="G25" i="17"/>
  <c r="C25" i="17"/>
  <c r="F22" i="17"/>
  <c r="G21" i="17"/>
  <c r="C21" i="17"/>
  <c r="F18" i="17"/>
  <c r="G17" i="17"/>
  <c r="C17" i="17"/>
  <c r="F14" i="17"/>
  <c r="G13" i="17"/>
  <c r="C13" i="17"/>
  <c r="A11" i="17"/>
  <c r="F10" i="17"/>
  <c r="G9" i="17"/>
  <c r="C9" i="17"/>
  <c r="A18" i="17"/>
  <c r="F17" i="17"/>
  <c r="A14" i="17"/>
  <c r="A10" i="17"/>
  <c r="F9" i="17"/>
  <c r="H26" i="17"/>
  <c r="I25" i="17"/>
  <c r="H18" i="17"/>
  <c r="H14" i="17"/>
  <c r="G11" i="17"/>
  <c r="H10" i="17"/>
  <c r="F10" i="26" l="1"/>
  <c r="G10" i="26"/>
  <c r="J10" i="26" s="1"/>
  <c r="H10" i="26"/>
  <c r="I10" i="26"/>
  <c r="F11" i="26"/>
  <c r="G11" i="26"/>
  <c r="H11" i="26"/>
  <c r="I11" i="26"/>
  <c r="E10" i="26"/>
  <c r="E11" i="26"/>
  <c r="E12" i="26"/>
  <c r="K10" i="26" l="1"/>
  <c r="J11" i="26"/>
  <c r="K11" i="26" s="1"/>
  <c r="J35" i="18"/>
  <c r="J40" i="18"/>
  <c r="J39" i="18"/>
  <c r="J36" i="18"/>
  <c r="J32" i="18"/>
  <c r="J28" i="18"/>
  <c r="J15" i="18"/>
  <c r="J24" i="18" l="1"/>
  <c r="J19" i="18"/>
  <c r="J12" i="18"/>
  <c r="J11" i="18"/>
  <c r="J27" i="18"/>
  <c r="J20" i="18"/>
  <c r="J23" i="18"/>
  <c r="J31" i="18"/>
  <c r="J33" i="18"/>
  <c r="J25" i="18"/>
  <c r="J18" i="18"/>
  <c r="J26" i="18"/>
  <c r="J13" i="18"/>
  <c r="J29" i="18"/>
  <c r="J14" i="18"/>
  <c r="J34" i="18"/>
  <c r="J37" i="18"/>
  <c r="J10" i="18"/>
  <c r="J30" i="18"/>
  <c r="J41" i="18"/>
  <c r="J38" i="18"/>
  <c r="E8" i="17" l="1"/>
  <c r="I10" i="25" l="1"/>
  <c r="I13" i="25"/>
  <c r="I11" i="25"/>
  <c r="I9" i="25"/>
  <c r="C8" i="17"/>
  <c r="F13" i="25"/>
  <c r="D8" i="17"/>
  <c r="G10" i="25"/>
  <c r="A8" i="17"/>
  <c r="G11" i="25"/>
  <c r="G13" i="25"/>
  <c r="G12" i="25"/>
  <c r="I8" i="17"/>
  <c r="G9" i="25" s="1"/>
  <c r="F11" i="25"/>
  <c r="F12" i="25"/>
  <c r="F10" i="25"/>
  <c r="H9" i="26" l="1"/>
  <c r="I9" i="26"/>
  <c r="F9" i="26"/>
  <c r="I8" i="26"/>
  <c r="H8" i="26"/>
  <c r="F8" i="26"/>
  <c r="F8" i="17"/>
  <c r="G8" i="17"/>
  <c r="H8" i="17"/>
  <c r="F9" i="25" s="1"/>
  <c r="C8" i="26"/>
  <c r="I12" i="26" l="1"/>
  <c r="H12" i="26"/>
  <c r="G12" i="26"/>
  <c r="E8" i="26"/>
  <c r="J9" i="26"/>
  <c r="J8" i="26" l="1"/>
  <c r="K8" i="26" s="1"/>
  <c r="C9" i="26" l="1"/>
  <c r="E9" i="26" s="1"/>
  <c r="K9" i="26" s="1"/>
  <c r="C13" i="26"/>
  <c r="C10" i="25" l="1"/>
  <c r="C11" i="25"/>
  <c r="C12" i="25"/>
  <c r="C13" i="25"/>
  <c r="C9" i="25"/>
  <c r="B10" i="25"/>
  <c r="B11" i="25"/>
  <c r="B12" i="25"/>
  <c r="B13" i="25"/>
  <c r="B9" i="25"/>
  <c r="J12" i="26" l="1"/>
  <c r="K12" i="26" s="1"/>
  <c r="F13" i="26"/>
  <c r="H13" i="26"/>
  <c r="G13" i="26"/>
  <c r="I13" i="26"/>
  <c r="E13" i="26"/>
  <c r="J13" i="26" l="1"/>
  <c r="K13" i="26"/>
  <c r="E14" i="25"/>
  <c r="D14" i="25"/>
  <c r="K9" i="25" l="1"/>
  <c r="H13" i="25"/>
  <c r="H10" i="25"/>
  <c r="I22" i="18" s="1"/>
  <c r="J22" i="18" s="1"/>
  <c r="K11" i="25"/>
  <c r="H9" i="25"/>
  <c r="I21" i="18" s="1"/>
  <c r="J21" i="18" s="1"/>
  <c r="K12" i="25"/>
  <c r="H12" i="25"/>
  <c r="I16" i="18" s="1"/>
  <c r="J16" i="18" s="1"/>
  <c r="H11" i="25"/>
  <c r="J11" i="25" s="1"/>
  <c r="K13" i="25"/>
  <c r="K10" i="25"/>
  <c r="I14" i="25"/>
  <c r="G14" i="25"/>
  <c r="F14" i="25"/>
  <c r="J13" i="25" l="1"/>
  <c r="L13" i="25" s="1"/>
  <c r="I17" i="18"/>
  <c r="J17" i="18" s="1"/>
  <c r="J12" i="25"/>
  <c r="L12" i="25" s="1"/>
  <c r="J10" i="25"/>
  <c r="L10" i="25" s="1"/>
  <c r="J9" i="25"/>
  <c r="L9" i="25" s="1"/>
  <c r="L11" i="25"/>
  <c r="K14" i="25"/>
  <c r="J14" i="25" l="1"/>
  <c r="L14" i="25"/>
  <c r="H45" i="20" l="1"/>
  <c r="I45" i="20" s="1"/>
  <c r="H41" i="20"/>
  <c r="I41" i="20" s="1"/>
  <c r="H46" i="20"/>
  <c r="I46" i="20" s="1"/>
  <c r="H47" i="20" l="1"/>
  <c r="I47" i="20" s="1"/>
  <c r="H42" i="18"/>
  <c r="J9" i="18"/>
  <c r="H33" i="17"/>
  <c r="I33" i="17"/>
  <c r="J42" i="18" l="1"/>
</calcChain>
</file>

<file path=xl/sharedStrings.xml><?xml version="1.0" encoding="utf-8"?>
<sst xmlns="http://schemas.openxmlformats.org/spreadsheetml/2006/main" count="863" uniqueCount="414">
  <si>
    <t>Số tài khoản</t>
  </si>
  <si>
    <t>Tên tài khoản</t>
  </si>
  <si>
    <t>Nhóm tài khoản</t>
  </si>
  <si>
    <t>Tính chất</t>
  </si>
  <si>
    <t>Dư Nợ</t>
  </si>
  <si>
    <t>Tiền mặt</t>
  </si>
  <si>
    <t>Tiền Việt Nam</t>
  </si>
  <si>
    <t>Ngoại tệ</t>
  </si>
  <si>
    <t>Tiền gửi Ngân hàng</t>
  </si>
  <si>
    <t>Cổ phiếu</t>
  </si>
  <si>
    <t>Tiền gửi có kỳ hạn</t>
  </si>
  <si>
    <t>Dư Có</t>
  </si>
  <si>
    <t>Phải thu của khách hàng</t>
  </si>
  <si>
    <t>Lưỡng tính</t>
  </si>
  <si>
    <t>Thuế GTGT được khấu trừ</t>
  </si>
  <si>
    <t>Phải thu khác</t>
  </si>
  <si>
    <t>Tài sản thiếu chờ xử lý</t>
  </si>
  <si>
    <t>Phải thu về cổ phần hóa</t>
  </si>
  <si>
    <t>Dự phòng phải thu khó đòi</t>
  </si>
  <si>
    <t>Tạm ứng</t>
  </si>
  <si>
    <t>Hàng mua đang đi đường</t>
  </si>
  <si>
    <t>Nguyên liệu, vật liệu</t>
  </si>
  <si>
    <t>Công cụ, dụng cụ</t>
  </si>
  <si>
    <t>Chi phí sản xuất, kinh doanh dở dang</t>
  </si>
  <si>
    <t>Thành phẩm</t>
  </si>
  <si>
    <t>Hàng hóa</t>
  </si>
  <si>
    <t>Giá mua hàng hóa</t>
  </si>
  <si>
    <t>Chi phí thu mua hàng hóa</t>
  </si>
  <si>
    <t>Hàng hóa bất động sản</t>
  </si>
  <si>
    <t>Hàng gửi đi bán</t>
  </si>
  <si>
    <t>Hàng hóa kho bảo thuế</t>
  </si>
  <si>
    <t>Dự phòng giảm giá hàng tồn kho</t>
  </si>
  <si>
    <t>Chi sự nghiệp</t>
  </si>
  <si>
    <t>Tài sản cố định hữu hình</t>
  </si>
  <si>
    <t>Tài sản cố định thuê tài chính</t>
  </si>
  <si>
    <t>Tài sản cố định vô hình</t>
  </si>
  <si>
    <t>Hao mòn tài sản cố định</t>
  </si>
  <si>
    <t>Hao mòn TSCĐ hữu hình</t>
  </si>
  <si>
    <t>Hao mòn TSCĐ thuê tài chính</t>
  </si>
  <si>
    <t>Hao mòn TSCĐ vô hình</t>
  </si>
  <si>
    <t>Hao mòn bất động sản đầu tư</t>
  </si>
  <si>
    <t>Bất động sản đầu tư</t>
  </si>
  <si>
    <t>Đầu tư vào công ty con</t>
  </si>
  <si>
    <t>Trái phiếu</t>
  </si>
  <si>
    <t>Xây dựng cơ bản dở dang</t>
  </si>
  <si>
    <t>Mua sắm TSCĐ</t>
  </si>
  <si>
    <t>Sửa chữa lớn TSCĐ</t>
  </si>
  <si>
    <t>Tài sản thuế thu nhập hoãn lại</t>
  </si>
  <si>
    <t>Phải trả cho người bán</t>
  </si>
  <si>
    <t>Thuế và các khoản phải nộp Nhà nước</t>
  </si>
  <si>
    <t>Thuế giá trị gia tăng phải nộp</t>
  </si>
  <si>
    <t>Thuế GTGT đầu ra</t>
  </si>
  <si>
    <t>Thuế GTGT hàng nhập khẩu</t>
  </si>
  <si>
    <t>Thuế tiêu thụ đặc biệt</t>
  </si>
  <si>
    <t>Thuế xuất, nhập khẩu</t>
  </si>
  <si>
    <t>Thuế thu nhập doanh nghiệp</t>
  </si>
  <si>
    <t>Thuế thu nhập cá nhân</t>
  </si>
  <si>
    <t>Thuế tài nguyên</t>
  </si>
  <si>
    <t>Thuế nhà đất, tiền thuê đất</t>
  </si>
  <si>
    <t>Các loại thuế khác</t>
  </si>
  <si>
    <t>Phí, lệ phí và các khoản phải nộp khác</t>
  </si>
  <si>
    <t>Phải trả người lao động</t>
  </si>
  <si>
    <t>Phải trả công nhân viên</t>
  </si>
  <si>
    <t>Phải trả người lao động khác</t>
  </si>
  <si>
    <t>Chi phí phải trả</t>
  </si>
  <si>
    <t>Thanh toán theo tiến độ kế hoạch hợp đồng xây dựng</t>
  </si>
  <si>
    <t>Phải trả, phải nộp khác</t>
  </si>
  <si>
    <t>Tài sản thừa chờ giải quyết</t>
  </si>
  <si>
    <t>Kinh phí công đoàn</t>
  </si>
  <si>
    <t>Bảo hiểm xã hội</t>
  </si>
  <si>
    <t>Bảo hiểm y tế</t>
  </si>
  <si>
    <t>Phải trả về cổ phần hóa</t>
  </si>
  <si>
    <t>Doanh thu chưa thực hiện</t>
  </si>
  <si>
    <t>Bảo hiểm thất nghiệp</t>
  </si>
  <si>
    <t>Trái phiếu phát hành</t>
  </si>
  <si>
    <t>Mệnh giá trái phiếu</t>
  </si>
  <si>
    <t>Chiết khấu trái phiếu</t>
  </si>
  <si>
    <t>Phụ trội trái phiếu</t>
  </si>
  <si>
    <t>Thuế thu nhập hoãn lại phải trả</t>
  </si>
  <si>
    <t>Dự phòng phải trả</t>
  </si>
  <si>
    <t>Quỹ khen thưởng, phúc lợi</t>
  </si>
  <si>
    <t xml:space="preserve">Quỹ khen thưởng </t>
  </si>
  <si>
    <t>Quỹ phúc lợi</t>
  </si>
  <si>
    <t>Quỹ phúc lợi đã hình thành TSCĐ</t>
  </si>
  <si>
    <t>Quỹ thưởng ban quản lý điều hành công ty</t>
  </si>
  <si>
    <t>Quỹ phát triển khoa học và công nghệ</t>
  </si>
  <si>
    <t>Quỹ phát triển khoa học và công nghệ đã hình thành TSCĐ</t>
  </si>
  <si>
    <t>Nguồn vốn kinh doanh</t>
  </si>
  <si>
    <t>Thặng dư vốn cổ phần</t>
  </si>
  <si>
    <t>Vốn khác</t>
  </si>
  <si>
    <t>Chênh lệch đánh giá lại tài sản</t>
  </si>
  <si>
    <t>Chênh lệch tỷ giá hối đoái</t>
  </si>
  <si>
    <t>Quỹ đầu tư phát triển</t>
  </si>
  <si>
    <t>Quỹ hỗ trợ sắp xếp doanh nghiệp</t>
  </si>
  <si>
    <t>Cổ phiếu quỹ</t>
  </si>
  <si>
    <t>Lợi nhuận chưa phân phối</t>
  </si>
  <si>
    <t>Lợi nhuận chưa phân phối năm trước</t>
  </si>
  <si>
    <t>Lợi nhuận chưa phân phối năm nay</t>
  </si>
  <si>
    <t>Nguồn vốn đầu tư xây dựng cơ bản</t>
  </si>
  <si>
    <t>Nguồn kinh phí đã hình thành TSCĐ</t>
  </si>
  <si>
    <t>Doanh thu bán hàng và cung cấp dịch vụ</t>
  </si>
  <si>
    <t>Không có số dư</t>
  </si>
  <si>
    <t>Doanh thu hoạt động tài chính</t>
  </si>
  <si>
    <t>Chiết khấu thương mại</t>
  </si>
  <si>
    <t>Giảm giá hàng bán</t>
  </si>
  <si>
    <t>Mua hàng</t>
  </si>
  <si>
    <t>Mua nguyên liệu, vật liệu</t>
  </si>
  <si>
    <t>Mua hàng hóa</t>
  </si>
  <si>
    <t>Chi phí nguyên liệu, vật liệu trực tiếp</t>
  </si>
  <si>
    <t>Chi phí nhân công trực tiếp</t>
  </si>
  <si>
    <t>Chi phí sử dụng máy thi công</t>
  </si>
  <si>
    <t>Chi phí nhân công</t>
  </si>
  <si>
    <t>Chi phí vật liệu</t>
  </si>
  <si>
    <t>Chi phí dụng cụ sản xuất</t>
  </si>
  <si>
    <t>Chi phí khấu hao máy thi công</t>
  </si>
  <si>
    <t>Chi phí dịch vụ mua ngoài</t>
  </si>
  <si>
    <t>Chi phí bằng tiền khác</t>
  </si>
  <si>
    <t>Chi phí sản xuất chung</t>
  </si>
  <si>
    <t>Chi phí nhân viên phân xưởng</t>
  </si>
  <si>
    <t>Chi phí khấu hao TSCĐ</t>
  </si>
  <si>
    <t>Giá thành sản xuất</t>
  </si>
  <si>
    <t>Giá vốn hàng bán</t>
  </si>
  <si>
    <t>Chi phí tài chính</t>
  </si>
  <si>
    <t>Chi phí bán hàng</t>
  </si>
  <si>
    <t>Chi phí nhân viên</t>
  </si>
  <si>
    <t>Chi phí vật liệu, bao bì</t>
  </si>
  <si>
    <t>Chi phí dụng cụ, đồ dùng</t>
  </si>
  <si>
    <t>Chi phí bảo hành</t>
  </si>
  <si>
    <t>Chi phí quản lý doanh nghiệp</t>
  </si>
  <si>
    <t>Chi phí nhân viên quản lý</t>
  </si>
  <si>
    <t>Chi phí vật liệu quản lý</t>
  </si>
  <si>
    <t>Chi phí đồ dùng văn phòng</t>
  </si>
  <si>
    <t>Thuế, phí và lệ phí</t>
  </si>
  <si>
    <t>Chi phí dự phòng</t>
  </si>
  <si>
    <t>Thu nhập khác</t>
  </si>
  <si>
    <t>Chi phí khác</t>
  </si>
  <si>
    <t>Chi phí thuế thu nhập doanh nghiệp</t>
  </si>
  <si>
    <t>Chi phí thuế TNDN hiện hành</t>
  </si>
  <si>
    <t>Chi phí thuế TNDN hoãn lại</t>
  </si>
  <si>
    <t>Xác định kết quả kinh doanh</t>
  </si>
  <si>
    <t>DANH MỤC TÀI KHOẢN</t>
  </si>
  <si>
    <t>Ngày tháng ghi sổ</t>
  </si>
  <si>
    <t>Chứng từ</t>
  </si>
  <si>
    <t>Diễn giải</t>
  </si>
  <si>
    <t>Số phát sinh</t>
  </si>
  <si>
    <t>Ngày tháng</t>
  </si>
  <si>
    <t>Nợ</t>
  </si>
  <si>
    <t>Có</t>
  </si>
  <si>
    <t>Tổng cộng</t>
  </si>
  <si>
    <t>BẢNG KÊ PHIẾU NHẬP KHO HÀNG HÓA</t>
  </si>
  <si>
    <t>Ngày tháng ghi sổ</t>
  </si>
  <si>
    <t>Chứng từ</t>
  </si>
  <si>
    <t>Diễn giải</t>
  </si>
  <si>
    <t>Mã hàng hóa</t>
  </si>
  <si>
    <t>Tên hàng hóa</t>
  </si>
  <si>
    <t>ĐVT</t>
  </si>
  <si>
    <t>Số lượng</t>
  </si>
  <si>
    <t>Thành tiền</t>
  </si>
  <si>
    <t>STT</t>
  </si>
  <si>
    <t>Số PNK</t>
  </si>
  <si>
    <t>Số HĐ</t>
  </si>
  <si>
    <t>A</t>
  </si>
  <si>
    <t>B</t>
  </si>
  <si>
    <t>C</t>
  </si>
  <si>
    <t>D</t>
  </si>
  <si>
    <t>E</t>
  </si>
  <si>
    <t>F</t>
  </si>
  <si>
    <t>G</t>
  </si>
  <si>
    <t>Tổng cộng</t>
  </si>
  <si>
    <t>Người lập</t>
  </si>
  <si>
    <t>Kế toán trưởng</t>
  </si>
  <si>
    <t>(Ký, họ tên)</t>
  </si>
  <si>
    <t>(Ký, họ tên)</t>
  </si>
  <si>
    <t>BẢNG KÊ PHIẾU XUẤT KHO HÀNG HÓA</t>
  </si>
  <si>
    <t>Ngày tháng ghi sổ</t>
  </si>
  <si>
    <t>Tên hàng hoá</t>
  </si>
  <si>
    <t>SL</t>
  </si>
  <si>
    <t xml:space="preserve"> Giá vốn </t>
  </si>
  <si>
    <t>Số PXK</t>
  </si>
  <si>
    <t xml:space="preserve"> Đơn giá </t>
  </si>
  <si>
    <t xml:space="preserve"> Thành tiền </t>
  </si>
  <si>
    <t xml:space="preserve">Tổng cộng </t>
  </si>
  <si>
    <t>Người lập</t>
  </si>
  <si>
    <t>Kế toán trưởng</t>
  </si>
  <si>
    <t>(Ký, họ tên)</t>
  </si>
  <si>
    <t xml:space="preserve">(Ký, họ tên)   </t>
  </si>
  <si>
    <t>TK nợ</t>
  </si>
  <si>
    <t>TK Có</t>
  </si>
  <si>
    <t>Số dư cuối kỳ</t>
  </si>
  <si>
    <t xml:space="preserve">                Kế toán trưởng</t>
  </si>
  <si>
    <t>Giám đốc</t>
  </si>
  <si>
    <t xml:space="preserve">               (Ký, họ tên)</t>
  </si>
  <si>
    <t>HỆ THỐNG TÀI KHOẢN</t>
  </si>
  <si>
    <t>DANH MỤC KHÁCH HÀNG, NHÀ CUNG CẤP</t>
  </si>
  <si>
    <t>Mã khách hàng</t>
  </si>
  <si>
    <t>Tên khách hàng</t>
  </si>
  <si>
    <t>131TUANTU</t>
  </si>
  <si>
    <t>Doanh nghiệp tư nhân Tuấn Tú</t>
  </si>
  <si>
    <t>131ANHMINH</t>
  </si>
  <si>
    <t>Công ty CP Hoàng gia Anh Minh</t>
  </si>
  <si>
    <t>331NGANHA</t>
  </si>
  <si>
    <t>Công ty TNHH Kinh doanh Ngân Hà</t>
  </si>
  <si>
    <t>331SAOBAC</t>
  </si>
  <si>
    <t>Công ty TNHH Đầu tư Sao Bắc</t>
  </si>
  <si>
    <t>331YAMAHA</t>
  </si>
  <si>
    <t>Công ty Yamaha Motor Việt Nam</t>
  </si>
  <si>
    <t>331ANHTHU</t>
  </si>
  <si>
    <t>Công ty Cổ phần Anh Thư</t>
  </si>
  <si>
    <t>331SUZUKI</t>
  </si>
  <si>
    <t>Công ty TNHH Việt Nam Suzuki</t>
  </si>
  <si>
    <t>Chứng khoán kinh doanh</t>
  </si>
  <si>
    <t>Chứng khoán và công cụ tài chính khác</t>
  </si>
  <si>
    <t>Đầu tư nắm giữ đến ngày đáo hạn</t>
  </si>
  <si>
    <t>Cho vay</t>
  </si>
  <si>
    <t>Các khoản đầu tư khác nắm giữ đến ngày đáo hạn</t>
  </si>
  <si>
    <t>Vốn góp liên doanh, liên kết</t>
  </si>
  <si>
    <t>Đầu tư khác</t>
  </si>
  <si>
    <t>Đầu tư góp vốn vào đơn vị khác</t>
  </si>
  <si>
    <t>Dự phòng tổn thất tài sản</t>
  </si>
  <si>
    <t>Dự phòng giảm giá chứng khoán kinh doanh</t>
  </si>
  <si>
    <t>Dự phòng tổn thát đầu tư vào đơn vị khác</t>
  </si>
  <si>
    <t>Chi phí trả trước</t>
  </si>
  <si>
    <t>Cầm cố, thế chấp, ký quỹ, ký cược</t>
  </si>
  <si>
    <t>Thuế bảo vệ môi trường và các loại thuế khác</t>
  </si>
  <si>
    <t>Thuế bảo vệ môi trường</t>
  </si>
  <si>
    <t>Vay và nợ thuê tài chính</t>
  </si>
  <si>
    <t>Các khoản đi vay</t>
  </si>
  <si>
    <t>Nợ thuê tài chính</t>
  </si>
  <si>
    <t>Trái phiếu hồng</t>
  </si>
  <si>
    <t>Trái phiếu chuyển đổi</t>
  </si>
  <si>
    <t>Nhận ký quỹ, ký cược</t>
  </si>
  <si>
    <t>Dự phòng bảo hành sản phẩm hàng hóa</t>
  </si>
  <si>
    <t>Dự phòng bảo hành công trình xây dựng</t>
  </si>
  <si>
    <t>Dự phòng tái cơ cấu doanh nghiệp</t>
  </si>
  <si>
    <t>Dự phòng phải trả khác</t>
  </si>
  <si>
    <t>Quỹ bình ổn giá</t>
  </si>
  <si>
    <t>Vốn góp của chủ sở hữu</t>
  </si>
  <si>
    <t>Cổ phiếu phổ thông có quyền biểu quyết</t>
  </si>
  <si>
    <t>Cổ phiếu ưu đãi</t>
  </si>
  <si>
    <t>Quyền chọn chuyển đổi trái phiếu</t>
  </si>
  <si>
    <t>Chênh lệch tỷ giá do đánh giá lại các khoản mục tiền tệ có gốc ngoại tệ</t>
  </si>
  <si>
    <t>Chênh lệch tỷ giá hối đoái trong giai đoạn trước hoạt động</t>
  </si>
  <si>
    <t>Các quỹ khác thuộc vốn chủ sở hữu</t>
  </si>
  <si>
    <t>Khoản giảm trừ doanh thu</t>
  </si>
  <si>
    <t xml:space="preserve">Hàng bán bị trả lại </t>
  </si>
  <si>
    <t>DANH MỤC VẬT TƯ HÀNG HÓA</t>
  </si>
  <si>
    <t>BÁO CÁO NHẬP, XUẤT, TỒN KHO</t>
  </si>
  <si>
    <t>Tồn kho đầu kỳ</t>
  </si>
  <si>
    <t>Nhập trong kỳ</t>
  </si>
  <si>
    <t>Xuất trong kỳ</t>
  </si>
  <si>
    <t>Tồn kho cuối kỳ</t>
  </si>
  <si>
    <t>Đơn giá xuất kho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</si>
  <si>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</si>
  <si>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</si>
  <si>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</si>
  <si>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</si>
  <si>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</si>
  <si>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</si>
  <si>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</si>
  <si>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</si>
  <si>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</si>
  <si>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Đơn vị tính</t>
  </si>
  <si>
    <t>Chiếc</t>
  </si>
  <si>
    <t>Tên hàng hóa</t>
  </si>
  <si>
    <t>Mã hàng hóa</t>
  </si>
  <si>
    <t xml:space="preserve">Tủ lạnh Hitachi 395L </t>
  </si>
  <si>
    <t>Tủ lạnh  Hitachi 600L</t>
  </si>
  <si>
    <t xml:space="preserve">Tủ lạnh Panasonic Inverter </t>
  </si>
  <si>
    <t>TLPANAINV</t>
  </si>
  <si>
    <t>TLHITA395</t>
  </si>
  <si>
    <t>TLHITA600</t>
  </si>
  <si>
    <t>TLSHAP428</t>
  </si>
  <si>
    <t>TLSHAP538</t>
  </si>
  <si>
    <t>NHẬT KÝ CHUNG</t>
  </si>
  <si>
    <t>DANH MỤC KHÁCH HÀNG, NHÀ CUNG CẤP</t>
  </si>
  <si>
    <t>Mã KH, NCC</t>
  </si>
  <si>
    <t>Tên khách hàng, nhà cung cấp</t>
  </si>
  <si>
    <t>Tên HH</t>
  </si>
  <si>
    <t>Mã HH</t>
  </si>
  <si>
    <t>Tên đối tượng</t>
  </si>
  <si>
    <t>BẢNG PHÂN BỔ TIỀN LƯƠNG VÀ BẢO HIỂM XÃ HỘI</t>
  </si>
  <si>
    <t>Ghi có các TK</t>
  </si>
  <si>
    <t>TK 334 - Phải trả người lao động</t>
  </si>
  <si>
    <t>TK 338 - Phải trả, phải nộp khác</t>
  </si>
  <si>
    <t>Tổng Có TK 338</t>
  </si>
  <si>
    <t>Đối tượng sử dụng (Ghi Nợ các TK)</t>
  </si>
  <si>
    <t>Khác</t>
  </si>
  <si>
    <t>Tổng Có TK 334</t>
  </si>
  <si>
    <t>KPCĐ (2%) - 3382</t>
  </si>
  <si>
    <t>BHYT (3%) - 3384</t>
  </si>
  <si>
    <t>TK 641 - Chi phí bán hàng</t>
  </si>
  <si>
    <t>TK 642 - Chi phí quản lý doanh nghiệp</t>
  </si>
  <si>
    <t>I</t>
  </si>
  <si>
    <t>II</t>
  </si>
  <si>
    <t>Tủ lạnh Sharp 428L</t>
  </si>
  <si>
    <t>Tủ lạnh Sharp 538L</t>
  </si>
  <si>
    <t>Tên công ty</t>
  </si>
  <si>
    <t>Địa chỉ</t>
  </si>
  <si>
    <t>BHTN (1%) - 3386</t>
  </si>
  <si>
    <t>Công ty TNHH An Phát</t>
  </si>
  <si>
    <t>131ANPHAT</t>
  </si>
  <si>
    <t>Mã số thuế</t>
  </si>
  <si>
    <t>613 Tây Sơn, Đống Đa, Hà Nội</t>
  </si>
  <si>
    <t>0700780517</t>
  </si>
  <si>
    <t>Công ty TNHH GreenHouse</t>
  </si>
  <si>
    <t>89/20 Nguyễn An Ninh, Hoàng Mai, HN</t>
  </si>
  <si>
    <t>131GHOUSE</t>
  </si>
  <si>
    <t>45 Cầu Giấy, Cầu Giấy, HN</t>
  </si>
  <si>
    <t>0105217190</t>
  </si>
  <si>
    <t>5500546237</t>
  </si>
  <si>
    <t>331ANDUONG</t>
  </si>
  <si>
    <t>Công ty CP đầu tư phát triển An Dương</t>
  </si>
  <si>
    <t>Lương chính</t>
  </si>
  <si>
    <t>Ký nhận</t>
  </si>
  <si>
    <t>BẢNG THANH TOÁN LƯƠNG</t>
  </si>
  <si>
    <t>CV</t>
  </si>
  <si>
    <t>Lương theo ngày công</t>
  </si>
  <si>
    <t>Phụ cấp</t>
  </si>
  <si>
    <t>Tổng mức lương</t>
  </si>
  <si>
    <t>Bảo hiểm người lao động đóng</t>
  </si>
  <si>
    <t>Tổng thực lĩnh</t>
  </si>
  <si>
    <t>Lương CB</t>
  </si>
  <si>
    <t>ML
tháng</t>
  </si>
  <si>
    <t>Ngày công</t>
  </si>
  <si>
    <t>Các khoản giảm trừ</t>
  </si>
  <si>
    <t>Thu nhap chiu thue</t>
  </si>
  <si>
    <t>TN tính thuế</t>
  </si>
  <si>
    <t>Bộ phận bán hàng</t>
  </si>
  <si>
    <t>Bộ phận QLDN</t>
  </si>
  <si>
    <t>Trần Duy Dương</t>
  </si>
  <si>
    <t>Bùi Thị Khánh Hòa</t>
  </si>
  <si>
    <t>Nguyễn Thị Quyên</t>
  </si>
  <si>
    <t>Dương Lan Phương</t>
  </si>
  <si>
    <t>Mai Thị Thùy</t>
  </si>
  <si>
    <t>Số trang trước chuyển sang</t>
  </si>
  <si>
    <t>Số lượng</t>
  </si>
  <si>
    <t>Đơn giá</t>
  </si>
  <si>
    <t>HÀNG TỒN KHO</t>
  </si>
  <si>
    <t>KHÁCH HÀNG, NHÀ CUNG CẤP</t>
  </si>
  <si>
    <t>Cac khoan giam tru</t>
  </si>
  <si>
    <t>TK 353 - Quỹ khen thưởng, phúc lợi</t>
  </si>
  <si>
    <t>Giam tru thuế TNCN</t>
  </si>
  <si>
    <t>Họ và tên</t>
  </si>
  <si>
    <t>Giá bán</t>
  </si>
  <si>
    <t>Mã đối tượng TK Có</t>
  </si>
  <si>
    <t>Mã đối tượng TK Nợ</t>
  </si>
  <si>
    <t>Ctu ghi Nợ</t>
  </si>
  <si>
    <t>CT ghi Có</t>
  </si>
  <si>
    <t>Lương</t>
  </si>
  <si>
    <t>05/01/2018</t>
  </si>
  <si>
    <t>HĐ0000278</t>
  </si>
  <si>
    <t xml:space="preserve">Nhập kho Tủ lạnh Hitachi 395L </t>
  </si>
  <si>
    <t>Nhập kho Tủ lạnh  Hitachi 600L</t>
  </si>
  <si>
    <t xml:space="preserve">Nhập kho Tủ lạnh Panasonic Inverter </t>
  </si>
  <si>
    <t>Thuế GTGT của HĐ0000278</t>
  </si>
  <si>
    <t>08/01/2018</t>
  </si>
  <si>
    <t>HĐ1002341</t>
  </si>
  <si>
    <t>Xuất kho Tủ lạnh Sharp 428L</t>
  </si>
  <si>
    <t>08/01/2019</t>
  </si>
  <si>
    <t>Xuất kho Tủ lạnh Sharp 538L</t>
  </si>
  <si>
    <t>Thuế GTGT của HĐ1002341</t>
  </si>
  <si>
    <t>15/01/2019</t>
  </si>
  <si>
    <t>HĐ1002342</t>
  </si>
  <si>
    <t xml:space="preserve">Xuất bán tủ lạnh Hitachi 395L </t>
  </si>
  <si>
    <t>Xuất bán tủ lạnh  Hitachi 600L</t>
  </si>
  <si>
    <t>Thuế GTGT của HĐ1002342</t>
  </si>
  <si>
    <t>31/01/2019</t>
  </si>
  <si>
    <t>BPBCPTT</t>
  </si>
  <si>
    <t>Phân bổ chi phí trả trước của BPBH</t>
  </si>
  <si>
    <t>Phân bổ chi phí trả trước của BPQL</t>
  </si>
  <si>
    <t>BPBCPKH</t>
  </si>
  <si>
    <t>Phân bổ chi phí khấu hao TSCĐ</t>
  </si>
  <si>
    <t>BTTL</t>
  </si>
  <si>
    <t>Chi phí tiền lương của BPBH</t>
  </si>
  <si>
    <t>Chi phí tiền lương của BPQL</t>
  </si>
  <si>
    <t>Chi phí BHXH trừ lương nhân viên</t>
  </si>
  <si>
    <t>Chi phí BHYT trừ lương nhân viên</t>
  </si>
  <si>
    <t>Chi phí BHTN trừ lương nhân viên</t>
  </si>
  <si>
    <t>BPBTL</t>
  </si>
  <si>
    <t>Chi phí KPCĐ tính vào chi phí bán hàng</t>
  </si>
  <si>
    <t>Chi phí BHXH tính vào chi phí bán hàng</t>
  </si>
  <si>
    <t>Chi phí BHYT tính vào chi phí bán hàng</t>
  </si>
  <si>
    <t>Chi phí BHTN tính vào chi phí bán hàng</t>
  </si>
  <si>
    <t>Chi phí KPCĐ tính vào chi phí quản lý</t>
  </si>
  <si>
    <t>Chi phí BHXH tính vào chi phí quản lý</t>
  </si>
  <si>
    <t>Chi phí BHYT tính vào chi phí quản lý</t>
  </si>
  <si>
    <t>Chi phí BHTN tính vào chi phí quản lý</t>
  </si>
  <si>
    <t>Kết chuyển doanh thu bán hàng</t>
  </si>
  <si>
    <t>Kết chuyển chi phí bán hàng</t>
  </si>
  <si>
    <t>Kết chuyển chi phí quản lý</t>
  </si>
  <si>
    <t>PNK001</t>
  </si>
  <si>
    <t>PXK001</t>
  </si>
  <si>
    <t xml:space="preserve"> Giá vốn xuất kho Tủ lạnh Sharp 428L</t>
  </si>
  <si>
    <t xml:space="preserve"> Giá vốn xuất kho Tủ lạnh Sharp 538L</t>
  </si>
  <si>
    <t xml:space="preserve">ư . </t>
  </si>
  <si>
    <t>PXK002</t>
  </si>
  <si>
    <t>Kết chuyển chi phí giá vốn</t>
  </si>
  <si>
    <t>911</t>
  </si>
  <si>
    <t>632</t>
  </si>
  <si>
    <t>Kết chuyển lãi/ lỗ</t>
  </si>
  <si>
    <t>421</t>
  </si>
  <si>
    <t>PKT</t>
  </si>
  <si>
    <t>Ngày 31 tháng 01 năm 2018</t>
  </si>
  <si>
    <t>Công ty TNHH THÀNH LONG</t>
  </si>
  <si>
    <t>289 Điện Biên Phủ, phường 6, Quận 3, Tp.HCM</t>
  </si>
  <si>
    <t>Tổng trị giá vốn xuất kho trong kỳ</t>
  </si>
  <si>
    <t>156</t>
  </si>
  <si>
    <t>ĐIỂM</t>
  </si>
  <si>
    <t>BHXH (17,5%) - 3383</t>
  </si>
  <si>
    <t>Năm 2020</t>
  </si>
  <si>
    <t>31/01/2020</t>
  </si>
  <si>
    <t>Ngày 31 tháng 01 năm 2020</t>
  </si>
  <si>
    <t>Tháng 01 năm 2020</t>
  </si>
  <si>
    <t>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</si>
</sst>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3">
    <numFmt numFmtId="5" formatCode="&quot;$&quot;#,##0_);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;@"/>
    <numFmt numFmtId="165" formatCode="_(* #,##0_);_(* \(#,##0\);_(* &quot;-&quot;??_);_(@_)"/>
    <numFmt numFmtId="166" formatCode="###\ ###\ ###\ ###\ ##0"/>
    <numFmt numFmtId="167" formatCode="#,#00;[Red]\-#,#00;_@&quot;-&quot;"/>
    <numFmt numFmtId="168" formatCode="_-* #,##0_-;\-* #,##0_-;_-* &quot;-&quot;_-;_-@_-"/>
    <numFmt numFmtId="169" formatCode="_-* #,##0.00_-;\-* #,##0.00_-;_-* &quot;-&quot;??_-;_-@_-"/>
    <numFmt numFmtId="170" formatCode="_-&quot;£&quot;* #,##0.00_-;\-&quot;£&quot;* #,##0.00_-;_-&quot;£&quot;* &quot;-&quot;??_-;_-@_-"/>
    <numFmt numFmtId="171" formatCode="_ * #,##0_)\ _$_ ;_ * \(#,##0\)\ _$_ ;_ * &quot;-&quot;_)\ _$_ ;_ @_ "/>
    <numFmt numFmtId="172" formatCode="#,##0\ &quot;£&quot;_);[Red]\(#,##0\ &quot;£&quot;\)"/>
    <numFmt numFmtId="173" formatCode="&quot;£&quot;###,0&quot;.&quot;00_);[Red]\(&quot;£&quot;###,0&quot;.&quot;00\)"/>
    <numFmt numFmtId="174" formatCode="_(* #,##0.000000_);_(* \(#,##0.000000\);_(* &quot;-&quot;??_);_(@_)"/>
    <numFmt numFmtId="175" formatCode="_(* #,##0.00000_);_(* \(#,##0.00000\);_(* &quot;-&quot;??_);_(@_)"/>
    <numFmt numFmtId="176" formatCode="&quot;£&quot;#,##0;[Red]\-&quot;£&quot;#,##0"/>
    <numFmt numFmtId="177" formatCode="[$-10484]dd/mm/yyyy;@"/>
    <numFmt numFmtId="178" formatCode="_-* #,##0\ &quot;F&quot;_-;\-* #,##0\ &quot;F&quot;_-;_-* &quot;-&quot;\ &quot;F&quot;_-;_-@_-"/>
    <numFmt numFmtId="179" formatCode="_-* #,##0\ _€_-;\-* #,##0\ _€_-;_-* &quot;-&quot;??\ _€_-;_-@_-"/>
    <numFmt numFmtId="180" formatCode="\P\N\K\ 00"/>
    <numFmt numFmtId="181" formatCode="dd/mm"/>
    <numFmt numFmtId="182" formatCode="000000"/>
    <numFmt numFmtId="183" formatCode="00.000"/>
    <numFmt numFmtId="184" formatCode="&quot;?&quot;#,##0;&quot;?&quot;\-#,##0"/>
    <numFmt numFmtId="185" formatCode="\$#,##0_);\(\$#,##0\)"/>
    <numFmt numFmtId="186" formatCode="_-* #,##0.00\ _€_-;\-* #,##0.00\ _€_-;_-* &quot;-&quot;??\ _€_-;_-@_-"/>
    <numFmt numFmtId="187" formatCode="#,##0\ &quot;F&quot;;[Red]\-#,##0\ &quot;F&quot;"/>
    <numFmt numFmtId="188" formatCode="#,###"/>
    <numFmt numFmtId="189" formatCode="#,##0.00\ &quot;F&quot;;[Red]\-#,##0.00\ &quot;F&quot;"/>
    <numFmt numFmtId="190" formatCode="#,##0.00\ &quot;F&quot;;\-#,##0.00\ &quot;F&quot;"/>
    <numFmt numFmtId="191" formatCode="_-&quot;€&quot;* #,##0_-;\-&quot;€&quot;* #,##0_-;_-&quot;€&quot;* &quot;-&quot;_-;_-@_-"/>
    <numFmt numFmtId="192" formatCode="_-&quot;€&quot;* #,##0.00_-;\-&quot;€&quot;* #,##0.00_-;_-&quot;€&quot;* &quot;-&quot;??_-;_-@_-"/>
    <numFmt numFmtId="193" formatCode="d/mm/yyyy;@"/>
    <numFmt numFmtId="194" formatCode="_ * #,##0.00_ ;_ * \-#,##0.00_ ;_ * &quot;-&quot;??_ ;_ @_ "/>
    <numFmt numFmtId="195" formatCode="_ * #,##0_ ;_ * \-#,##0_ ;_ * &quot;-&quot;??_ ;_ @_ "/>
    <numFmt numFmtId="196" formatCode="_ &quot;€&quot;\ * #,##0.00_ ;_ &quot;€&quot;\ * \-#,##0.00_ ;_ &quot;€&quot;\ * &quot;-&quot;??_ ;_ @_ "/>
    <numFmt numFmtId="197" formatCode="_-* #,##0_-;\-* #,##0_-;_-* &quot;-&quot;??_-;_-@_-"/>
    <numFmt numFmtId="198" formatCode="_(* #,##0.0000_);_(* \(#,##0.0000\);_(* &quot;-&quot;??_);_(@_)"/>
    <numFmt numFmtId="199" formatCode="_ * #,##0_ ;_ * \-#,##0_ ;_ * &quot;-&quot;_ ;_ @_ "/>
    <numFmt numFmtId="200" formatCode="_-* ###,0&quot;.&quot;00_-;\-* ###,0&quot;.&quot;00_-;_-* &quot;-&quot;??_-;_-@_-"/>
    <numFmt numFmtId="201" formatCode="&quot;$&quot;#,##0;[Red]\-&quot;$&quot;#,##0"/>
    <numFmt numFmtId="202" formatCode="_ &quot;\&quot;* #,##0_ ;_ &quot;\&quot;* \-#,##0_ ;_ &quot;\&quot;* &quot;-&quot;_ ;_ @_ "/>
    <numFmt numFmtId="203" formatCode="&quot;\&quot;#,##0.00;[Red]&quot;\&quot;\-#,##0.00"/>
    <numFmt numFmtId="204" formatCode="_ &quot;\&quot;* #,##0.00_ ;_ &quot;\&quot;* \-#,##0.00_ ;_ &quot;\&quot;* &quot;-&quot;??_ ;_ @_ "/>
    <numFmt numFmtId="205" formatCode="&quot;\&quot;#,##0;[Red]&quot;\&quot;\-#,##0"/>
    <numFmt numFmtId="206" formatCode="0.0%"/>
    <numFmt numFmtId="207" formatCode="&quot;£&quot;#,##0.00"/>
    <numFmt numFmtId="208" formatCode="0.000_)"/>
    <numFmt numFmtId="209" formatCode="0.000"/>
    <numFmt numFmtId="210" formatCode="_-* #,##0.00\ _₫_-;\-* #,##0.00\ _₫_-;_-* &quot;-&quot;??\ _₫_-;_-@_-"/>
    <numFmt numFmtId="211" formatCode="&quot;$&quot;\ \ \ \ #,##0_);\(&quot;$&quot;\ \ \ #,##0\)"/>
    <numFmt numFmtId="212" formatCode="&quot;$&quot;\ \ \ \ \ #,##0_);\(&quot;$&quot;\ \ \ \ \ #,##0\)"/>
    <numFmt numFmtId="213" formatCode="#."/>
    <numFmt numFmtId="214" formatCode="&quot;\&quot;#,##0;[Red]\-&quot;\&quot;#,##0"/>
    <numFmt numFmtId="215" formatCode="&quot;\&quot;#,##0.00;\-&quot;\&quot;#,##0.00"/>
    <numFmt numFmtId="216" formatCode="_-* #,##0.0\ _F_-;\-* #,##0.0\ _F_-;_-* &quot;-&quot;??\ _F_-;_-@_-"/>
    <numFmt numFmtId="217" formatCode="_ * #,##0.000_ ;_ * \-#,##0.000_ ;_ * &quot;-&quot;??_ ;_ @_ "/>
    <numFmt numFmtId="218" formatCode="0.00E+00;\?"/>
    <numFmt numFmtId="219" formatCode="&quot;Fr.&quot;\ #,##0;[Red]&quot;Fr.&quot;\ \-#,##0"/>
    <numFmt numFmtId="220" formatCode="_-* #,##0.00\ _k_r_-;\-* #,##0.00\ _k_r_-;_-* &quot;-&quot;??\ _k_r_-;_-@_-"/>
    <numFmt numFmtId="221" formatCode="0.00000000000E+00;\?"/>
    <numFmt numFmtId="222" formatCode="#,##0\ &quot;mk&quot;;[Red]\-#,##0\ &quot;mk&quot;"/>
    <numFmt numFmtId="223" formatCode="&quot;R$&quot;#,##0.00_);[Red]\(&quot;R$&quot;#,##0.00\)"/>
    <numFmt numFmtId="224" formatCode="0.000000"/>
    <numFmt numFmtId="225" formatCode="_(* #,##0.00000000000_);_(* \(#,##0.00000000000\);_(* &quot;-&quot;??_);_(@_)"/>
    <numFmt numFmtId="226" formatCode="#.##0.000"/>
    <numFmt numFmtId="227" formatCode="0E+00;\?"/>
    <numFmt numFmtId="228" formatCode="#,##0.00000"/>
    <numFmt numFmtId="229" formatCode="#,##0\ &quot;F&quot;;\-#,##0\ &quot;F&quot;"/>
    <numFmt numFmtId="230" formatCode="_-&quot;$&quot;* #,##0_-;\-&quot;$&quot;* #,##0_-;_-&quot;$&quot;* &quot;-&quot;_-;_-@_-"/>
    <numFmt numFmtId="231" formatCode="_-* #,##0\ &quot;DM&quot;_-;\-* #,##0\ &quot;DM&quot;_-;_-* &quot;-&quot;\ &quot;DM&quot;_-;_-@_-"/>
    <numFmt numFmtId="232" formatCode="_-* #,##0.00\ &quot;DM&quot;_-;\-* #,##0.00\ &quot;DM&quot;_-;_-* &quot;-&quot;??\ &quot;DM&quot;_-;_-@_-"/>
  </numFmts>
  <fonts count="156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20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  <family val="2"/>
    </font>
    <font>
      <sz val="11"/>
      <name val="VNI-Times"/>
    </font>
    <font>
      <sz val="10"/>
      <name val=".Vn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name val="VNbook-Antiqua"/>
      <family val="2"/>
    </font>
    <font>
      <sz val="11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.VnTime"/>
      <family val="2"/>
    </font>
    <font>
      <sz val="11"/>
      <color indexed="12"/>
      <name val="Times New Roman"/>
      <family val="1"/>
    </font>
    <font>
      <b/>
      <sz val="12"/>
      <name val="Times New Roman"/>
      <family val="1"/>
    </font>
    <font>
      <i/>
      <sz val="11"/>
      <color indexed="8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sz val="11"/>
      <name val="??"/>
      <family val="3"/>
    </font>
    <font>
      <sz val="11"/>
      <name val="돋움"/>
      <family val="3"/>
      <charset val="129"/>
    </font>
    <font>
      <sz val="14"/>
      <name val=".VnTimeH"/>
      <family val="2"/>
    </font>
    <font>
      <sz val="14"/>
      <name val=".VnTime"/>
      <family val="2"/>
    </font>
    <font>
      <sz val="12"/>
      <name val="¹UAAA¼"/>
      <family val="3"/>
      <charset val="129"/>
    </font>
    <font>
      <sz val="8"/>
      <name val="Arial"/>
      <family val="2"/>
    </font>
    <font>
      <b/>
      <sz val="10"/>
      <name val="Arial"/>
      <family val="2"/>
    </font>
    <font>
      <sz val="10"/>
      <name val=".VnAvant"/>
      <family val="2"/>
    </font>
    <font>
      <sz val="11"/>
      <color theme="1"/>
      <name val="Times New Roman"/>
      <family val="2"/>
    </font>
    <font>
      <sz val="9"/>
      <name val="Arial"/>
      <family val="2"/>
    </font>
    <font>
      <sz val="13"/>
      <name val=".VnTime"/>
      <family val="2"/>
    </font>
    <font>
      <sz val="14"/>
      <name val=".VnArial"/>
      <family val="2"/>
    </font>
    <font>
      <sz val="11"/>
      <color indexed="17"/>
      <name val="Times New Roman"/>
      <family val="1"/>
    </font>
    <font>
      <b/>
      <sz val="11"/>
      <color indexed="12"/>
      <name val="Times New Roman"/>
      <family val="1"/>
    </font>
    <font>
      <b/>
      <sz val="11"/>
      <color indexed="17"/>
      <name val="Times New Roman"/>
      <family val="1"/>
    </font>
    <font>
      <b/>
      <i/>
      <sz val="12"/>
      <name val="Times New Roman"/>
      <family val="1"/>
    </font>
    <font>
      <b/>
      <sz val="22"/>
      <color theme="7" tint="-0.499984740745262"/>
      <name val="Times New Roman"/>
      <family val="1"/>
    </font>
    <font>
      <sz val="12"/>
      <color indexed="12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  <font>
      <i/>
      <sz val="12"/>
      <color indexed="8"/>
      <name val="Times New Roman"/>
      <family val="1"/>
    </font>
    <font>
      <sz val="12"/>
      <color indexed="17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2"/>
    </font>
    <font>
      <sz val="11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  <charset val="163"/>
    </font>
    <font>
      <sz val="11"/>
      <name val=".VnTime"/>
      <family val="2"/>
    </font>
    <font>
      <sz val="10"/>
      <color indexed="8"/>
      <name val="MS Sans Serif"/>
      <family val="2"/>
    </font>
    <font>
      <sz val="10"/>
      <name val="?? ??"/>
      <family val="1"/>
      <charset val="136"/>
    </font>
    <font>
      <sz val="12"/>
      <name val="????"/>
      <family val="1"/>
      <charset val="136"/>
    </font>
    <font>
      <sz val="12"/>
      <name val="???"/>
      <family val="1"/>
      <charset val="129"/>
    </font>
    <font>
      <sz val="11"/>
      <name val="–¾’©"/>
      <family val="1"/>
      <charset val="128"/>
    </font>
    <font>
      <sz val="14"/>
      <name val="VnTime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sz val="12"/>
      <color indexed="8"/>
      <name val=".VnTime"/>
      <family val="2"/>
    </font>
    <font>
      <sz val="11"/>
      <color indexed="8"/>
      <name val="맑은 고딕"/>
      <family val="3"/>
      <charset val="129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color indexed="9"/>
      <name val=".VnTime"/>
      <family val="2"/>
    </font>
    <font>
      <sz val="11"/>
      <color indexed="9"/>
      <name val="맑은 고딕"/>
      <family val="3"/>
      <charset val="129"/>
    </font>
    <font>
      <sz val="14"/>
      <name val="AngsanaUPC"/>
      <family val="1"/>
    </font>
    <font>
      <sz val="11"/>
      <name val="±¼¸²Ã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  <charset val="163"/>
    </font>
    <font>
      <b/>
      <i/>
      <u/>
      <sz val="10"/>
      <color indexed="8"/>
      <name val="Arial"/>
      <family val="2"/>
    </font>
    <font>
      <sz val="12"/>
      <name val="Tms Rmn"/>
    </font>
    <font>
      <sz val="12"/>
      <name val="µ¸¿òÃ¼"/>
      <family val="3"/>
      <charset val="129"/>
    </font>
    <font>
      <sz val="12"/>
      <name val="System"/>
      <family val="1"/>
      <charset val="129"/>
    </font>
    <font>
      <sz val="12"/>
      <name val="Helv"/>
      <family val="2"/>
    </font>
    <font>
      <b/>
      <sz val="10"/>
      <name val="Helv"/>
    </font>
    <font>
      <sz val="10"/>
      <color indexed="12"/>
      <name val="Arial"/>
      <family val="2"/>
    </font>
    <font>
      <sz val="13"/>
      <name val="Times New Roman"/>
      <family val="1"/>
    </font>
    <font>
      <sz val="11"/>
      <name val="Tms Rmn"/>
    </font>
    <font>
      <sz val="10"/>
      <name val="MS Serif"/>
      <family val="1"/>
    </font>
    <font>
      <sz val="10"/>
      <color indexed="8"/>
      <name val="Arial"/>
      <family val="2"/>
    </font>
    <font>
      <sz val="12"/>
      <color indexed="8"/>
      <name val="Times New Roman"/>
      <family val="2"/>
    </font>
    <font>
      <b/>
      <sz val="12"/>
      <color indexed="63"/>
      <name val=".VnTime"/>
      <family val="2"/>
    </font>
    <font>
      <sz val="12"/>
      <color indexed="62"/>
      <name val=".VnTime"/>
      <family val="2"/>
    </font>
    <font>
      <b/>
      <sz val="11"/>
      <color indexed="56"/>
      <name val=".VnTime"/>
      <family val="2"/>
    </font>
    <font>
      <sz val="10"/>
      <color indexed="16"/>
      <name val="MS Serif"/>
      <family val="1"/>
    </font>
    <font>
      <b/>
      <sz val="12"/>
      <color indexed="9"/>
      <name val="Tms Rmn"/>
    </font>
    <font>
      <b/>
      <sz val="12"/>
      <name val="Helv"/>
    </font>
    <font>
      <b/>
      <sz val="1"/>
      <color indexed="8"/>
      <name val="Courier"/>
      <family val="3"/>
    </font>
    <font>
      <b/>
      <sz val="8"/>
      <name val="MS Sans Serif"/>
      <family val="2"/>
    </font>
    <font>
      <b/>
      <i/>
      <sz val="10"/>
      <color indexed="8"/>
      <name val="Arial"/>
      <family val="2"/>
      <charset val="163"/>
    </font>
    <font>
      <b/>
      <sz val="12"/>
      <color indexed="9"/>
      <name val=".VnTime"/>
      <family val="2"/>
    </font>
    <font>
      <b/>
      <sz val="11"/>
      <name val="Helv"/>
    </font>
    <font>
      <sz val="12"/>
      <color indexed="52"/>
      <name val=".VnTime"/>
      <family val="2"/>
    </font>
    <font>
      <b/>
      <sz val="11"/>
      <color indexed="8"/>
      <name val="Arial"/>
      <family val="2"/>
    </font>
    <font>
      <sz val="8"/>
      <name val="Wingdings"/>
      <charset val="2"/>
    </font>
    <font>
      <sz val="8"/>
      <name val="Helv"/>
    </font>
    <font>
      <sz val="10"/>
      <name val="VNI-Times"/>
    </font>
    <font>
      <u/>
      <sz val="12"/>
      <color indexed="12"/>
      <name val="Times New Roman"/>
      <family val="1"/>
    </font>
    <font>
      <sz val="8"/>
      <name val="MS Sans Serif"/>
      <family val="2"/>
    </font>
    <font>
      <sz val="11"/>
      <color indexed="32"/>
      <name val="VNI-Times"/>
    </font>
    <font>
      <b/>
      <sz val="8"/>
      <color indexed="8"/>
      <name val="Helv"/>
    </font>
    <font>
      <sz val="12"/>
      <name val="VNTime"/>
    </font>
    <font>
      <b/>
      <sz val="18"/>
      <color indexed="56"/>
      <name val="Cambria"/>
      <family val="2"/>
    </font>
    <font>
      <b/>
      <i/>
      <u/>
      <sz val="12"/>
      <name val=".VnTimeH"/>
      <family val="2"/>
    </font>
    <font>
      <b/>
      <sz val="12"/>
      <color indexed="52"/>
      <name val=".VnTime"/>
      <family val="2"/>
    </font>
    <font>
      <sz val="12"/>
      <color indexed="17"/>
      <name val=".VnTime"/>
      <family val="2"/>
    </font>
    <font>
      <sz val="12"/>
      <color indexed="60"/>
      <name val=".VnTime"/>
      <family val="2"/>
    </font>
    <font>
      <sz val="12"/>
      <name val=".VnArial"/>
      <family val="2"/>
    </font>
    <font>
      <sz val="12"/>
      <color indexed="10"/>
      <name val=".VnTime"/>
      <family val="2"/>
    </font>
    <font>
      <i/>
      <sz val="12"/>
      <color indexed="23"/>
      <name val=".VnTime"/>
      <family val="2"/>
    </font>
    <font>
      <sz val="14"/>
      <name val="VnTime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b/>
      <sz val="10"/>
      <color indexed="10"/>
      <name val="Arial"/>
      <family val="2"/>
    </font>
    <font>
      <sz val="12"/>
      <color indexed="20"/>
      <name val=".VnTime"/>
      <family val="2"/>
    </font>
    <font>
      <sz val="16"/>
      <name val="AngsanaUPC"/>
      <family val="3"/>
    </font>
    <font>
      <sz val="12"/>
      <name val="นูลมรผ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1"/>
      <name val="ＭＳ 明朝"/>
      <family val="1"/>
      <charset val="128"/>
    </font>
    <font>
      <b/>
      <sz val="13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darkGray">
        <fgColor indexed="9"/>
        <bgColor indexed="9"/>
      </patternFill>
    </fill>
    <fill>
      <patternFill patternType="solid">
        <fgColor indexed="9"/>
        <bgColor indexed="9"/>
      </patternFill>
    </fill>
    <fill>
      <patternFill patternType="lightGray">
        <fgColor indexed="13"/>
      </patternFill>
    </fill>
    <fill>
      <patternFill patternType="darkGray">
        <fgColor indexed="9"/>
        <bgColor indexed="3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darkGray">
        <fgColor indexed="9"/>
        <bgColor indexed="13"/>
      </patternFill>
    </fill>
    <fill>
      <patternFill patternType="solid">
        <fgColor indexed="22"/>
        <b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darkVertical"/>
    </fill>
    <fill>
      <patternFill patternType="solid">
        <fgColor indexed="43"/>
      </patternFill>
    </fill>
    <fill>
      <patternFill patternType="gray125">
        <fgColor indexed="35"/>
      </patternFill>
    </fill>
    <fill>
      <patternFill patternType="solid">
        <fgColor indexed="9"/>
        <bgColor indexed="15"/>
      </patternFill>
    </fill>
  </fills>
  <borders count="4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9"/>
      </left>
      <right style="thin">
        <color indexed="23"/>
      </right>
      <top style="thin">
        <color indexed="9"/>
      </top>
      <bottom style="thin">
        <color indexed="23"/>
      </bottom>
      <diagonal/>
    </border>
    <border>
      <left/>
      <right style="double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</borders>
  <cellStyleXfs count="477">
    <xf numFmtId="0" fontId="0" fillId="0" borderId="0"/>
    <xf numFmtId="0" fontId="1" fillId="0" borderId="0" applyNumberFormat="0" applyFill="0" applyBorder="0" applyAlignment="0" applyProtection="0">
      <alignment vertical="top"/>
    </xf>
    <xf numFmtId="43" fontId="6" fillId="0" borderId="0" applyFont="0" applyFill="0" applyBorder="0" applyAlignment="0" applyProtection="0"/>
    <xf numFmtId="164" fontId="6" fillId="0" borderId="0"/>
    <xf numFmtId="166" fontId="8" fillId="0" borderId="0" applyFont="0" applyFill="0" applyBorder="0" applyAlignment="0" applyProtection="0">
      <protection locked="0"/>
    </xf>
    <xf numFmtId="167" fontId="8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3" fontId="9" fillId="0" borderId="0" applyFont="0" applyFill="0" applyBorder="0" applyAlignment="0" applyProtection="0"/>
    <xf numFmtId="170" fontId="10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164" fontId="13" fillId="0" borderId="17" applyNumberFormat="0" applyAlignment="0" applyProtection="0">
      <alignment horizontal="left" vertical="center"/>
    </xf>
    <xf numFmtId="164" fontId="13" fillId="0" borderId="18">
      <alignment horizontal="left" vertical="center"/>
    </xf>
    <xf numFmtId="164" fontId="14" fillId="0" borderId="0" applyNumberFormat="0" applyFill="0" applyBorder="0" applyAlignment="0" applyProtection="0"/>
    <xf numFmtId="164" fontId="13" fillId="0" borderId="0" applyNumberFormat="0" applyFill="0" applyBorder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164" fontId="16" fillId="0" borderId="0" applyNumberFormat="0" applyFont="0" applyFill="0" applyAlignment="0"/>
    <xf numFmtId="164" fontId="11" fillId="0" borderId="0"/>
    <xf numFmtId="166" fontId="8" fillId="0" borderId="0">
      <protection locked="0"/>
    </xf>
    <xf numFmtId="14" fontId="17" fillId="0" borderId="0"/>
    <xf numFmtId="164" fontId="9" fillId="0" borderId="19" applyNumberFormat="0" applyFont="0" applyFill="0" applyAlignment="0" applyProtection="0"/>
    <xf numFmtId="164" fontId="18" fillId="0" borderId="0"/>
    <xf numFmtId="164" fontId="14" fillId="0" borderId="0">
      <alignment horizontal="center"/>
    </xf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5" fillId="0" borderId="0">
      <alignment vertical="center"/>
    </xf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164" fontId="22" fillId="0" borderId="0"/>
    <xf numFmtId="174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4" fontId="23" fillId="0" borderId="0"/>
    <xf numFmtId="176" fontId="24" fillId="0" borderId="0" applyFont="0" applyFill="0" applyBorder="0" applyAlignment="0" applyProtection="0"/>
    <xf numFmtId="0" fontId="12" fillId="0" borderId="0"/>
    <xf numFmtId="178" fontId="27" fillId="0" borderId="0" applyFont="0" applyFill="0" applyBorder="0" applyAlignment="0" applyProtection="0"/>
    <xf numFmtId="0" fontId="9" fillId="0" borderId="0"/>
    <xf numFmtId="0" fontId="27" fillId="0" borderId="0"/>
    <xf numFmtId="0" fontId="9" fillId="0" borderId="0"/>
    <xf numFmtId="183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0" fontId="13" fillId="0" borderId="0" applyNumberFormat="0" applyFill="0" applyBorder="0" applyProtection="0">
      <alignment vertical="center"/>
    </xf>
    <xf numFmtId="0" fontId="34" fillId="0" borderId="0"/>
    <xf numFmtId="0" fontId="27" fillId="0" borderId="0"/>
    <xf numFmtId="0" fontId="27" fillId="0" borderId="0"/>
    <xf numFmtId="165" fontId="35" fillId="0" borderId="10" applyNumberFormat="0" applyFont="0" applyBorder="0" applyAlignment="0">
      <alignment horizontal="center" vertical="center"/>
    </xf>
    <xf numFmtId="3" fontId="36" fillId="0" borderId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7" fillId="0" borderId="0"/>
    <xf numFmtId="185" fontId="27" fillId="0" borderId="0" applyFill="0" applyBorder="0" applyAlignment="0"/>
    <xf numFmtId="185" fontId="27" fillId="0" borderId="0" applyFill="0" applyBorder="0" applyAlignment="0"/>
    <xf numFmtId="186" fontId="27" fillId="0" borderId="0" applyFont="0" applyFill="0" applyBorder="0" applyAlignment="0" applyProtection="0"/>
    <xf numFmtId="18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7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38" fontId="38" fillId="6" borderId="0" applyNumberFormat="0" applyBorder="0" applyAlignment="0" applyProtection="0"/>
    <xf numFmtId="14" fontId="39" fillId="7" borderId="25">
      <alignment horizontal="center" vertical="center" wrapText="1"/>
    </xf>
    <xf numFmtId="10" fontId="38" fillId="8" borderId="12" applyNumberFormat="0" applyBorder="0" applyAlignment="0" applyProtection="0"/>
    <xf numFmtId="188" fontId="40" fillId="0" borderId="23"/>
    <xf numFmtId="0" fontId="9" fillId="0" borderId="0"/>
    <xf numFmtId="0" fontId="27" fillId="0" borderId="0"/>
    <xf numFmtId="0" fontId="41" fillId="0" borderId="0"/>
    <xf numFmtId="0" fontId="27" fillId="0" borderId="0"/>
    <xf numFmtId="0" fontId="9" fillId="0" borderId="0"/>
    <xf numFmtId="0" fontId="11" fillId="0" borderId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89" fontId="43" fillId="0" borderId="13">
      <alignment horizontal="right" vertical="center"/>
    </xf>
    <xf numFmtId="178" fontId="43" fillId="0" borderId="13">
      <alignment horizontal="center"/>
    </xf>
    <xf numFmtId="187" fontId="43" fillId="0" borderId="0"/>
    <xf numFmtId="190" fontId="43" fillId="0" borderId="12"/>
    <xf numFmtId="0" fontId="44" fillId="0" borderId="0" applyNumberFormat="0" applyFill="0" applyBorder="0" applyAlignment="0" applyProtection="0"/>
    <xf numFmtId="0" fontId="16" fillId="0" borderId="0"/>
    <xf numFmtId="168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91" fontId="42" fillId="0" borderId="0" applyFont="0" applyFill="0" applyBorder="0" applyAlignment="0" applyProtection="0"/>
    <xf numFmtId="192" fontId="42" fillId="0" borderId="0" applyFont="0" applyFill="0" applyBorder="0" applyAlignment="0" applyProtection="0"/>
    <xf numFmtId="187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6" fontId="27" fillId="0" borderId="0" applyFont="0" applyFill="0" applyBorder="0" applyAlignment="0" applyProtection="0"/>
    <xf numFmtId="0" fontId="9" fillId="0" borderId="0">
      <alignment vertical="center"/>
    </xf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1" fillId="0" borderId="0"/>
    <xf numFmtId="0" fontId="63" fillId="0" borderId="0"/>
    <xf numFmtId="0" fontId="9" fillId="0" borderId="0"/>
    <xf numFmtId="169" fontId="27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9" fillId="0" borderId="0" applyFont="0" applyFill="0" applyBorder="0" applyAlignment="0" applyProtection="0"/>
    <xf numFmtId="0" fontId="65" fillId="0" borderId="0"/>
    <xf numFmtId="169" fontId="27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66" fillId="0" borderId="0"/>
    <xf numFmtId="0" fontId="67" fillId="0" borderId="0" applyFont="0" applyFill="0" applyBorder="0" applyAlignment="0" applyProtection="0"/>
    <xf numFmtId="194" fontId="12" fillId="0" borderId="0" applyFont="0" applyFill="0" applyBorder="0" applyAlignment="0" applyProtection="0"/>
    <xf numFmtId="199" fontId="12" fillId="0" borderId="0" applyFont="0" applyFill="0" applyBorder="0" applyAlignment="0" applyProtection="0"/>
    <xf numFmtId="168" fontId="68" fillId="0" borderId="0" applyFont="0" applyFill="0" applyBorder="0" applyAlignment="0" applyProtection="0"/>
    <xf numFmtId="200" fontId="68" fillId="0" borderId="0" applyFont="0" applyFill="0" applyBorder="0" applyAlignment="0" applyProtection="0"/>
    <xf numFmtId="201" fontId="2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9" fillId="0" borderId="0"/>
    <xf numFmtId="0" fontId="70" fillId="0" borderId="0"/>
    <xf numFmtId="0" fontId="70" fillId="0" borderId="0"/>
    <xf numFmtId="0" fontId="70" fillId="0" borderId="0"/>
    <xf numFmtId="0" fontId="9" fillId="0" borderId="0"/>
    <xf numFmtId="1" fontId="71" fillId="0" borderId="12" applyBorder="0" applyAlignment="0">
      <alignment horizontal="center"/>
    </xf>
    <xf numFmtId="0" fontId="72" fillId="6" borderId="0"/>
    <xf numFmtId="9" fontId="73" fillId="0" borderId="0" applyFont="0" applyFill="0" applyBorder="0" applyAlignment="0" applyProtection="0"/>
    <xf numFmtId="0" fontId="74" fillId="6" borderId="0"/>
    <xf numFmtId="0" fontId="75" fillId="12" borderId="0" applyNumberFormat="0" applyBorder="0" applyAlignment="0" applyProtection="0"/>
    <xf numFmtId="0" fontId="75" fillId="13" borderId="0" applyNumberFormat="0" applyBorder="0" applyAlignment="0" applyProtection="0"/>
    <xf numFmtId="0" fontId="75" fillId="14" borderId="0" applyNumberFormat="0" applyBorder="0" applyAlignment="0" applyProtection="0"/>
    <xf numFmtId="0" fontId="75" fillId="15" borderId="0" applyNumberFormat="0" applyBorder="0" applyAlignment="0" applyProtection="0"/>
    <xf numFmtId="0" fontId="75" fillId="16" borderId="0" applyNumberFormat="0" applyBorder="0" applyAlignment="0" applyProtection="0"/>
    <xf numFmtId="0" fontId="75" fillId="17" borderId="0" applyNumberFormat="0" applyBorder="0" applyAlignment="0" applyProtection="0"/>
    <xf numFmtId="0" fontId="76" fillId="12" borderId="0" applyNumberFormat="0" applyBorder="0" applyAlignment="0" applyProtection="0">
      <alignment vertical="center"/>
    </xf>
    <xf numFmtId="0" fontId="76" fillId="13" borderId="0" applyNumberFormat="0" applyBorder="0" applyAlignment="0" applyProtection="0">
      <alignment vertical="center"/>
    </xf>
    <xf numFmtId="0" fontId="76" fillId="14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6" borderId="0" applyNumberFormat="0" applyBorder="0" applyAlignment="0" applyProtection="0">
      <alignment vertical="center"/>
    </xf>
    <xf numFmtId="0" fontId="76" fillId="17" borderId="0" applyNumberFormat="0" applyBorder="0" applyAlignment="0" applyProtection="0">
      <alignment vertical="center"/>
    </xf>
    <xf numFmtId="0" fontId="77" fillId="6" borderId="0"/>
    <xf numFmtId="0" fontId="78" fillId="0" borderId="0">
      <alignment wrapText="1"/>
    </xf>
    <xf numFmtId="0" fontId="75" fillId="18" borderId="0" applyNumberFormat="0" applyBorder="0" applyAlignment="0" applyProtection="0"/>
    <xf numFmtId="0" fontId="75" fillId="19" borderId="0" applyNumberFormat="0" applyBorder="0" applyAlignment="0" applyProtection="0"/>
    <xf numFmtId="0" fontId="75" fillId="20" borderId="0" applyNumberFormat="0" applyBorder="0" applyAlignment="0" applyProtection="0"/>
    <xf numFmtId="0" fontId="75" fillId="15" borderId="0" applyNumberFormat="0" applyBorder="0" applyAlignment="0" applyProtection="0"/>
    <xf numFmtId="0" fontId="75" fillId="18" borderId="0" applyNumberFormat="0" applyBorder="0" applyAlignment="0" applyProtection="0"/>
    <xf numFmtId="0" fontId="75" fillId="21" borderId="0" applyNumberFormat="0" applyBorder="0" applyAlignment="0" applyProtection="0"/>
    <xf numFmtId="0" fontId="76" fillId="18" borderId="0" applyNumberFormat="0" applyBorder="0" applyAlignment="0" applyProtection="0">
      <alignment vertical="center"/>
    </xf>
    <xf numFmtId="0" fontId="76" fillId="19" borderId="0" applyNumberFormat="0" applyBorder="0" applyAlignment="0" applyProtection="0">
      <alignment vertical="center"/>
    </xf>
    <xf numFmtId="0" fontId="76" fillId="20" borderId="0" applyNumberFormat="0" applyBorder="0" applyAlignment="0" applyProtection="0">
      <alignment vertical="center"/>
    </xf>
    <xf numFmtId="0" fontId="76" fillId="15" borderId="0" applyNumberFormat="0" applyBorder="0" applyAlignment="0" applyProtection="0">
      <alignment vertical="center"/>
    </xf>
    <xf numFmtId="0" fontId="76" fillId="18" borderId="0" applyNumberFormat="0" applyBorder="0" applyAlignment="0" applyProtection="0">
      <alignment vertical="center"/>
    </xf>
    <xf numFmtId="0" fontId="76" fillId="21" borderId="0" applyNumberFormat="0" applyBorder="0" applyAlignment="0" applyProtection="0">
      <alignment vertical="center"/>
    </xf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80" fillId="22" borderId="0" applyNumberFormat="0" applyBorder="0" applyAlignment="0" applyProtection="0"/>
    <xf numFmtId="0" fontId="80" fillId="19" borderId="0" applyNumberFormat="0" applyBorder="0" applyAlignment="0" applyProtection="0"/>
    <xf numFmtId="0" fontId="80" fillId="20" borderId="0" applyNumberFormat="0" applyBorder="0" applyAlignment="0" applyProtection="0"/>
    <xf numFmtId="0" fontId="80" fillId="23" borderId="0" applyNumberFormat="0" applyBorder="0" applyAlignment="0" applyProtection="0"/>
    <xf numFmtId="0" fontId="80" fillId="24" borderId="0" applyNumberFormat="0" applyBorder="0" applyAlignment="0" applyProtection="0"/>
    <xf numFmtId="0" fontId="80" fillId="25" borderId="0" applyNumberFormat="0" applyBorder="0" applyAlignment="0" applyProtection="0"/>
    <xf numFmtId="0" fontId="81" fillId="22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9" fontId="82" fillId="0" borderId="0"/>
    <xf numFmtId="202" fontId="83" fillId="0" borderId="0" applyFont="0" applyFill="0" applyBorder="0" applyAlignment="0" applyProtection="0"/>
    <xf numFmtId="0" fontId="37" fillId="0" borderId="0" applyFont="0" applyFill="0" applyBorder="0" applyAlignment="0" applyProtection="0"/>
    <xf numFmtId="203" fontId="84" fillId="0" borderId="0" applyFont="0" applyFill="0" applyBorder="0" applyAlignment="0" applyProtection="0"/>
    <xf numFmtId="204" fontId="83" fillId="0" borderId="0" applyFont="0" applyFill="0" applyBorder="0" applyAlignment="0" applyProtection="0"/>
    <xf numFmtId="0" fontId="37" fillId="0" borderId="0" applyFont="0" applyFill="0" applyBorder="0" applyAlignment="0" applyProtection="0"/>
    <xf numFmtId="205" fontId="84" fillId="0" borderId="0" applyFont="0" applyFill="0" applyBorder="0" applyAlignment="0" applyProtection="0"/>
    <xf numFmtId="0" fontId="85" fillId="0" borderId="0">
      <alignment horizontal="center" wrapText="1"/>
      <protection locked="0"/>
    </xf>
    <xf numFmtId="0" fontId="86" fillId="26" borderId="0" applyNumberFormat="0" applyFill="0" applyBorder="0" applyAlignment="0"/>
    <xf numFmtId="199" fontId="83" fillId="0" borderId="0" applyFont="0" applyFill="0" applyBorder="0" applyAlignment="0" applyProtection="0"/>
    <xf numFmtId="199" fontId="73" fillId="0" borderId="0" applyFont="0" applyFill="0" applyBorder="0" applyAlignment="0" applyProtection="0"/>
    <xf numFmtId="194" fontId="83" fillId="0" borderId="0" applyFont="0" applyFill="0" applyBorder="0" applyAlignment="0" applyProtection="0"/>
    <xf numFmtId="194" fontId="73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3" fillId="0" borderId="0"/>
    <xf numFmtId="0" fontId="88" fillId="0" borderId="0"/>
    <xf numFmtId="0" fontId="89" fillId="0" borderId="0"/>
    <xf numFmtId="37" fontId="90" fillId="0" borderId="0"/>
    <xf numFmtId="206" fontId="9" fillId="0" borderId="0" applyFill="0" applyBorder="0" applyAlignment="0"/>
    <xf numFmtId="207" fontId="9" fillId="0" borderId="0" applyFill="0" applyBorder="0" applyAlignment="0"/>
    <xf numFmtId="0" fontId="91" fillId="0" borderId="0"/>
    <xf numFmtId="3" fontId="92" fillId="27" borderId="33" applyNumberFormat="0" applyFill="0" applyBorder="0" applyAlignment="0">
      <protection locked="0"/>
    </xf>
    <xf numFmtId="3" fontId="92" fillId="28" borderId="0">
      <protection locked="0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3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208" fontId="94" fillId="0" borderId="0"/>
    <xf numFmtId="0" fontId="95" fillId="0" borderId="0" applyNumberFormat="0" applyAlignment="0">
      <alignment horizontal="left"/>
    </xf>
    <xf numFmtId="3" fontId="96" fillId="29" borderId="0" applyBorder="0" applyAlignment="0"/>
    <xf numFmtId="209" fontId="27" fillId="0" borderId="34"/>
    <xf numFmtId="169" fontId="93" fillId="0" borderId="0" applyFont="0" applyFill="0" applyBorder="0" applyAlignment="0" applyProtection="0"/>
    <xf numFmtId="165" fontId="93" fillId="0" borderId="0" applyFont="0" applyFill="0" applyBorder="0" applyAlignment="0" applyProtection="0"/>
    <xf numFmtId="165" fontId="9" fillId="0" borderId="0" applyFont="0" applyFill="0" applyBorder="0" applyAlignment="0" applyProtection="0"/>
    <xf numFmtId="210" fontId="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7" fillId="0" borderId="0" applyFont="0" applyFill="0" applyBorder="0" applyAlignment="0" applyProtection="0"/>
    <xf numFmtId="0" fontId="98" fillId="30" borderId="35" applyNumberFormat="0" applyAlignment="0" applyProtection="0"/>
    <xf numFmtId="0" fontId="99" fillId="17" borderId="36" applyNumberFormat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00" fillId="0" borderId="37" applyNumberFormat="0" applyFill="0" applyAlignment="0" applyProtection="0"/>
    <xf numFmtId="0" fontId="100" fillId="0" borderId="0" applyNumberForma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3" fontId="27" fillId="0" borderId="0" applyFont="0" applyBorder="0" applyAlignment="0"/>
    <xf numFmtId="0" fontId="63" fillId="0" borderId="0" applyFill="0" applyBorder="0" applyAlignment="0"/>
    <xf numFmtId="0" fontId="101" fillId="0" borderId="0" applyNumberFormat="0" applyAlignment="0">
      <alignment horizontal="left"/>
    </xf>
    <xf numFmtId="3" fontId="27" fillId="0" borderId="0" applyFont="0" applyBorder="0" applyAlignment="0"/>
    <xf numFmtId="0" fontId="12" fillId="31" borderId="38" applyNumberFormat="0" applyFont="0" applyAlignment="0" applyProtection="0"/>
    <xf numFmtId="0" fontId="102" fillId="32" borderId="0"/>
    <xf numFmtId="0" fontId="103" fillId="0" borderId="0">
      <alignment horizontal="left"/>
    </xf>
    <xf numFmtId="213" fontId="104" fillId="0" borderId="0">
      <protection locked="0"/>
    </xf>
    <xf numFmtId="213" fontId="104" fillId="0" borderId="0">
      <protection locked="0"/>
    </xf>
    <xf numFmtId="0" fontId="105" fillId="0" borderId="25">
      <alignment horizontal="center"/>
    </xf>
    <xf numFmtId="0" fontId="105" fillId="0" borderId="0">
      <alignment horizontal="center"/>
    </xf>
    <xf numFmtId="0" fontId="96" fillId="33" borderId="0" applyNumberFormat="0" applyFont="0" applyFill="0" applyBorder="0" applyAlignment="0">
      <alignment horizontal="left"/>
      <protection hidden="1"/>
    </xf>
    <xf numFmtId="3" fontId="96" fillId="34" borderId="0" applyBorder="0" applyAlignment="0">
      <alignment horizontal="left"/>
      <protection hidden="1"/>
    </xf>
    <xf numFmtId="0" fontId="106" fillId="27" borderId="30" applyBorder="0"/>
    <xf numFmtId="0" fontId="107" fillId="35" borderId="39" applyNumberFormat="0" applyAlignment="0" applyProtection="0"/>
    <xf numFmtId="0" fontId="15" fillId="0" borderId="0"/>
    <xf numFmtId="0" fontId="63" fillId="0" borderId="0" applyFill="0" applyBorder="0" applyAlignment="0"/>
    <xf numFmtId="168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0" fontId="108" fillId="0" borderId="25"/>
    <xf numFmtId="214" fontId="63" fillId="0" borderId="0" applyFont="0" applyFill="0" applyBorder="0" applyAlignment="0" applyProtection="0"/>
    <xf numFmtId="215" fontId="63" fillId="0" borderId="0" applyFont="0" applyFill="0" applyBorder="0" applyAlignment="0" applyProtection="0"/>
    <xf numFmtId="0" fontId="80" fillId="36" borderId="0" applyNumberFormat="0" applyBorder="0" applyAlignment="0" applyProtection="0"/>
    <xf numFmtId="0" fontId="80" fillId="37" borderId="0" applyNumberFormat="0" applyBorder="0" applyAlignment="0" applyProtection="0"/>
    <xf numFmtId="0" fontId="80" fillId="38" borderId="0" applyNumberFormat="0" applyBorder="0" applyAlignment="0" applyProtection="0"/>
    <xf numFmtId="0" fontId="80" fillId="23" borderId="0" applyNumberFormat="0" applyBorder="0" applyAlignment="0" applyProtection="0"/>
    <xf numFmtId="0" fontId="80" fillId="24" borderId="0" applyNumberFormat="0" applyBorder="0" applyAlignment="0" applyProtection="0"/>
    <xf numFmtId="0" fontId="80" fillId="39" borderId="0" applyNumberFormat="0" applyBorder="0" applyAlignment="0" applyProtection="0"/>
    <xf numFmtId="0" fontId="64" fillId="0" borderId="0"/>
    <xf numFmtId="0" fontId="27" fillId="0" borderId="0"/>
    <xf numFmtId="0" fontId="109" fillId="0" borderId="40" applyNumberFormat="0" applyFill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7" fillId="0" borderId="0"/>
    <xf numFmtId="14" fontId="85" fillId="0" borderId="0">
      <alignment horizontal="center" wrapText="1"/>
      <protection locked="0"/>
    </xf>
    <xf numFmtId="9" fontId="15" fillId="0" borderId="41" applyNumberFormat="0" applyBorder="0"/>
    <xf numFmtId="0" fontId="63" fillId="0" borderId="0" applyFill="0" applyBorder="0" applyAlignment="0"/>
    <xf numFmtId="0" fontId="96" fillId="11" borderId="0" applyBorder="0" applyAlignment="0">
      <alignment horizontal="left"/>
      <protection locked="0"/>
    </xf>
    <xf numFmtId="0" fontId="110" fillId="11" borderId="0" applyBorder="0" applyAlignment="0">
      <alignment horizontal="left"/>
      <protection locked="0"/>
    </xf>
    <xf numFmtId="0" fontId="96" fillId="33" borderId="0" applyNumberFormat="0" applyFill="0" applyBorder="0" applyAlignment="0"/>
    <xf numFmtId="0" fontId="111" fillId="40" borderId="0" applyNumberFormat="0" applyFont="0" applyBorder="0" applyAlignment="0">
      <alignment horizontal="center"/>
    </xf>
    <xf numFmtId="14" fontId="112" fillId="0" borderId="0" applyNumberFormat="0" applyFill="0" applyBorder="0" applyAlignment="0" applyProtection="0">
      <alignment horizontal="left"/>
    </xf>
    <xf numFmtId="0" fontId="27" fillId="0" borderId="0" applyNumberFormat="0" applyFill="0" applyBorder="0" applyAlignment="0" applyProtection="0"/>
    <xf numFmtId="3" fontId="113" fillId="0" borderId="28">
      <alignment horizontal="right" wrapText="1"/>
    </xf>
    <xf numFmtId="0" fontId="111" fillId="1" borderId="18" applyNumberFormat="0" applyFont="0" applyAlignment="0">
      <alignment horizontal="center"/>
    </xf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>
      <alignment horizontal="center"/>
    </xf>
    <xf numFmtId="0" fontId="63" fillId="0" borderId="0"/>
    <xf numFmtId="0" fontId="15" fillId="0" borderId="0"/>
    <xf numFmtId="0" fontId="116" fillId="0" borderId="0"/>
    <xf numFmtId="0" fontId="108" fillId="0" borderId="0"/>
    <xf numFmtId="40" fontId="117" fillId="0" borderId="0" applyBorder="0">
      <alignment horizontal="right"/>
    </xf>
    <xf numFmtId="168" fontId="12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174" fontId="43" fillId="0" borderId="13">
      <alignment horizontal="right" vertical="center"/>
    </xf>
    <xf numFmtId="174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7" fontId="27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218" fontId="63" fillId="0" borderId="13">
      <alignment horizontal="right" vertical="center"/>
    </xf>
    <xf numFmtId="176" fontId="36" fillId="0" borderId="13">
      <alignment horizontal="right" vertical="center"/>
    </xf>
    <xf numFmtId="219" fontId="43" fillId="0" borderId="13">
      <alignment horizontal="right" vertical="center"/>
    </xf>
    <xf numFmtId="220" fontId="63" fillId="0" borderId="13">
      <alignment horizontal="right" vertical="center"/>
    </xf>
    <xf numFmtId="221" fontId="12" fillId="0" borderId="13">
      <alignment horizontal="right" vertical="center"/>
    </xf>
    <xf numFmtId="220" fontId="63" fillId="0" borderId="13">
      <alignment horizontal="right" vertical="center"/>
    </xf>
    <xf numFmtId="219" fontId="43" fillId="0" borderId="13">
      <alignment horizontal="right" vertical="center"/>
    </xf>
    <xf numFmtId="176" fontId="36" fillId="0" borderId="13">
      <alignment horizontal="right" vertical="center"/>
    </xf>
    <xf numFmtId="217" fontId="27" fillId="0" borderId="13">
      <alignment horizontal="right" vertical="center"/>
    </xf>
    <xf numFmtId="221" fontId="12" fillId="0" borderId="13">
      <alignment horizontal="right" vertical="center"/>
    </xf>
    <xf numFmtId="222" fontId="63" fillId="0" borderId="13">
      <alignment horizontal="right" vertical="center"/>
    </xf>
    <xf numFmtId="219" fontId="43" fillId="0" borderId="13">
      <alignment horizontal="right" vertical="center"/>
    </xf>
    <xf numFmtId="219" fontId="43" fillId="0" borderId="13">
      <alignment horizontal="right" vertical="center"/>
    </xf>
    <xf numFmtId="222" fontId="63" fillId="0" borderId="13">
      <alignment horizontal="right" vertical="center"/>
    </xf>
    <xf numFmtId="221" fontId="12" fillId="0" borderId="13">
      <alignment horizontal="right" vertical="center"/>
    </xf>
    <xf numFmtId="176" fontId="36" fillId="0" borderId="13">
      <alignment horizontal="right" vertical="center"/>
    </xf>
    <xf numFmtId="176" fontId="36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21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223" fontId="43" fillId="0" borderId="13">
      <alignment horizontal="right" vertical="center"/>
    </xf>
    <xf numFmtId="224" fontId="27" fillId="0" borderId="13">
      <alignment horizontal="right" vertical="center"/>
    </xf>
    <xf numFmtId="225" fontId="27" fillId="0" borderId="13">
      <alignment horizontal="right" vertical="center"/>
    </xf>
    <xf numFmtId="223" fontId="43" fillId="0" borderId="13">
      <alignment horizontal="right" vertical="center"/>
    </xf>
    <xf numFmtId="226" fontId="43" fillId="0" borderId="13">
      <alignment horizontal="right" vertical="center"/>
    </xf>
    <xf numFmtId="227" fontId="27" fillId="0" borderId="13">
      <alignment horizontal="right" vertical="center"/>
    </xf>
    <xf numFmtId="227" fontId="27" fillId="0" borderId="13">
      <alignment horizontal="right" vertical="center"/>
    </xf>
    <xf numFmtId="227" fontId="27" fillId="0" borderId="13">
      <alignment horizontal="right" vertical="center"/>
    </xf>
    <xf numFmtId="227" fontId="27" fillId="0" borderId="13">
      <alignment horizontal="right" vertical="center"/>
    </xf>
    <xf numFmtId="219" fontId="43" fillId="0" borderId="13">
      <alignment horizontal="right" vertical="center"/>
    </xf>
    <xf numFmtId="168" fontId="12" fillId="0" borderId="13">
      <alignment horizontal="right" vertical="center"/>
    </xf>
    <xf numFmtId="168" fontId="12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28" fontId="27" fillId="0" borderId="13">
      <alignment horizontal="right" vertical="center"/>
    </xf>
    <xf numFmtId="221" fontId="12" fillId="0" borderId="13">
      <alignment horizontal="right" vertical="center"/>
    </xf>
    <xf numFmtId="229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7" fontId="27" fillId="0" borderId="13">
      <alignment horizontal="right" vertical="center"/>
    </xf>
    <xf numFmtId="218" fontId="63" fillId="0" borderId="13">
      <alignment horizontal="right" vertical="center"/>
    </xf>
    <xf numFmtId="218" fontId="6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23" fontId="43" fillId="0" borderId="13">
      <alignment horizontal="right" vertical="center"/>
    </xf>
    <xf numFmtId="221" fontId="12" fillId="0" borderId="13">
      <alignment horizontal="right" vertical="center"/>
    </xf>
    <xf numFmtId="217" fontId="27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216" fontId="27" fillId="0" borderId="13">
      <alignment horizontal="right" vertical="center"/>
    </xf>
    <xf numFmtId="216" fontId="27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68" fontId="12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217" fontId="27" fillId="0" borderId="13">
      <alignment horizontal="right" vertical="center"/>
    </xf>
    <xf numFmtId="189" fontId="43" fillId="0" borderId="13">
      <alignment horizontal="right" vertical="center"/>
    </xf>
    <xf numFmtId="230" fontId="63" fillId="0" borderId="13">
      <alignment horizontal="right" vertical="center"/>
    </xf>
    <xf numFmtId="189" fontId="43" fillId="0" borderId="13">
      <alignment horizontal="right" vertical="center"/>
    </xf>
    <xf numFmtId="189" fontId="43" fillId="0" borderId="13">
      <alignment horizontal="right" vertical="center"/>
    </xf>
    <xf numFmtId="168" fontId="12" fillId="0" borderId="13">
      <alignment horizontal="right" vertical="center"/>
    </xf>
    <xf numFmtId="176" fontId="36" fillId="0" borderId="13">
      <alignment horizontal="right" vertical="center"/>
    </xf>
    <xf numFmtId="49" fontId="96" fillId="0" borderId="0" applyFill="0" applyBorder="0" applyAlignment="0"/>
    <xf numFmtId="0" fontId="63" fillId="0" borderId="0" applyFill="0" applyBorder="0" applyAlignment="0"/>
    <xf numFmtId="0" fontId="118" fillId="0" borderId="42"/>
    <xf numFmtId="0" fontId="4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>
      <alignment horizontal="center"/>
    </xf>
    <xf numFmtId="0" fontId="121" fillId="30" borderId="36" applyNumberFormat="0" applyAlignment="0" applyProtection="0"/>
    <xf numFmtId="0" fontId="9" fillId="0" borderId="19" applyNumberFormat="0" applyFont="0" applyFill="0" applyAlignment="0" applyProtection="0"/>
    <xf numFmtId="0" fontId="122" fillId="14" borderId="0" applyNumberFormat="0" applyBorder="0" applyAlignment="0" applyProtection="0"/>
    <xf numFmtId="0" fontId="123" fillId="41" borderId="0" applyNumberFormat="0" applyBorder="0" applyAlignment="0" applyProtection="0"/>
    <xf numFmtId="0" fontId="96" fillId="11" borderId="26" applyNumberFormat="0" applyFill="0" applyBorder="0" applyAlignment="0">
      <alignment horizontal="left"/>
      <protection locked="0"/>
    </xf>
    <xf numFmtId="1" fontId="124" fillId="0" borderId="12" applyFill="0" applyAlignment="0">
      <alignment horizontal="center"/>
    </xf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3" fontId="43" fillId="0" borderId="0" applyNumberFormat="0" applyBorder="0" applyAlignment="0" applyProtection="0">
      <alignment horizontal="centerContinuous"/>
      <protection locked="0"/>
    </xf>
    <xf numFmtId="3" fontId="127" fillId="0" borderId="0">
      <protection locked="0"/>
    </xf>
    <xf numFmtId="0" fontId="128" fillId="42" borderId="12">
      <alignment horizontal="left" vertical="center"/>
    </xf>
    <xf numFmtId="5" fontId="129" fillId="0" borderId="11">
      <alignment horizontal="left" vertical="top"/>
    </xf>
    <xf numFmtId="5" fontId="79" fillId="0" borderId="20">
      <alignment horizontal="left" vertical="top"/>
    </xf>
    <xf numFmtId="0" fontId="130" fillId="0" borderId="20">
      <alignment horizontal="left" vertical="center"/>
    </xf>
    <xf numFmtId="231" fontId="63" fillId="0" borderId="0" applyFont="0" applyFill="0" applyBorder="0" applyAlignment="0" applyProtection="0"/>
    <xf numFmtId="232" fontId="63" fillId="0" borderId="0" applyFont="0" applyFill="0" applyBorder="0" applyAlignment="0" applyProtection="0"/>
    <xf numFmtId="0" fontId="131" fillId="43" borderId="0" applyNumberFormat="0" applyFill="0" applyBorder="0" applyAlignment="0"/>
    <xf numFmtId="0" fontId="132" fillId="13" borderId="0" applyNumberFormat="0" applyBorder="0" applyAlignment="0" applyProtection="0"/>
    <xf numFmtId="42" fontId="133" fillId="0" borderId="0" applyFont="0" applyFill="0" applyBorder="0" applyAlignment="0" applyProtection="0"/>
    <xf numFmtId="44" fontId="133" fillId="0" borderId="0" applyFont="0" applyFill="0" applyBorder="0" applyAlignment="0" applyProtection="0"/>
    <xf numFmtId="9" fontId="134" fillId="0" borderId="0" applyFont="0" applyFill="0" applyBorder="0" applyAlignment="0" applyProtection="0"/>
    <xf numFmtId="0" fontId="133" fillId="0" borderId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134" fillId="0" borderId="0"/>
    <xf numFmtId="0" fontId="81" fillId="36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8" borderId="0" applyNumberFormat="0" applyBorder="0" applyAlignment="0" applyProtection="0">
      <alignment vertical="center"/>
    </xf>
    <xf numFmtId="0" fontId="8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39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30" borderId="36" applyNumberFormat="0" applyAlignment="0" applyProtection="0">
      <alignment vertical="center"/>
    </xf>
    <xf numFmtId="0" fontId="137" fillId="13" borderId="0" applyNumberFormat="0" applyBorder="0" applyAlignment="0" applyProtection="0">
      <alignment vertical="center"/>
    </xf>
    <xf numFmtId="0" fontId="15" fillId="31" borderId="38" applyNumberFormat="0" applyFont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35" borderId="39" applyNumberFormat="0" applyAlignment="0" applyProtection="0">
      <alignment vertical="center"/>
    </xf>
    <xf numFmtId="0" fontId="141" fillId="0" borderId="40" applyNumberFormat="0" applyFill="0" applyAlignment="0" applyProtection="0">
      <alignment vertical="center"/>
    </xf>
    <xf numFmtId="0" fontId="142" fillId="0" borderId="43" applyNumberFormat="0" applyFill="0" applyAlignment="0" applyProtection="0">
      <alignment vertical="center"/>
    </xf>
    <xf numFmtId="0" fontId="143" fillId="17" borderId="36" applyNumberFormat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5" fillId="0" borderId="44" applyNumberFormat="0" applyFill="0" applyAlignment="0" applyProtection="0">
      <alignment vertical="center"/>
    </xf>
    <xf numFmtId="0" fontId="146" fillId="0" borderId="45" applyNumberFormat="0" applyFill="0" applyAlignment="0" applyProtection="0">
      <alignment vertical="center"/>
    </xf>
    <xf numFmtId="0" fontId="147" fillId="0" borderId="37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14" borderId="0" applyNumberFormat="0" applyBorder="0" applyAlignment="0" applyProtection="0">
      <alignment vertical="center"/>
    </xf>
    <xf numFmtId="0" fontId="149" fillId="30" borderId="35" applyNumberFormat="0" applyAlignment="0" applyProtection="0">
      <alignment vertical="center"/>
    </xf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16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51" fillId="0" borderId="0"/>
    <xf numFmtId="44" fontId="9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470">
    <xf numFmtId="0" fontId="0" fillId="0" borderId="0" xfId="0"/>
    <xf numFmtId="0" fontId="3" fillId="0" borderId="4" xfId="1" applyFont="1" applyFill="1" applyBorder="1" applyAlignment="1" applyProtection="1">
      <alignment horizontal="left" vertical="center" wrapText="1" shrinkToFit="1"/>
      <protection locked="0"/>
    </xf>
    <xf numFmtId="0" fontId="2" fillId="0" borderId="4" xfId="1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Border="1"/>
    <xf numFmtId="0" fontId="2" fillId="0" borderId="1" xfId="1" applyFont="1" applyFill="1" applyBorder="1" applyAlignment="1" applyProtection="1">
      <alignment horizontal="center" vertical="center" wrapText="1" shrinkToFit="1"/>
      <protection locked="0"/>
    </xf>
    <xf numFmtId="0" fontId="26" fillId="0" borderId="0" xfId="45" applyFont="1"/>
    <xf numFmtId="49" fontId="26" fillId="0" borderId="0" xfId="45" applyNumberFormat="1" applyFont="1"/>
    <xf numFmtId="0" fontId="26" fillId="0" borderId="0" xfId="45" applyNumberFormat="1" applyFont="1" applyAlignment="1">
      <alignment horizontal="left"/>
    </xf>
    <xf numFmtId="0" fontId="26" fillId="0" borderId="0" xfId="45" applyFont="1" applyAlignment="1">
      <alignment horizontal="center"/>
    </xf>
    <xf numFmtId="179" fontId="26" fillId="0" borderId="0" xfId="46" applyNumberFormat="1" applyFont="1"/>
    <xf numFmtId="0" fontId="28" fillId="0" borderId="0" xfId="45" applyFont="1" applyFill="1" applyBorder="1" applyAlignment="1"/>
    <xf numFmtId="0" fontId="26" fillId="0" borderId="0" xfId="45" applyFont="1" applyBorder="1"/>
    <xf numFmtId="0" fontId="25" fillId="0" borderId="0" xfId="47" applyFont="1" applyFill="1" applyBorder="1" applyAlignment="1">
      <alignment horizontal="center" vertical="center"/>
    </xf>
    <xf numFmtId="0" fontId="29" fillId="4" borderId="11" xfId="47" applyNumberFormat="1" applyFont="1" applyFill="1" applyBorder="1" applyAlignment="1">
      <alignment vertical="center" wrapText="1"/>
    </xf>
    <xf numFmtId="49" fontId="29" fillId="4" borderId="13" xfId="47" applyNumberFormat="1" applyFont="1" applyFill="1" applyBorder="1" applyAlignment="1">
      <alignment horizontal="center" vertical="center" wrapText="1"/>
    </xf>
    <xf numFmtId="0" fontId="29" fillId="4" borderId="11" xfId="47" applyNumberFormat="1" applyFont="1" applyFill="1" applyBorder="1" applyAlignment="1">
      <alignment horizontal="center" vertical="center" wrapText="1"/>
    </xf>
    <xf numFmtId="0" fontId="29" fillId="4" borderId="22" xfId="47" applyNumberFormat="1" applyFont="1" applyFill="1" applyBorder="1" applyAlignment="1">
      <alignment horizontal="center" vertical="center" wrapText="1"/>
    </xf>
    <xf numFmtId="0" fontId="29" fillId="4" borderId="20" xfId="47" applyNumberFormat="1" applyFont="1" applyFill="1" applyBorder="1" applyAlignment="1">
      <alignment horizontal="center" vertical="center" wrapText="1"/>
    </xf>
    <xf numFmtId="0" fontId="29" fillId="4" borderId="20" xfId="46" applyNumberFormat="1" applyFont="1" applyFill="1" applyBorder="1" applyAlignment="1">
      <alignment horizontal="center" vertical="center"/>
    </xf>
    <xf numFmtId="177" fontId="5" fillId="0" borderId="23" xfId="48" applyNumberFormat="1" applyFont="1" applyFill="1" applyBorder="1" applyAlignment="1">
      <alignment horizontal="right"/>
    </xf>
    <xf numFmtId="182" fontId="3" fillId="0" borderId="23" xfId="45" applyNumberFormat="1" applyFont="1" applyFill="1" applyBorder="1" applyAlignment="1">
      <alignment horizontal="left"/>
    </xf>
    <xf numFmtId="0" fontId="3" fillId="0" borderId="23" xfId="45" applyNumberFormat="1" applyFont="1" applyFill="1" applyBorder="1" applyAlignment="1">
      <alignment horizontal="left"/>
    </xf>
    <xf numFmtId="0" fontId="5" fillId="0" borderId="23" xfId="45" applyFont="1" applyBorder="1" applyAlignment="1">
      <alignment horizontal="left"/>
    </xf>
    <xf numFmtId="0" fontId="5" fillId="0" borderId="23" xfId="45" applyFont="1" applyBorder="1" applyAlignment="1">
      <alignment horizontal="center"/>
    </xf>
    <xf numFmtId="165" fontId="3" fillId="0" borderId="23" xfId="46" applyNumberFormat="1" applyFont="1" applyFill="1" applyBorder="1" applyAlignment="1">
      <alignment horizontal="right"/>
    </xf>
    <xf numFmtId="165" fontId="3" fillId="0" borderId="23" xfId="46" applyNumberFormat="1" applyFont="1" applyFill="1" applyBorder="1" applyAlignment="1"/>
    <xf numFmtId="0" fontId="30" fillId="0" borderId="0" xfId="45" applyFont="1" applyFill="1" applyBorder="1" applyAlignment="1"/>
    <xf numFmtId="0" fontId="3" fillId="0" borderId="23" xfId="45" applyFont="1" applyFill="1" applyBorder="1" applyAlignment="1"/>
    <xf numFmtId="0" fontId="5" fillId="0" borderId="16" xfId="45" applyFont="1" applyFill="1" applyBorder="1" applyAlignment="1"/>
    <xf numFmtId="0" fontId="29" fillId="4" borderId="15" xfId="45" applyFont="1" applyFill="1" applyBorder="1" applyAlignment="1">
      <alignment horizontal="center"/>
    </xf>
    <xf numFmtId="165" fontId="29" fillId="4" borderId="15" xfId="46" applyNumberFormat="1" applyFont="1" applyFill="1" applyBorder="1" applyAlignment="1">
      <alignment horizontal="right"/>
    </xf>
    <xf numFmtId="165" fontId="29" fillId="4" borderId="15" xfId="46" applyNumberFormat="1" applyFont="1" applyFill="1" applyBorder="1" applyAlignment="1"/>
    <xf numFmtId="0" fontId="26" fillId="0" borderId="0" xfId="45" applyFont="1" applyFill="1" applyBorder="1" applyAlignment="1"/>
    <xf numFmtId="177" fontId="26" fillId="0" borderId="0" xfId="45" applyNumberFormat="1" applyFont="1" applyFill="1" applyBorder="1" applyAlignment="1">
      <alignment horizontal="center"/>
    </xf>
    <xf numFmtId="0" fontId="26" fillId="0" borderId="0" xfId="45" applyNumberFormat="1" applyFont="1" applyFill="1" applyBorder="1" applyAlignment="1">
      <alignment horizontal="center"/>
    </xf>
    <xf numFmtId="49" fontId="26" fillId="0" borderId="0" xfId="45" applyNumberFormat="1" applyFont="1" applyFill="1" applyBorder="1" applyAlignment="1">
      <alignment horizontal="center"/>
    </xf>
    <xf numFmtId="0" fontId="26" fillId="0" borderId="0" xfId="45" applyNumberFormat="1" applyFont="1" applyFill="1" applyBorder="1" applyAlignment="1">
      <alignment horizontal="left"/>
    </xf>
    <xf numFmtId="0" fontId="26" fillId="0" borderId="0" xfId="45" applyFont="1" applyFill="1" applyBorder="1" applyAlignment="1">
      <alignment horizontal="center"/>
    </xf>
    <xf numFmtId="179" fontId="26" fillId="0" borderId="0" xfId="46" applyNumberFormat="1" applyFont="1" applyFill="1" applyBorder="1" applyAlignment="1">
      <alignment horizontal="right"/>
    </xf>
    <xf numFmtId="0" fontId="25" fillId="0" borderId="0" xfId="45" applyNumberFormat="1" applyFont="1" applyFill="1" applyBorder="1" applyAlignment="1">
      <alignment horizontal="left"/>
    </xf>
    <xf numFmtId="0" fontId="25" fillId="0" borderId="0" xfId="45" applyFont="1" applyFill="1" applyBorder="1" applyAlignment="1"/>
    <xf numFmtId="0" fontId="32" fillId="0" borderId="0" xfId="45" applyNumberFormat="1" applyFont="1" applyFill="1" applyBorder="1" applyAlignment="1">
      <alignment horizontal="left"/>
    </xf>
    <xf numFmtId="0" fontId="32" fillId="0" borderId="0" xfId="45" applyNumberFormat="1" applyFont="1" applyFill="1" applyBorder="1" applyAlignment="1"/>
    <xf numFmtId="177" fontId="32" fillId="0" borderId="0" xfId="45" applyNumberFormat="1" applyFont="1" applyFill="1" applyBorder="1" applyAlignment="1">
      <alignment horizontal="center"/>
    </xf>
    <xf numFmtId="0" fontId="32" fillId="0" borderId="0" xfId="45" applyNumberFormat="1" applyFont="1" applyFill="1" applyBorder="1" applyAlignment="1">
      <alignment horizontal="center"/>
    </xf>
    <xf numFmtId="179" fontId="26" fillId="0" borderId="0" xfId="46" applyNumberFormat="1" applyFont="1" applyFill="1" applyBorder="1" applyAlignment="1">
      <alignment horizontal="center"/>
    </xf>
    <xf numFmtId="177" fontId="26" fillId="0" borderId="0" xfId="45" applyNumberFormat="1" applyFont="1"/>
    <xf numFmtId="179" fontId="26" fillId="0" borderId="0" xfId="93" applyNumberFormat="1" applyFont="1"/>
    <xf numFmtId="179" fontId="45" fillId="0" borderId="0" xfId="93" applyNumberFormat="1" applyFont="1"/>
    <xf numFmtId="177" fontId="26" fillId="0" borderId="0" xfId="45" applyNumberFormat="1" applyFont="1" applyFill="1" applyBorder="1" applyAlignment="1"/>
    <xf numFmtId="193" fontId="26" fillId="0" borderId="0" xfId="45" applyNumberFormat="1" applyFont="1" applyBorder="1"/>
    <xf numFmtId="49" fontId="26" fillId="0" borderId="0" xfId="45" applyNumberFormat="1" applyFont="1" applyBorder="1"/>
    <xf numFmtId="165" fontId="26" fillId="0" borderId="0" xfId="93" applyNumberFormat="1" applyFont="1"/>
    <xf numFmtId="0" fontId="26" fillId="0" borderId="0" xfId="45" applyNumberFormat="1" applyFont="1" applyBorder="1"/>
    <xf numFmtId="0" fontId="29" fillId="4" borderId="12" xfId="79" applyNumberFormat="1" applyFont="1" applyFill="1" applyBorder="1" applyAlignment="1">
      <alignment horizontal="center" vertical="center" wrapText="1"/>
    </xf>
    <xf numFmtId="0" fontId="29" fillId="4" borderId="12" xfId="93" applyNumberFormat="1" applyFont="1" applyFill="1" applyBorder="1" applyAlignment="1">
      <alignment horizontal="center" vertical="center" wrapText="1"/>
    </xf>
    <xf numFmtId="165" fontId="5" fillId="0" borderId="23" xfId="93" quotePrefix="1" applyNumberFormat="1" applyFont="1" applyFill="1" applyBorder="1" applyAlignment="1">
      <alignment horizontal="right" wrapText="1"/>
    </xf>
    <xf numFmtId="0" fontId="29" fillId="4" borderId="11" xfId="45" applyFont="1" applyFill="1" applyBorder="1"/>
    <xf numFmtId="165" fontId="29" fillId="4" borderId="11" xfId="94" applyNumberFormat="1" applyFont="1" applyFill="1" applyBorder="1" applyAlignment="1">
      <alignment horizontal="right" wrapText="1"/>
    </xf>
    <xf numFmtId="177" fontId="26" fillId="0" borderId="26" xfId="45" applyNumberFormat="1" applyFont="1" applyFill="1" applyBorder="1" applyAlignment="1">
      <alignment horizontal="center"/>
    </xf>
    <xf numFmtId="49" fontId="26" fillId="0" borderId="26" xfId="45" applyNumberFormat="1" applyFont="1" applyFill="1" applyBorder="1" applyAlignment="1">
      <alignment horizontal="center"/>
    </xf>
    <xf numFmtId="49" fontId="26" fillId="0" borderId="26" xfId="45" applyNumberFormat="1" applyFont="1" applyFill="1" applyBorder="1" applyAlignment="1">
      <alignment horizontal="left" wrapText="1"/>
    </xf>
    <xf numFmtId="0" fontId="26" fillId="0" borderId="26" xfId="49" applyFont="1" applyBorder="1"/>
    <xf numFmtId="179" fontId="46" fillId="0" borderId="26" xfId="93" quotePrefix="1" applyNumberFormat="1" applyFont="1" applyFill="1" applyBorder="1" applyAlignment="1">
      <alignment horizontal="center"/>
    </xf>
    <xf numFmtId="179" fontId="47" fillId="0" borderId="26" xfId="93" quotePrefix="1" applyNumberFormat="1" applyFont="1" applyFill="1" applyBorder="1" applyAlignment="1">
      <alignment horizontal="center"/>
    </xf>
    <xf numFmtId="0" fontId="25" fillId="0" borderId="0" xfId="45" applyFont="1" applyBorder="1"/>
    <xf numFmtId="179" fontId="26" fillId="0" borderId="0" xfId="93" applyNumberFormat="1" applyFont="1" applyFill="1" applyBorder="1" applyAlignment="1">
      <alignment horizontal="right"/>
    </xf>
    <xf numFmtId="179" fontId="26" fillId="0" borderId="0" xfId="93" applyNumberFormat="1" applyFont="1" applyAlignment="1">
      <alignment horizontal="center"/>
    </xf>
    <xf numFmtId="177" fontId="26" fillId="0" borderId="0" xfId="45" applyNumberFormat="1" applyFont="1" applyAlignment="1">
      <alignment horizontal="center"/>
    </xf>
    <xf numFmtId="0" fontId="26" fillId="0" borderId="0" xfId="45" applyFont="1" applyFill="1" applyAlignment="1">
      <alignment horizontal="center"/>
    </xf>
    <xf numFmtId="49" fontId="26" fillId="0" borderId="0" xfId="45" applyNumberFormat="1" applyFont="1" applyFill="1" applyAlignment="1">
      <alignment horizontal="center"/>
    </xf>
    <xf numFmtId="0" fontId="25" fillId="0" borderId="0" xfId="45" applyNumberFormat="1" applyFont="1" applyFill="1" applyBorder="1" applyAlignment="1">
      <alignment horizontal="center"/>
    </xf>
    <xf numFmtId="179" fontId="45" fillId="0" borderId="0" xfId="93" applyNumberFormat="1" applyFont="1" applyFill="1" applyBorder="1" applyAlignment="1">
      <alignment horizontal="right"/>
    </xf>
    <xf numFmtId="0" fontId="5" fillId="0" borderId="0" xfId="45" applyFont="1" applyAlignment="1">
      <alignment horizontal="center"/>
    </xf>
    <xf numFmtId="1" fontId="49" fillId="0" borderId="0" xfId="78" applyNumberFormat="1" applyFont="1" applyBorder="1" applyAlignment="1">
      <alignment horizontal="center" vertical="center"/>
    </xf>
    <xf numFmtId="0" fontId="5" fillId="0" borderId="0" xfId="45" applyFont="1" applyBorder="1"/>
    <xf numFmtId="0" fontId="50" fillId="0" borderId="0" xfId="45" applyFont="1" applyBorder="1"/>
    <xf numFmtId="0" fontId="5" fillId="5" borderId="12" xfId="45" applyFont="1" applyFill="1" applyBorder="1"/>
    <xf numFmtId="0" fontId="26" fillId="0" borderId="16" xfId="47" applyNumberFormat="1" applyFont="1" applyFill="1" applyBorder="1" applyAlignment="1">
      <alignment horizontal="left" wrapText="1"/>
    </xf>
    <xf numFmtId="0" fontId="5" fillId="0" borderId="0" xfId="45" applyFont="1" applyFill="1" applyBorder="1"/>
    <xf numFmtId="165" fontId="5" fillId="0" borderId="0" xfId="94" applyNumberFormat="1" applyFont="1" applyFill="1" applyBorder="1"/>
    <xf numFmtId="165" fontId="5" fillId="0" borderId="0" xfId="94" applyNumberFormat="1" applyFont="1" applyBorder="1"/>
    <xf numFmtId="0" fontId="5" fillId="0" borderId="0" xfId="45" applyFont="1" applyBorder="1" applyAlignment="1">
      <alignment horizontal="left"/>
    </xf>
    <xf numFmtId="195" fontId="29" fillId="4" borderId="12" xfId="94" applyNumberFormat="1" applyFont="1" applyFill="1" applyBorder="1" applyAlignment="1"/>
    <xf numFmtId="165" fontId="29" fillId="5" borderId="12" xfId="94" applyNumberFormat="1" applyFont="1" applyFill="1" applyBorder="1" applyAlignment="1"/>
    <xf numFmtId="0" fontId="5" fillId="4" borderId="12" xfId="45" applyFont="1" applyFill="1" applyBorder="1" applyAlignment="1"/>
    <xf numFmtId="0" fontId="5" fillId="4" borderId="12" xfId="45" applyFont="1" applyFill="1" applyBorder="1"/>
    <xf numFmtId="177" fontId="5" fillId="0" borderId="0" xfId="45" applyNumberFormat="1" applyFont="1" applyBorder="1" applyAlignment="1">
      <alignment horizontal="right"/>
    </xf>
    <xf numFmtId="177" fontId="5" fillId="0" borderId="0" xfId="78" applyNumberFormat="1" applyFont="1" applyBorder="1" applyAlignment="1">
      <alignment horizontal="right"/>
    </xf>
    <xf numFmtId="49" fontId="5" fillId="0" borderId="0" xfId="78" quotePrefix="1" applyNumberFormat="1" applyFont="1" applyBorder="1" applyAlignment="1">
      <alignment horizontal="left"/>
    </xf>
    <xf numFmtId="14" fontId="5" fillId="0" borderId="0" xfId="78" applyNumberFormat="1" applyFont="1" applyFill="1" applyBorder="1" applyAlignment="1">
      <alignment horizontal="left"/>
    </xf>
    <xf numFmtId="165" fontId="5" fillId="0" borderId="0" xfId="94" applyNumberFormat="1" applyFont="1" applyBorder="1" applyAlignment="1">
      <alignment horizontal="right"/>
    </xf>
    <xf numFmtId="0" fontId="51" fillId="0" borderId="0" xfId="1" applyFont="1" applyFill="1" applyBorder="1" applyAlignment="1" applyProtection="1">
      <alignment horizontal="right" vertical="center" wrapText="1" shrinkToFit="1"/>
      <protection locked="0"/>
    </xf>
    <xf numFmtId="0" fontId="51" fillId="0" borderId="0" xfId="1" applyFont="1" applyFill="1" applyBorder="1" applyAlignment="1" applyProtection="1">
      <alignment horizontal="left" vertical="center" wrapText="1" shrinkToFit="1"/>
      <protection locked="0"/>
    </xf>
    <xf numFmtId="0" fontId="51" fillId="0" borderId="0" xfId="1" applyFont="1" applyFill="1" applyBorder="1" applyAlignment="1" applyProtection="1">
      <alignment horizontal="center" vertical="center" wrapText="1" shrinkToFit="1"/>
      <protection locked="0"/>
    </xf>
    <xf numFmtId="1" fontId="5" fillId="0" borderId="0" xfId="94" applyNumberFormat="1" applyFont="1" applyFill="1" applyBorder="1"/>
    <xf numFmtId="0" fontId="29" fillId="0" borderId="0" xfId="45" applyFont="1" applyFill="1" applyBorder="1" applyAlignment="1">
      <alignment horizontal="center" vertical="center"/>
    </xf>
    <xf numFmtId="177" fontId="5" fillId="0" borderId="0" xfId="45" applyNumberFormat="1" applyFont="1" applyFill="1" applyBorder="1" applyAlignment="1">
      <alignment horizontal="right"/>
    </xf>
    <xf numFmtId="49" fontId="5" fillId="0" borderId="0" xfId="45" applyNumberFormat="1" applyFont="1" applyFill="1" applyBorder="1" applyAlignment="1">
      <alignment horizontal="left"/>
    </xf>
    <xf numFmtId="14" fontId="5" fillId="0" borderId="0" xfId="45" applyNumberFormat="1" applyFont="1" applyFill="1" applyBorder="1" applyAlignment="1">
      <alignment horizontal="left"/>
    </xf>
    <xf numFmtId="0" fontId="2" fillId="0" borderId="0" xfId="1" applyFont="1" applyFill="1" applyBorder="1" applyAlignment="1" applyProtection="1">
      <alignment horizontal="right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2" fillId="0" borderId="0" xfId="1" applyFont="1" applyFill="1" applyBorder="1" applyAlignment="1" applyProtection="1">
      <alignment horizontal="center" vertical="center" wrapText="1" shrinkToFit="1"/>
      <protection locked="0"/>
    </xf>
    <xf numFmtId="49" fontId="3" fillId="0" borderId="0" xfId="1" applyNumberFormat="1" applyFont="1" applyFill="1" applyBorder="1" applyAlignment="1" applyProtection="1">
      <alignment horizontal="right" vertical="center" wrapText="1" shrinkToFit="1"/>
      <protection locked="0"/>
    </xf>
    <xf numFmtId="49" fontId="3" fillId="0" borderId="0" xfId="1" applyNumberFormat="1" applyFont="1" applyFill="1" applyBorder="1" applyAlignment="1" applyProtection="1">
      <alignment horizontal="left" vertical="center" wrapText="1" shrinkToFit="1"/>
      <protection locked="0"/>
    </xf>
    <xf numFmtId="0" fontId="3" fillId="0" borderId="0" xfId="1" applyFont="1" applyFill="1" applyBorder="1" applyAlignment="1" applyProtection="1">
      <alignment horizontal="left" vertical="center" wrapText="1" shrinkToFit="1"/>
      <protection locked="0"/>
    </xf>
    <xf numFmtId="0" fontId="3" fillId="0" borderId="0" xfId="1" applyFont="1" applyFill="1" applyBorder="1" applyAlignment="1" applyProtection="1">
      <alignment horizontal="center" vertical="center" wrapText="1" shrinkToFit="1"/>
      <protection locked="0"/>
    </xf>
    <xf numFmtId="0" fontId="51" fillId="0" borderId="0" xfId="1" applyFont="1" applyFill="1" applyAlignment="1" applyProtection="1">
      <alignment vertical="center" wrapText="1" shrinkToFit="1"/>
      <protection locked="0"/>
    </xf>
    <xf numFmtId="0" fontId="52" fillId="0" borderId="0" xfId="45" applyFont="1" applyBorder="1" applyAlignment="1">
      <alignment vertical="center"/>
    </xf>
    <xf numFmtId="1" fontId="29" fillId="0" borderId="0" xfId="45" applyNumberFormat="1" applyFont="1" applyBorder="1" applyAlignment="1">
      <alignment horizontal="center" vertical="center"/>
    </xf>
    <xf numFmtId="0" fontId="29" fillId="0" borderId="0" xfId="45" applyFont="1" applyBorder="1" applyAlignment="1">
      <alignment horizontal="center" vertical="center"/>
    </xf>
    <xf numFmtId="1" fontId="29" fillId="0" borderId="0" xfId="45" applyNumberFormat="1" applyFont="1" applyFill="1" applyBorder="1" applyAlignment="1">
      <alignment horizontal="center" vertical="center"/>
    </xf>
    <xf numFmtId="0" fontId="29" fillId="5" borderId="12" xfId="45" applyFont="1" applyFill="1" applyBorder="1" applyAlignment="1">
      <alignment horizontal="center" vertical="center"/>
    </xf>
    <xf numFmtId="1" fontId="5" fillId="0" borderId="0" xfId="45" applyNumberFormat="1" applyFont="1" applyBorder="1"/>
    <xf numFmtId="0" fontId="26" fillId="0" borderId="23" xfId="47" applyNumberFormat="1" applyFont="1" applyFill="1" applyBorder="1" applyAlignment="1">
      <alignment horizontal="left" wrapText="1"/>
    </xf>
    <xf numFmtId="0" fontId="5" fillId="0" borderId="16" xfId="45" applyFont="1" applyBorder="1" applyAlignment="1"/>
    <xf numFmtId="0" fontId="5" fillId="0" borderId="21" xfId="45" applyFont="1" applyBorder="1" applyAlignment="1"/>
    <xf numFmtId="0" fontId="5" fillId="0" borderId="24" xfId="45" applyFont="1" applyBorder="1" applyAlignment="1"/>
    <xf numFmtId="49" fontId="5" fillId="0" borderId="0" xfId="45" applyNumberFormat="1" applyFont="1" applyBorder="1" applyAlignment="1">
      <alignment horizontal="left"/>
    </xf>
    <xf numFmtId="14" fontId="5" fillId="0" borderId="0" xfId="45" applyNumberFormat="1" applyFont="1" applyBorder="1" applyAlignment="1">
      <alignment horizontal="left"/>
    </xf>
    <xf numFmtId="1" fontId="5" fillId="0" borderId="0" xfId="94" applyNumberFormat="1" applyFont="1" applyBorder="1"/>
    <xf numFmtId="0" fontId="53" fillId="0" borderId="0" xfId="0" applyFont="1"/>
    <xf numFmtId="0" fontId="55" fillId="0" borderId="0" xfId="0" applyFont="1"/>
    <xf numFmtId="0" fontId="0" fillId="0" borderId="0" xfId="0" applyFont="1"/>
    <xf numFmtId="0" fontId="56" fillId="0" borderId="4" xfId="1" applyFont="1" applyFill="1" applyBorder="1" applyAlignment="1" applyProtection="1">
      <alignment horizontal="left" vertical="center" wrapText="1" shrinkToFit="1"/>
      <protection locked="0"/>
    </xf>
    <xf numFmtId="0" fontId="2" fillId="0" borderId="7" xfId="1" applyFont="1" applyFill="1" applyBorder="1" applyAlignment="1" applyProtection="1">
      <alignment horizontal="left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0" fillId="0" borderId="12" xfId="0" applyBorder="1"/>
    <xf numFmtId="0" fontId="31" fillId="0" borderId="0" xfId="45" applyNumberFormat="1" applyFont="1" applyFill="1" applyBorder="1" applyAlignment="1">
      <alignment horizontal="center"/>
    </xf>
    <xf numFmtId="179" fontId="26" fillId="0" borderId="0" xfId="65" applyNumberFormat="1" applyFont="1"/>
    <xf numFmtId="179" fontId="28" fillId="0" borderId="0" xfId="65" applyNumberFormat="1" applyFont="1"/>
    <xf numFmtId="0" fontId="26" fillId="0" borderId="0" xfId="45" applyFont="1" applyFill="1"/>
    <xf numFmtId="179" fontId="26" fillId="0" borderId="0" xfId="65" applyNumberFormat="1" applyFont="1" applyBorder="1"/>
    <xf numFmtId="179" fontId="45" fillId="0" borderId="0" xfId="65" applyNumberFormat="1" applyFont="1"/>
    <xf numFmtId="179" fontId="29" fillId="4" borderId="12" xfId="65" applyNumberFormat="1" applyFont="1" applyFill="1" applyBorder="1" applyAlignment="1">
      <alignment horizontal="center" vertical="center"/>
    </xf>
    <xf numFmtId="179" fontId="29" fillId="4" borderId="12" xfId="65" applyNumberFormat="1" applyFont="1" applyFill="1" applyBorder="1" applyAlignment="1">
      <alignment horizontal="center" vertical="center" wrapText="1"/>
    </xf>
    <xf numFmtId="0" fontId="29" fillId="4" borderId="12" xfId="47" applyNumberFormat="1" applyFont="1" applyFill="1" applyBorder="1" applyAlignment="1">
      <alignment horizontal="center" vertical="center" wrapText="1"/>
    </xf>
    <xf numFmtId="179" fontId="29" fillId="4" borderId="12" xfId="65" quotePrefix="1" applyNumberFormat="1" applyFont="1" applyFill="1" applyBorder="1" applyAlignment="1">
      <alignment horizontal="center" vertical="center" wrapText="1"/>
    </xf>
    <xf numFmtId="0" fontId="5" fillId="0" borderId="23" xfId="47" applyNumberFormat="1" applyFont="1" applyFill="1" applyBorder="1" applyAlignment="1">
      <alignment horizontal="center" wrapText="1"/>
    </xf>
    <xf numFmtId="165" fontId="5" fillId="0" borderId="23" xfId="65" quotePrefix="1" applyNumberFormat="1" applyFont="1" applyFill="1" applyBorder="1" applyAlignment="1">
      <alignment horizontal="right" wrapText="1"/>
    </xf>
    <xf numFmtId="165" fontId="3" fillId="0" borderId="23" xfId="65" quotePrefix="1" applyNumberFormat="1" applyFont="1" applyFill="1" applyBorder="1" applyAlignment="1">
      <alignment horizontal="center" wrapText="1"/>
    </xf>
    <xf numFmtId="0" fontId="26" fillId="0" borderId="0" xfId="45" applyFont="1" applyAlignment="1">
      <alignment horizontal="right"/>
    </xf>
    <xf numFmtId="165" fontId="29" fillId="4" borderId="12" xfId="65" quotePrefix="1" applyNumberFormat="1" applyFont="1" applyFill="1" applyBorder="1" applyAlignment="1">
      <alignment horizontal="center" wrapText="1"/>
    </xf>
    <xf numFmtId="179" fontId="26" fillId="0" borderId="0" xfId="65" applyNumberFormat="1" applyFont="1" applyFill="1"/>
    <xf numFmtId="179" fontId="5" fillId="0" borderId="0" xfId="65" applyNumberFormat="1" applyFont="1" applyAlignment="1">
      <alignment horizontal="center"/>
    </xf>
    <xf numFmtId="179" fontId="29" fillId="0" borderId="0" xfId="65" applyNumberFormat="1" applyFont="1" applyFill="1" applyBorder="1" applyAlignment="1">
      <alignment horizontal="center"/>
    </xf>
    <xf numFmtId="179" fontId="5" fillId="0" borderId="0" xfId="65" applyNumberFormat="1" applyFont="1" applyFill="1" applyAlignment="1">
      <alignment horizontal="center"/>
    </xf>
    <xf numFmtId="179" fontId="57" fillId="0" borderId="0" xfId="65" applyNumberFormat="1" applyFont="1" applyAlignment="1">
      <alignment horizontal="center"/>
    </xf>
    <xf numFmtId="179" fontId="31" fillId="0" borderId="0" xfId="65" applyNumberFormat="1" applyFont="1" applyFill="1" applyBorder="1" applyAlignment="1">
      <alignment horizontal="center"/>
    </xf>
    <xf numFmtId="181" fontId="26" fillId="0" borderId="0" xfId="45" applyNumberFormat="1" applyFont="1" applyFill="1" applyBorder="1" applyAlignment="1">
      <alignment horizontal="center"/>
    </xf>
    <xf numFmtId="179" fontId="26" fillId="0" borderId="0" xfId="65" applyNumberFormat="1" applyFont="1" applyAlignment="1">
      <alignment horizontal="center"/>
    </xf>
    <xf numFmtId="179" fontId="26" fillId="0" borderId="0" xfId="65" applyNumberFormat="1" applyFont="1" applyFill="1" applyAlignment="1">
      <alignment horizontal="center"/>
    </xf>
    <xf numFmtId="179" fontId="32" fillId="0" borderId="0" xfId="65" applyNumberFormat="1" applyFont="1" applyFill="1" applyBorder="1" applyAlignment="1">
      <alignment horizontal="center"/>
    </xf>
    <xf numFmtId="179" fontId="45" fillId="0" borderId="0" xfId="65" applyNumberFormat="1" applyFont="1" applyAlignment="1">
      <alignment horizontal="center"/>
    </xf>
    <xf numFmtId="0" fontId="0" fillId="0" borderId="0" xfId="0" applyFill="1"/>
    <xf numFmtId="49" fontId="29" fillId="9" borderId="12" xfId="78" applyNumberFormat="1" applyFont="1" applyFill="1" applyBorder="1" applyAlignment="1">
      <alignment horizontal="center" vertical="center" wrapText="1"/>
    </xf>
    <xf numFmtId="14" fontId="29" fillId="9" borderId="12" xfId="78" applyNumberFormat="1" applyFont="1" applyFill="1" applyBorder="1" applyAlignment="1">
      <alignment horizontal="center" vertical="center" wrapText="1"/>
    </xf>
    <xf numFmtId="165" fontId="29" fillId="9" borderId="12" xfId="94" applyNumberFormat="1" applyFont="1" applyFill="1" applyBorder="1" applyAlignment="1">
      <alignment horizontal="center" vertical="center" wrapText="1"/>
    </xf>
    <xf numFmtId="0" fontId="29" fillId="9" borderId="27" xfId="78" applyNumberFormat="1" applyFont="1" applyFill="1" applyBorder="1" applyAlignment="1">
      <alignment horizontal="center" vertical="center" wrapText="1"/>
    </xf>
    <xf numFmtId="49" fontId="29" fillId="9" borderId="11" xfId="78" applyNumberFormat="1" applyFont="1" applyFill="1" applyBorder="1" applyAlignment="1">
      <alignment horizontal="left" vertical="center" wrapText="1"/>
    </xf>
    <xf numFmtId="49" fontId="29" fillId="9" borderId="27" xfId="78" applyNumberFormat="1" applyFont="1" applyFill="1" applyBorder="1" applyAlignment="1">
      <alignment horizontal="left" vertical="center" wrapText="1"/>
    </xf>
    <xf numFmtId="49" fontId="29" fillId="9" borderId="27" xfId="78" applyNumberFormat="1" applyFont="1" applyFill="1" applyBorder="1" applyAlignment="1">
      <alignment horizontal="left" wrapText="1"/>
    </xf>
    <xf numFmtId="165" fontId="29" fillId="9" borderId="11" xfId="94" applyNumberFormat="1" applyFont="1" applyFill="1" applyBorder="1" applyAlignment="1">
      <alignment horizontal="center" vertical="center" wrapText="1"/>
    </xf>
    <xf numFmtId="165" fontId="29" fillId="9" borderId="27" xfId="94" applyNumberFormat="1" applyFont="1" applyFill="1" applyBorder="1" applyAlignment="1">
      <alignment horizontal="center" vertical="center" wrapText="1"/>
    </xf>
    <xf numFmtId="164" fontId="58" fillId="0" borderId="0" xfId="3" applyFont="1"/>
    <xf numFmtId="165" fontId="58" fillId="0" borderId="0" xfId="2" applyNumberFormat="1" applyFont="1"/>
    <xf numFmtId="164" fontId="59" fillId="0" borderId="12" xfId="3" applyFont="1" applyBorder="1" applyAlignment="1">
      <alignment horizontal="right" vertical="center" wrapText="1"/>
    </xf>
    <xf numFmtId="1" fontId="58" fillId="0" borderId="12" xfId="3" applyNumberFormat="1" applyFont="1" applyBorder="1" applyAlignment="1">
      <alignment horizontal="right" vertical="center"/>
    </xf>
    <xf numFmtId="164" fontId="58" fillId="0" borderId="12" xfId="3" applyFont="1" applyBorder="1" applyAlignment="1">
      <alignment horizontal="right" vertical="center"/>
    </xf>
    <xf numFmtId="165" fontId="58" fillId="0" borderId="12" xfId="2" applyNumberFormat="1" applyFont="1" applyBorder="1" applyAlignment="1">
      <alignment horizontal="right" vertical="center"/>
    </xf>
    <xf numFmtId="165" fontId="59" fillId="0" borderId="12" xfId="2" applyNumberFormat="1" applyFont="1" applyBorder="1"/>
    <xf numFmtId="164" fontId="59" fillId="0" borderId="0" xfId="3" applyFont="1"/>
    <xf numFmtId="1" fontId="58" fillId="0" borderId="0" xfId="3" applyNumberFormat="1" applyFont="1"/>
    <xf numFmtId="198" fontId="58" fillId="0" borderId="0" xfId="2" applyNumberFormat="1" applyFont="1"/>
    <xf numFmtId="165" fontId="58" fillId="0" borderId="12" xfId="2" applyNumberFormat="1" applyFont="1" applyFill="1" applyBorder="1" applyAlignment="1">
      <alignment horizontal="right" vertical="center"/>
    </xf>
    <xf numFmtId="0" fontId="48" fillId="0" borderId="0" xfId="96" applyFont="1">
      <alignment vertical="center"/>
    </xf>
    <xf numFmtId="0" fontId="48" fillId="0" borderId="0" xfId="96" applyFont="1" applyAlignment="1">
      <alignment horizontal="left" vertical="center"/>
    </xf>
    <xf numFmtId="165" fontId="48" fillId="0" borderId="0" xfId="94" applyNumberFormat="1" applyFont="1" applyAlignment="1">
      <alignment vertical="center"/>
    </xf>
    <xf numFmtId="164" fontId="59" fillId="0" borderId="12" xfId="3" applyFont="1" applyBorder="1" applyAlignment="1">
      <alignment horizontal="center" vertical="center" wrapText="1"/>
    </xf>
    <xf numFmtId="165" fontId="59" fillId="0" borderId="12" xfId="2" applyNumberFormat="1" applyFont="1" applyBorder="1" applyAlignment="1">
      <alignment horizontal="center" vertical="center" wrapText="1"/>
    </xf>
    <xf numFmtId="165" fontId="59" fillId="0" borderId="12" xfId="2" applyNumberFormat="1" applyFont="1" applyFill="1" applyBorder="1" applyAlignment="1">
      <alignment horizontal="center" vertical="center" wrapText="1"/>
    </xf>
    <xf numFmtId="164" fontId="58" fillId="0" borderId="0" xfId="3" applyFont="1" applyAlignment="1">
      <alignment horizontal="center" vertical="center" wrapText="1"/>
    </xf>
    <xf numFmtId="0" fontId="58" fillId="0" borderId="0" xfId="0" applyFont="1"/>
    <xf numFmtId="0" fontId="59" fillId="10" borderId="12" xfId="0" applyFont="1" applyFill="1" applyBorder="1" applyAlignment="1">
      <alignment horizontal="center" vertical="center"/>
    </xf>
    <xf numFmtId="165" fontId="59" fillId="10" borderId="12" xfId="2" applyNumberFormat="1" applyFont="1" applyFill="1" applyBorder="1" applyAlignment="1">
      <alignment horizontal="center" vertical="center"/>
    </xf>
    <xf numFmtId="0" fontId="59" fillId="0" borderId="0" xfId="0" applyFont="1"/>
    <xf numFmtId="165" fontId="59" fillId="0" borderId="0" xfId="2" applyNumberFormat="1" applyFont="1"/>
    <xf numFmtId="0" fontId="59" fillId="0" borderId="12" xfId="0" applyFont="1" applyBorder="1"/>
    <xf numFmtId="0" fontId="58" fillId="0" borderId="12" xfId="0" applyFont="1" applyBorder="1"/>
    <xf numFmtId="0" fontId="54" fillId="0" borderId="12" xfId="0" applyFont="1" applyBorder="1" applyAlignment="1">
      <alignment vertical="center"/>
    </xf>
    <xf numFmtId="165" fontId="58" fillId="0" borderId="12" xfId="2" applyNumberFormat="1" applyFont="1" applyBorder="1"/>
    <xf numFmtId="165" fontId="58" fillId="0" borderId="0" xfId="0" applyNumberFormat="1" applyFont="1"/>
    <xf numFmtId="0" fontId="62" fillId="0" borderId="12" xfId="0" applyFont="1" applyBorder="1" applyAlignment="1">
      <alignment vertical="center"/>
    </xf>
    <xf numFmtId="49" fontId="58" fillId="0" borderId="12" xfId="0" applyNumberFormat="1" applyFont="1" applyBorder="1"/>
    <xf numFmtId="0" fontId="58" fillId="0" borderId="12" xfId="0" quotePrefix="1" applyFont="1" applyBorder="1"/>
    <xf numFmtId="49" fontId="58" fillId="0" borderId="12" xfId="0" quotePrefix="1" applyNumberFormat="1" applyFont="1" applyBorder="1"/>
    <xf numFmtId="0" fontId="26" fillId="11" borderId="0" xfId="101" applyFont="1" applyFill="1" applyBorder="1"/>
    <xf numFmtId="197" fontId="26" fillId="11" borderId="0" xfId="102" applyNumberFormat="1" applyFont="1" applyFill="1" applyBorder="1"/>
    <xf numFmtId="197" fontId="26" fillId="11" borderId="0" xfId="104" applyNumberFormat="1" applyFont="1" applyFill="1" applyBorder="1"/>
    <xf numFmtId="0" fontId="26" fillId="11" borderId="0" xfId="101" applyFont="1" applyFill="1" applyBorder="1" applyAlignment="1">
      <alignment horizontal="center"/>
    </xf>
    <xf numFmtId="0" fontId="25" fillId="11" borderId="0" xfId="101" applyFont="1" applyFill="1" applyBorder="1" applyAlignment="1">
      <alignment horizontal="center"/>
    </xf>
    <xf numFmtId="197" fontId="25" fillId="0" borderId="0" xfId="102" applyNumberFormat="1" applyFont="1" applyFill="1" applyBorder="1" applyAlignment="1">
      <alignment horizontal="center"/>
    </xf>
    <xf numFmtId="197" fontId="25" fillId="11" borderId="0" xfId="103" applyNumberFormat="1" applyFont="1" applyFill="1" applyBorder="1" applyAlignment="1">
      <alignment horizontal="center"/>
    </xf>
    <xf numFmtId="0" fontId="25" fillId="11" borderId="13" xfId="101" applyFont="1" applyFill="1" applyBorder="1" applyAlignment="1">
      <alignment vertical="center" wrapText="1"/>
    </xf>
    <xf numFmtId="0" fontId="25" fillId="11" borderId="0" xfId="101" applyFont="1" applyFill="1" applyBorder="1"/>
    <xf numFmtId="197" fontId="25" fillId="11" borderId="0" xfId="104" applyNumberFormat="1" applyFont="1" applyFill="1" applyBorder="1"/>
    <xf numFmtId="197" fontId="25" fillId="11" borderId="0" xfId="102" applyNumberFormat="1" applyFont="1" applyFill="1" applyBorder="1"/>
    <xf numFmtId="0" fontId="25" fillId="11" borderId="12" xfId="101" applyFont="1" applyFill="1" applyBorder="1" applyAlignment="1">
      <alignment horizontal="center" vertical="center" wrapText="1"/>
    </xf>
    <xf numFmtId="0" fontId="26" fillId="11" borderId="31" xfId="101" applyFont="1" applyFill="1" applyBorder="1" applyAlignment="1">
      <alignment horizontal="center"/>
    </xf>
    <xf numFmtId="0" fontId="26" fillId="11" borderId="32" xfId="105" applyFont="1" applyFill="1" applyBorder="1" applyAlignment="1">
      <alignment horizontal="center"/>
    </xf>
    <xf numFmtId="3" fontId="26" fillId="11" borderId="31" xfId="101" quotePrefix="1" applyNumberFormat="1" applyFont="1" applyFill="1" applyBorder="1"/>
    <xf numFmtId="3" fontId="26" fillId="11" borderId="31" xfId="105" applyNumberFormat="1" applyFont="1" applyFill="1" applyBorder="1" applyAlignment="1">
      <alignment horizontal="center"/>
    </xf>
    <xf numFmtId="197" fontId="26" fillId="0" borderId="31" xfId="102" applyNumberFormat="1" applyFont="1" applyFill="1" applyBorder="1" applyAlignment="1">
      <alignment horizontal="center"/>
    </xf>
    <xf numFmtId="197" fontId="26" fillId="11" borderId="31" xfId="106" applyNumberFormat="1" applyFont="1" applyFill="1" applyBorder="1"/>
    <xf numFmtId="3" fontId="26" fillId="11" borderId="31" xfId="101" applyNumberFormat="1" applyFont="1" applyFill="1" applyBorder="1"/>
    <xf numFmtId="3" fontId="26" fillId="11" borderId="30" xfId="101" applyNumberFormat="1" applyFont="1" applyFill="1" applyBorder="1" applyAlignment="1">
      <alignment vertical="center" wrapText="1"/>
    </xf>
    <xf numFmtId="197" fontId="26" fillId="11" borderId="0" xfId="104" applyNumberFormat="1" applyFont="1" applyFill="1" applyBorder="1" applyAlignment="1">
      <alignment vertical="center" wrapText="1"/>
    </xf>
    <xf numFmtId="3" fontId="26" fillId="11" borderId="0" xfId="101" applyNumberFormat="1" applyFont="1" applyFill="1" applyBorder="1"/>
    <xf numFmtId="0" fontId="25" fillId="11" borderId="12" xfId="101" applyFont="1" applyFill="1" applyBorder="1" applyAlignment="1">
      <alignment horizontal="center"/>
    </xf>
    <xf numFmtId="3" fontId="25" fillId="11" borderId="12" xfId="101" applyNumberFormat="1" applyFont="1" applyFill="1" applyBorder="1" applyAlignment="1">
      <alignment horizontal="center"/>
    </xf>
    <xf numFmtId="3" fontId="25" fillId="11" borderId="0" xfId="101" applyNumberFormat="1" applyFont="1" applyFill="1" applyBorder="1" applyAlignment="1">
      <alignment horizontal="center"/>
    </xf>
    <xf numFmtId="3" fontId="25" fillId="0" borderId="0" xfId="101" applyNumberFormat="1" applyFont="1" applyFill="1" applyBorder="1" applyAlignment="1">
      <alignment horizontal="center"/>
    </xf>
    <xf numFmtId="3" fontId="26" fillId="11" borderId="0" xfId="101" applyNumberFormat="1" applyFont="1" applyFill="1" applyBorder="1" applyAlignment="1">
      <alignment vertical="center" wrapText="1"/>
    </xf>
    <xf numFmtId="0" fontId="63" fillId="11" borderId="0" xfId="100" applyFill="1"/>
    <xf numFmtId="197" fontId="0" fillId="11" borderId="0" xfId="103" applyNumberFormat="1" applyFont="1" applyFill="1"/>
    <xf numFmtId="0" fontId="63" fillId="0" borderId="0" xfId="100" applyFill="1"/>
    <xf numFmtId="0" fontId="26" fillId="11" borderId="23" xfId="101" applyFont="1" applyFill="1" applyBorder="1" applyAlignment="1">
      <alignment horizontal="center"/>
    </xf>
    <xf numFmtId="0" fontId="26" fillId="0" borderId="23" xfId="105" applyFont="1" applyFill="1" applyBorder="1"/>
    <xf numFmtId="0" fontId="26" fillId="11" borderId="16" xfId="101" applyFont="1" applyFill="1" applyBorder="1" applyAlignment="1">
      <alignment horizontal="center"/>
    </xf>
    <xf numFmtId="0" fontId="26" fillId="0" borderId="16" xfId="105" applyFont="1" applyFill="1" applyBorder="1"/>
    <xf numFmtId="0" fontId="26" fillId="11" borderId="24" xfId="101" applyFont="1" applyFill="1" applyBorder="1" applyAlignment="1">
      <alignment horizontal="center"/>
    </xf>
    <xf numFmtId="0" fontId="26" fillId="0" borderId="24" xfId="105" applyFont="1" applyFill="1" applyBorder="1"/>
    <xf numFmtId="0" fontId="25" fillId="11" borderId="16" xfId="101" applyFont="1" applyFill="1" applyBorder="1" applyAlignment="1">
      <alignment horizontal="center"/>
    </xf>
    <xf numFmtId="0" fontId="25" fillId="0" borderId="16" xfId="105" applyFont="1" applyFill="1" applyBorder="1"/>
    <xf numFmtId="0" fontId="25" fillId="11" borderId="32" xfId="105" applyFont="1" applyFill="1" applyBorder="1" applyAlignment="1">
      <alignment horizontal="center"/>
    </xf>
    <xf numFmtId="3" fontId="25" fillId="11" borderId="31" xfId="101" quotePrefix="1" applyNumberFormat="1" applyFont="1" applyFill="1" applyBorder="1"/>
    <xf numFmtId="3" fontId="25" fillId="11" borderId="30" xfId="101" applyNumberFormat="1" applyFont="1" applyFill="1" applyBorder="1" applyAlignment="1">
      <alignment vertical="center" wrapText="1"/>
    </xf>
    <xf numFmtId="165" fontId="25" fillId="11" borderId="12" xfId="2" applyNumberFormat="1" applyFont="1" applyFill="1" applyBorder="1" applyAlignment="1">
      <alignment horizontal="center" vertical="center" wrapText="1"/>
    </xf>
    <xf numFmtId="165" fontId="25" fillId="11" borderId="0" xfId="2" applyNumberFormat="1" applyFont="1" applyFill="1" applyBorder="1" applyAlignment="1">
      <alignment horizontal="center"/>
    </xf>
    <xf numFmtId="165" fontId="26" fillId="11" borderId="0" xfId="2" applyNumberFormat="1" applyFont="1" applyFill="1" applyBorder="1"/>
    <xf numFmtId="165" fontId="26" fillId="11" borderId="31" xfId="2" applyNumberFormat="1" applyFont="1" applyFill="1" applyBorder="1"/>
    <xf numFmtId="165" fontId="32" fillId="11" borderId="31" xfId="2" applyNumberFormat="1" applyFont="1" applyFill="1" applyBorder="1"/>
    <xf numFmtId="165" fontId="25" fillId="11" borderId="31" xfId="2" quotePrefix="1" applyNumberFormat="1" applyFont="1" applyFill="1" applyBorder="1"/>
    <xf numFmtId="165" fontId="0" fillId="11" borderId="0" xfId="2" applyNumberFormat="1" applyFont="1" applyFill="1"/>
    <xf numFmtId="0" fontId="31" fillId="0" borderId="0" xfId="45" applyFont="1" applyBorder="1" applyAlignment="1">
      <alignment horizontal="center" vertical="center"/>
    </xf>
    <xf numFmtId="0" fontId="29" fillId="0" borderId="0" xfId="45" applyFont="1" applyBorder="1" applyAlignment="1">
      <alignment horizontal="center"/>
    </xf>
    <xf numFmtId="0" fontId="31" fillId="0" borderId="0" xfId="45" applyFont="1" applyBorder="1" applyAlignment="1">
      <alignment horizontal="center"/>
    </xf>
    <xf numFmtId="0" fontId="29" fillId="4" borderId="13" xfId="45" applyFont="1" applyFill="1" applyBorder="1" applyAlignment="1"/>
    <xf numFmtId="0" fontId="29" fillId="4" borderId="18" xfId="45" applyFont="1" applyFill="1" applyBorder="1" applyAlignment="1"/>
    <xf numFmtId="0" fontId="29" fillId="4" borderId="14" xfId="45" applyFont="1" applyFill="1" applyBorder="1" applyAlignment="1"/>
    <xf numFmtId="0" fontId="29" fillId="0" borderId="0" xfId="78" applyNumberFormat="1" applyFont="1" applyBorder="1" applyAlignment="1">
      <alignment horizontal="center" vertical="center"/>
    </xf>
    <xf numFmtId="0" fontId="5" fillId="4" borderId="0" xfId="45" applyFont="1" applyFill="1" applyBorder="1"/>
    <xf numFmtId="0" fontId="5" fillId="0" borderId="23" xfId="45" applyNumberFormat="1" applyFont="1" applyFill="1" applyBorder="1" applyAlignment="1">
      <alignment horizontal="left" wrapText="1"/>
    </xf>
    <xf numFmtId="0" fontId="5" fillId="0" borderId="23" xfId="49" applyNumberFormat="1" applyFont="1" applyBorder="1" applyAlignment="1">
      <alignment horizontal="left"/>
    </xf>
    <xf numFmtId="0" fontId="5" fillId="0" borderId="23" xfId="49" applyNumberFormat="1" applyFont="1" applyBorder="1" applyAlignment="1">
      <alignment horizontal="center"/>
    </xf>
    <xf numFmtId="0" fontId="29" fillId="0" borderId="0" xfId="45" applyFont="1" applyFill="1" applyBorder="1" applyAlignment="1">
      <alignment vertical="center"/>
    </xf>
    <xf numFmtId="0" fontId="58" fillId="0" borderId="0" xfId="0" applyFont="1" applyBorder="1"/>
    <xf numFmtId="0" fontId="59" fillId="0" borderId="0" xfId="0" applyFont="1" applyBorder="1"/>
    <xf numFmtId="197" fontId="54" fillId="0" borderId="0" xfId="98" applyNumberFormat="1" applyFont="1" applyBorder="1" applyAlignment="1">
      <alignment vertical="center"/>
    </xf>
    <xf numFmtId="0" fontId="31" fillId="0" borderId="0" xfId="45" applyFont="1" applyAlignment="1">
      <alignment horizontal="center"/>
    </xf>
    <xf numFmtId="0" fontId="29" fillId="0" borderId="0" xfId="45" applyFont="1" applyAlignment="1">
      <alignment horizontal="center"/>
    </xf>
    <xf numFmtId="179" fontId="31" fillId="0" borderId="0" xfId="93" applyNumberFormat="1" applyFont="1" applyFill="1" applyBorder="1" applyAlignment="1">
      <alignment horizontal="center" vertical="center"/>
    </xf>
    <xf numFmtId="165" fontId="48" fillId="0" borderId="0" xfId="2" applyNumberFormat="1" applyFont="1" applyAlignment="1">
      <alignment vertical="center"/>
    </xf>
    <xf numFmtId="165" fontId="26" fillId="0" borderId="0" xfId="2" applyNumberFormat="1" applyFont="1"/>
    <xf numFmtId="165" fontId="5" fillId="0" borderId="23" xfId="2" applyNumberFormat="1" applyFont="1" applyFill="1" applyBorder="1" applyAlignment="1">
      <alignment horizontal="center"/>
    </xf>
    <xf numFmtId="165" fontId="29" fillId="4" borderId="11" xfId="2" applyNumberFormat="1" applyFont="1" applyFill="1" applyBorder="1" applyAlignment="1"/>
    <xf numFmtId="165" fontId="26" fillId="0" borderId="26" xfId="2" applyNumberFormat="1" applyFont="1" applyFill="1" applyBorder="1" applyAlignment="1">
      <alignment horizontal="center"/>
    </xf>
    <xf numFmtId="165" fontId="26" fillId="0" borderId="0" xfId="2" applyNumberFormat="1" applyFont="1" applyFill="1" applyBorder="1" applyAlignment="1"/>
    <xf numFmtId="165" fontId="25" fillId="0" borderId="0" xfId="2" applyNumberFormat="1" applyFont="1" applyFill="1" applyBorder="1" applyAlignment="1">
      <alignment horizontal="center"/>
    </xf>
    <xf numFmtId="165" fontId="32" fillId="0" borderId="0" xfId="2" applyNumberFormat="1" applyFont="1" applyFill="1" applyBorder="1" applyAlignment="1">
      <alignment horizontal="center"/>
    </xf>
    <xf numFmtId="165" fontId="26" fillId="0" borderId="0" xfId="2" applyNumberFormat="1" applyFont="1" applyFill="1" applyAlignment="1">
      <alignment horizontal="center"/>
    </xf>
    <xf numFmtId="165" fontId="26" fillId="0" borderId="0" xfId="2" applyNumberFormat="1" applyFont="1" applyFill="1" applyBorder="1" applyAlignment="1">
      <alignment horizontal="center"/>
    </xf>
    <xf numFmtId="0" fontId="5" fillId="0" borderId="23" xfId="48" applyNumberFormat="1" applyFont="1" applyFill="1" applyBorder="1" applyAlignment="1">
      <alignment horizontal="left"/>
    </xf>
    <xf numFmtId="165" fontId="48" fillId="0" borderId="0" xfId="94" applyNumberFormat="1" applyFont="1" applyAlignment="1">
      <alignment horizontal="center" vertical="center" wrapText="1"/>
    </xf>
    <xf numFmtId="1" fontId="58" fillId="0" borderId="12" xfId="3" applyNumberFormat="1" applyFont="1" applyBorder="1"/>
    <xf numFmtId="164" fontId="58" fillId="0" borderId="12" xfId="3" applyFont="1" applyBorder="1"/>
    <xf numFmtId="165" fontId="58" fillId="0" borderId="12" xfId="2" applyNumberFormat="1" applyFont="1" applyFill="1" applyBorder="1"/>
    <xf numFmtId="165" fontId="29" fillId="3" borderId="27" xfId="94" applyNumberFormat="1" applyFont="1" applyFill="1" applyBorder="1" applyAlignment="1">
      <alignment horizontal="center" vertical="center" wrapText="1"/>
    </xf>
    <xf numFmtId="10" fontId="25" fillId="11" borderId="15" xfId="101" applyNumberFormat="1" applyFont="1" applyFill="1" applyBorder="1" applyAlignment="1">
      <alignment horizontal="center" vertical="center" wrapText="1"/>
    </xf>
    <xf numFmtId="165" fontId="152" fillId="0" borderId="0" xfId="2" applyNumberFormat="1" applyFont="1" applyBorder="1" applyAlignment="1">
      <alignment horizontal="center"/>
    </xf>
    <xf numFmtId="165" fontId="29" fillId="0" borderId="0" xfId="78" applyNumberFormat="1" applyFont="1" applyBorder="1" applyAlignment="1">
      <alignment horizontal="center" vertical="center"/>
    </xf>
    <xf numFmtId="49" fontId="48" fillId="0" borderId="0" xfId="96" applyNumberFormat="1" applyFont="1">
      <alignment vertical="center"/>
    </xf>
    <xf numFmtId="49" fontId="58" fillId="0" borderId="0" xfId="0" applyNumberFormat="1" applyFont="1"/>
    <xf numFmtId="49" fontId="59" fillId="0" borderId="12" xfId="0" applyNumberFormat="1" applyFont="1" applyBorder="1"/>
    <xf numFmtId="0" fontId="4" fillId="0" borderId="0" xfId="78" applyNumberFormat="1" applyFont="1" applyBorder="1" applyAlignment="1">
      <alignment horizontal="center"/>
    </xf>
    <xf numFmtId="49" fontId="29" fillId="9" borderId="14" xfId="78" applyNumberFormat="1" applyFont="1" applyFill="1" applyBorder="1" applyAlignment="1">
      <alignment horizontal="center" vertical="center" wrapText="1"/>
    </xf>
    <xf numFmtId="49" fontId="48" fillId="0" borderId="0" xfId="96" applyNumberFormat="1" applyFont="1" applyAlignment="1">
      <alignment horizontal="left" vertical="center"/>
    </xf>
    <xf numFmtId="49" fontId="29" fillId="9" borderId="11" xfId="78" applyNumberFormat="1" applyFont="1" applyFill="1" applyBorder="1" applyAlignment="1">
      <alignment horizontal="center" vertical="center" wrapText="1"/>
    </xf>
    <xf numFmtId="49" fontId="29" fillId="9" borderId="11" xfId="78" applyNumberFormat="1" applyFont="1" applyFill="1" applyBorder="1" applyAlignment="1">
      <alignment horizontal="right" vertical="center" wrapText="1"/>
    </xf>
    <xf numFmtId="165" fontId="9" fillId="11" borderId="0" xfId="2" applyNumberFormat="1" applyFont="1" applyFill="1"/>
    <xf numFmtId="49" fontId="58" fillId="0" borderId="26" xfId="0" applyNumberFormat="1" applyFont="1" applyBorder="1"/>
    <xf numFmtId="0" fontId="58" fillId="0" borderId="26" xfId="0" applyFont="1" applyBorder="1"/>
    <xf numFmtId="0" fontId="58" fillId="0" borderId="26" xfId="0" quotePrefix="1" applyFont="1" applyBorder="1"/>
    <xf numFmtId="49" fontId="58" fillId="0" borderId="0" xfId="0" applyNumberFormat="1" applyFont="1" applyBorder="1"/>
    <xf numFmtId="0" fontId="58" fillId="0" borderId="0" xfId="0" quotePrefix="1" applyFont="1" applyBorder="1"/>
    <xf numFmtId="49" fontId="29" fillId="4" borderId="12" xfId="78" applyNumberFormat="1" applyFont="1" applyFill="1" applyBorder="1" applyAlignment="1"/>
    <xf numFmtId="49" fontId="5" fillId="4" borderId="12" xfId="45" applyNumberFormat="1" applyFont="1" applyFill="1" applyBorder="1" applyAlignment="1">
      <alignment horizontal="left"/>
    </xf>
    <xf numFmtId="49" fontId="29" fillId="0" borderId="0" xfId="45" applyNumberFormat="1" applyFont="1" applyBorder="1" applyAlignment="1">
      <alignment horizontal="left"/>
    </xf>
    <xf numFmtId="49" fontId="5" fillId="0" borderId="0" xfId="78" applyNumberFormat="1" applyFont="1" applyBorder="1" applyAlignment="1">
      <alignment horizontal="left"/>
    </xf>
    <xf numFmtId="49" fontId="51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0" xfId="1" applyNumberFormat="1" applyFont="1" applyFill="1" applyBorder="1" applyAlignment="1" applyProtection="1">
      <alignment horizontal="left" vertical="center" wrapText="1" shrinkToFit="1"/>
      <protection locked="0"/>
    </xf>
    <xf numFmtId="49" fontId="29" fillId="9" borderId="27" xfId="78" applyNumberFormat="1" applyFont="1" applyFill="1" applyBorder="1" applyAlignment="1">
      <alignment horizontal="center" vertical="center" wrapText="1"/>
    </xf>
    <xf numFmtId="49" fontId="5" fillId="4" borderId="12" xfId="45" applyNumberFormat="1" applyFont="1" applyFill="1" applyBorder="1" applyAlignment="1"/>
    <xf numFmtId="49" fontId="5" fillId="0" borderId="0" xfId="45" applyNumberFormat="1" applyFont="1" applyBorder="1"/>
    <xf numFmtId="49" fontId="5" fillId="0" borderId="0" xfId="78" applyNumberFormat="1" applyFont="1" applyBorder="1" applyAlignment="1">
      <alignment horizontal="center"/>
    </xf>
    <xf numFmtId="49" fontId="52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0" borderId="0" xfId="45" applyNumberFormat="1" applyFont="1" applyFill="1" applyBorder="1"/>
    <xf numFmtId="49" fontId="29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49" fontId="5" fillId="0" borderId="0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3" fillId="0" borderId="0" xfId="1" applyFont="1" applyFill="1" applyBorder="1" applyAlignment="1" applyProtection="1">
      <alignment horizontal="left" vertical="center" wrapText="1" shrinkToFit="1"/>
      <protection locked="0"/>
    </xf>
    <xf numFmtId="0" fontId="29" fillId="9" borderId="11" xfId="78" applyNumberFormat="1" applyFont="1" applyFill="1" applyBorder="1" applyAlignment="1">
      <alignment horizontal="center" vertical="center" wrapText="1"/>
    </xf>
    <xf numFmtId="49" fontId="31" fillId="0" borderId="0" xfId="45" applyNumberFormat="1" applyFont="1" applyFill="1" applyBorder="1" applyAlignment="1">
      <alignment horizontal="center"/>
    </xf>
    <xf numFmtId="179" fontId="29" fillId="4" borderId="12" xfId="93" applyNumberFormat="1" applyFont="1" applyFill="1" applyBorder="1" applyAlignment="1">
      <alignment horizontal="center" vertical="center" wrapText="1"/>
    </xf>
    <xf numFmtId="49" fontId="29" fillId="0" borderId="0" xfId="45" applyNumberFormat="1" applyFont="1" applyFill="1" applyBorder="1" applyAlignment="1">
      <alignment horizontal="center"/>
    </xf>
    <xf numFmtId="177" fontId="29" fillId="4" borderId="12" xfId="79" applyNumberFormat="1" applyFont="1" applyFill="1" applyBorder="1" applyAlignment="1">
      <alignment horizontal="center" vertical="center" wrapText="1"/>
    </xf>
    <xf numFmtId="49" fontId="29" fillId="4" borderId="12" xfId="79" applyNumberFormat="1" applyFont="1" applyFill="1" applyBorder="1" applyAlignment="1">
      <alignment horizontal="center" vertical="center" wrapText="1"/>
    </xf>
    <xf numFmtId="181" fontId="29" fillId="4" borderId="12" xfId="79" applyNumberFormat="1" applyFont="1" applyFill="1" applyBorder="1" applyAlignment="1">
      <alignment horizontal="center" vertical="center" wrapText="1"/>
    </xf>
    <xf numFmtId="165" fontId="29" fillId="4" borderId="12" xfId="2" applyNumberFormat="1" applyFont="1" applyFill="1" applyBorder="1" applyAlignment="1">
      <alignment horizontal="center" vertical="center" wrapText="1"/>
    </xf>
    <xf numFmtId="1" fontId="29" fillId="3" borderId="11" xfId="94" applyNumberFormat="1" applyFont="1" applyFill="1" applyBorder="1" applyAlignment="1">
      <alignment vertical="center" wrapText="1"/>
    </xf>
    <xf numFmtId="0" fontId="29" fillId="3" borderId="11" xfId="45" applyFont="1" applyFill="1" applyBorder="1" applyAlignment="1">
      <alignment vertical="center"/>
    </xf>
    <xf numFmtId="0" fontId="5" fillId="3" borderId="11" xfId="45" applyFont="1" applyFill="1" applyBorder="1"/>
    <xf numFmtId="49" fontId="5" fillId="2" borderId="12" xfId="78" applyNumberFormat="1" applyFont="1" applyFill="1" applyBorder="1" applyAlignment="1">
      <alignment horizontal="right"/>
    </xf>
    <xf numFmtId="49" fontId="5" fillId="2" borderId="12" xfId="78" applyNumberFormat="1" applyFont="1" applyFill="1" applyBorder="1" applyAlignment="1">
      <alignment horizontal="left"/>
    </xf>
    <xf numFmtId="165" fontId="5" fillId="2" borderId="12" xfId="94" applyNumberFormat="1" applyFont="1" applyFill="1" applyBorder="1" applyAlignment="1">
      <alignment horizontal="right"/>
    </xf>
    <xf numFmtId="0" fontId="154" fillId="0" borderId="12" xfId="0" applyFont="1" applyBorder="1" applyAlignment="1">
      <alignment horizontal="center" vertical="center" wrapText="1"/>
    </xf>
    <xf numFmtId="3" fontId="154" fillId="0" borderId="12" xfId="0" applyNumberFormat="1" applyFont="1" applyBorder="1" applyAlignment="1">
      <alignment horizontal="right" vertical="center" wrapText="1"/>
    </xf>
    <xf numFmtId="165" fontId="5" fillId="2" borderId="12" xfId="94" applyNumberFormat="1" applyFont="1" applyFill="1" applyBorder="1" applyAlignment="1">
      <alignment horizontal="left"/>
    </xf>
    <xf numFmtId="0" fontId="26" fillId="0" borderId="12" xfId="47" applyNumberFormat="1" applyFont="1" applyFill="1" applyBorder="1" applyAlignment="1">
      <alignment horizontal="left" wrapText="1"/>
    </xf>
    <xf numFmtId="0" fontId="5" fillId="0" borderId="12" xfId="45" applyFont="1" applyFill="1" applyBorder="1"/>
    <xf numFmtId="1" fontId="5" fillId="2" borderId="12" xfId="94" applyNumberFormat="1" applyFont="1" applyFill="1" applyBorder="1" applyAlignment="1">
      <alignment horizontal="right"/>
    </xf>
    <xf numFmtId="49" fontId="5" fillId="2" borderId="12" xfId="45" applyNumberFormat="1" applyFont="1" applyFill="1" applyBorder="1" applyAlignment="1">
      <alignment horizontal="left" wrapText="1"/>
    </xf>
    <xf numFmtId="165" fontId="5" fillId="2" borderId="12" xfId="94" quotePrefix="1" applyNumberFormat="1" applyFont="1" applyFill="1" applyBorder="1" applyAlignment="1">
      <alignment horizontal="right"/>
    </xf>
    <xf numFmtId="165" fontId="48" fillId="0" borderId="0" xfId="94" applyNumberFormat="1" applyFont="1" applyAlignment="1">
      <alignment horizontal="left" vertical="center" wrapText="1"/>
    </xf>
    <xf numFmtId="0" fontId="153" fillId="0" borderId="12" xfId="0" applyFont="1" applyBorder="1" applyAlignment="1">
      <alignment horizontal="left" vertical="center" wrapText="1"/>
    </xf>
    <xf numFmtId="0" fontId="5" fillId="0" borderId="0" xfId="45" applyFont="1" applyBorder="1" applyAlignment="1">
      <alignment horizontal="left" wrapText="1"/>
    </xf>
    <xf numFmtId="0" fontId="29" fillId="0" borderId="0" xfId="45" applyFont="1" applyBorder="1" applyAlignment="1">
      <alignment horizontal="left" wrapText="1"/>
    </xf>
    <xf numFmtId="0" fontId="31" fillId="0" borderId="0" xfId="45" applyFont="1" applyBorder="1" applyAlignment="1">
      <alignment horizontal="left" wrapText="1"/>
    </xf>
    <xf numFmtId="0" fontId="5" fillId="0" borderId="0" xfId="78" applyNumberFormat="1" applyFont="1" applyBorder="1" applyAlignment="1">
      <alignment horizontal="left" wrapText="1"/>
    </xf>
    <xf numFmtId="0" fontId="5" fillId="0" borderId="0" xfId="45" applyNumberFormat="1" applyFont="1" applyFill="1" applyBorder="1" applyAlignment="1">
      <alignment horizontal="left" wrapText="1"/>
    </xf>
    <xf numFmtId="0" fontId="5" fillId="0" borderId="0" xfId="45" applyNumberFormat="1" applyFont="1" applyBorder="1" applyAlignment="1">
      <alignment horizontal="left" wrapText="1"/>
    </xf>
    <xf numFmtId="0" fontId="25" fillId="0" borderId="12" xfId="47" applyFont="1" applyFill="1" applyBorder="1" applyAlignment="1">
      <alignment horizontal="center" vertical="center"/>
    </xf>
    <xf numFmtId="0" fontId="26" fillId="0" borderId="12" xfId="45" applyFont="1" applyFill="1" applyBorder="1" applyAlignment="1"/>
    <xf numFmtId="0" fontId="48" fillId="0" borderId="0" xfId="96" applyFont="1" applyAlignment="1">
      <alignment horizontal="center" vertical="center"/>
    </xf>
    <xf numFmtId="0" fontId="48" fillId="0" borderId="0" xfId="96" applyFont="1" applyAlignment="1">
      <alignment vertical="center"/>
    </xf>
    <xf numFmtId="0" fontId="155" fillId="0" borderId="0" xfId="0" applyFont="1" applyAlignment="1">
      <alignment vertical="center"/>
    </xf>
    <xf numFmtId="180" fontId="29" fillId="4" borderId="13" xfId="79" applyNumberFormat="1" applyFont="1" applyFill="1" applyBorder="1" applyAlignment="1">
      <alignment vertical="center" wrapText="1"/>
    </xf>
    <xf numFmtId="180" fontId="29" fillId="4" borderId="14" xfId="79" applyNumberFormat="1" applyFont="1" applyFill="1" applyBorder="1" applyAlignment="1">
      <alignment vertical="center" wrapText="1"/>
    </xf>
    <xf numFmtId="49" fontId="29" fillId="4" borderId="11" xfId="79" applyNumberFormat="1" applyFont="1" applyFill="1" applyBorder="1" applyAlignment="1">
      <alignment vertical="center" wrapText="1"/>
    </xf>
    <xf numFmtId="0" fontId="29" fillId="4" borderId="11" xfId="79" applyNumberFormat="1" applyFont="1" applyFill="1" applyBorder="1" applyAlignment="1">
      <alignment vertical="center" wrapText="1"/>
    </xf>
    <xf numFmtId="181" fontId="29" fillId="4" borderId="11" xfId="79" applyNumberFormat="1" applyFont="1" applyFill="1" applyBorder="1" applyAlignment="1">
      <alignment vertical="center" wrapText="1"/>
    </xf>
    <xf numFmtId="165" fontId="29" fillId="4" borderId="11" xfId="2" applyNumberFormat="1" applyFont="1" applyFill="1" applyBorder="1" applyAlignment="1">
      <alignment vertical="center" wrapText="1"/>
    </xf>
    <xf numFmtId="179" fontId="29" fillId="4" borderId="13" xfId="93" applyNumberFormat="1" applyFont="1" applyFill="1" applyBorder="1" applyAlignment="1">
      <alignment vertical="center" wrapText="1"/>
    </xf>
    <xf numFmtId="179" fontId="29" fillId="4" borderId="14" xfId="93" applyNumberFormat="1" applyFont="1" applyFill="1" applyBorder="1" applyAlignment="1">
      <alignment vertical="center" wrapText="1"/>
    </xf>
    <xf numFmtId="49" fontId="29" fillId="4" borderId="15" xfId="79" applyNumberFormat="1" applyFont="1" applyFill="1" applyBorder="1" applyAlignment="1">
      <alignment vertical="center" wrapText="1"/>
    </xf>
    <xf numFmtId="0" fontId="29" fillId="4" borderId="15" xfId="47" applyNumberFormat="1" applyFont="1" applyFill="1" applyBorder="1" applyAlignment="1">
      <alignment vertical="center" wrapText="1"/>
    </xf>
    <xf numFmtId="0" fontId="29" fillId="4" borderId="15" xfId="79" applyNumberFormat="1" applyFont="1" applyFill="1" applyBorder="1" applyAlignment="1">
      <alignment vertical="center" wrapText="1"/>
    </xf>
    <xf numFmtId="181" fontId="29" fillId="4" borderId="15" xfId="79" applyNumberFormat="1" applyFont="1" applyFill="1" applyBorder="1" applyAlignment="1">
      <alignment vertical="center" wrapText="1"/>
    </xf>
    <xf numFmtId="165" fontId="29" fillId="4" borderId="15" xfId="2" applyNumberFormat="1" applyFont="1" applyFill="1" applyBorder="1" applyAlignment="1">
      <alignment vertical="center" wrapText="1"/>
    </xf>
    <xf numFmtId="0" fontId="26" fillId="0" borderId="12" xfId="45" applyFont="1" applyFill="1" applyBorder="1" applyAlignment="1">
      <alignment vertical="center"/>
    </xf>
    <xf numFmtId="0" fontId="26" fillId="0" borderId="30" xfId="45" applyFont="1" applyFill="1" applyBorder="1" applyAlignment="1">
      <alignment horizontal="center"/>
    </xf>
    <xf numFmtId="49" fontId="29" fillId="0" borderId="0" xfId="45" applyNumberFormat="1" applyFont="1" applyFill="1" applyBorder="1" applyAlignment="1"/>
    <xf numFmtId="49" fontId="31" fillId="0" borderId="0" xfId="45" applyNumberFormat="1" applyFont="1" applyFill="1" applyBorder="1" applyAlignment="1"/>
    <xf numFmtId="0" fontId="26" fillId="0" borderId="12" xfId="45" applyFont="1" applyBorder="1"/>
    <xf numFmtId="0" fontId="2" fillId="0" borderId="5" xfId="1" applyFont="1" applyFill="1" applyBorder="1" applyAlignment="1" applyProtection="1">
      <alignment horizontal="left" vertical="center" wrapText="1" shrinkToFit="1"/>
      <protection locked="0"/>
    </xf>
    <xf numFmtId="0" fontId="2" fillId="0" borderId="6" xfId="1" applyFont="1" applyFill="1" applyBorder="1" applyAlignment="1" applyProtection="1">
      <alignment horizontal="left" vertical="center" wrapText="1" shrinkToFit="1"/>
      <protection locked="0"/>
    </xf>
    <xf numFmtId="0" fontId="3" fillId="0" borderId="5" xfId="1" applyFont="1" applyFill="1" applyBorder="1" applyAlignment="1" applyProtection="1">
      <alignment horizontal="left" vertical="center" wrapText="1" shrinkToFit="1"/>
      <protection locked="0"/>
    </xf>
    <xf numFmtId="0" fontId="3" fillId="0" borderId="6" xfId="1" applyFont="1" applyFill="1" applyBorder="1" applyAlignment="1" applyProtection="1">
      <alignment horizontal="left" vertical="center" wrapText="1" shrinkToFit="1"/>
      <protection locked="0"/>
    </xf>
    <xf numFmtId="0" fontId="4" fillId="0" borderId="0" xfId="0" applyFont="1" applyBorder="1" applyAlignment="1">
      <alignment horizontal="center"/>
    </xf>
    <xf numFmtId="0" fontId="2" fillId="0" borderId="8" xfId="1" applyFont="1" applyFill="1" applyBorder="1" applyAlignment="1" applyProtection="1">
      <alignment horizontal="left" vertical="center" wrapText="1" shrinkToFit="1"/>
      <protection locked="0"/>
    </xf>
    <xf numFmtId="0" fontId="2" fillId="0" borderId="9" xfId="1" applyFont="1" applyFill="1" applyBorder="1" applyAlignment="1" applyProtection="1">
      <alignment horizontal="left" vertical="center" wrapText="1" shrinkToFit="1"/>
      <protection locked="0"/>
    </xf>
    <xf numFmtId="0" fontId="56" fillId="0" borderId="5" xfId="1" applyFont="1" applyFill="1" applyBorder="1" applyAlignment="1" applyProtection="1">
      <alignment horizontal="left" vertical="center" wrapText="1" shrinkToFit="1"/>
      <protection locked="0"/>
    </xf>
    <xf numFmtId="0" fontId="56" fillId="0" borderId="6" xfId="1" applyFont="1" applyFill="1" applyBorder="1" applyAlignment="1" applyProtection="1">
      <alignment horizontal="left" vertical="center" wrapText="1" shrinkToFit="1"/>
      <protection locked="0"/>
    </xf>
    <xf numFmtId="0" fontId="155" fillId="0" borderId="0" xfId="0" applyFont="1" applyAlignment="1">
      <alignment horizontal="left" vertical="center"/>
    </xf>
    <xf numFmtId="0" fontId="2" fillId="0" borderId="2" xfId="1" applyFont="1" applyFill="1" applyBorder="1" applyAlignment="1" applyProtection="1">
      <alignment horizontal="center" vertical="center" wrapText="1" shrinkToFit="1"/>
      <protection locked="0"/>
    </xf>
    <xf numFmtId="0" fontId="2" fillId="0" borderId="3" xfId="1" applyFont="1" applyFill="1" applyBorder="1" applyAlignment="1" applyProtection="1">
      <alignment horizontal="center" vertical="center" wrapText="1" shrinkToFit="1"/>
      <protection locked="0"/>
    </xf>
    <xf numFmtId="0" fontId="2" fillId="0" borderId="0" xfId="1" applyFont="1" applyFill="1" applyBorder="1" applyAlignment="1" applyProtection="1">
      <alignment horizontal="left" vertical="center" wrapText="1" shrinkToFit="1"/>
      <protection locked="0"/>
    </xf>
    <xf numFmtId="0" fontId="3" fillId="0" borderId="0" xfId="1" applyFont="1" applyFill="1" applyBorder="1" applyAlignment="1" applyProtection="1">
      <alignment horizontal="left" vertical="center" wrapText="1" shrinkToFit="1"/>
      <protection locked="0"/>
    </xf>
    <xf numFmtId="0" fontId="4" fillId="0" borderId="0" xfId="45" applyFont="1" applyBorder="1" applyAlignment="1">
      <alignment horizontal="center"/>
    </xf>
    <xf numFmtId="1" fontId="4" fillId="0" borderId="0" xfId="45" applyNumberFormat="1" applyFont="1" applyBorder="1" applyAlignment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 shrinkToFit="1"/>
      <protection locked="0"/>
    </xf>
    <xf numFmtId="177" fontId="31" fillId="0" borderId="0" xfId="45" applyNumberFormat="1" applyFont="1" applyBorder="1" applyAlignment="1">
      <alignment horizontal="center"/>
    </xf>
    <xf numFmtId="0" fontId="31" fillId="0" borderId="0" xfId="45" applyFont="1" applyBorder="1" applyAlignment="1">
      <alignment horizontal="center"/>
    </xf>
    <xf numFmtId="49" fontId="29" fillId="9" borderId="11" xfId="78" applyNumberFormat="1" applyFont="1" applyFill="1" applyBorder="1" applyAlignment="1">
      <alignment horizontal="center" vertical="center" wrapText="1"/>
    </xf>
    <xf numFmtId="49" fontId="29" fillId="9" borderId="15" xfId="78" applyNumberFormat="1" applyFont="1" applyFill="1" applyBorder="1" applyAlignment="1">
      <alignment horizontal="center" vertical="center" wrapText="1"/>
    </xf>
    <xf numFmtId="165" fontId="29" fillId="9" borderId="13" xfId="94" applyNumberFormat="1" applyFont="1" applyFill="1" applyBorder="1" applyAlignment="1">
      <alignment horizontal="center" vertical="center" wrapText="1"/>
    </xf>
    <xf numFmtId="165" fontId="29" fillId="9" borderId="14" xfId="94" applyNumberFormat="1" applyFont="1" applyFill="1" applyBorder="1" applyAlignment="1">
      <alignment horizontal="center" vertical="center" wrapText="1"/>
    </xf>
    <xf numFmtId="0" fontId="29" fillId="3" borderId="29" xfId="45" applyFont="1" applyFill="1" applyBorder="1" applyAlignment="1">
      <alignment horizontal="center" vertical="center"/>
    </xf>
    <xf numFmtId="0" fontId="29" fillId="3" borderId="10" xfId="45" applyFont="1" applyFill="1" applyBorder="1" applyAlignment="1">
      <alignment horizontal="center" vertical="center"/>
    </xf>
    <xf numFmtId="1" fontId="29" fillId="3" borderId="11" xfId="94" applyNumberFormat="1" applyFont="1" applyFill="1" applyBorder="1" applyAlignment="1">
      <alignment horizontal="center" vertical="center" wrapText="1"/>
    </xf>
    <xf numFmtId="1" fontId="29" fillId="3" borderId="15" xfId="94" applyNumberFormat="1" applyFont="1" applyFill="1" applyBorder="1" applyAlignment="1">
      <alignment horizontal="center" vertical="center" wrapText="1"/>
    </xf>
    <xf numFmtId="0" fontId="29" fillId="3" borderId="11" xfId="45" applyFont="1" applyFill="1" applyBorder="1" applyAlignment="1">
      <alignment horizontal="center" vertical="center" wrapText="1"/>
    </xf>
    <xf numFmtId="0" fontId="29" fillId="3" borderId="15" xfId="45" applyFont="1" applyFill="1" applyBorder="1" applyAlignment="1">
      <alignment horizontal="center" vertical="center" wrapText="1"/>
    </xf>
    <xf numFmtId="0" fontId="29" fillId="3" borderId="11" xfId="45" applyFont="1" applyFill="1" applyBorder="1" applyAlignment="1">
      <alignment horizontal="center" vertical="center"/>
    </xf>
    <xf numFmtId="0" fontId="29" fillId="3" borderId="15" xfId="45" applyFont="1" applyFill="1" applyBorder="1" applyAlignment="1">
      <alignment horizontal="center" vertical="center"/>
    </xf>
    <xf numFmtId="14" fontId="29" fillId="4" borderId="12" xfId="78" applyNumberFormat="1" applyFont="1" applyFill="1" applyBorder="1" applyAlignment="1">
      <alignment horizontal="center"/>
    </xf>
    <xf numFmtId="0" fontId="29" fillId="4" borderId="13" xfId="45" applyFont="1" applyFill="1" applyBorder="1" applyAlignment="1">
      <alignment horizontal="center"/>
    </xf>
    <xf numFmtId="0" fontId="29" fillId="4" borderId="18" xfId="45" applyFont="1" applyFill="1" applyBorder="1" applyAlignment="1">
      <alignment horizontal="center"/>
    </xf>
    <xf numFmtId="0" fontId="29" fillId="4" borderId="14" xfId="45" applyFont="1" applyFill="1" applyBorder="1" applyAlignment="1">
      <alignment horizontal="center"/>
    </xf>
    <xf numFmtId="0" fontId="31" fillId="0" borderId="0" xfId="45" applyFont="1" applyBorder="1" applyAlignment="1">
      <alignment horizontal="center" vertical="center"/>
    </xf>
    <xf numFmtId="177" fontId="29" fillId="0" borderId="0" xfId="45" applyNumberFormat="1" applyFont="1" applyBorder="1" applyAlignment="1">
      <alignment horizontal="center"/>
    </xf>
    <xf numFmtId="0" fontId="29" fillId="0" borderId="0" xfId="45" applyFont="1" applyBorder="1" applyAlignment="1">
      <alignment horizontal="center"/>
    </xf>
    <xf numFmtId="0" fontId="4" fillId="0" borderId="0" xfId="78" applyNumberFormat="1" applyFont="1" applyBorder="1" applyAlignment="1">
      <alignment horizontal="center"/>
    </xf>
    <xf numFmtId="0" fontId="29" fillId="0" borderId="10" xfId="78" applyNumberFormat="1" applyFont="1" applyBorder="1" applyAlignment="1">
      <alignment horizontal="center" vertical="center"/>
    </xf>
    <xf numFmtId="49" fontId="29" fillId="9" borderId="13" xfId="78" applyNumberFormat="1" applyFont="1" applyFill="1" applyBorder="1" applyAlignment="1">
      <alignment horizontal="center" vertical="center" wrapText="1"/>
    </xf>
    <xf numFmtId="49" fontId="29" fillId="9" borderId="18" xfId="78" applyNumberFormat="1" applyFont="1" applyFill="1" applyBorder="1" applyAlignment="1">
      <alignment horizontal="center" vertical="center" wrapText="1"/>
    </xf>
    <xf numFmtId="49" fontId="29" fillId="9" borderId="14" xfId="78" applyNumberFormat="1" applyFont="1" applyFill="1" applyBorder="1" applyAlignment="1">
      <alignment horizontal="center" vertical="center" wrapText="1"/>
    </xf>
    <xf numFmtId="0" fontId="29" fillId="9" borderId="11" xfId="78" applyNumberFormat="1" applyFont="1" applyFill="1" applyBorder="1" applyAlignment="1">
      <alignment horizontal="center" vertical="center" wrapText="1"/>
    </xf>
    <xf numFmtId="0" fontId="29" fillId="9" borderId="15" xfId="78" applyNumberFormat="1" applyFont="1" applyFill="1" applyBorder="1" applyAlignment="1">
      <alignment horizontal="center" vertical="center" wrapText="1"/>
    </xf>
    <xf numFmtId="165" fontId="29" fillId="3" borderId="12" xfId="94" applyNumberFormat="1" applyFont="1" applyFill="1" applyBorder="1" applyAlignment="1">
      <alignment horizontal="center" vertical="center" wrapText="1"/>
    </xf>
    <xf numFmtId="165" fontId="29" fillId="3" borderId="11" xfId="94" applyNumberFormat="1" applyFont="1" applyFill="1" applyBorder="1" applyAlignment="1">
      <alignment horizontal="center" vertical="center" wrapText="1"/>
    </xf>
    <xf numFmtId="165" fontId="29" fillId="3" borderId="15" xfId="94" applyNumberFormat="1" applyFont="1" applyFill="1" applyBorder="1" applyAlignment="1">
      <alignment horizontal="center" vertical="center" wrapText="1"/>
    </xf>
    <xf numFmtId="165" fontId="25" fillId="11" borderId="11" xfId="2" applyNumberFormat="1" applyFont="1" applyFill="1" applyBorder="1" applyAlignment="1">
      <alignment horizontal="center" vertical="center" wrapText="1"/>
    </xf>
    <xf numFmtId="165" fontId="25" fillId="11" borderId="15" xfId="2" applyNumberFormat="1" applyFont="1" applyFill="1" applyBorder="1" applyAlignment="1">
      <alignment horizontal="center" vertical="center" wrapText="1"/>
    </xf>
    <xf numFmtId="0" fontId="4" fillId="11" borderId="0" xfId="101" applyFont="1" applyFill="1" applyBorder="1" applyAlignment="1">
      <alignment horizontal="center"/>
    </xf>
    <xf numFmtId="197" fontId="25" fillId="0" borderId="11" xfId="102" applyNumberFormat="1" applyFont="1" applyFill="1" applyBorder="1" applyAlignment="1">
      <alignment horizontal="center" vertical="center" wrapText="1"/>
    </xf>
    <xf numFmtId="197" fontId="25" fillId="0" borderId="15" xfId="102" applyNumberFormat="1" applyFont="1" applyFill="1" applyBorder="1" applyAlignment="1">
      <alignment horizontal="center" vertical="center" wrapText="1"/>
    </xf>
    <xf numFmtId="0" fontId="25" fillId="11" borderId="11" xfId="101" applyFont="1" applyFill="1" applyBorder="1" applyAlignment="1">
      <alignment horizontal="center" vertical="center" wrapText="1"/>
    </xf>
    <xf numFmtId="0" fontId="25" fillId="11" borderId="15" xfId="101" applyFont="1" applyFill="1" applyBorder="1" applyAlignment="1">
      <alignment horizontal="center" vertical="center" wrapText="1"/>
    </xf>
    <xf numFmtId="0" fontId="25" fillId="11" borderId="13" xfId="101" applyFont="1" applyFill="1" applyBorder="1" applyAlignment="1">
      <alignment horizontal="center" vertical="center" wrapText="1"/>
    </xf>
    <xf numFmtId="0" fontId="25" fillId="11" borderId="14" xfId="101" applyFont="1" applyFill="1" applyBorder="1" applyAlignment="1">
      <alignment horizontal="center" vertical="center" wrapText="1"/>
    </xf>
    <xf numFmtId="165" fontId="60" fillId="0" borderId="0" xfId="2" applyNumberFormat="1" applyFont="1" applyAlignment="1">
      <alignment horizontal="center"/>
    </xf>
    <xf numFmtId="165" fontId="59" fillId="0" borderId="13" xfId="2" applyNumberFormat="1" applyFont="1" applyBorder="1" applyAlignment="1">
      <alignment horizontal="center" wrapText="1"/>
    </xf>
    <xf numFmtId="165" fontId="59" fillId="0" borderId="18" xfId="2" applyNumberFormat="1" applyFont="1" applyBorder="1" applyAlignment="1">
      <alignment horizontal="center" wrapText="1"/>
    </xf>
    <xf numFmtId="165" fontId="59" fillId="0" borderId="14" xfId="2" applyNumberFormat="1" applyFont="1" applyBorder="1" applyAlignment="1">
      <alignment horizontal="center" wrapText="1"/>
    </xf>
    <xf numFmtId="165" fontId="59" fillId="0" borderId="11" xfId="2" applyNumberFormat="1" applyFont="1" applyBorder="1" applyAlignment="1">
      <alignment horizontal="center" vertical="center" wrapText="1"/>
    </xf>
    <xf numFmtId="165" fontId="59" fillId="0" borderId="15" xfId="2" applyNumberFormat="1" applyFont="1" applyBorder="1" applyAlignment="1">
      <alignment horizontal="center" vertical="center" wrapText="1"/>
    </xf>
    <xf numFmtId="164" fontId="59" fillId="0" borderId="13" xfId="3" applyFont="1" applyBorder="1" applyAlignment="1">
      <alignment horizontal="center" vertical="center" wrapText="1"/>
    </xf>
    <xf numFmtId="164" fontId="59" fillId="0" borderId="14" xfId="3" applyFont="1" applyBorder="1" applyAlignment="1">
      <alignment horizontal="center" vertical="center" wrapText="1"/>
    </xf>
    <xf numFmtId="1" fontId="59" fillId="0" borderId="11" xfId="3" applyNumberFormat="1" applyFont="1" applyBorder="1" applyAlignment="1">
      <alignment horizontal="center" vertical="center" wrapText="1"/>
    </xf>
    <xf numFmtId="1" fontId="59" fillId="0" borderId="15" xfId="3" applyNumberFormat="1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25" fillId="0" borderId="11" xfId="47" applyFont="1" applyFill="1" applyBorder="1" applyAlignment="1">
      <alignment horizontal="center" vertical="center"/>
    </xf>
    <xf numFmtId="0" fontId="25" fillId="0" borderId="15" xfId="47" applyFont="1" applyFill="1" applyBorder="1" applyAlignment="1">
      <alignment horizontal="center" vertical="center"/>
    </xf>
    <xf numFmtId="0" fontId="30" fillId="0" borderId="11" xfId="45" applyFont="1" applyFill="1" applyBorder="1" applyAlignment="1">
      <alignment horizontal="center" vertical="center"/>
    </xf>
    <xf numFmtId="0" fontId="30" fillId="0" borderId="20" xfId="45" applyFont="1" applyFill="1" applyBorder="1" applyAlignment="1">
      <alignment horizontal="center" vertical="center"/>
    </xf>
    <xf numFmtId="0" fontId="30" fillId="0" borderId="15" xfId="45" applyFont="1" applyFill="1" applyBorder="1" applyAlignment="1">
      <alignment horizontal="center" vertical="center"/>
    </xf>
    <xf numFmtId="179" fontId="31" fillId="0" borderId="0" xfId="46" applyNumberFormat="1" applyFont="1" applyFill="1" applyBorder="1" applyAlignment="1">
      <alignment horizontal="center" vertical="center"/>
    </xf>
    <xf numFmtId="0" fontId="29" fillId="0" borderId="0" xfId="45" applyNumberFormat="1" applyFont="1" applyFill="1" applyBorder="1" applyAlignment="1">
      <alignment horizontal="center"/>
    </xf>
    <xf numFmtId="179" fontId="29" fillId="0" borderId="0" xfId="46" applyNumberFormat="1" applyFont="1" applyFill="1" applyBorder="1" applyAlignment="1">
      <alignment horizontal="center"/>
    </xf>
    <xf numFmtId="0" fontId="31" fillId="0" borderId="0" xfId="45" applyNumberFormat="1" applyFont="1" applyFill="1" applyBorder="1" applyAlignment="1">
      <alignment horizontal="center"/>
    </xf>
    <xf numFmtId="179" fontId="31" fillId="0" borderId="0" xfId="46" applyNumberFormat="1" applyFont="1" applyFill="1" applyBorder="1" applyAlignment="1">
      <alignment horizontal="center"/>
    </xf>
    <xf numFmtId="0" fontId="4" fillId="0" borderId="0" xfId="45" applyNumberFormat="1" applyFont="1" applyFill="1" applyBorder="1" applyAlignment="1">
      <alignment horizontal="center"/>
    </xf>
    <xf numFmtId="0" fontId="29" fillId="0" borderId="10" xfId="45" applyNumberFormat="1" applyFont="1" applyFill="1" applyBorder="1" applyAlignment="1">
      <alignment horizontal="center" vertical="center"/>
    </xf>
    <xf numFmtId="177" fontId="29" fillId="4" borderId="12" xfId="47" applyNumberFormat="1" applyFont="1" applyFill="1" applyBorder="1" applyAlignment="1">
      <alignment horizontal="center" vertical="center" wrapText="1"/>
    </xf>
    <xf numFmtId="180" fontId="29" fillId="4" borderId="12" xfId="47" applyNumberFormat="1" applyFont="1" applyFill="1" applyBorder="1" applyAlignment="1">
      <alignment horizontal="center" vertical="center" wrapText="1"/>
    </xf>
    <xf numFmtId="0" fontId="29" fillId="4" borderId="11" xfId="47" applyNumberFormat="1" applyFont="1" applyFill="1" applyBorder="1" applyAlignment="1">
      <alignment horizontal="center" vertical="center" wrapText="1"/>
    </xf>
    <xf numFmtId="0" fontId="29" fillId="4" borderId="15" xfId="47" applyNumberFormat="1" applyFont="1" applyFill="1" applyBorder="1" applyAlignment="1">
      <alignment horizontal="center" vertical="center" wrapText="1"/>
    </xf>
    <xf numFmtId="181" fontId="29" fillId="4" borderId="11" xfId="47" applyNumberFormat="1" applyFont="1" applyFill="1" applyBorder="1" applyAlignment="1">
      <alignment horizontal="center" vertical="center" wrapText="1"/>
    </xf>
    <xf numFmtId="181" fontId="29" fillId="4" borderId="15" xfId="47" applyNumberFormat="1" applyFont="1" applyFill="1" applyBorder="1" applyAlignment="1">
      <alignment horizontal="center" vertical="center" wrapText="1"/>
    </xf>
    <xf numFmtId="179" fontId="29" fillId="4" borderId="11" xfId="46" applyNumberFormat="1" applyFont="1" applyFill="1" applyBorder="1" applyAlignment="1">
      <alignment horizontal="center" vertical="center" wrapText="1"/>
    </xf>
    <xf numFmtId="179" fontId="29" fillId="4" borderId="15" xfId="46" applyNumberFormat="1" applyFont="1" applyFill="1" applyBorder="1" applyAlignment="1">
      <alignment horizontal="center" vertical="center" wrapText="1"/>
    </xf>
    <xf numFmtId="0" fontId="25" fillId="0" borderId="11" xfId="45" applyFont="1" applyFill="1" applyBorder="1" applyAlignment="1">
      <alignment horizontal="center" vertical="center"/>
    </xf>
    <xf numFmtId="0" fontId="25" fillId="0" borderId="20" xfId="45" applyFont="1" applyFill="1" applyBorder="1" applyAlignment="1">
      <alignment horizontal="center" vertical="center"/>
    </xf>
    <xf numFmtId="0" fontId="25" fillId="0" borderId="15" xfId="45" applyFont="1" applyFill="1" applyBorder="1" applyAlignment="1">
      <alignment horizontal="center" vertical="center"/>
    </xf>
    <xf numFmtId="177" fontId="29" fillId="4" borderId="11" xfId="79" applyNumberFormat="1" applyFont="1" applyFill="1" applyBorder="1" applyAlignment="1">
      <alignment horizontal="center" vertical="center" wrapText="1"/>
    </xf>
    <xf numFmtId="177" fontId="29" fillId="4" borderId="15" xfId="79" applyNumberFormat="1" applyFont="1" applyFill="1" applyBorder="1" applyAlignment="1">
      <alignment horizontal="center" vertical="center" wrapText="1"/>
    </xf>
    <xf numFmtId="0" fontId="25" fillId="0" borderId="12" xfId="45" applyFont="1" applyBorder="1" applyAlignment="1">
      <alignment horizontal="center"/>
    </xf>
    <xf numFmtId="0" fontId="26" fillId="0" borderId="11" xfId="45" applyFont="1" applyBorder="1" applyAlignment="1">
      <alignment horizontal="center" vertical="center"/>
    </xf>
    <xf numFmtId="0" fontId="26" fillId="0" borderId="20" xfId="45" applyFont="1" applyBorder="1" applyAlignment="1">
      <alignment horizontal="center" vertical="center"/>
    </xf>
    <xf numFmtId="0" fontId="26" fillId="0" borderId="15" xfId="45" applyFont="1" applyBorder="1" applyAlignment="1">
      <alignment horizontal="center" vertical="center"/>
    </xf>
    <xf numFmtId="179" fontId="4" fillId="0" borderId="0" xfId="65" applyNumberFormat="1" applyFont="1" applyFill="1" applyBorder="1" applyAlignment="1">
      <alignment horizontal="center" vertical="center"/>
    </xf>
    <xf numFmtId="179" fontId="29" fillId="0" borderId="10" xfId="65" applyNumberFormat="1" applyFont="1" applyFill="1" applyBorder="1" applyAlignment="1">
      <alignment horizontal="center" vertical="center"/>
    </xf>
    <xf numFmtId="179" fontId="29" fillId="4" borderId="13" xfId="65" applyNumberFormat="1" applyFont="1" applyFill="1" applyBorder="1" applyAlignment="1">
      <alignment horizontal="center" vertical="center"/>
    </xf>
    <xf numFmtId="179" fontId="29" fillId="4" borderId="14" xfId="65" applyNumberFormat="1" applyFont="1" applyFill="1" applyBorder="1" applyAlignment="1">
      <alignment horizontal="center" vertical="center"/>
    </xf>
    <xf numFmtId="179" fontId="29" fillId="4" borderId="18" xfId="65" applyNumberFormat="1" applyFont="1" applyFill="1" applyBorder="1" applyAlignment="1">
      <alignment horizontal="center" vertical="center"/>
    </xf>
    <xf numFmtId="0" fontId="29" fillId="4" borderId="12" xfId="47" applyNumberFormat="1" applyFont="1" applyFill="1" applyBorder="1" applyAlignment="1">
      <alignment horizontal="center" wrapText="1"/>
    </xf>
    <xf numFmtId="179" fontId="31" fillId="0" borderId="0" xfId="65" applyNumberFormat="1" applyFont="1" applyAlignment="1">
      <alignment horizontal="center" vertical="center"/>
    </xf>
    <xf numFmtId="179" fontId="29" fillId="0" borderId="0" xfId="65" applyNumberFormat="1" applyFont="1" applyFill="1" applyBorder="1" applyAlignment="1">
      <alignment horizontal="center"/>
    </xf>
  </cellXfs>
  <cellStyles count="477">
    <cellStyle name="          _x000d__x000a_shell=progman.exe_x000d__x000a_m" xfId="107"/>
    <cellStyle name="_x000d__x000a_JournalTemplate=C:\COMFO\CTALK\JOURSTD.TPL_x000d__x000a_LbStateAddress=3 3 0 251 1 89 2 311_x000d__x000a_LbStateJou" xfId="108"/>
    <cellStyle name="# ##0" xfId="4"/>
    <cellStyle name="??" xfId="50"/>
    <cellStyle name="?? [0.00]_ Att. 1- Cover" xfId="109"/>
    <cellStyle name="?? [0]" xfId="51"/>
    <cellStyle name="???? [0.00]_List-dwg" xfId="110"/>
    <cellStyle name="????_List-dwg" xfId="111"/>
    <cellStyle name="???[0]_?? DI" xfId="112"/>
    <cellStyle name="???_?? DI" xfId="113"/>
    <cellStyle name="??[0]_BRE" xfId="114"/>
    <cellStyle name="??_ ??? ???? " xfId="115"/>
    <cellStyle name="@ET_Style?@font-face" xfId="52"/>
    <cellStyle name="_Book1" xfId="116"/>
    <cellStyle name="•W?_Format" xfId="117"/>
    <cellStyle name="•W€_Format" xfId="118"/>
    <cellStyle name="•W_Format" xfId="119"/>
    <cellStyle name="W_STDFOR" xfId="120"/>
    <cellStyle name="0" xfId="121"/>
    <cellStyle name="0,0_x000d__x000a_NA_x000d__x000a_" xfId="53"/>
    <cellStyle name="00" xfId="5"/>
    <cellStyle name="1" xfId="122"/>
    <cellStyle name="¹éºÐÀ²_±âÅ¸" xfId="123"/>
    <cellStyle name="2" xfId="124"/>
    <cellStyle name="20" xfId="54"/>
    <cellStyle name="20 2" xfId="55"/>
    <cellStyle name="20% - Nhấn1" xfId="125"/>
    <cellStyle name="20% - Nhấn2" xfId="126"/>
    <cellStyle name="20% - Nhấn3" xfId="127"/>
    <cellStyle name="20% - Nhấn4" xfId="128"/>
    <cellStyle name="20% - Nhấn5" xfId="129"/>
    <cellStyle name="20% - Nhấn6" xfId="130"/>
    <cellStyle name="20% - 강조색1" xfId="131"/>
    <cellStyle name="20% - 강조색2" xfId="132"/>
    <cellStyle name="20% - 강조색3" xfId="133"/>
    <cellStyle name="20% - 강조색4" xfId="134"/>
    <cellStyle name="20% - 강조색5" xfId="135"/>
    <cellStyle name="20% - 강조색6" xfId="136"/>
    <cellStyle name="3" xfId="137"/>
    <cellStyle name="4" xfId="138"/>
    <cellStyle name="40% - Nhấn1" xfId="139"/>
    <cellStyle name="40% - Nhấn2" xfId="140"/>
    <cellStyle name="40% - Nhấn3" xfId="141"/>
    <cellStyle name="40% - Nhấn4" xfId="142"/>
    <cellStyle name="40% - Nhấn5" xfId="143"/>
    <cellStyle name="40% - Nhấn6" xfId="144"/>
    <cellStyle name="40% - 강조색1" xfId="145"/>
    <cellStyle name="40% - 강조색2" xfId="146"/>
    <cellStyle name="40% - 강조색3" xfId="147"/>
    <cellStyle name="40% - 강조색4" xfId="148"/>
    <cellStyle name="40% - 강조색5" xfId="149"/>
    <cellStyle name="40% - 강조색6" xfId="150"/>
    <cellStyle name="52" xfId="56"/>
    <cellStyle name="6" xfId="151"/>
    <cellStyle name="6_ban ra thang 05" xfId="152"/>
    <cellStyle name="6_Nhat ky chung  VP 2011" xfId="153"/>
    <cellStyle name="6_NKC- HNam2011 ngay 12.05" xfId="154"/>
    <cellStyle name="6_NKC Hoàng Hà 2012" xfId="155"/>
    <cellStyle name="6_NKCTSinhnăm2011" xfId="156"/>
    <cellStyle name="6_NKCTSinhnăm2011_NKC TR.Sinh 2012" xfId="157"/>
    <cellStyle name="60% - Nhấn1" xfId="158"/>
    <cellStyle name="60% - Nhấn2" xfId="159"/>
    <cellStyle name="60% - Nhấn3" xfId="160"/>
    <cellStyle name="60% - Nhấn4" xfId="161"/>
    <cellStyle name="60% - Nhấn5" xfId="162"/>
    <cellStyle name="60% - Nhấn6" xfId="163"/>
    <cellStyle name="60% - 강조색1" xfId="164"/>
    <cellStyle name="60% - 강조색2" xfId="165"/>
    <cellStyle name="60% - 강조색3" xfId="166"/>
    <cellStyle name="60% - 강조색4" xfId="167"/>
    <cellStyle name="60% - 강조색5" xfId="168"/>
    <cellStyle name="60% - 강조색6" xfId="169"/>
    <cellStyle name="75" xfId="170"/>
    <cellStyle name="a" xfId="57"/>
    <cellStyle name="ÅëÈ­ [0]_      " xfId="171"/>
    <cellStyle name="AeE­ [0]_INQUIRY ¿?¾÷AßAø " xfId="172"/>
    <cellStyle name="ÅëÈ­ [0]_S" xfId="173"/>
    <cellStyle name="ÅëÈ­_      " xfId="174"/>
    <cellStyle name="AeE­_INQUIRY ¿?¾÷AßAø " xfId="175"/>
    <cellStyle name="ÅëÈ­_S" xfId="176"/>
    <cellStyle name="args.style" xfId="177"/>
    <cellStyle name="AssumptionHeader" xfId="178"/>
    <cellStyle name="ÄÞ¸¶ [0]_      " xfId="179"/>
    <cellStyle name="AÞ¸¶ [0]_INQUIRY ¿?¾÷AßAø " xfId="58"/>
    <cellStyle name="ÄÞ¸¶ [0]_L601CPT" xfId="180"/>
    <cellStyle name="ÄÞ¸¶_      " xfId="181"/>
    <cellStyle name="AÞ¸¶_INQUIRY ¿?¾÷AßAø " xfId="59"/>
    <cellStyle name="ÄÞ¸¶_L601CPT" xfId="182"/>
    <cellStyle name="Body" xfId="183"/>
    <cellStyle name="C?AØ_¿?¾÷CoE² " xfId="60"/>
    <cellStyle name="Ç¥ÁØ_      " xfId="184"/>
    <cellStyle name="C￥AØ_¿μ¾÷CoE² " xfId="61"/>
    <cellStyle name="Ç¥ÁØ_±³°¢¼ö·®" xfId="185"/>
    <cellStyle name="C￥AØ_≫c¾÷ºIº° AN°e " xfId="186"/>
    <cellStyle name="Ç¥ÁØ_S" xfId="187"/>
    <cellStyle name="Calc Currency (0)" xfId="62"/>
    <cellStyle name="Calc Currency (0) 2" xfId="63"/>
    <cellStyle name="Calc Percent (0)" xfId="188"/>
    <cellStyle name="Calc Percent (1)" xfId="189"/>
    <cellStyle name="category" xfId="190"/>
    <cellStyle name="Changeable" xfId="191"/>
    <cellStyle name="Changeable2" xfId="192"/>
    <cellStyle name="Chuẩn 2" xfId="193"/>
    <cellStyle name="Chuẩn 2 2" xfId="194"/>
    <cellStyle name="Chuẩn 3" xfId="195"/>
    <cellStyle name="Chuẩn 4" xfId="196"/>
    <cellStyle name="Chuẩn 5" xfId="197"/>
    <cellStyle name="Chuẩn 6" xfId="198"/>
    <cellStyle name="Chuẩn 9" xfId="199"/>
    <cellStyle name="Comma" xfId="2" builtinId="3"/>
    <cellStyle name="Comma  - Style1" xfId="200"/>
    <cellStyle name="Comma  - Style2" xfId="201"/>
    <cellStyle name="Comma  - Style3" xfId="202"/>
    <cellStyle name="Comma  - Style4" xfId="203"/>
    <cellStyle name="Comma  - Style5" xfId="204"/>
    <cellStyle name="Comma  - Style6" xfId="205"/>
    <cellStyle name="Comma  - Style7" xfId="206"/>
    <cellStyle name="Comma  - Style8" xfId="207"/>
    <cellStyle name="Comma [0] 2" xfId="6"/>
    <cellStyle name="Comma 10" xfId="98"/>
    <cellStyle name="Comma 11" xfId="103"/>
    <cellStyle name="Comma 2" xfId="7"/>
    <cellStyle name="Comma 2 2" xfId="64"/>
    <cellStyle name="Comma 3" xfId="8"/>
    <cellStyle name="Comma 3 2" xfId="46"/>
    <cellStyle name="Comma 4" xfId="9"/>
    <cellStyle name="Comma 4 2" xfId="93"/>
    <cellStyle name="Comma 5" xfId="65"/>
    <cellStyle name="Comma 6" xfId="66"/>
    <cellStyle name="Comma 7" xfId="67"/>
    <cellStyle name="Comma 8" xfId="94"/>
    <cellStyle name="Comma 9" xfId="97"/>
    <cellStyle name="Comma_luong 2009_ban in luong t7" xfId="104"/>
    <cellStyle name="Comma_NKC_ TRUONG SINH" xfId="106"/>
    <cellStyle name="Comma_NKCTSinhnăm2011" xfId="102"/>
    <cellStyle name="Comma0" xfId="10"/>
    <cellStyle name="Comma0 2" xfId="68"/>
    <cellStyle name="Copied" xfId="208"/>
    <cellStyle name="Currency 2" xfId="11"/>
    <cellStyle name="Currency 3" xfId="95"/>
    <cellStyle name="Currency0" xfId="12"/>
    <cellStyle name="Currency-protected" xfId="209"/>
    <cellStyle name="D1" xfId="210"/>
    <cellStyle name="Date" xfId="13"/>
    <cellStyle name="Date 2" xfId="69"/>
    <cellStyle name="Dấu phảy 2" xfId="211"/>
    <cellStyle name="Dấu phảy 2 2" xfId="212"/>
    <cellStyle name="Dấu phảy 3" xfId="213"/>
    <cellStyle name="Dấu phảy 4" xfId="214"/>
    <cellStyle name="Dấu phảy 5" xfId="215"/>
    <cellStyle name="Dấu phảy 7" xfId="216"/>
    <cellStyle name="Đầu ra" xfId="217"/>
    <cellStyle name="Đầu vào" xfId="218"/>
    <cellStyle name="ddmmyy" xfId="14"/>
    <cellStyle name="Đề mục 1" xfId="219"/>
    <cellStyle name="Đề mục 2" xfId="220"/>
    <cellStyle name="Đề mục 3" xfId="221"/>
    <cellStyle name="Đề mục 4" xfId="222"/>
    <cellStyle name="Dezimal [0]_NEGS" xfId="223"/>
    <cellStyle name="Dezimal_NEGS" xfId="224"/>
    <cellStyle name="e" xfId="225"/>
    <cellStyle name="Enter Currency (0)" xfId="226"/>
    <cellStyle name="Entered" xfId="227"/>
    <cellStyle name="Euro" xfId="15"/>
    <cellStyle name="f" xfId="228"/>
    <cellStyle name="Fixed" xfId="16"/>
    <cellStyle name="Fixed 2" xfId="70"/>
    <cellStyle name="Ghi chú" xfId="229"/>
    <cellStyle name="Grey" xfId="71"/>
    <cellStyle name="Head 1" xfId="230"/>
    <cellStyle name="HEADER" xfId="231"/>
    <cellStyle name="Header1" xfId="17"/>
    <cellStyle name="Header2" xfId="18"/>
    <cellStyle name="Heading" xfId="72"/>
    <cellStyle name="Heading 1 2" xfId="19"/>
    <cellStyle name="Heading 2 2" xfId="20"/>
    <cellStyle name="Heading1" xfId="232"/>
    <cellStyle name="Heading2" xfId="233"/>
    <cellStyle name="HEADINGS" xfId="234"/>
    <cellStyle name="HEADINGSTOP" xfId="235"/>
    <cellStyle name="Hidden" xfId="236"/>
    <cellStyle name="Input [yellow]" xfId="73"/>
    <cellStyle name="Internal" xfId="237"/>
    <cellStyle name="Item" xfId="238"/>
    <cellStyle name="Kiểm tra Ô" xfId="239"/>
    <cellStyle name="Ledger 17 x 11 in" xfId="240"/>
    <cellStyle name="Link Currency (0)" xfId="241"/>
    <cellStyle name="Millares [0]_Well Timing" xfId="21"/>
    <cellStyle name="Millares_Well Timing" xfId="22"/>
    <cellStyle name="Milliers [0]_      " xfId="242"/>
    <cellStyle name="Milliers_      " xfId="243"/>
    <cellStyle name="Model" xfId="244"/>
    <cellStyle name="moi" xfId="74"/>
    <cellStyle name="Moneda [0]_Well Timing" xfId="23"/>
    <cellStyle name="Moneda_Well Timing" xfId="24"/>
    <cellStyle name="Monétaire [0]_      " xfId="245"/>
    <cellStyle name="Monétaire_      " xfId="246"/>
    <cellStyle name="n" xfId="25"/>
    <cellStyle name="Nhấn1" xfId="247"/>
    <cellStyle name="Nhấn2" xfId="248"/>
    <cellStyle name="Nhấn3" xfId="249"/>
    <cellStyle name="Nhấn4" xfId="250"/>
    <cellStyle name="Nhấn5" xfId="251"/>
    <cellStyle name="Nhấn6" xfId="252"/>
    <cellStyle name="Normal" xfId="0" builtinId="0"/>
    <cellStyle name="Normal - Style1" xfId="75"/>
    <cellStyle name="Normal 2" xfId="3"/>
    <cellStyle name="Normal 2 2" xfId="76"/>
    <cellStyle name="Normal 3" xfId="1"/>
    <cellStyle name="Normal 3 3" xfId="253"/>
    <cellStyle name="Normal 4" xfId="26"/>
    <cellStyle name="Normal 4 2" xfId="99"/>
    <cellStyle name="Normal 5" xfId="45"/>
    <cellStyle name="Normal 5 2" xfId="96"/>
    <cellStyle name="Normal 6" xfId="77"/>
    <cellStyle name="Normal 7" xfId="100"/>
    <cellStyle name="Normal VN" xfId="27"/>
    <cellStyle name="Normal_Bang luong NTT" xfId="101"/>
    <cellStyle name="Normal_HT SO MAU - LY" xfId="78"/>
    <cellStyle name="Normal_HT SO MAU - LY 2" xfId="48"/>
    <cellStyle name="Normal_MAU HTS T5-04" xfId="49"/>
    <cellStyle name="Normal_Sheet2" xfId="105"/>
    <cellStyle name="Normal_THU-CHI 48 HB" xfId="47"/>
    <cellStyle name="Normal_THU-CHI 48 HB_Mau NXT" xfId="79"/>
    <cellStyle name="Normal1" xfId="254"/>
    <cellStyle name="Ô Được nối kết" xfId="255"/>
    <cellStyle name="Œ…‹æØ‚è [0.00]_AXE BLOCK DIAGRAM" xfId="256"/>
    <cellStyle name="Œ…‹æØ‚è_AXE BLOCK DIAGRAM" xfId="257"/>
    <cellStyle name="oft Excel]_x000d__x000a_Comment=The open=/f lines load custom functions into the Paste Function list._x000d__x000a_Maximized=2_x000d__x000a_Basics=1_x000d__x000a_A" xfId="258"/>
    <cellStyle name="oft Excel]_x000d__x000a_Comment=The open=/f lines load custom functions into the Paste Function list._x000d__x000a_Maximized=3_x000d__x000a_Basics=1_x000d__x000a_A" xfId="259"/>
    <cellStyle name="omma [0]_Mktg Prog" xfId="260"/>
    <cellStyle name="ormal_Sheet1_1" xfId="261"/>
    <cellStyle name="Pattern" xfId="80"/>
    <cellStyle name="per.style" xfId="262"/>
    <cellStyle name="Percent [2]" xfId="81"/>
    <cellStyle name="Percent [2] 2" xfId="82"/>
    <cellStyle name="PERCENTAGE" xfId="263"/>
    <cellStyle name="PrePop Currency (0)" xfId="264"/>
    <cellStyle name="Price_level2" xfId="265"/>
    <cellStyle name="Pricelist_level1" xfId="266"/>
    <cellStyle name="Protected" xfId="267"/>
    <cellStyle name="regstoresfromspecstores" xfId="268"/>
    <cellStyle name="RevList" xfId="269"/>
    <cellStyle name="s]_x000d__x000a_spooler=yes_x000d__x000a_load=_x000d__x000a_Beep=yes_x000d__x000a_NullPort=None_x000d__x000a_BorderWidth=3_x000d__x000a_CursorBlinkRate=1200_x000d__x000a_DoubleClickSpeed=452_x000d__x000a_Programs=co" xfId="270"/>
    <cellStyle name="s1" xfId="271"/>
    <cellStyle name="SHADEDSTORES" xfId="272"/>
    <cellStyle name="Siêu nối kết_Book1" xfId="273"/>
    <cellStyle name="specstores" xfId="274"/>
    <cellStyle name="Standard_NEGS" xfId="275"/>
    <cellStyle name="Style 1" xfId="276"/>
    <cellStyle name="Style Date" xfId="28"/>
    <cellStyle name="style_1" xfId="277"/>
    <cellStyle name="subhead" xfId="278"/>
    <cellStyle name="Subtotal" xfId="279"/>
    <cellStyle name="T" xfId="83"/>
    <cellStyle name="T_0.4PhapVanCuoi" xfId="280"/>
    <cellStyle name="T_200930NKC Newtech 2009" xfId="281"/>
    <cellStyle name="T_24.01.2010 HTS Nam Tien Thanh 2009" xfId="282"/>
    <cellStyle name="T_35 BanCoc" xfId="283"/>
    <cellStyle name="T_35BanCocTDinh14.2006moi" xfId="284"/>
    <cellStyle name="T_ban ra thang 05" xfId="285"/>
    <cellStyle name="T_Bang can doi tong hop nam 2009 - Hoang Ha" xfId="286"/>
    <cellStyle name="T_Bang can doi tong hop nam 2009 - Hoang Ha_NKC Hoàng Hà 2012" xfId="287"/>
    <cellStyle name="T_Bang can doi tong hop nam 2009 - Hoang Ha_NKCTSinhnăm2011" xfId="288"/>
    <cellStyle name="T_Bang can doi tong hop nam 2009 - Hoang Ha_NKCTSinhnăm2011_NKC TR.Sinh 2012" xfId="289"/>
    <cellStyle name="T_Bang luong" xfId="290"/>
    <cellStyle name="T_Bangkebanra" xfId="291"/>
    <cellStyle name="T_Bangkebanra_NKC Hoàng Hà 2012" xfId="292"/>
    <cellStyle name="T_Bangkebanra_NKCTSinhnăm2011" xfId="293"/>
    <cellStyle name="T_Bangkebanra_NKCTSinhnăm2011_NKC TR.Sinh 2012" xfId="294"/>
    <cellStyle name="T_BCC Idics 2010" xfId="295"/>
    <cellStyle name="T_Book1" xfId="296"/>
    <cellStyle name="T_Book1_0.4PhapVanCuoi" xfId="297"/>
    <cellStyle name="T_Book1_1" xfId="298"/>
    <cellStyle name="T_Book1_1_Book1" xfId="299"/>
    <cellStyle name="T_Book1_1_triet tinh tuan giao - tu phan phoi 1" xfId="300"/>
    <cellStyle name="T_Book1_2" xfId="301"/>
    <cellStyle name="T_Book1_2_Book1" xfId="302"/>
    <cellStyle name="T_Book1_2_triet tinh tuan giao - tu phan phoi 1" xfId="303"/>
    <cellStyle name="T_Book1_Book1" xfId="304"/>
    <cellStyle name="T_Book1_Book1_1" xfId="305"/>
    <cellStyle name="T_Book1_Book1_Book1" xfId="306"/>
    <cellStyle name="T_Book1_Book3" xfId="307"/>
    <cellStyle name="T_Book1_DT DZ35" xfId="308"/>
    <cellStyle name="T_Book1_DT§Z110 QuePhongTKKTSuaTung" xfId="309"/>
    <cellStyle name="T_Book1_DT§Z110 QuePhongTKKTSuaTung_1" xfId="310"/>
    <cellStyle name="T_Book1_DZ_110_QuePhong_TKKT_10-3-06" xfId="311"/>
    <cellStyle name="T_Book1_triet tinh tuan giao - tu phan phoi 1" xfId="312"/>
    <cellStyle name="T_Book1_TT nha lop hoc ban nam sin - xa chung chai(In 21.02.08)" xfId="313"/>
    <cellStyle name="T_Book3" xfId="314"/>
    <cellStyle name="T_Book4" xfId="315"/>
    <cellStyle name="T_Book5" xfId="316"/>
    <cellStyle name="T_Book6" xfId="317"/>
    <cellStyle name="T_Copy of Bangkebanra" xfId="318"/>
    <cellStyle name="T_Copy of Bangkebanra_NKC Hoàng Hà 2012" xfId="319"/>
    <cellStyle name="T_Copy of Bangkebanra_NKCTSinhnăm2011" xfId="320"/>
    <cellStyle name="T_Copy of Bangkebanra_NKCTSinhnăm2011_NKC TR.Sinh 2012" xfId="321"/>
    <cellStyle name="T_Copy of NKC_in moi 24.12 de in" xfId="322"/>
    <cellStyle name="T_Copy of NKC_in moi 24.12 de in_NKC Hoàng Hà 2012" xfId="323"/>
    <cellStyle name="T_DT DZ35" xfId="324"/>
    <cellStyle name="T_DT§Z110 QuePhongPA2TK" xfId="325"/>
    <cellStyle name="T_DT§Z110 QuePhongPA2TKcuoi" xfId="326"/>
    <cellStyle name="T_DT§Z110 QuePhongTKKTSuaTung" xfId="327"/>
    <cellStyle name="T_DT§Z110VinhYen 15-11-04" xfId="328"/>
    <cellStyle name="T_Du toan thi cong" xfId="329"/>
    <cellStyle name="T_DutoandecuongKS2" xfId="330"/>
    <cellStyle name="T_DZ 110 PhoNoi" xfId="331"/>
    <cellStyle name="T_DZ 110 UB-PL 1-2-05" xfId="332"/>
    <cellStyle name="T_DZ 110 UB-PL 1-2-05_Book1" xfId="333"/>
    <cellStyle name="T_DZ 110 UB-PL 1-2-05_Du Toan" xfId="334"/>
    <cellStyle name="T_DZ 110 UB-PL 1-2-05_triet tinh tuan giao - tu phan phoi 1" xfId="335"/>
    <cellStyle name="T_DZ 110 UB-PL 1-2-05_TriettinhThepMa" xfId="336"/>
    <cellStyle name="T_DZ 110 UB-PL 12-11-04" xfId="337"/>
    <cellStyle name="T_DZ_110_QuePhong_TKKT_10-3-06" xfId="338"/>
    <cellStyle name="T_DZ22kV DucXuan" xfId="339"/>
    <cellStyle name="T_HTS Nam Thai 2006" xfId="340"/>
    <cellStyle name="T_HTS Nam Thai 2006_NKC Hoàng Hà 2012" xfId="341"/>
    <cellStyle name="T_HTS_chuan(080119)" xfId="342"/>
    <cellStyle name="T_HTS_chuan(080119)_NKC Hoàng Hà 2012" xfId="343"/>
    <cellStyle name="T_KE CTo Quynh do 1" xfId="344"/>
    <cellStyle name="T_Ke DZ 0,4kV Quynh Do" xfId="345"/>
    <cellStyle name="T_Ke DZ 0,4kV Quynh Do_DutoandecuongKS2" xfId="346"/>
    <cellStyle name="T_Kho 156 chuan" xfId="347"/>
    <cellStyle name="T_Kho 156 chuan_NKC Hoàng Hà 2012" xfId="348"/>
    <cellStyle name="T_Kho bai" xfId="349"/>
    <cellStyle name="T_Ky" xfId="350"/>
    <cellStyle name="T_Ky_0.4PhapVanCuoi" xfId="351"/>
    <cellStyle name="T_MAU HTS 2008-thuy" xfId="352"/>
    <cellStyle name="T_MAU HTS 2008-thuy_Nhat ky chung  VP 2011" xfId="353"/>
    <cellStyle name="T_MAU HTS dd" xfId="354"/>
    <cellStyle name="T_MAU HTS dd_NKC Hoàng Hà 2012" xfId="355"/>
    <cellStyle name="T_MAU HTS dd_NKCTSinhnăm2011" xfId="356"/>
    <cellStyle name="T_MAU HTS dd_NKCTSinhnăm2011_NKC TR.Sinh 2012" xfId="357"/>
    <cellStyle name="T_moi" xfId="358"/>
    <cellStyle name="T_MongdenbuBanCoc" xfId="359"/>
    <cellStyle name="T_NC Thu hoi" xfId="360"/>
    <cellStyle name="T_Nhat ky chung  VP 2011" xfId="361"/>
    <cellStyle name="T_Nhat ky chung2007" xfId="362"/>
    <cellStyle name="T_Nhat ky chung2007_NKC Hoàng Hà 2012" xfId="363"/>
    <cellStyle name="T_NKC - Hoang Ha 2009 moi" xfId="364"/>
    <cellStyle name="T_NKC - Hoang Ha 2009 moi_NKC Hoàng Hà 2012" xfId="365"/>
    <cellStyle name="T_NKC - Hoang Ha 2010" xfId="366"/>
    <cellStyle name="T_NKC - Hoang Ha 2010_NKC Hoàng Hà 2012" xfId="367"/>
    <cellStyle name="T_NKC - Hoang Ha nam 2010" xfId="368"/>
    <cellStyle name="T_NKC - Hoang Ha nam 2010_NKC Hoàng Hà 2012" xfId="369"/>
    <cellStyle name="T_NKC - Hoang Ha2007" xfId="370"/>
    <cellStyle name="T_NKC - Hoang Ha2008" xfId="371"/>
    <cellStyle name="T_NKC - Hoang Ha2008 in" xfId="372"/>
    <cellStyle name="T_NKC - Hoang Ha2008 in_NKC Hoàng Hà 2012" xfId="373"/>
    <cellStyle name="T_NKC - Hoang Ha2008_NKC Hoàng Hà 2012" xfId="374"/>
    <cellStyle name="T_NKC de in- chuan" xfId="375"/>
    <cellStyle name="T_NKC de in- chuan_NKC Hoàng Hà 2012" xfId="376"/>
    <cellStyle name="T_NKC- HNam2011 ngay 12.05" xfId="377"/>
    <cellStyle name="T_NKC Hoang Ha 2010 - in" xfId="378"/>
    <cellStyle name="T_NKC Hoàng Hà 2012" xfId="379"/>
    <cellStyle name="T_NKC su tu vang" xfId="380"/>
    <cellStyle name="T_NKC su tu vang_NKC Hoàng Hà 2012" xfId="381"/>
    <cellStyle name="T_NKC su tu vang_NKCTSinhnăm2011" xfId="382"/>
    <cellStyle name="T_NKC su tu vang_NKCTSinhnăm2011_NKC TR.Sinh 2012" xfId="383"/>
    <cellStyle name="T_NKC_ TRUONG SINH" xfId="384"/>
    <cellStyle name="T_NKC_ TRUONG SINH_NKC Hoàng Hà 2012" xfId="385"/>
    <cellStyle name="T_NKC_ TRUONG SINH_NKCTSinhnăm2011" xfId="386"/>
    <cellStyle name="T_NKC_ TRUONG SINH_NKCTSinhnăm2011_NKC TR.Sinh 2012" xfId="387"/>
    <cellStyle name="T_NKC_ TRUONG SINH1" xfId="388"/>
    <cellStyle name="T_NKC_ TRUONG SINH1_ban ra thang 05" xfId="389"/>
    <cellStyle name="T_NKC_ TRUONG SINH1_Nhat ky chung  VP 2011" xfId="390"/>
    <cellStyle name="T_NKC_ TRUONG SINH1_NKC- HNam2011 ngay 12.05" xfId="391"/>
    <cellStyle name="T_NKC_ TRUONG SINH1_NKC Hoàng Hà 2012" xfId="392"/>
    <cellStyle name="T_NKC_ TRUONG SINH1_NKCTSinhnăm2011" xfId="393"/>
    <cellStyle name="T_NKC_ TRUONG SINH1_NKCTSinhnăm2011_NKC TR.Sinh 2012" xfId="394"/>
    <cellStyle name="T_NKC2008" xfId="395"/>
    <cellStyle name="T_NKC2008_NKC Hoàng Hà 2012" xfId="396"/>
    <cellStyle name="T_NKC2008_NKCTSinhnăm2011" xfId="397"/>
    <cellStyle name="T_NKC2008_NKCTSinhnăm2011_NKC TR.Sinh 2012" xfId="398"/>
    <cellStyle name="T_NKCTSinh19-4năm2011" xfId="399"/>
    <cellStyle name="T_NKCTSinh19-4năm2011_NKC Hoàng Hà 2012" xfId="400"/>
    <cellStyle name="T_NKCTSinhnăm2011" xfId="401"/>
    <cellStyle name="T_NKCTSinhnăm2011_NKC TR.Sinh 2012" xfId="402"/>
    <cellStyle name="T_P6.1" xfId="403"/>
    <cellStyle name="T_Phong TC tua chua" xfId="404"/>
    <cellStyle name="T_QT di chuyen ca phe" xfId="405"/>
    <cellStyle name="T_Tongke" xfId="406"/>
    <cellStyle name="T_triet tinh tuan giao - tu phan phoi 1" xfId="407"/>
    <cellStyle name="T_TriettinhThepMa" xfId="408"/>
    <cellStyle name="T_TriettinhThepMa_Book1" xfId="409"/>
    <cellStyle name="T_TriettinhThepMa_triet tinh tuan giao - tu phan phoi 1" xfId="410"/>
    <cellStyle name="T_TTBacKan" xfId="411"/>
    <cellStyle name="T_UB xa Xa Dung - DBD" xfId="412"/>
    <cellStyle name="Text Indent A" xfId="413"/>
    <cellStyle name="Text Indent B" xfId="414"/>
    <cellStyle name="th" xfId="84"/>
    <cellStyle name="þ_x001d_ð¤_x000c_¯þ_x0014__x000d_¨þU_x0001_À_x0004_ _x0015__x000f__x0001__x0001_" xfId="415"/>
    <cellStyle name="þ_x001d_ð·_x000c_æþ'_x000d_ßþU_x0001_Ø_x0005_ü_x0014__x0007__x0001__x0001_" xfId="416"/>
    <cellStyle name="þ_x001d_ðÇ%Uý—&amp;Hý9_x0008_Ÿ_x0009_s_x000a__x0007__x0001__x0001_" xfId="417"/>
    <cellStyle name="Tiêu đề" xfId="418"/>
    <cellStyle name="Tieu_de_2" xfId="419"/>
    <cellStyle name="Tính toán" xfId="420"/>
    <cellStyle name="Tổng" xfId="421"/>
    <cellStyle name="Tốt" xfId="422"/>
    <cellStyle name="Total 2" xfId="29"/>
    <cellStyle name="Trung tính" xfId="423"/>
    <cellStyle name="TTinDN" xfId="30"/>
    <cellStyle name="Tua de so" xfId="31"/>
    <cellStyle name="Unlocked" xfId="424"/>
    <cellStyle name="uvinh" xfId="425"/>
    <cellStyle name="Văn bản Cảnh báo" xfId="426"/>
    <cellStyle name="Văn bản Giải thích" xfId="427"/>
    <cellStyle name="viet" xfId="85"/>
    <cellStyle name="viet2" xfId="86"/>
    <cellStyle name="Vn Time 13" xfId="428"/>
    <cellStyle name="Vn Time 14" xfId="429"/>
    <cellStyle name="vnhead1" xfId="430"/>
    <cellStyle name="vnhead3" xfId="431"/>
    <cellStyle name="vntxt1" xfId="432"/>
    <cellStyle name="vntxt2" xfId="433"/>
    <cellStyle name="Währung [0]_UXO VII" xfId="434"/>
    <cellStyle name="Währung_UXO VII" xfId="435"/>
    <cellStyle name="Warning" xfId="436"/>
    <cellStyle name="Xấu" xfId="437"/>
    <cellStyle name="xuan" xfId="87"/>
    <cellStyle name="เครื่องหมายสกุลเงิน [0]_FTC_OFFER" xfId="438"/>
    <cellStyle name="เครื่องหมายสกุลเงิน_FTC_OFFER" xfId="439"/>
    <cellStyle name="น้บะภฒ_95" xfId="440"/>
    <cellStyle name="ปกติ_FTC_OFFER" xfId="441"/>
    <cellStyle name="ฤธถ [0]_95" xfId="442"/>
    <cellStyle name="ฤธถ_95" xfId="443"/>
    <cellStyle name="ล๋ศญ [0]_95" xfId="444"/>
    <cellStyle name="ล๋ศญ_95" xfId="445"/>
    <cellStyle name="วฅมุ_4ฟ๙ฝวภ๛" xfId="446"/>
    <cellStyle name=" [0.00]_ Att. 1- Cover" xfId="32"/>
    <cellStyle name="_ Att. 1- Cover" xfId="33"/>
    <cellStyle name="?_ Att. 1- Cover" xfId="34"/>
    <cellStyle name="강조색1" xfId="447"/>
    <cellStyle name="강조색2" xfId="448"/>
    <cellStyle name="강조색3" xfId="449"/>
    <cellStyle name="강조색4" xfId="450"/>
    <cellStyle name="강조색5" xfId="451"/>
    <cellStyle name="강조색6" xfId="452"/>
    <cellStyle name="경고문" xfId="453"/>
    <cellStyle name="계산" xfId="454"/>
    <cellStyle name="나쁨" xfId="455"/>
    <cellStyle name="똿뗦먛귟 [0.00]_PRODUCT DETAIL Q1" xfId="35"/>
    <cellStyle name="똿뗦먛귟_PRODUCT DETAIL Q1" xfId="36"/>
    <cellStyle name="메모" xfId="456"/>
    <cellStyle name="믅됞 [0.00]_PRODUCT DETAIL Q1" xfId="37"/>
    <cellStyle name="믅됞_PRODUCT DETAIL Q1" xfId="38"/>
    <cellStyle name="백분율_95" xfId="39"/>
    <cellStyle name="보통" xfId="457"/>
    <cellStyle name="뷭?_BOOKSHIP" xfId="40"/>
    <cellStyle name="설명 텍스트" xfId="458"/>
    <cellStyle name="셀 확인" xfId="459"/>
    <cellStyle name="연결된 셀" xfId="460"/>
    <cellStyle name="요약" xfId="461"/>
    <cellStyle name="입력" xfId="462"/>
    <cellStyle name="제목" xfId="463"/>
    <cellStyle name="제목 1" xfId="464"/>
    <cellStyle name="제목 2" xfId="465"/>
    <cellStyle name="제목 3" xfId="466"/>
    <cellStyle name="제목 4" xfId="467"/>
    <cellStyle name="좋음" xfId="468"/>
    <cellStyle name="출력" xfId="469"/>
    <cellStyle name="콤마 [0]_ 비목별 월별기술 " xfId="470"/>
    <cellStyle name="콤마_ 비목별 월별기술 " xfId="471"/>
    <cellStyle name="통화 [0]_1202" xfId="41"/>
    <cellStyle name="통화_1202" xfId="42"/>
    <cellStyle name="표준_(정보부문)월별인원계획" xfId="43"/>
    <cellStyle name="一般_00Q3902REV.1" xfId="88"/>
    <cellStyle name="千分位[0]_00Q3902REV.1" xfId="89"/>
    <cellStyle name="千分位_00Q3902REV.1" xfId="90"/>
    <cellStyle name="桁区切り [0.00]_BE-BQ" xfId="472"/>
    <cellStyle name="桁区切り_BE-BQ" xfId="473"/>
    <cellStyle name="標準_2110-5" xfId="474"/>
    <cellStyle name="貨幣 [0]_00Q3902REV.1" xfId="91"/>
    <cellStyle name="貨幣[0]_BRE" xfId="44"/>
    <cellStyle name="貨幣_00Q3902REV.1" xfId="92"/>
    <cellStyle name="通貨 [0.00]_BE-BQ" xfId="475"/>
    <cellStyle name="通貨_BE-BQ" xfId="4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MTK"/>
      <sheetName val="NKC"/>
      <sheetName val="SC"/>
      <sheetName val="Lương"/>
      <sheetName val="BPBTL"/>
      <sheetName val="HH&amp;KH,NCC"/>
      <sheetName val="NXT"/>
      <sheetName val="SCTQTM và tiền gửi"/>
      <sheetName val="Quy TM"/>
      <sheetName val="CDSPS"/>
      <sheetName val="CĐKT"/>
      <sheetName val="KQKD"/>
    </sheetNames>
    <sheetDataSet>
      <sheetData sheetId="0"/>
      <sheetData sheetId="1"/>
      <sheetData sheetId="2"/>
      <sheetData sheetId="3">
        <row r="5">
          <cell r="I5">
            <v>16571538.46153846</v>
          </cell>
        </row>
        <row r="8">
          <cell r="I8">
            <v>16136153.846153846</v>
          </cell>
        </row>
        <row r="12">
          <cell r="D12">
            <v>23000000</v>
          </cell>
        </row>
      </sheetData>
      <sheetData sheetId="4">
        <row r="8">
          <cell r="F8">
            <v>240000</v>
          </cell>
          <cell r="H8">
            <v>360000</v>
          </cell>
          <cell r="I8">
            <v>120000</v>
          </cell>
        </row>
        <row r="9">
          <cell r="F9">
            <v>220000</v>
          </cell>
          <cell r="H9">
            <v>330000</v>
          </cell>
          <cell r="I9">
            <v>110000</v>
          </cell>
        </row>
      </sheetData>
      <sheetData sheetId="5">
        <row r="6">
          <cell r="H6" t="str">
            <v>131ANPHAT</v>
          </cell>
          <cell r="I6" t="str">
            <v>Công ty TNHH An Phát</v>
          </cell>
        </row>
        <row r="7">
          <cell r="H7" t="str">
            <v>131GHOUSE</v>
          </cell>
          <cell r="I7" t="str">
            <v>Công ty TNHH GreenHouse</v>
          </cell>
        </row>
        <row r="8">
          <cell r="H8" t="str">
            <v>131BINHAN</v>
          </cell>
          <cell r="I8" t="str">
            <v>Công ty cổ phần Bình An</v>
          </cell>
        </row>
        <row r="9">
          <cell r="H9" t="str">
            <v>131ASNAC</v>
          </cell>
          <cell r="I9" t="str">
            <v>Công ty cổ phần quốc tế ASNAC</v>
          </cell>
        </row>
        <row r="10">
          <cell r="H10" t="str">
            <v>131CASACA</v>
          </cell>
          <cell r="I10" t="str">
            <v>Công ty thương mại quốc tế CASACA</v>
          </cell>
        </row>
        <row r="11">
          <cell r="H11" t="str">
            <v>331TUENHI</v>
          </cell>
          <cell r="I11" t="str">
            <v>Công ty TNHH Tuệ Nhi</v>
          </cell>
        </row>
        <row r="12">
          <cell r="H12" t="str">
            <v>331ANDUONG</v>
          </cell>
          <cell r="I12" t="str">
            <v>Công ty CP đầu tư phát triển An Dương</v>
          </cell>
        </row>
        <row r="13">
          <cell r="H13" t="str">
            <v>331BAONAM</v>
          </cell>
          <cell r="I13" t="str">
            <v>Công ty Cổ phần Bảo Nam</v>
          </cell>
        </row>
        <row r="14">
          <cell r="H14" t="str">
            <v>331HUNGDUNG</v>
          </cell>
          <cell r="I14" t="str">
            <v>Công ty TNHH Thương mại Hùng Dũng</v>
          </cell>
        </row>
        <row r="15">
          <cell r="H15" t="str">
            <v>331THANGLONG</v>
          </cell>
          <cell r="I15" t="str">
            <v>Công ty TNHH Thiên Long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0"/>
  <sheetViews>
    <sheetView workbookViewId="0">
      <pane ySplit="5" topLeftCell="A180" activePane="bottomLeft" state="frozen"/>
      <selection pane="bottomLeft" activeCell="H183" sqref="H183"/>
    </sheetView>
  </sheetViews>
  <sheetFormatPr defaultRowHeight="14.5"/>
  <cols>
    <col min="1" max="1" width="12.453125" customWidth="1"/>
    <col min="3" max="3" width="53.453125" customWidth="1"/>
    <col min="4" max="4" width="16.453125" customWidth="1"/>
    <col min="5" max="5" width="18.26953125" customWidth="1"/>
  </cols>
  <sheetData>
    <row r="1" spans="1:5" s="175" customFormat="1" ht="16.5">
      <c r="A1" s="176" t="s">
        <v>296</v>
      </c>
      <c r="B1" s="374" t="s">
        <v>403</v>
      </c>
      <c r="C1" s="374"/>
      <c r="D1" s="374"/>
      <c r="E1" s="374"/>
    </row>
    <row r="2" spans="1:5" s="175" customFormat="1" ht="15.5">
      <c r="A2" s="176" t="s">
        <v>297</v>
      </c>
      <c r="B2" s="175" t="s">
        <v>404</v>
      </c>
      <c r="D2" s="177"/>
      <c r="E2" s="273"/>
    </row>
    <row r="3" spans="1:5" ht="33" customHeight="1">
      <c r="A3" s="369" t="s">
        <v>140</v>
      </c>
      <c r="B3" s="369"/>
      <c r="C3" s="369"/>
      <c r="D3" s="369"/>
      <c r="E3" s="369"/>
    </row>
    <row r="4" spans="1:5" ht="15.5">
      <c r="A4" s="3"/>
      <c r="B4" s="3"/>
      <c r="C4" s="3"/>
      <c r="D4" s="3"/>
      <c r="E4" s="3"/>
    </row>
    <row r="5" spans="1:5" ht="15">
      <c r="A5" s="4" t="s">
        <v>0</v>
      </c>
      <c r="B5" s="375" t="s">
        <v>1</v>
      </c>
      <c r="C5" s="376"/>
      <c r="D5" s="4" t="s">
        <v>2</v>
      </c>
      <c r="E5" s="4" t="s">
        <v>3</v>
      </c>
    </row>
    <row r="6" spans="1:5" ht="21" customHeight="1">
      <c r="A6" s="2">
        <v>111</v>
      </c>
      <c r="B6" s="365" t="s">
        <v>5</v>
      </c>
      <c r="C6" s="366"/>
      <c r="D6" s="2">
        <v>111</v>
      </c>
      <c r="E6" s="2" t="s">
        <v>4</v>
      </c>
    </row>
    <row r="7" spans="1:5" ht="21" customHeight="1">
      <c r="A7" s="1">
        <v>1111</v>
      </c>
      <c r="B7" s="367" t="s">
        <v>6</v>
      </c>
      <c r="C7" s="368"/>
      <c r="D7" s="1">
        <v>111</v>
      </c>
      <c r="E7" s="1" t="s">
        <v>4</v>
      </c>
    </row>
    <row r="8" spans="1:5" ht="21" customHeight="1">
      <c r="A8" s="1">
        <v>1112</v>
      </c>
      <c r="B8" s="367" t="s">
        <v>7</v>
      </c>
      <c r="C8" s="368"/>
      <c r="D8" s="1">
        <v>111</v>
      </c>
      <c r="E8" s="1" t="s">
        <v>4</v>
      </c>
    </row>
    <row r="9" spans="1:5" ht="21" customHeight="1">
      <c r="A9" s="2">
        <v>112</v>
      </c>
      <c r="B9" s="365" t="s">
        <v>8</v>
      </c>
      <c r="C9" s="366"/>
      <c r="D9" s="2">
        <v>112</v>
      </c>
      <c r="E9" s="2" t="s">
        <v>4</v>
      </c>
    </row>
    <row r="10" spans="1:5" ht="21" customHeight="1">
      <c r="A10" s="1">
        <v>1121</v>
      </c>
      <c r="B10" s="367" t="s">
        <v>6</v>
      </c>
      <c r="C10" s="368"/>
      <c r="D10" s="1">
        <v>112</v>
      </c>
      <c r="E10" s="1" t="s">
        <v>4</v>
      </c>
    </row>
    <row r="11" spans="1:5" ht="21" customHeight="1">
      <c r="A11" s="1">
        <v>1122</v>
      </c>
      <c r="B11" s="367" t="s">
        <v>7</v>
      </c>
      <c r="C11" s="368"/>
      <c r="D11" s="1">
        <v>112</v>
      </c>
      <c r="E11" s="1" t="s">
        <v>4</v>
      </c>
    </row>
    <row r="12" spans="1:5" ht="21" customHeight="1">
      <c r="A12" s="2">
        <v>121</v>
      </c>
      <c r="B12" s="365" t="s">
        <v>210</v>
      </c>
      <c r="C12" s="366"/>
      <c r="D12" s="2">
        <v>121</v>
      </c>
      <c r="E12" s="2" t="s">
        <v>4</v>
      </c>
    </row>
    <row r="13" spans="1:5" ht="21" customHeight="1">
      <c r="A13" s="1">
        <v>1211</v>
      </c>
      <c r="B13" s="367" t="s">
        <v>9</v>
      </c>
      <c r="C13" s="368"/>
      <c r="D13" s="1">
        <v>121</v>
      </c>
      <c r="E13" s="1" t="s">
        <v>4</v>
      </c>
    </row>
    <row r="14" spans="1:5" ht="21" customHeight="1">
      <c r="A14" s="1">
        <v>1212</v>
      </c>
      <c r="B14" s="367" t="s">
        <v>43</v>
      </c>
      <c r="C14" s="368"/>
      <c r="D14" s="1">
        <v>121</v>
      </c>
      <c r="E14" s="1" t="s">
        <v>4</v>
      </c>
    </row>
    <row r="15" spans="1:5" ht="21" customHeight="1">
      <c r="A15" s="1">
        <v>1218</v>
      </c>
      <c r="B15" s="367" t="s">
        <v>211</v>
      </c>
      <c r="C15" s="368"/>
      <c r="D15" s="1">
        <v>121</v>
      </c>
      <c r="E15" s="1" t="s">
        <v>4</v>
      </c>
    </row>
    <row r="16" spans="1:5" ht="21" customHeight="1">
      <c r="A16" s="2">
        <v>128</v>
      </c>
      <c r="B16" s="365" t="s">
        <v>212</v>
      </c>
      <c r="C16" s="366"/>
      <c r="D16" s="2">
        <v>128</v>
      </c>
      <c r="E16" s="2" t="s">
        <v>4</v>
      </c>
    </row>
    <row r="17" spans="1:5" ht="21" customHeight="1">
      <c r="A17" s="1">
        <v>1281</v>
      </c>
      <c r="B17" s="367" t="s">
        <v>10</v>
      </c>
      <c r="C17" s="368"/>
      <c r="D17" s="1">
        <v>128</v>
      </c>
      <c r="E17" s="1" t="s">
        <v>4</v>
      </c>
    </row>
    <row r="18" spans="1:5" ht="21" customHeight="1">
      <c r="A18" s="1">
        <v>1282</v>
      </c>
      <c r="B18" s="367" t="s">
        <v>43</v>
      </c>
      <c r="C18" s="368"/>
      <c r="D18" s="1">
        <v>128</v>
      </c>
      <c r="E18" s="1" t="s">
        <v>4</v>
      </c>
    </row>
    <row r="19" spans="1:5" ht="21" customHeight="1">
      <c r="A19" s="1">
        <v>1283</v>
      </c>
      <c r="B19" s="367" t="s">
        <v>213</v>
      </c>
      <c r="C19" s="368"/>
      <c r="D19" s="1">
        <v>128</v>
      </c>
      <c r="E19" s="1" t="s">
        <v>4</v>
      </c>
    </row>
    <row r="20" spans="1:5" ht="21" customHeight="1">
      <c r="A20" s="1">
        <v>1288</v>
      </c>
      <c r="B20" s="367" t="s">
        <v>214</v>
      </c>
      <c r="C20" s="368"/>
      <c r="D20" s="1">
        <v>128</v>
      </c>
      <c r="E20" s="1" t="s">
        <v>4</v>
      </c>
    </row>
    <row r="21" spans="1:5" s="121" customFormat="1" ht="21" customHeight="1">
      <c r="A21" s="2">
        <v>131</v>
      </c>
      <c r="B21" s="365" t="s">
        <v>12</v>
      </c>
      <c r="C21" s="366"/>
      <c r="D21" s="2">
        <v>131</v>
      </c>
      <c r="E21" s="2" t="s">
        <v>13</v>
      </c>
    </row>
    <row r="22" spans="1:5" ht="21" customHeight="1">
      <c r="A22" s="2">
        <v>133</v>
      </c>
      <c r="B22" s="365" t="s">
        <v>14</v>
      </c>
      <c r="C22" s="366"/>
      <c r="D22" s="2">
        <v>133</v>
      </c>
      <c r="E22" s="2" t="s">
        <v>4</v>
      </c>
    </row>
    <row r="23" spans="1:5" ht="21" customHeight="1">
      <c r="A23" s="2">
        <v>138</v>
      </c>
      <c r="B23" s="365" t="s">
        <v>15</v>
      </c>
      <c r="C23" s="366"/>
      <c r="D23" s="2">
        <v>138</v>
      </c>
      <c r="E23" s="2" t="s">
        <v>13</v>
      </c>
    </row>
    <row r="24" spans="1:5" ht="21" customHeight="1">
      <c r="A24" s="1">
        <v>1381</v>
      </c>
      <c r="B24" s="367" t="s">
        <v>16</v>
      </c>
      <c r="C24" s="368"/>
      <c r="D24" s="1">
        <v>138</v>
      </c>
      <c r="E24" s="1" t="s">
        <v>13</v>
      </c>
    </row>
    <row r="25" spans="1:5" ht="21" customHeight="1">
      <c r="A25" s="1">
        <v>1385</v>
      </c>
      <c r="B25" s="367" t="s">
        <v>17</v>
      </c>
      <c r="C25" s="368"/>
      <c r="D25" s="1">
        <v>138</v>
      </c>
      <c r="E25" s="1" t="s">
        <v>13</v>
      </c>
    </row>
    <row r="26" spans="1:5" ht="21" customHeight="1">
      <c r="A26" s="1">
        <v>1388</v>
      </c>
      <c r="B26" s="367" t="s">
        <v>15</v>
      </c>
      <c r="C26" s="368"/>
      <c r="D26" s="1">
        <v>138</v>
      </c>
      <c r="E26" s="1" t="s">
        <v>13</v>
      </c>
    </row>
    <row r="27" spans="1:5" s="121" customFormat="1" ht="21" customHeight="1">
      <c r="A27" s="2">
        <v>141</v>
      </c>
      <c r="B27" s="365" t="s">
        <v>19</v>
      </c>
      <c r="C27" s="366"/>
      <c r="D27" s="2">
        <v>141</v>
      </c>
      <c r="E27" s="2" t="s">
        <v>4</v>
      </c>
    </row>
    <row r="28" spans="1:5" s="121" customFormat="1" ht="21" customHeight="1">
      <c r="A28" s="2">
        <v>151</v>
      </c>
      <c r="B28" s="365" t="s">
        <v>20</v>
      </c>
      <c r="C28" s="366"/>
      <c r="D28" s="2">
        <v>151</v>
      </c>
      <c r="E28" s="2" t="s">
        <v>4</v>
      </c>
    </row>
    <row r="29" spans="1:5" s="121" customFormat="1" ht="21" customHeight="1">
      <c r="A29" s="2">
        <v>152</v>
      </c>
      <c r="B29" s="365" t="s">
        <v>21</v>
      </c>
      <c r="C29" s="366"/>
      <c r="D29" s="2">
        <v>152</v>
      </c>
      <c r="E29" s="2" t="s">
        <v>4</v>
      </c>
    </row>
    <row r="30" spans="1:5" s="121" customFormat="1" ht="21" customHeight="1">
      <c r="A30" s="2">
        <v>153</v>
      </c>
      <c r="B30" s="365" t="s">
        <v>22</v>
      </c>
      <c r="C30" s="366"/>
      <c r="D30" s="2">
        <v>153</v>
      </c>
      <c r="E30" s="2" t="s">
        <v>4</v>
      </c>
    </row>
    <row r="31" spans="1:5" ht="21" customHeight="1">
      <c r="A31" s="2">
        <v>154</v>
      </c>
      <c r="B31" s="365" t="s">
        <v>23</v>
      </c>
      <c r="C31" s="366"/>
      <c r="D31" s="1">
        <v>154</v>
      </c>
      <c r="E31" s="1" t="s">
        <v>4</v>
      </c>
    </row>
    <row r="32" spans="1:5" s="121" customFormat="1" ht="21" customHeight="1">
      <c r="A32" s="2">
        <v>155</v>
      </c>
      <c r="B32" s="365" t="s">
        <v>24</v>
      </c>
      <c r="C32" s="366"/>
      <c r="D32" s="2">
        <v>155</v>
      </c>
      <c r="E32" s="2" t="s">
        <v>4</v>
      </c>
    </row>
    <row r="33" spans="1:5" ht="21" customHeight="1">
      <c r="A33" s="2">
        <v>156</v>
      </c>
      <c r="B33" s="365" t="s">
        <v>25</v>
      </c>
      <c r="C33" s="366"/>
      <c r="D33" s="2">
        <v>156</v>
      </c>
      <c r="E33" s="2" t="s">
        <v>4</v>
      </c>
    </row>
    <row r="34" spans="1:5" ht="21" customHeight="1">
      <c r="A34" s="1">
        <v>1561</v>
      </c>
      <c r="B34" s="367" t="s">
        <v>26</v>
      </c>
      <c r="C34" s="368"/>
      <c r="D34" s="1">
        <v>156</v>
      </c>
      <c r="E34" s="1" t="s">
        <v>4</v>
      </c>
    </row>
    <row r="35" spans="1:5" ht="21" customHeight="1">
      <c r="A35" s="1">
        <v>1562</v>
      </c>
      <c r="B35" s="367" t="s">
        <v>27</v>
      </c>
      <c r="C35" s="368"/>
      <c r="D35" s="1">
        <v>156</v>
      </c>
      <c r="E35" s="1" t="s">
        <v>4</v>
      </c>
    </row>
    <row r="36" spans="1:5" ht="21" customHeight="1">
      <c r="A36" s="1">
        <v>1567</v>
      </c>
      <c r="B36" s="367" t="s">
        <v>28</v>
      </c>
      <c r="C36" s="368"/>
      <c r="D36" s="1">
        <v>156</v>
      </c>
      <c r="E36" s="1" t="s">
        <v>4</v>
      </c>
    </row>
    <row r="37" spans="1:5" s="121" customFormat="1" ht="21" customHeight="1">
      <c r="A37" s="2">
        <v>157</v>
      </c>
      <c r="B37" s="365" t="s">
        <v>29</v>
      </c>
      <c r="C37" s="366"/>
      <c r="D37" s="2">
        <v>157</v>
      </c>
      <c r="E37" s="2" t="s">
        <v>4</v>
      </c>
    </row>
    <row r="38" spans="1:5" s="121" customFormat="1" ht="21" customHeight="1">
      <c r="A38" s="2">
        <v>158</v>
      </c>
      <c r="B38" s="365" t="s">
        <v>30</v>
      </c>
      <c r="C38" s="366"/>
      <c r="D38" s="2">
        <v>158</v>
      </c>
      <c r="E38" s="2" t="s">
        <v>4</v>
      </c>
    </row>
    <row r="39" spans="1:5" ht="21" customHeight="1">
      <c r="A39" s="2">
        <v>161</v>
      </c>
      <c r="B39" s="365" t="s">
        <v>32</v>
      </c>
      <c r="C39" s="366"/>
      <c r="D39" s="2">
        <v>161</v>
      </c>
      <c r="E39" s="2" t="s">
        <v>4</v>
      </c>
    </row>
    <row r="40" spans="1:5" ht="21" customHeight="1">
      <c r="A40" s="2">
        <v>211</v>
      </c>
      <c r="B40" s="365" t="s">
        <v>33</v>
      </c>
      <c r="C40" s="366"/>
      <c r="D40" s="2">
        <v>211</v>
      </c>
      <c r="E40" s="2" t="s">
        <v>4</v>
      </c>
    </row>
    <row r="41" spans="1:5" s="121" customFormat="1" ht="21" customHeight="1">
      <c r="A41" s="2">
        <v>212</v>
      </c>
      <c r="B41" s="365" t="s">
        <v>34</v>
      </c>
      <c r="C41" s="366"/>
      <c r="D41" s="2">
        <v>212</v>
      </c>
      <c r="E41" s="2" t="s">
        <v>4</v>
      </c>
    </row>
    <row r="42" spans="1:5" ht="21" customHeight="1">
      <c r="A42" s="2">
        <v>213</v>
      </c>
      <c r="B42" s="365" t="s">
        <v>35</v>
      </c>
      <c r="C42" s="366"/>
      <c r="D42" s="2">
        <v>213</v>
      </c>
      <c r="E42" s="2" t="s">
        <v>4</v>
      </c>
    </row>
    <row r="43" spans="1:5" ht="21" customHeight="1">
      <c r="A43" s="2">
        <v>214</v>
      </c>
      <c r="B43" s="365" t="s">
        <v>36</v>
      </c>
      <c r="C43" s="366"/>
      <c r="D43" s="2">
        <v>214</v>
      </c>
      <c r="E43" s="2" t="s">
        <v>11</v>
      </c>
    </row>
    <row r="44" spans="1:5" ht="21" customHeight="1">
      <c r="A44" s="1">
        <v>2141</v>
      </c>
      <c r="B44" s="367" t="s">
        <v>37</v>
      </c>
      <c r="C44" s="368"/>
      <c r="D44" s="1">
        <v>214</v>
      </c>
      <c r="E44" s="1" t="s">
        <v>11</v>
      </c>
    </row>
    <row r="45" spans="1:5" ht="21" customHeight="1">
      <c r="A45" s="1">
        <v>2142</v>
      </c>
      <c r="B45" s="367" t="s">
        <v>38</v>
      </c>
      <c r="C45" s="368"/>
      <c r="D45" s="1">
        <v>214</v>
      </c>
      <c r="E45" s="1" t="s">
        <v>11</v>
      </c>
    </row>
    <row r="46" spans="1:5" ht="21" customHeight="1">
      <c r="A46" s="1">
        <v>2143</v>
      </c>
      <c r="B46" s="367" t="s">
        <v>39</v>
      </c>
      <c r="C46" s="368"/>
      <c r="D46" s="1">
        <v>214</v>
      </c>
      <c r="E46" s="1" t="s">
        <v>11</v>
      </c>
    </row>
    <row r="47" spans="1:5" ht="21" customHeight="1">
      <c r="A47" s="1">
        <v>2147</v>
      </c>
      <c r="B47" s="367" t="s">
        <v>40</v>
      </c>
      <c r="C47" s="368"/>
      <c r="D47" s="1">
        <v>214</v>
      </c>
      <c r="E47" s="1" t="s">
        <v>11</v>
      </c>
    </row>
    <row r="48" spans="1:5" s="121" customFormat="1" ht="21" customHeight="1">
      <c r="A48" s="2">
        <v>217</v>
      </c>
      <c r="B48" s="365" t="s">
        <v>41</v>
      </c>
      <c r="C48" s="366"/>
      <c r="D48" s="2">
        <v>217</v>
      </c>
      <c r="E48" s="2" t="s">
        <v>4</v>
      </c>
    </row>
    <row r="49" spans="1:5" s="121" customFormat="1" ht="21" customHeight="1">
      <c r="A49" s="2">
        <v>221</v>
      </c>
      <c r="B49" s="365" t="s">
        <v>42</v>
      </c>
      <c r="C49" s="366"/>
      <c r="D49" s="2">
        <v>221</v>
      </c>
      <c r="E49" s="2" t="s">
        <v>4</v>
      </c>
    </row>
    <row r="50" spans="1:5" s="121" customFormat="1" ht="21" customHeight="1">
      <c r="A50" s="2">
        <v>222</v>
      </c>
      <c r="B50" s="365" t="s">
        <v>215</v>
      </c>
      <c r="C50" s="366"/>
      <c r="D50" s="2">
        <v>222</v>
      </c>
      <c r="E50" s="2" t="s">
        <v>4</v>
      </c>
    </row>
    <row r="51" spans="1:5" ht="21" customHeight="1">
      <c r="A51" s="2">
        <v>228</v>
      </c>
      <c r="B51" s="365" t="s">
        <v>216</v>
      </c>
      <c r="C51" s="366"/>
      <c r="D51" s="2">
        <v>228</v>
      </c>
      <c r="E51" s="2" t="s">
        <v>4</v>
      </c>
    </row>
    <row r="52" spans="1:5" ht="21" customHeight="1">
      <c r="A52" s="1">
        <v>2281</v>
      </c>
      <c r="B52" s="367" t="s">
        <v>217</v>
      </c>
      <c r="C52" s="368"/>
      <c r="D52" s="1">
        <v>228</v>
      </c>
      <c r="E52" s="1" t="s">
        <v>4</v>
      </c>
    </row>
    <row r="53" spans="1:5" ht="21" customHeight="1">
      <c r="A53" s="1">
        <v>2288</v>
      </c>
      <c r="B53" s="367" t="s">
        <v>216</v>
      </c>
      <c r="C53" s="368"/>
      <c r="D53" s="1">
        <v>228</v>
      </c>
      <c r="E53" s="1" t="s">
        <v>4</v>
      </c>
    </row>
    <row r="54" spans="1:5" s="121" customFormat="1" ht="21" customHeight="1">
      <c r="A54" s="2">
        <v>229</v>
      </c>
      <c r="B54" s="365" t="s">
        <v>218</v>
      </c>
      <c r="C54" s="366"/>
      <c r="D54" s="2">
        <v>229</v>
      </c>
      <c r="E54" s="2" t="s">
        <v>11</v>
      </c>
    </row>
    <row r="55" spans="1:5" ht="21" customHeight="1">
      <c r="A55" s="1">
        <v>2291</v>
      </c>
      <c r="B55" s="367" t="s">
        <v>219</v>
      </c>
      <c r="C55" s="368"/>
      <c r="D55" s="1">
        <v>229</v>
      </c>
      <c r="E55" s="1" t="s">
        <v>11</v>
      </c>
    </row>
    <row r="56" spans="1:5" ht="21" customHeight="1">
      <c r="A56" s="1">
        <v>2292</v>
      </c>
      <c r="B56" s="367" t="s">
        <v>220</v>
      </c>
      <c r="C56" s="368"/>
      <c r="D56" s="1">
        <v>229</v>
      </c>
      <c r="E56" s="1" t="s">
        <v>11</v>
      </c>
    </row>
    <row r="57" spans="1:5" ht="21" customHeight="1">
      <c r="A57" s="1">
        <v>2293</v>
      </c>
      <c r="B57" s="367" t="s">
        <v>18</v>
      </c>
      <c r="C57" s="368"/>
      <c r="D57" s="1">
        <v>229</v>
      </c>
      <c r="E57" s="1" t="s">
        <v>11</v>
      </c>
    </row>
    <row r="58" spans="1:5" ht="21" customHeight="1">
      <c r="A58" s="1">
        <v>2994</v>
      </c>
      <c r="B58" s="367" t="s">
        <v>31</v>
      </c>
      <c r="C58" s="368"/>
      <c r="D58" s="1">
        <v>229</v>
      </c>
      <c r="E58" s="1" t="s">
        <v>11</v>
      </c>
    </row>
    <row r="59" spans="1:5" ht="21" customHeight="1">
      <c r="A59" s="2">
        <v>241</v>
      </c>
      <c r="B59" s="365" t="s">
        <v>44</v>
      </c>
      <c r="C59" s="366"/>
      <c r="D59" s="2">
        <v>241</v>
      </c>
      <c r="E59" s="2" t="s">
        <v>4</v>
      </c>
    </row>
    <row r="60" spans="1:5" ht="21" customHeight="1">
      <c r="A60" s="1">
        <v>2411</v>
      </c>
      <c r="B60" s="367" t="s">
        <v>45</v>
      </c>
      <c r="C60" s="368"/>
      <c r="D60" s="1">
        <v>241</v>
      </c>
      <c r="E60" s="1" t="s">
        <v>4</v>
      </c>
    </row>
    <row r="61" spans="1:5" ht="21" customHeight="1">
      <c r="A61" s="1">
        <v>2412</v>
      </c>
      <c r="B61" s="367" t="s">
        <v>44</v>
      </c>
      <c r="C61" s="368"/>
      <c r="D61" s="1">
        <v>241</v>
      </c>
      <c r="E61" s="1" t="s">
        <v>4</v>
      </c>
    </row>
    <row r="62" spans="1:5" ht="21" customHeight="1">
      <c r="A62" s="1">
        <v>2413</v>
      </c>
      <c r="B62" s="367" t="s">
        <v>46</v>
      </c>
      <c r="C62" s="368"/>
      <c r="D62" s="1">
        <v>241</v>
      </c>
      <c r="E62" s="1" t="s">
        <v>4</v>
      </c>
    </row>
    <row r="63" spans="1:5" s="121" customFormat="1" ht="21" customHeight="1">
      <c r="A63" s="2">
        <v>242</v>
      </c>
      <c r="B63" s="365" t="s">
        <v>221</v>
      </c>
      <c r="C63" s="366"/>
      <c r="D63" s="2">
        <v>242</v>
      </c>
      <c r="E63" s="2" t="s">
        <v>4</v>
      </c>
    </row>
    <row r="64" spans="1:5" s="121" customFormat="1" ht="21" customHeight="1">
      <c r="A64" s="2">
        <v>243</v>
      </c>
      <c r="B64" s="365" t="s">
        <v>47</v>
      </c>
      <c r="C64" s="366"/>
      <c r="D64" s="2">
        <v>243</v>
      </c>
      <c r="E64" s="2" t="s">
        <v>4</v>
      </c>
    </row>
    <row r="65" spans="1:5" s="121" customFormat="1" ht="21" customHeight="1">
      <c r="A65" s="2">
        <v>244</v>
      </c>
      <c r="B65" s="365" t="s">
        <v>222</v>
      </c>
      <c r="C65" s="366"/>
      <c r="D65" s="2">
        <v>244</v>
      </c>
      <c r="E65" s="2" t="s">
        <v>4</v>
      </c>
    </row>
    <row r="66" spans="1:5" s="121" customFormat="1" ht="21" customHeight="1">
      <c r="A66" s="2">
        <v>331</v>
      </c>
      <c r="B66" s="365" t="s">
        <v>48</v>
      </c>
      <c r="C66" s="366"/>
      <c r="D66" s="2">
        <v>331</v>
      </c>
      <c r="E66" s="2" t="s">
        <v>13</v>
      </c>
    </row>
    <row r="67" spans="1:5" ht="21" customHeight="1">
      <c r="A67" s="2">
        <v>333</v>
      </c>
      <c r="B67" s="365" t="s">
        <v>49</v>
      </c>
      <c r="C67" s="366"/>
      <c r="D67" s="2">
        <v>333</v>
      </c>
      <c r="E67" s="2" t="s">
        <v>13</v>
      </c>
    </row>
    <row r="68" spans="1:5" s="123" customFormat="1" ht="21" customHeight="1">
      <c r="A68" s="1">
        <v>3331</v>
      </c>
      <c r="B68" s="367" t="s">
        <v>50</v>
      </c>
      <c r="C68" s="368"/>
      <c r="D68" s="1">
        <v>333</v>
      </c>
      <c r="E68" s="1" t="s">
        <v>13</v>
      </c>
    </row>
    <row r="69" spans="1:5" s="122" customFormat="1" ht="21" customHeight="1">
      <c r="A69" s="124">
        <v>33311</v>
      </c>
      <c r="B69" s="372" t="s">
        <v>51</v>
      </c>
      <c r="C69" s="373"/>
      <c r="D69" s="124">
        <v>333</v>
      </c>
      <c r="E69" s="124" t="s">
        <v>13</v>
      </c>
    </row>
    <row r="70" spans="1:5" s="122" customFormat="1" ht="21" customHeight="1">
      <c r="A70" s="124">
        <v>33312</v>
      </c>
      <c r="B70" s="372" t="s">
        <v>52</v>
      </c>
      <c r="C70" s="373"/>
      <c r="D70" s="124">
        <v>333</v>
      </c>
      <c r="E70" s="124" t="s">
        <v>13</v>
      </c>
    </row>
    <row r="71" spans="1:5" ht="21" customHeight="1">
      <c r="A71" s="1">
        <v>3332</v>
      </c>
      <c r="B71" s="367" t="s">
        <v>53</v>
      </c>
      <c r="C71" s="368"/>
      <c r="D71" s="1">
        <v>333</v>
      </c>
      <c r="E71" s="1" t="s">
        <v>13</v>
      </c>
    </row>
    <row r="72" spans="1:5" ht="21" customHeight="1">
      <c r="A72" s="1">
        <v>3333</v>
      </c>
      <c r="B72" s="367" t="s">
        <v>54</v>
      </c>
      <c r="C72" s="368"/>
      <c r="D72" s="1">
        <v>333</v>
      </c>
      <c r="E72" s="1" t="s">
        <v>13</v>
      </c>
    </row>
    <row r="73" spans="1:5" ht="21" customHeight="1">
      <c r="A73" s="1">
        <v>3334</v>
      </c>
      <c r="B73" s="367" t="s">
        <v>55</v>
      </c>
      <c r="C73" s="368"/>
      <c r="D73" s="1">
        <v>333</v>
      </c>
      <c r="E73" s="1" t="s">
        <v>13</v>
      </c>
    </row>
    <row r="74" spans="1:5" ht="21" customHeight="1">
      <c r="A74" s="1">
        <v>3335</v>
      </c>
      <c r="B74" s="367" t="s">
        <v>56</v>
      </c>
      <c r="C74" s="368"/>
      <c r="D74" s="1">
        <v>333</v>
      </c>
      <c r="E74" s="1" t="s">
        <v>13</v>
      </c>
    </row>
    <row r="75" spans="1:5" ht="21" customHeight="1">
      <c r="A75" s="1">
        <v>3336</v>
      </c>
      <c r="B75" s="367" t="s">
        <v>57</v>
      </c>
      <c r="C75" s="368"/>
      <c r="D75" s="1">
        <v>333</v>
      </c>
      <c r="E75" s="1" t="s">
        <v>13</v>
      </c>
    </row>
    <row r="76" spans="1:5" ht="21" customHeight="1">
      <c r="A76" s="1">
        <v>3337</v>
      </c>
      <c r="B76" s="367" t="s">
        <v>58</v>
      </c>
      <c r="C76" s="368"/>
      <c r="D76" s="1">
        <v>333</v>
      </c>
      <c r="E76" s="1" t="s">
        <v>13</v>
      </c>
    </row>
    <row r="77" spans="1:5" ht="21" customHeight="1">
      <c r="A77" s="1">
        <v>3338</v>
      </c>
      <c r="B77" s="367" t="s">
        <v>223</v>
      </c>
      <c r="C77" s="368"/>
      <c r="D77" s="1">
        <v>333</v>
      </c>
      <c r="E77" s="1" t="s">
        <v>13</v>
      </c>
    </row>
    <row r="78" spans="1:5" s="122" customFormat="1" ht="21" customHeight="1">
      <c r="A78" s="124">
        <v>33381</v>
      </c>
      <c r="B78" s="372" t="s">
        <v>224</v>
      </c>
      <c r="C78" s="373"/>
      <c r="D78" s="124">
        <v>333</v>
      </c>
      <c r="E78" s="124" t="s">
        <v>13</v>
      </c>
    </row>
    <row r="79" spans="1:5" s="122" customFormat="1" ht="21" customHeight="1">
      <c r="A79" s="124">
        <v>33382</v>
      </c>
      <c r="B79" s="372" t="s">
        <v>59</v>
      </c>
      <c r="C79" s="373"/>
      <c r="D79" s="124">
        <v>333</v>
      </c>
      <c r="E79" s="124" t="s">
        <v>13</v>
      </c>
    </row>
    <row r="80" spans="1:5" ht="21" customHeight="1">
      <c r="A80" s="1">
        <v>3339</v>
      </c>
      <c r="B80" s="367" t="s">
        <v>60</v>
      </c>
      <c r="C80" s="368"/>
      <c r="D80" s="1">
        <v>333</v>
      </c>
      <c r="E80" s="1" t="s">
        <v>13</v>
      </c>
    </row>
    <row r="81" spans="1:5" ht="21" customHeight="1">
      <c r="A81" s="2">
        <v>334</v>
      </c>
      <c r="B81" s="365" t="s">
        <v>61</v>
      </c>
      <c r="C81" s="366"/>
      <c r="D81" s="2">
        <v>334</v>
      </c>
      <c r="E81" s="2" t="s">
        <v>11</v>
      </c>
    </row>
    <row r="82" spans="1:5" ht="21" customHeight="1">
      <c r="A82" s="1">
        <v>3341</v>
      </c>
      <c r="B82" s="367" t="s">
        <v>62</v>
      </c>
      <c r="C82" s="368"/>
      <c r="D82" s="1">
        <v>334</v>
      </c>
      <c r="E82" s="1" t="s">
        <v>11</v>
      </c>
    </row>
    <row r="83" spans="1:5" ht="21" customHeight="1">
      <c r="A83" s="1">
        <v>3348</v>
      </c>
      <c r="B83" s="367" t="s">
        <v>63</v>
      </c>
      <c r="C83" s="368"/>
      <c r="D83" s="1">
        <v>334</v>
      </c>
      <c r="E83" s="1" t="s">
        <v>11</v>
      </c>
    </row>
    <row r="84" spans="1:5" s="121" customFormat="1" ht="21" customHeight="1">
      <c r="A84" s="2">
        <v>335</v>
      </c>
      <c r="B84" s="365" t="s">
        <v>64</v>
      </c>
      <c r="C84" s="366"/>
      <c r="D84" s="2">
        <v>335</v>
      </c>
      <c r="E84" s="2" t="s">
        <v>11</v>
      </c>
    </row>
    <row r="85" spans="1:5" s="121" customFormat="1" ht="21" customHeight="1">
      <c r="A85" s="2">
        <v>337</v>
      </c>
      <c r="B85" s="365" t="s">
        <v>65</v>
      </c>
      <c r="C85" s="366"/>
      <c r="D85" s="2">
        <v>337</v>
      </c>
      <c r="E85" s="2" t="s">
        <v>13</v>
      </c>
    </row>
    <row r="86" spans="1:5" ht="21" customHeight="1">
      <c r="A86" s="2">
        <v>338</v>
      </c>
      <c r="B86" s="365" t="s">
        <v>66</v>
      </c>
      <c r="C86" s="366"/>
      <c r="D86" s="2">
        <v>338</v>
      </c>
      <c r="E86" s="2" t="s">
        <v>13</v>
      </c>
    </row>
    <row r="87" spans="1:5" ht="21" customHeight="1">
      <c r="A87" s="1">
        <v>3381</v>
      </c>
      <c r="B87" s="367" t="s">
        <v>67</v>
      </c>
      <c r="C87" s="368"/>
      <c r="D87" s="1">
        <v>338</v>
      </c>
      <c r="E87" s="1" t="s">
        <v>13</v>
      </c>
    </row>
    <row r="88" spans="1:5" ht="21" customHeight="1">
      <c r="A88" s="1">
        <v>3382</v>
      </c>
      <c r="B88" s="367" t="s">
        <v>68</v>
      </c>
      <c r="C88" s="368"/>
      <c r="D88" s="1">
        <v>338</v>
      </c>
      <c r="E88" s="1" t="s">
        <v>13</v>
      </c>
    </row>
    <row r="89" spans="1:5" ht="21" customHeight="1">
      <c r="A89" s="1">
        <v>3383</v>
      </c>
      <c r="B89" s="367" t="s">
        <v>69</v>
      </c>
      <c r="C89" s="368"/>
      <c r="D89" s="1">
        <v>338</v>
      </c>
      <c r="E89" s="1" t="s">
        <v>13</v>
      </c>
    </row>
    <row r="90" spans="1:5" ht="21" customHeight="1">
      <c r="A90" s="1">
        <v>3384</v>
      </c>
      <c r="B90" s="367" t="s">
        <v>70</v>
      </c>
      <c r="C90" s="368"/>
      <c r="D90" s="1">
        <v>338</v>
      </c>
      <c r="E90" s="1" t="s">
        <v>13</v>
      </c>
    </row>
    <row r="91" spans="1:5" ht="21" customHeight="1">
      <c r="A91" s="1">
        <v>3385</v>
      </c>
      <c r="B91" s="367" t="s">
        <v>71</v>
      </c>
      <c r="C91" s="368"/>
      <c r="D91" s="1">
        <v>338</v>
      </c>
      <c r="E91" s="1" t="s">
        <v>13</v>
      </c>
    </row>
    <row r="92" spans="1:5" ht="21" customHeight="1">
      <c r="A92" s="1">
        <v>3386</v>
      </c>
      <c r="B92" s="367" t="s">
        <v>73</v>
      </c>
      <c r="C92" s="368"/>
      <c r="D92" s="1">
        <v>338</v>
      </c>
      <c r="E92" s="1" t="s">
        <v>13</v>
      </c>
    </row>
    <row r="93" spans="1:5" ht="21" customHeight="1">
      <c r="A93" s="1">
        <v>3387</v>
      </c>
      <c r="B93" s="367" t="s">
        <v>72</v>
      </c>
      <c r="C93" s="368"/>
      <c r="D93" s="1">
        <v>338</v>
      </c>
      <c r="E93" s="1" t="s">
        <v>13</v>
      </c>
    </row>
    <row r="94" spans="1:5" ht="21" customHeight="1">
      <c r="A94" s="1">
        <v>3388</v>
      </c>
      <c r="B94" s="367" t="s">
        <v>66</v>
      </c>
      <c r="C94" s="368"/>
      <c r="D94" s="1">
        <v>338</v>
      </c>
      <c r="E94" s="1" t="s">
        <v>13</v>
      </c>
    </row>
    <row r="95" spans="1:5" s="121" customFormat="1" ht="21" customHeight="1">
      <c r="A95" s="2">
        <v>341</v>
      </c>
      <c r="B95" s="365" t="s">
        <v>225</v>
      </c>
      <c r="C95" s="366"/>
      <c r="D95" s="2">
        <v>341</v>
      </c>
      <c r="E95" s="2" t="s">
        <v>11</v>
      </c>
    </row>
    <row r="96" spans="1:5" s="123" customFormat="1" ht="21" customHeight="1">
      <c r="A96" s="1">
        <v>3411</v>
      </c>
      <c r="B96" s="367" t="s">
        <v>226</v>
      </c>
      <c r="C96" s="368"/>
      <c r="D96" s="1">
        <v>341</v>
      </c>
      <c r="E96" s="1" t="s">
        <v>11</v>
      </c>
    </row>
    <row r="97" spans="1:5" s="123" customFormat="1" ht="21" customHeight="1">
      <c r="A97" s="1">
        <v>3412</v>
      </c>
      <c r="B97" s="367" t="s">
        <v>227</v>
      </c>
      <c r="C97" s="368"/>
      <c r="D97" s="1">
        <v>341</v>
      </c>
      <c r="E97" s="1" t="s">
        <v>11</v>
      </c>
    </row>
    <row r="98" spans="1:5" ht="21" customHeight="1">
      <c r="A98" s="2">
        <v>343</v>
      </c>
      <c r="B98" s="365" t="s">
        <v>74</v>
      </c>
      <c r="C98" s="366"/>
      <c r="D98" s="2">
        <v>343</v>
      </c>
      <c r="E98" s="2" t="s">
        <v>11</v>
      </c>
    </row>
    <row r="99" spans="1:5" ht="21" customHeight="1">
      <c r="A99" s="1">
        <v>3431</v>
      </c>
      <c r="B99" s="367" t="s">
        <v>228</v>
      </c>
      <c r="C99" s="368"/>
      <c r="D99" s="1">
        <v>343</v>
      </c>
      <c r="E99" s="1" t="s">
        <v>11</v>
      </c>
    </row>
    <row r="100" spans="1:5" s="122" customFormat="1" ht="21" customHeight="1">
      <c r="A100" s="124">
        <v>34311</v>
      </c>
      <c r="B100" s="372" t="s">
        <v>75</v>
      </c>
      <c r="C100" s="373"/>
      <c r="D100" s="124">
        <v>343</v>
      </c>
      <c r="E100" s="124" t="s">
        <v>11</v>
      </c>
    </row>
    <row r="101" spans="1:5" s="122" customFormat="1" ht="21" customHeight="1">
      <c r="A101" s="124">
        <v>34312</v>
      </c>
      <c r="B101" s="372" t="s">
        <v>76</v>
      </c>
      <c r="C101" s="373"/>
      <c r="D101" s="124">
        <v>343</v>
      </c>
      <c r="E101" s="124" t="s">
        <v>11</v>
      </c>
    </row>
    <row r="102" spans="1:5" s="122" customFormat="1" ht="21" customHeight="1">
      <c r="A102" s="124">
        <v>34313</v>
      </c>
      <c r="B102" s="372" t="s">
        <v>77</v>
      </c>
      <c r="C102" s="373"/>
      <c r="D102" s="124">
        <v>343</v>
      </c>
      <c r="E102" s="124" t="s">
        <v>11</v>
      </c>
    </row>
    <row r="103" spans="1:5" ht="21" customHeight="1">
      <c r="A103" s="1">
        <v>3432</v>
      </c>
      <c r="B103" s="367" t="s">
        <v>229</v>
      </c>
      <c r="C103" s="368"/>
      <c r="D103" s="1">
        <v>343</v>
      </c>
      <c r="E103" s="1" t="s">
        <v>11</v>
      </c>
    </row>
    <row r="104" spans="1:5" s="121" customFormat="1" ht="21" customHeight="1">
      <c r="A104" s="2">
        <v>344</v>
      </c>
      <c r="B104" s="365" t="s">
        <v>230</v>
      </c>
      <c r="C104" s="366"/>
      <c r="D104" s="2">
        <v>344</v>
      </c>
      <c r="E104" s="2" t="s">
        <v>11</v>
      </c>
    </row>
    <row r="105" spans="1:5" s="121" customFormat="1" ht="21" customHeight="1">
      <c r="A105" s="2">
        <v>347</v>
      </c>
      <c r="B105" s="365" t="s">
        <v>78</v>
      </c>
      <c r="C105" s="366"/>
      <c r="D105" s="2">
        <v>347</v>
      </c>
      <c r="E105" s="2" t="s">
        <v>11</v>
      </c>
    </row>
    <row r="106" spans="1:5" s="121" customFormat="1" ht="21" customHeight="1">
      <c r="A106" s="2">
        <v>352</v>
      </c>
      <c r="B106" s="365" t="s">
        <v>79</v>
      </c>
      <c r="C106" s="366"/>
      <c r="D106" s="2">
        <v>352</v>
      </c>
      <c r="E106" s="2" t="s">
        <v>11</v>
      </c>
    </row>
    <row r="107" spans="1:5" s="123" customFormat="1" ht="21" customHeight="1">
      <c r="A107" s="1">
        <v>3521</v>
      </c>
      <c r="B107" s="367" t="s">
        <v>231</v>
      </c>
      <c r="C107" s="368"/>
      <c r="D107" s="1">
        <v>352</v>
      </c>
      <c r="E107" s="1" t="s">
        <v>11</v>
      </c>
    </row>
    <row r="108" spans="1:5" s="123" customFormat="1" ht="21" customHeight="1">
      <c r="A108" s="1">
        <v>3522</v>
      </c>
      <c r="B108" s="367" t="s">
        <v>232</v>
      </c>
      <c r="C108" s="368"/>
      <c r="D108" s="1">
        <v>352</v>
      </c>
      <c r="E108" s="1" t="s">
        <v>11</v>
      </c>
    </row>
    <row r="109" spans="1:5" s="123" customFormat="1" ht="21" customHeight="1">
      <c r="A109" s="1">
        <v>3523</v>
      </c>
      <c r="B109" s="367" t="s">
        <v>233</v>
      </c>
      <c r="C109" s="368"/>
      <c r="D109" s="1">
        <v>352</v>
      </c>
      <c r="E109" s="1" t="s">
        <v>11</v>
      </c>
    </row>
    <row r="110" spans="1:5" s="123" customFormat="1" ht="21" customHeight="1">
      <c r="A110" s="1">
        <v>3524</v>
      </c>
      <c r="B110" s="367" t="s">
        <v>234</v>
      </c>
      <c r="C110" s="368"/>
      <c r="D110" s="1">
        <v>352</v>
      </c>
      <c r="E110" s="1" t="s">
        <v>11</v>
      </c>
    </row>
    <row r="111" spans="1:5" ht="21" customHeight="1">
      <c r="A111" s="2">
        <v>353</v>
      </c>
      <c r="B111" s="365" t="s">
        <v>80</v>
      </c>
      <c r="C111" s="366"/>
      <c r="D111" s="2">
        <v>353</v>
      </c>
      <c r="E111" s="2" t="s">
        <v>11</v>
      </c>
    </row>
    <row r="112" spans="1:5" ht="21" customHeight="1">
      <c r="A112" s="1">
        <v>3531</v>
      </c>
      <c r="B112" s="367" t="s">
        <v>81</v>
      </c>
      <c r="C112" s="368"/>
      <c r="D112" s="1">
        <v>353</v>
      </c>
      <c r="E112" s="1" t="s">
        <v>11</v>
      </c>
    </row>
    <row r="113" spans="1:5" ht="21" customHeight="1">
      <c r="A113" s="1">
        <v>3532</v>
      </c>
      <c r="B113" s="367" t="s">
        <v>82</v>
      </c>
      <c r="C113" s="368"/>
      <c r="D113" s="1">
        <v>353</v>
      </c>
      <c r="E113" s="1" t="s">
        <v>11</v>
      </c>
    </row>
    <row r="114" spans="1:5" ht="21" customHeight="1">
      <c r="A114" s="1">
        <v>3533</v>
      </c>
      <c r="B114" s="367" t="s">
        <v>83</v>
      </c>
      <c r="C114" s="368"/>
      <c r="D114" s="1">
        <v>353</v>
      </c>
      <c r="E114" s="1" t="s">
        <v>11</v>
      </c>
    </row>
    <row r="115" spans="1:5" ht="21" customHeight="1">
      <c r="A115" s="1">
        <v>3534</v>
      </c>
      <c r="B115" s="367" t="s">
        <v>84</v>
      </c>
      <c r="C115" s="368"/>
      <c r="D115" s="1">
        <v>353</v>
      </c>
      <c r="E115" s="1" t="s">
        <v>11</v>
      </c>
    </row>
    <row r="116" spans="1:5" ht="21" customHeight="1">
      <c r="A116" s="2">
        <v>356</v>
      </c>
      <c r="B116" s="365" t="s">
        <v>85</v>
      </c>
      <c r="C116" s="366"/>
      <c r="D116" s="2">
        <v>356</v>
      </c>
      <c r="E116" s="2" t="s">
        <v>11</v>
      </c>
    </row>
    <row r="117" spans="1:5" ht="21" customHeight="1">
      <c r="A117" s="1">
        <v>3561</v>
      </c>
      <c r="B117" s="367" t="s">
        <v>85</v>
      </c>
      <c r="C117" s="368"/>
      <c r="D117" s="1">
        <v>356</v>
      </c>
      <c r="E117" s="1" t="s">
        <v>11</v>
      </c>
    </row>
    <row r="118" spans="1:5" ht="21" customHeight="1">
      <c r="A118" s="1">
        <v>3562</v>
      </c>
      <c r="B118" s="367" t="s">
        <v>86</v>
      </c>
      <c r="C118" s="368"/>
      <c r="D118" s="1">
        <v>356</v>
      </c>
      <c r="E118" s="1" t="s">
        <v>11</v>
      </c>
    </row>
    <row r="119" spans="1:5" s="121" customFormat="1" ht="21" customHeight="1">
      <c r="A119" s="2">
        <v>357</v>
      </c>
      <c r="B119" s="365" t="s">
        <v>235</v>
      </c>
      <c r="C119" s="366"/>
      <c r="D119" s="2">
        <v>357</v>
      </c>
      <c r="E119" s="2" t="s">
        <v>11</v>
      </c>
    </row>
    <row r="120" spans="1:5" ht="21" customHeight="1">
      <c r="A120" s="2">
        <v>411</v>
      </c>
      <c r="B120" s="365" t="s">
        <v>87</v>
      </c>
      <c r="C120" s="366"/>
      <c r="D120" s="2">
        <v>411</v>
      </c>
      <c r="E120" s="2" t="s">
        <v>11</v>
      </c>
    </row>
    <row r="121" spans="1:5" ht="21" customHeight="1">
      <c r="A121" s="1">
        <v>4111</v>
      </c>
      <c r="B121" s="367" t="s">
        <v>236</v>
      </c>
      <c r="C121" s="368"/>
      <c r="D121" s="1">
        <v>411</v>
      </c>
      <c r="E121" s="1" t="s">
        <v>11</v>
      </c>
    </row>
    <row r="122" spans="1:5" s="122" customFormat="1" ht="21" customHeight="1">
      <c r="A122" s="124">
        <v>41111</v>
      </c>
      <c r="B122" s="372" t="s">
        <v>237</v>
      </c>
      <c r="C122" s="373"/>
      <c r="D122" s="124">
        <v>411</v>
      </c>
      <c r="E122" s="124" t="s">
        <v>11</v>
      </c>
    </row>
    <row r="123" spans="1:5" s="122" customFormat="1" ht="21" customHeight="1">
      <c r="A123" s="124">
        <v>41112</v>
      </c>
      <c r="B123" s="372" t="s">
        <v>238</v>
      </c>
      <c r="C123" s="373"/>
      <c r="D123" s="124">
        <v>411</v>
      </c>
      <c r="E123" s="124" t="s">
        <v>11</v>
      </c>
    </row>
    <row r="124" spans="1:5" ht="21" customHeight="1">
      <c r="A124" s="1">
        <v>4112</v>
      </c>
      <c r="B124" s="367" t="s">
        <v>88</v>
      </c>
      <c r="C124" s="368"/>
      <c r="D124" s="1">
        <v>411</v>
      </c>
      <c r="E124" s="1" t="s">
        <v>11</v>
      </c>
    </row>
    <row r="125" spans="1:5" ht="21" customHeight="1">
      <c r="A125" s="1">
        <v>4113</v>
      </c>
      <c r="B125" s="367" t="s">
        <v>239</v>
      </c>
      <c r="C125" s="368"/>
      <c r="D125" s="1">
        <v>411</v>
      </c>
      <c r="E125" s="1" t="s">
        <v>11</v>
      </c>
    </row>
    <row r="126" spans="1:5" ht="21" customHeight="1">
      <c r="A126" s="1">
        <v>4118</v>
      </c>
      <c r="B126" s="367" t="s">
        <v>89</v>
      </c>
      <c r="C126" s="368"/>
      <c r="D126" s="1">
        <v>411</v>
      </c>
      <c r="E126" s="1" t="s">
        <v>11</v>
      </c>
    </row>
    <row r="127" spans="1:5" s="121" customFormat="1" ht="21" customHeight="1">
      <c r="A127" s="2">
        <v>412</v>
      </c>
      <c r="B127" s="365" t="s">
        <v>90</v>
      </c>
      <c r="C127" s="366"/>
      <c r="D127" s="2">
        <v>412</v>
      </c>
      <c r="E127" s="2" t="s">
        <v>13</v>
      </c>
    </row>
    <row r="128" spans="1:5" ht="21" customHeight="1">
      <c r="A128" s="2">
        <v>413</v>
      </c>
      <c r="B128" s="365" t="s">
        <v>91</v>
      </c>
      <c r="C128" s="366"/>
      <c r="D128" s="2">
        <v>413</v>
      </c>
      <c r="E128" s="2" t="s">
        <v>13</v>
      </c>
    </row>
    <row r="129" spans="1:5" ht="21" customHeight="1">
      <c r="A129" s="1">
        <v>4131</v>
      </c>
      <c r="B129" s="367" t="s">
        <v>240</v>
      </c>
      <c r="C129" s="368"/>
      <c r="D129" s="1">
        <v>413</v>
      </c>
      <c r="E129" s="1" t="s">
        <v>13</v>
      </c>
    </row>
    <row r="130" spans="1:5" ht="21" customHeight="1">
      <c r="A130" s="1">
        <v>4132</v>
      </c>
      <c r="B130" s="367" t="s">
        <v>241</v>
      </c>
      <c r="C130" s="368"/>
      <c r="D130" s="1">
        <v>413</v>
      </c>
      <c r="E130" s="1" t="s">
        <v>13</v>
      </c>
    </row>
    <row r="131" spans="1:5" s="121" customFormat="1" ht="21" customHeight="1">
      <c r="A131" s="2">
        <v>414</v>
      </c>
      <c r="B131" s="365" t="s">
        <v>92</v>
      </c>
      <c r="C131" s="366"/>
      <c r="D131" s="2">
        <v>414</v>
      </c>
      <c r="E131" s="2" t="s">
        <v>11</v>
      </c>
    </row>
    <row r="132" spans="1:5" s="121" customFormat="1" ht="21" customHeight="1">
      <c r="A132" s="2">
        <v>417</v>
      </c>
      <c r="B132" s="365" t="s">
        <v>93</v>
      </c>
      <c r="C132" s="366"/>
      <c r="D132" s="2">
        <v>417</v>
      </c>
      <c r="E132" s="2" t="s">
        <v>11</v>
      </c>
    </row>
    <row r="133" spans="1:5" s="121" customFormat="1" ht="21" customHeight="1">
      <c r="A133" s="2">
        <v>418</v>
      </c>
      <c r="B133" s="365" t="s">
        <v>242</v>
      </c>
      <c r="C133" s="366"/>
      <c r="D133" s="2">
        <v>418</v>
      </c>
      <c r="E133" s="2" t="s">
        <v>11</v>
      </c>
    </row>
    <row r="134" spans="1:5" s="121" customFormat="1" ht="21" customHeight="1">
      <c r="A134" s="2">
        <v>419</v>
      </c>
      <c r="B134" s="365" t="s">
        <v>94</v>
      </c>
      <c r="C134" s="366"/>
      <c r="D134" s="2">
        <v>419</v>
      </c>
      <c r="E134" s="2" t="s">
        <v>4</v>
      </c>
    </row>
    <row r="135" spans="1:5" ht="21" customHeight="1">
      <c r="A135" s="2">
        <v>421</v>
      </c>
      <c r="B135" s="365" t="s">
        <v>95</v>
      </c>
      <c r="C135" s="366"/>
      <c r="D135" s="2">
        <v>421</v>
      </c>
      <c r="E135" s="2" t="s">
        <v>13</v>
      </c>
    </row>
    <row r="136" spans="1:5" ht="21" customHeight="1">
      <c r="A136" s="1">
        <v>4211</v>
      </c>
      <c r="B136" s="367" t="s">
        <v>96</v>
      </c>
      <c r="C136" s="368"/>
      <c r="D136" s="1">
        <v>421</v>
      </c>
      <c r="E136" s="1" t="s">
        <v>13</v>
      </c>
    </row>
    <row r="137" spans="1:5" ht="21" customHeight="1">
      <c r="A137" s="1">
        <v>4212</v>
      </c>
      <c r="B137" s="367" t="s">
        <v>97</v>
      </c>
      <c r="C137" s="368"/>
      <c r="D137" s="1">
        <v>421</v>
      </c>
      <c r="E137" s="1" t="s">
        <v>13</v>
      </c>
    </row>
    <row r="138" spans="1:5" s="121" customFormat="1" ht="21" customHeight="1">
      <c r="A138" s="2">
        <v>441</v>
      </c>
      <c r="B138" s="365" t="s">
        <v>98</v>
      </c>
      <c r="C138" s="366"/>
      <c r="D138" s="2">
        <v>441</v>
      </c>
      <c r="E138" s="2" t="s">
        <v>11</v>
      </c>
    </row>
    <row r="139" spans="1:5" s="121" customFormat="1" ht="21" customHeight="1">
      <c r="A139" s="2">
        <v>466</v>
      </c>
      <c r="B139" s="365" t="s">
        <v>99</v>
      </c>
      <c r="C139" s="366"/>
      <c r="D139" s="2">
        <v>466</v>
      </c>
      <c r="E139" s="2" t="s">
        <v>11</v>
      </c>
    </row>
    <row r="140" spans="1:5" ht="21" customHeight="1">
      <c r="A140" s="2">
        <v>511</v>
      </c>
      <c r="B140" s="365" t="s">
        <v>100</v>
      </c>
      <c r="C140" s="366"/>
      <c r="D140" s="2">
        <v>511</v>
      </c>
      <c r="E140" s="2" t="s">
        <v>101</v>
      </c>
    </row>
    <row r="141" spans="1:5" s="121" customFormat="1" ht="21" customHeight="1">
      <c r="A141" s="2">
        <v>515</v>
      </c>
      <c r="B141" s="365" t="s">
        <v>102</v>
      </c>
      <c r="C141" s="366"/>
      <c r="D141" s="2">
        <v>515</v>
      </c>
      <c r="E141" s="2" t="s">
        <v>101</v>
      </c>
    </row>
    <row r="142" spans="1:5" s="121" customFormat="1" ht="21" customHeight="1">
      <c r="A142" s="2">
        <v>521</v>
      </c>
      <c r="B142" s="365" t="s">
        <v>243</v>
      </c>
      <c r="C142" s="366"/>
      <c r="D142" s="2">
        <v>521</v>
      </c>
      <c r="E142" s="2" t="s">
        <v>101</v>
      </c>
    </row>
    <row r="143" spans="1:5" s="154" customFormat="1" ht="21" customHeight="1">
      <c r="A143" s="1">
        <v>5211</v>
      </c>
      <c r="B143" s="367" t="s">
        <v>103</v>
      </c>
      <c r="C143" s="368"/>
      <c r="D143" s="1">
        <v>521</v>
      </c>
      <c r="E143" s="1" t="s">
        <v>101</v>
      </c>
    </row>
    <row r="144" spans="1:5" s="154" customFormat="1" ht="21" customHeight="1">
      <c r="A144" s="1">
        <v>5212</v>
      </c>
      <c r="B144" s="367" t="s">
        <v>104</v>
      </c>
      <c r="C144" s="368"/>
      <c r="D144" s="1">
        <v>521</v>
      </c>
      <c r="E144" s="1" t="s">
        <v>101</v>
      </c>
    </row>
    <row r="145" spans="1:5" s="154" customFormat="1" ht="21" customHeight="1">
      <c r="A145" s="1">
        <v>5213</v>
      </c>
      <c r="B145" s="367" t="s">
        <v>244</v>
      </c>
      <c r="C145" s="368"/>
      <c r="D145" s="1">
        <v>521</v>
      </c>
      <c r="E145" s="1" t="s">
        <v>101</v>
      </c>
    </row>
    <row r="146" spans="1:5" ht="21" customHeight="1">
      <c r="A146" s="2">
        <v>611</v>
      </c>
      <c r="B146" s="365" t="s">
        <v>105</v>
      </c>
      <c r="C146" s="366"/>
      <c r="D146" s="2">
        <v>611</v>
      </c>
      <c r="E146" s="2" t="s">
        <v>101</v>
      </c>
    </row>
    <row r="147" spans="1:5" ht="21" customHeight="1">
      <c r="A147" s="1">
        <v>6111</v>
      </c>
      <c r="B147" s="367" t="s">
        <v>106</v>
      </c>
      <c r="C147" s="368"/>
      <c r="D147" s="1">
        <v>611</v>
      </c>
      <c r="E147" s="1" t="s">
        <v>101</v>
      </c>
    </row>
    <row r="148" spans="1:5" ht="21" customHeight="1">
      <c r="A148" s="1">
        <v>6112</v>
      </c>
      <c r="B148" s="367" t="s">
        <v>107</v>
      </c>
      <c r="C148" s="368"/>
      <c r="D148" s="1">
        <v>611</v>
      </c>
      <c r="E148" s="1" t="s">
        <v>101</v>
      </c>
    </row>
    <row r="149" spans="1:5" s="121" customFormat="1" ht="21" customHeight="1">
      <c r="A149" s="2">
        <v>621</v>
      </c>
      <c r="B149" s="365" t="s">
        <v>108</v>
      </c>
      <c r="C149" s="366"/>
      <c r="D149" s="2">
        <v>621</v>
      </c>
      <c r="E149" s="2" t="s">
        <v>101</v>
      </c>
    </row>
    <row r="150" spans="1:5" s="121" customFormat="1" ht="21" customHeight="1">
      <c r="A150" s="2">
        <v>622</v>
      </c>
      <c r="B150" s="365" t="s">
        <v>109</v>
      </c>
      <c r="C150" s="366"/>
      <c r="D150" s="2">
        <v>622</v>
      </c>
      <c r="E150" s="2" t="s">
        <v>101</v>
      </c>
    </row>
    <row r="151" spans="1:5" ht="21" customHeight="1">
      <c r="A151" s="2">
        <v>623</v>
      </c>
      <c r="B151" s="365" t="s">
        <v>110</v>
      </c>
      <c r="C151" s="366"/>
      <c r="D151" s="2">
        <v>623</v>
      </c>
      <c r="E151" s="2" t="s">
        <v>101</v>
      </c>
    </row>
    <row r="152" spans="1:5" ht="21" customHeight="1">
      <c r="A152" s="1">
        <v>6231</v>
      </c>
      <c r="B152" s="367" t="s">
        <v>111</v>
      </c>
      <c r="C152" s="368"/>
      <c r="D152" s="1">
        <v>623</v>
      </c>
      <c r="E152" s="1" t="s">
        <v>101</v>
      </c>
    </row>
    <row r="153" spans="1:5" ht="21" customHeight="1">
      <c r="A153" s="1">
        <v>6232</v>
      </c>
      <c r="B153" s="367" t="s">
        <v>112</v>
      </c>
      <c r="C153" s="368"/>
      <c r="D153" s="1">
        <v>623</v>
      </c>
      <c r="E153" s="1" t="s">
        <v>101</v>
      </c>
    </row>
    <row r="154" spans="1:5" ht="21" customHeight="1">
      <c r="A154" s="1">
        <v>6233</v>
      </c>
      <c r="B154" s="367" t="s">
        <v>113</v>
      </c>
      <c r="C154" s="368"/>
      <c r="D154" s="1">
        <v>623</v>
      </c>
      <c r="E154" s="1" t="s">
        <v>101</v>
      </c>
    </row>
    <row r="155" spans="1:5" ht="21" customHeight="1">
      <c r="A155" s="1">
        <v>6234</v>
      </c>
      <c r="B155" s="367" t="s">
        <v>114</v>
      </c>
      <c r="C155" s="368"/>
      <c r="D155" s="1">
        <v>623</v>
      </c>
      <c r="E155" s="1" t="s">
        <v>101</v>
      </c>
    </row>
    <row r="156" spans="1:5" ht="21" customHeight="1">
      <c r="A156" s="1">
        <v>6237</v>
      </c>
      <c r="B156" s="367" t="s">
        <v>115</v>
      </c>
      <c r="C156" s="368"/>
      <c r="D156" s="1">
        <v>623</v>
      </c>
      <c r="E156" s="1" t="s">
        <v>101</v>
      </c>
    </row>
    <row r="157" spans="1:5" ht="21" customHeight="1">
      <c r="A157" s="1">
        <v>6238</v>
      </c>
      <c r="B157" s="367" t="s">
        <v>116</v>
      </c>
      <c r="C157" s="368"/>
      <c r="D157" s="1">
        <v>623</v>
      </c>
      <c r="E157" s="1" t="s">
        <v>101</v>
      </c>
    </row>
    <row r="158" spans="1:5" ht="21" customHeight="1">
      <c r="A158" s="2">
        <v>627</v>
      </c>
      <c r="B158" s="365" t="s">
        <v>117</v>
      </c>
      <c r="C158" s="366"/>
      <c r="D158" s="2">
        <v>627</v>
      </c>
      <c r="E158" s="2" t="s">
        <v>101</v>
      </c>
    </row>
    <row r="159" spans="1:5" ht="21" customHeight="1">
      <c r="A159" s="1">
        <v>6271</v>
      </c>
      <c r="B159" s="367" t="s">
        <v>118</v>
      </c>
      <c r="C159" s="368"/>
      <c r="D159" s="1">
        <v>627</v>
      </c>
      <c r="E159" s="1" t="s">
        <v>101</v>
      </c>
    </row>
    <row r="160" spans="1:5" ht="21" customHeight="1">
      <c r="A160" s="1">
        <v>6272</v>
      </c>
      <c r="B160" s="367" t="s">
        <v>112</v>
      </c>
      <c r="C160" s="368"/>
      <c r="D160" s="1">
        <v>627</v>
      </c>
      <c r="E160" s="1" t="s">
        <v>101</v>
      </c>
    </row>
    <row r="161" spans="1:5" ht="21" customHeight="1">
      <c r="A161" s="1">
        <v>6273</v>
      </c>
      <c r="B161" s="367" t="s">
        <v>113</v>
      </c>
      <c r="C161" s="368"/>
      <c r="D161" s="1">
        <v>627</v>
      </c>
      <c r="E161" s="1" t="s">
        <v>101</v>
      </c>
    </row>
    <row r="162" spans="1:5" ht="21" customHeight="1">
      <c r="A162" s="1">
        <v>6274</v>
      </c>
      <c r="B162" s="367" t="s">
        <v>119</v>
      </c>
      <c r="C162" s="368"/>
      <c r="D162" s="1">
        <v>627</v>
      </c>
      <c r="E162" s="1" t="s">
        <v>101</v>
      </c>
    </row>
    <row r="163" spans="1:5" ht="21" customHeight="1">
      <c r="A163" s="1">
        <v>6277</v>
      </c>
      <c r="B163" s="367" t="s">
        <v>115</v>
      </c>
      <c r="C163" s="368"/>
      <c r="D163" s="1">
        <v>627</v>
      </c>
      <c r="E163" s="1" t="s">
        <v>101</v>
      </c>
    </row>
    <row r="164" spans="1:5" ht="21" customHeight="1">
      <c r="A164" s="1">
        <v>6278</v>
      </c>
      <c r="B164" s="367" t="s">
        <v>116</v>
      </c>
      <c r="C164" s="368"/>
      <c r="D164" s="1">
        <v>627</v>
      </c>
      <c r="E164" s="1" t="s">
        <v>101</v>
      </c>
    </row>
    <row r="165" spans="1:5" s="121" customFormat="1" ht="21" customHeight="1">
      <c r="A165" s="2">
        <v>631</v>
      </c>
      <c r="B165" s="365" t="s">
        <v>120</v>
      </c>
      <c r="C165" s="366"/>
      <c r="D165" s="2">
        <v>631</v>
      </c>
      <c r="E165" s="2" t="s">
        <v>101</v>
      </c>
    </row>
    <row r="166" spans="1:5" s="121" customFormat="1" ht="21" customHeight="1">
      <c r="A166" s="2">
        <v>632</v>
      </c>
      <c r="B166" s="365" t="s">
        <v>121</v>
      </c>
      <c r="C166" s="366"/>
      <c r="D166" s="2">
        <v>632</v>
      </c>
      <c r="E166" s="2" t="s">
        <v>101</v>
      </c>
    </row>
    <row r="167" spans="1:5" s="121" customFormat="1" ht="21" customHeight="1">
      <c r="A167" s="2">
        <v>635</v>
      </c>
      <c r="B167" s="365" t="s">
        <v>122</v>
      </c>
      <c r="C167" s="366"/>
      <c r="D167" s="2">
        <v>635</v>
      </c>
      <c r="E167" s="2" t="s">
        <v>101</v>
      </c>
    </row>
    <row r="168" spans="1:5" ht="21" customHeight="1">
      <c r="A168" s="2">
        <v>641</v>
      </c>
      <c r="B168" s="365" t="s">
        <v>123</v>
      </c>
      <c r="C168" s="366"/>
      <c r="D168" s="2">
        <v>641</v>
      </c>
      <c r="E168" s="2" t="s">
        <v>101</v>
      </c>
    </row>
    <row r="169" spans="1:5" ht="21" customHeight="1">
      <c r="A169" s="1">
        <v>6411</v>
      </c>
      <c r="B169" s="367" t="s">
        <v>124</v>
      </c>
      <c r="C169" s="368"/>
      <c r="D169" s="1">
        <v>641</v>
      </c>
      <c r="E169" s="1" t="s">
        <v>101</v>
      </c>
    </row>
    <row r="170" spans="1:5" ht="21" customHeight="1">
      <c r="A170" s="1">
        <v>6412</v>
      </c>
      <c r="B170" s="367" t="s">
        <v>125</v>
      </c>
      <c r="C170" s="368"/>
      <c r="D170" s="1">
        <v>641</v>
      </c>
      <c r="E170" s="1" t="s">
        <v>101</v>
      </c>
    </row>
    <row r="171" spans="1:5" ht="21" customHeight="1">
      <c r="A171" s="1">
        <v>6413</v>
      </c>
      <c r="B171" s="367" t="s">
        <v>126</v>
      </c>
      <c r="C171" s="368"/>
      <c r="D171" s="1">
        <v>641</v>
      </c>
      <c r="E171" s="1" t="s">
        <v>101</v>
      </c>
    </row>
    <row r="172" spans="1:5" ht="21" customHeight="1">
      <c r="A172" s="1">
        <v>6414</v>
      </c>
      <c r="B172" s="367" t="s">
        <v>119</v>
      </c>
      <c r="C172" s="368"/>
      <c r="D172" s="1">
        <v>641</v>
      </c>
      <c r="E172" s="1" t="s">
        <v>101</v>
      </c>
    </row>
    <row r="173" spans="1:5" ht="21" customHeight="1">
      <c r="A173" s="1">
        <v>6415</v>
      </c>
      <c r="B173" s="367" t="s">
        <v>127</v>
      </c>
      <c r="C173" s="368"/>
      <c r="D173" s="1">
        <v>641</v>
      </c>
      <c r="E173" s="1" t="s">
        <v>101</v>
      </c>
    </row>
    <row r="174" spans="1:5" ht="21" customHeight="1">
      <c r="A174" s="1">
        <v>6417</v>
      </c>
      <c r="B174" s="367" t="s">
        <v>115</v>
      </c>
      <c r="C174" s="368"/>
      <c r="D174" s="1">
        <v>641</v>
      </c>
      <c r="E174" s="1" t="s">
        <v>101</v>
      </c>
    </row>
    <row r="175" spans="1:5" ht="21" customHeight="1">
      <c r="A175" s="1">
        <v>6418</v>
      </c>
      <c r="B175" s="367" t="s">
        <v>116</v>
      </c>
      <c r="C175" s="368"/>
      <c r="D175" s="1">
        <v>641</v>
      </c>
      <c r="E175" s="1" t="s">
        <v>101</v>
      </c>
    </row>
    <row r="176" spans="1:5" ht="21" customHeight="1">
      <c r="A176" s="2">
        <v>642</v>
      </c>
      <c r="B176" s="365" t="s">
        <v>128</v>
      </c>
      <c r="C176" s="366"/>
      <c r="D176" s="2">
        <v>642</v>
      </c>
      <c r="E176" s="2" t="s">
        <v>101</v>
      </c>
    </row>
    <row r="177" spans="1:5" ht="21" customHeight="1">
      <c r="A177" s="1">
        <v>6421</v>
      </c>
      <c r="B177" s="367" t="s">
        <v>129</v>
      </c>
      <c r="C177" s="368"/>
      <c r="D177" s="1">
        <v>642</v>
      </c>
      <c r="E177" s="1" t="s">
        <v>101</v>
      </c>
    </row>
    <row r="178" spans="1:5" ht="21" customHeight="1">
      <c r="A178" s="1">
        <v>6422</v>
      </c>
      <c r="B178" s="367" t="s">
        <v>130</v>
      </c>
      <c r="C178" s="368"/>
      <c r="D178" s="1">
        <v>642</v>
      </c>
      <c r="E178" s="1" t="s">
        <v>101</v>
      </c>
    </row>
    <row r="179" spans="1:5" ht="21" customHeight="1">
      <c r="A179" s="1">
        <v>6423</v>
      </c>
      <c r="B179" s="367" t="s">
        <v>131</v>
      </c>
      <c r="C179" s="368"/>
      <c r="D179" s="1">
        <v>642</v>
      </c>
      <c r="E179" s="1" t="s">
        <v>101</v>
      </c>
    </row>
    <row r="180" spans="1:5" ht="21" customHeight="1">
      <c r="A180" s="1">
        <v>6424</v>
      </c>
      <c r="B180" s="367" t="s">
        <v>119</v>
      </c>
      <c r="C180" s="368"/>
      <c r="D180" s="1">
        <v>642</v>
      </c>
      <c r="E180" s="1" t="s">
        <v>101</v>
      </c>
    </row>
    <row r="181" spans="1:5" ht="21" customHeight="1">
      <c r="A181" s="1">
        <v>6425</v>
      </c>
      <c r="B181" s="367" t="s">
        <v>132</v>
      </c>
      <c r="C181" s="368"/>
      <c r="D181" s="1">
        <v>642</v>
      </c>
      <c r="E181" s="1" t="s">
        <v>101</v>
      </c>
    </row>
    <row r="182" spans="1:5" ht="21" customHeight="1">
      <c r="A182" s="1">
        <v>6426</v>
      </c>
      <c r="B182" s="367" t="s">
        <v>133</v>
      </c>
      <c r="C182" s="368"/>
      <c r="D182" s="1">
        <v>642</v>
      </c>
      <c r="E182" s="1" t="s">
        <v>101</v>
      </c>
    </row>
    <row r="183" spans="1:5" ht="21" customHeight="1">
      <c r="A183" s="1">
        <v>6427</v>
      </c>
      <c r="B183" s="367" t="s">
        <v>115</v>
      </c>
      <c r="C183" s="368"/>
      <c r="D183" s="1">
        <v>642</v>
      </c>
      <c r="E183" s="1" t="s">
        <v>101</v>
      </c>
    </row>
    <row r="184" spans="1:5" ht="21" customHeight="1">
      <c r="A184" s="1">
        <v>6428</v>
      </c>
      <c r="B184" s="367" t="s">
        <v>116</v>
      </c>
      <c r="C184" s="368"/>
      <c r="D184" s="1">
        <v>642</v>
      </c>
      <c r="E184" s="1" t="s">
        <v>101</v>
      </c>
    </row>
    <row r="185" spans="1:5" s="121" customFormat="1" ht="21" customHeight="1">
      <c r="A185" s="2">
        <v>711</v>
      </c>
      <c r="B185" s="365" t="s">
        <v>134</v>
      </c>
      <c r="C185" s="366"/>
      <c r="D185" s="2">
        <v>711</v>
      </c>
      <c r="E185" s="2" t="s">
        <v>101</v>
      </c>
    </row>
    <row r="186" spans="1:5" s="121" customFormat="1" ht="21" customHeight="1">
      <c r="A186" s="2">
        <v>811</v>
      </c>
      <c r="B186" s="365" t="s">
        <v>135</v>
      </c>
      <c r="C186" s="366"/>
      <c r="D186" s="2">
        <v>811</v>
      </c>
      <c r="E186" s="2" t="s">
        <v>101</v>
      </c>
    </row>
    <row r="187" spans="1:5" ht="21" customHeight="1">
      <c r="A187" s="2">
        <v>821</v>
      </c>
      <c r="B187" s="365" t="s">
        <v>136</v>
      </c>
      <c r="C187" s="366"/>
      <c r="D187" s="2">
        <v>821</v>
      </c>
      <c r="E187" s="2" t="s">
        <v>101</v>
      </c>
    </row>
    <row r="188" spans="1:5" ht="21" customHeight="1">
      <c r="A188" s="1">
        <v>8211</v>
      </c>
      <c r="B188" s="367" t="s">
        <v>137</v>
      </c>
      <c r="C188" s="368"/>
      <c r="D188" s="1">
        <v>821</v>
      </c>
      <c r="E188" s="1" t="s">
        <v>101</v>
      </c>
    </row>
    <row r="189" spans="1:5" ht="21" customHeight="1">
      <c r="A189" s="1">
        <v>8212</v>
      </c>
      <c r="B189" s="367" t="s">
        <v>138</v>
      </c>
      <c r="C189" s="368"/>
      <c r="D189" s="1">
        <v>821</v>
      </c>
      <c r="E189" s="1" t="s">
        <v>101</v>
      </c>
    </row>
    <row r="190" spans="1:5" s="121" customFormat="1" ht="21" customHeight="1">
      <c r="A190" s="125">
        <v>911</v>
      </c>
      <c r="B190" s="370" t="s">
        <v>139</v>
      </c>
      <c r="C190" s="371"/>
      <c r="D190" s="125">
        <v>911</v>
      </c>
      <c r="E190" s="125" t="s">
        <v>101</v>
      </c>
    </row>
  </sheetData>
  <mergeCells count="188">
    <mergeCell ref="B1:E1"/>
    <mergeCell ref="B5:C5"/>
    <mergeCell ref="B9:C9"/>
    <mergeCell ref="B10:C10"/>
    <mergeCell ref="B11:C11"/>
    <mergeCell ref="B6:C6"/>
    <mergeCell ref="B7:C7"/>
    <mergeCell ref="B8:C8"/>
    <mergeCell ref="B17:C17"/>
    <mergeCell ref="B20:C20"/>
    <mergeCell ref="B32:C32"/>
    <mergeCell ref="B33:C33"/>
    <mergeCell ref="B34:C34"/>
    <mergeCell ref="B35:C35"/>
    <mergeCell ref="B21:C21"/>
    <mergeCell ref="B22:C22"/>
    <mergeCell ref="B12:C12"/>
    <mergeCell ref="B13:C13"/>
    <mergeCell ref="B14:C14"/>
    <mergeCell ref="B16:C16"/>
    <mergeCell ref="B15:C15"/>
    <mergeCell ref="B18:C18"/>
    <mergeCell ref="B19:C19"/>
    <mergeCell ref="B28:C28"/>
    <mergeCell ref="B29:C29"/>
    <mergeCell ref="B30:C30"/>
    <mergeCell ref="B31:C31"/>
    <mergeCell ref="B25:C25"/>
    <mergeCell ref="B26:C26"/>
    <mergeCell ref="B27:C27"/>
    <mergeCell ref="B23:C23"/>
    <mergeCell ref="B24:C24"/>
    <mergeCell ref="B43:C43"/>
    <mergeCell ref="B44:C44"/>
    <mergeCell ref="B45:C45"/>
    <mergeCell ref="B41:C41"/>
    <mergeCell ref="B42:C42"/>
    <mergeCell ref="B38:C38"/>
    <mergeCell ref="B39:C39"/>
    <mergeCell ref="B40:C40"/>
    <mergeCell ref="B36:C36"/>
    <mergeCell ref="B37:C37"/>
    <mergeCell ref="B51:C51"/>
    <mergeCell ref="B52:C52"/>
    <mergeCell ref="B53:C53"/>
    <mergeCell ref="B54:C54"/>
    <mergeCell ref="B59:C59"/>
    <mergeCell ref="B46:C46"/>
    <mergeCell ref="B47:C47"/>
    <mergeCell ref="B48:C48"/>
    <mergeCell ref="B49:C49"/>
    <mergeCell ref="B50:C50"/>
    <mergeCell ref="B55:C55"/>
    <mergeCell ref="B56:C56"/>
    <mergeCell ref="B57:C57"/>
    <mergeCell ref="B58:C58"/>
    <mergeCell ref="B66:C66"/>
    <mergeCell ref="B67:C67"/>
    <mergeCell ref="B68:C68"/>
    <mergeCell ref="B69:C69"/>
    <mergeCell ref="B60:C60"/>
    <mergeCell ref="B61:C61"/>
    <mergeCell ref="B62:C62"/>
    <mergeCell ref="B63:C63"/>
    <mergeCell ref="B64:C64"/>
    <mergeCell ref="B65:C65"/>
    <mergeCell ref="B76:C76"/>
    <mergeCell ref="B77:C77"/>
    <mergeCell ref="B80:C80"/>
    <mergeCell ref="B81:C81"/>
    <mergeCell ref="B82:C82"/>
    <mergeCell ref="B83:C83"/>
    <mergeCell ref="B70:C70"/>
    <mergeCell ref="B71:C71"/>
    <mergeCell ref="B72:C72"/>
    <mergeCell ref="B73:C73"/>
    <mergeCell ref="B74:C74"/>
    <mergeCell ref="B75:C75"/>
    <mergeCell ref="B78:C78"/>
    <mergeCell ref="B79:C79"/>
    <mergeCell ref="B89:C89"/>
    <mergeCell ref="B90:C90"/>
    <mergeCell ref="B91:C91"/>
    <mergeCell ref="B92:C92"/>
    <mergeCell ref="B93:C93"/>
    <mergeCell ref="B94:C94"/>
    <mergeCell ref="B84:C84"/>
    <mergeCell ref="B85:C85"/>
    <mergeCell ref="B86:C86"/>
    <mergeCell ref="B87:C87"/>
    <mergeCell ref="B88:C88"/>
    <mergeCell ref="B102:C102"/>
    <mergeCell ref="B104:C104"/>
    <mergeCell ref="B105:C105"/>
    <mergeCell ref="B106:C106"/>
    <mergeCell ref="B111:C111"/>
    <mergeCell ref="B95:C95"/>
    <mergeCell ref="B98:C98"/>
    <mergeCell ref="B99:C99"/>
    <mergeCell ref="B96:C96"/>
    <mergeCell ref="B97:C97"/>
    <mergeCell ref="B100:C100"/>
    <mergeCell ref="B101:C101"/>
    <mergeCell ref="B103:C103"/>
    <mergeCell ref="B107:C107"/>
    <mergeCell ref="B108:C108"/>
    <mergeCell ref="B109:C109"/>
    <mergeCell ref="B110:C110"/>
    <mergeCell ref="B118:C118"/>
    <mergeCell ref="B120:C120"/>
    <mergeCell ref="B121:C121"/>
    <mergeCell ref="B124:C124"/>
    <mergeCell ref="B126:C126"/>
    <mergeCell ref="B127:C127"/>
    <mergeCell ref="B112:C112"/>
    <mergeCell ref="B113:C113"/>
    <mergeCell ref="B114:C114"/>
    <mergeCell ref="B115:C115"/>
    <mergeCell ref="B116:C116"/>
    <mergeCell ref="B117:C117"/>
    <mergeCell ref="B119:C119"/>
    <mergeCell ref="B122:C122"/>
    <mergeCell ref="B123:C123"/>
    <mergeCell ref="B125:C125"/>
    <mergeCell ref="B133:C133"/>
    <mergeCell ref="B134:C134"/>
    <mergeCell ref="B135:C135"/>
    <mergeCell ref="B136:C136"/>
    <mergeCell ref="B137:C137"/>
    <mergeCell ref="B138:C138"/>
    <mergeCell ref="B128:C128"/>
    <mergeCell ref="B129:C129"/>
    <mergeCell ref="B130:C130"/>
    <mergeCell ref="B131:C131"/>
    <mergeCell ref="B132:C132"/>
    <mergeCell ref="B141:C141"/>
    <mergeCell ref="B143:C143"/>
    <mergeCell ref="B144:C144"/>
    <mergeCell ref="B139:C139"/>
    <mergeCell ref="B140:C140"/>
    <mergeCell ref="B142:C14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87:C187"/>
    <mergeCell ref="B188:C188"/>
    <mergeCell ref="A3:E3"/>
    <mergeCell ref="B189:C189"/>
    <mergeCell ref="B190:C190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XFC838185"/>
  <sheetViews>
    <sheetView showZeros="0" zoomScaleNormal="100" zoomScaleSheetLayoutView="90" workbookViewId="0">
      <pane ySplit="8" topLeftCell="A30" activePane="bottomLeft" state="frozen"/>
      <selection activeCell="B1" sqref="B1"/>
      <selection pane="bottomLeft" activeCell="D9" sqref="D9:D46"/>
    </sheetView>
  </sheetViews>
  <sheetFormatPr defaultRowHeight="16" customHeight="1"/>
  <cols>
    <col min="1" max="1" width="14.1796875" style="87" customWidth="1"/>
    <col min="2" max="3" width="10.81640625" style="118" customWidth="1"/>
    <col min="4" max="4" width="11.7265625" style="119" customWidth="1"/>
    <col min="5" max="5" width="42.1796875" style="341" customWidth="1"/>
    <col min="6" max="6" width="12.81640625" style="118" customWidth="1"/>
    <col min="7" max="7" width="7.453125" style="304" customWidth="1"/>
    <col min="8" max="8" width="16.7265625" style="81" customWidth="1"/>
    <col min="9" max="9" width="16.1796875" style="81" customWidth="1"/>
    <col min="10" max="10" width="7.7265625" style="81" customWidth="1"/>
    <col min="11" max="11" width="14.1796875" style="81" customWidth="1"/>
    <col min="12" max="12" width="14.6328125" style="120" bestFit="1" customWidth="1"/>
    <col min="13" max="13" width="24" style="120" customWidth="1"/>
    <col min="14" max="15" width="13" style="120" customWidth="1"/>
    <col min="16" max="16" width="17.54296875" style="75" customWidth="1"/>
    <col min="17" max="17" width="36.453125" style="75" customWidth="1"/>
    <col min="18" max="18" width="16.81640625" style="75" bestFit="1" customWidth="1"/>
    <col min="19" max="16375" width="9.1796875" style="75"/>
    <col min="16376" max="16376" width="12.26953125" style="75" customWidth="1"/>
    <col min="16377" max="16377" width="15.453125" style="75" customWidth="1"/>
    <col min="16378" max="16378" width="23.81640625" style="75" customWidth="1"/>
    <col min="16379" max="16380" width="15.453125" style="75" customWidth="1"/>
    <col min="16381" max="16381" width="4.54296875" style="75" customWidth="1"/>
    <col min="16382" max="16382" width="26.1796875" style="75" customWidth="1"/>
    <col min="16383" max="16384" width="62.54296875" style="75" customWidth="1"/>
  </cols>
  <sheetData>
    <row r="1" spans="1:259" s="175" customFormat="1" ht="16.5">
      <c r="A1" s="286" t="s">
        <v>296</v>
      </c>
      <c r="B1" s="374" t="s">
        <v>403</v>
      </c>
      <c r="C1" s="374"/>
      <c r="D1" s="374"/>
      <c r="E1" s="374"/>
      <c r="F1" s="281"/>
      <c r="G1" s="281"/>
    </row>
    <row r="2" spans="1:259" s="175" customFormat="1" ht="15.5">
      <c r="A2" s="286" t="s">
        <v>297</v>
      </c>
      <c r="B2" s="175" t="s">
        <v>404</v>
      </c>
      <c r="D2" s="177"/>
      <c r="E2" s="334"/>
      <c r="F2" s="281"/>
      <c r="G2" s="281"/>
    </row>
    <row r="3" spans="1:259" ht="27.5">
      <c r="A3" s="403" t="s">
        <v>273</v>
      </c>
      <c r="B3" s="403"/>
      <c r="C3" s="403"/>
      <c r="D3" s="403"/>
      <c r="E3" s="403"/>
      <c r="F3" s="403"/>
      <c r="G3" s="403"/>
      <c r="H3" s="403"/>
      <c r="I3" s="403"/>
      <c r="J3" s="284"/>
      <c r="K3" s="279"/>
      <c r="L3" s="279"/>
      <c r="M3" s="74"/>
      <c r="N3" s="74"/>
      <c r="O3" s="74"/>
    </row>
    <row r="4" spans="1:259" ht="27.5">
      <c r="A4" s="404" t="s">
        <v>409</v>
      </c>
      <c r="B4" s="404"/>
      <c r="C4" s="404"/>
      <c r="D4" s="404"/>
      <c r="E4" s="404"/>
      <c r="F4" s="404"/>
      <c r="G4" s="404"/>
      <c r="H4" s="404"/>
      <c r="I4" s="404"/>
      <c r="J4" s="250"/>
      <c r="K4" s="280"/>
      <c r="L4" s="74"/>
      <c r="M4" s="74"/>
      <c r="N4" s="74"/>
      <c r="O4" s="74"/>
    </row>
    <row r="5" spans="1:259" s="76" customFormat="1" ht="15.75" customHeight="1">
      <c r="A5" s="384" t="s">
        <v>141</v>
      </c>
      <c r="B5" s="405" t="s">
        <v>142</v>
      </c>
      <c r="C5" s="406"/>
      <c r="D5" s="407"/>
      <c r="E5" s="408" t="s">
        <v>143</v>
      </c>
      <c r="F5" s="384" t="s">
        <v>186</v>
      </c>
      <c r="G5" s="384" t="s">
        <v>187</v>
      </c>
      <c r="H5" s="386" t="s">
        <v>144</v>
      </c>
      <c r="I5" s="387"/>
      <c r="J5" s="410" t="s">
        <v>337</v>
      </c>
      <c r="K5" s="410"/>
      <c r="L5" s="410"/>
      <c r="M5" s="410"/>
      <c r="N5" s="388" t="s">
        <v>338</v>
      </c>
      <c r="O5" s="389"/>
      <c r="P5" s="389"/>
      <c r="Q5" s="389"/>
      <c r="R5" s="255"/>
    </row>
    <row r="6" spans="1:259" s="76" customFormat="1" ht="31.5" customHeight="1">
      <c r="A6" s="385"/>
      <c r="B6" s="155" t="s">
        <v>346</v>
      </c>
      <c r="C6" s="156" t="s">
        <v>347</v>
      </c>
      <c r="D6" s="156" t="s">
        <v>145</v>
      </c>
      <c r="E6" s="409"/>
      <c r="F6" s="385"/>
      <c r="G6" s="385"/>
      <c r="H6" s="157" t="s">
        <v>146</v>
      </c>
      <c r="I6" s="157" t="s">
        <v>147</v>
      </c>
      <c r="J6" s="411" t="s">
        <v>335</v>
      </c>
      <c r="K6" s="411" t="s">
        <v>336</v>
      </c>
      <c r="L6" s="390" t="s">
        <v>278</v>
      </c>
      <c r="M6" s="390" t="s">
        <v>277</v>
      </c>
      <c r="N6" s="390" t="s">
        <v>343</v>
      </c>
      <c r="O6" s="392" t="s">
        <v>345</v>
      </c>
      <c r="P6" s="392" t="s">
        <v>344</v>
      </c>
      <c r="Q6" s="394" t="s">
        <v>279</v>
      </c>
    </row>
    <row r="7" spans="1:259" ht="18.75" customHeight="1">
      <c r="A7" s="287" t="s">
        <v>161</v>
      </c>
      <c r="B7" s="155" t="s">
        <v>162</v>
      </c>
      <c r="C7" s="285" t="s">
        <v>163</v>
      </c>
      <c r="D7" s="285" t="s">
        <v>164</v>
      </c>
      <c r="E7" s="312" t="s">
        <v>165</v>
      </c>
      <c r="F7" s="155" t="s">
        <v>166</v>
      </c>
      <c r="G7" s="302" t="s">
        <v>167</v>
      </c>
      <c r="H7" s="158">
        <v>1</v>
      </c>
      <c r="I7" s="158">
        <v>2</v>
      </c>
      <c r="J7" s="412"/>
      <c r="K7" s="412"/>
      <c r="L7" s="391"/>
      <c r="M7" s="391"/>
      <c r="N7" s="391"/>
      <c r="O7" s="393"/>
      <c r="P7" s="393"/>
      <c r="Q7" s="395"/>
    </row>
    <row r="8" spans="1:259" ht="21.75" customHeight="1">
      <c r="A8" s="288"/>
      <c r="B8" s="159"/>
      <c r="C8" s="160"/>
      <c r="D8" s="161"/>
      <c r="E8" s="312" t="s">
        <v>334</v>
      </c>
      <c r="F8" s="287"/>
      <c r="G8" s="302"/>
      <c r="H8" s="162"/>
      <c r="I8" s="163"/>
      <c r="J8" s="277"/>
      <c r="K8" s="277"/>
      <c r="L8" s="320"/>
      <c r="M8" s="320"/>
      <c r="N8" s="320"/>
      <c r="O8" s="320"/>
      <c r="P8" s="321" t="s">
        <v>394</v>
      </c>
      <c r="Q8" s="322"/>
    </row>
    <row r="9" spans="1:259" ht="34.5" customHeight="1">
      <c r="A9" s="323" t="s">
        <v>349</v>
      </c>
      <c r="B9" s="324" t="s">
        <v>350</v>
      </c>
      <c r="C9" s="324" t="s">
        <v>350</v>
      </c>
      <c r="D9" s="323" t="s">
        <v>349</v>
      </c>
      <c r="E9" s="335" t="s">
        <v>351</v>
      </c>
      <c r="F9" s="324">
        <v>156</v>
      </c>
      <c r="G9" s="324">
        <v>331</v>
      </c>
      <c r="H9" s="325">
        <f>J9*K9</f>
        <v>60000000</v>
      </c>
      <c r="I9" s="325">
        <f>H9</f>
        <v>60000000</v>
      </c>
      <c r="J9" s="326">
        <v>5</v>
      </c>
      <c r="K9" s="327">
        <v>12000000</v>
      </c>
      <c r="L9" s="325" t="s">
        <v>269</v>
      </c>
      <c r="M9" s="328" t="str">
        <f t="shared" ref="M9:M23" si="0">IF(L9&lt;&gt;"",VLOOKUP(L9,MaHH,2,0),"")</f>
        <v xml:space="preserve">Tủ lạnh Hitachi 395L </v>
      </c>
      <c r="N9" s="328"/>
      <c r="O9" s="329"/>
      <c r="P9" s="329" t="s">
        <v>310</v>
      </c>
      <c r="Q9" s="330" t="str">
        <f>IF(AND(P9&lt;&gt;"",O9=""),VLOOKUP(P9,'[1]HH&amp;KH,NCC'!$H$6:$I$15,2,0),IF(AND(O9&lt;&gt;"",P9=""),VLOOKUP(O9,'[1]HH&amp;KH,NCC'!$H$6:$I$15,2,0),""))</f>
        <v>Công ty CP đầu tư phát triển An Dương</v>
      </c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79"/>
      <c r="FU9" s="79"/>
      <c r="FV9" s="79"/>
      <c r="FW9" s="79"/>
      <c r="FX9" s="79"/>
      <c r="FY9" s="79"/>
      <c r="FZ9" s="79"/>
      <c r="GA9" s="79"/>
      <c r="GB9" s="79"/>
      <c r="GC9" s="79"/>
      <c r="GD9" s="79"/>
      <c r="GE9" s="79"/>
      <c r="GF9" s="79"/>
      <c r="GG9" s="79"/>
      <c r="GH9" s="79"/>
      <c r="GI9" s="79"/>
      <c r="GJ9" s="79"/>
      <c r="GK9" s="79"/>
      <c r="GL9" s="79"/>
      <c r="GM9" s="79"/>
      <c r="GN9" s="79"/>
      <c r="GO9" s="79"/>
      <c r="GP9" s="79"/>
      <c r="GQ9" s="79"/>
      <c r="GR9" s="79"/>
      <c r="GS9" s="79"/>
      <c r="GT9" s="79"/>
      <c r="GU9" s="79"/>
      <c r="GV9" s="79"/>
      <c r="GW9" s="79"/>
      <c r="GX9" s="79"/>
      <c r="GY9" s="79"/>
      <c r="GZ9" s="79"/>
      <c r="HA9" s="79"/>
      <c r="HB9" s="79"/>
      <c r="HC9" s="79"/>
      <c r="HD9" s="79"/>
      <c r="HE9" s="79"/>
      <c r="HF9" s="79"/>
      <c r="HG9" s="79"/>
      <c r="HH9" s="79"/>
      <c r="HI9" s="79"/>
      <c r="HJ9" s="79"/>
      <c r="HK9" s="79"/>
      <c r="HL9" s="79"/>
      <c r="HM9" s="79"/>
      <c r="HN9" s="79"/>
      <c r="HO9" s="79"/>
      <c r="HP9" s="79"/>
      <c r="HQ9" s="79"/>
      <c r="HR9" s="79"/>
      <c r="HS9" s="79"/>
      <c r="HT9" s="79"/>
      <c r="HU9" s="79"/>
      <c r="HV9" s="79"/>
      <c r="HW9" s="79"/>
      <c r="HX9" s="79"/>
      <c r="HY9" s="79"/>
      <c r="HZ9" s="79"/>
      <c r="IA9" s="79"/>
      <c r="IB9" s="79"/>
      <c r="IC9" s="79"/>
      <c r="ID9" s="79"/>
      <c r="IE9" s="79"/>
      <c r="IF9" s="79"/>
      <c r="IG9" s="79"/>
      <c r="IH9" s="79"/>
      <c r="II9" s="79"/>
      <c r="IJ9" s="79"/>
      <c r="IK9" s="79"/>
      <c r="IL9" s="79"/>
      <c r="IM9" s="79"/>
      <c r="IN9" s="79"/>
      <c r="IO9" s="79"/>
      <c r="IP9" s="79"/>
      <c r="IQ9" s="79"/>
      <c r="IR9" s="79"/>
      <c r="IS9" s="79"/>
      <c r="IT9" s="79"/>
      <c r="IU9" s="79"/>
      <c r="IV9" s="79"/>
      <c r="IW9" s="79"/>
      <c r="IX9" s="79"/>
      <c r="IY9" s="79"/>
    </row>
    <row r="10" spans="1:259" ht="21" customHeight="1">
      <c r="A10" s="323" t="s">
        <v>349</v>
      </c>
      <c r="B10" s="324" t="s">
        <v>350</v>
      </c>
      <c r="C10" s="324" t="s">
        <v>350</v>
      </c>
      <c r="D10" s="323" t="s">
        <v>349</v>
      </c>
      <c r="E10" s="335" t="s">
        <v>352</v>
      </c>
      <c r="F10" s="324">
        <v>156</v>
      </c>
      <c r="G10" s="324">
        <v>331</v>
      </c>
      <c r="H10" s="325">
        <f t="shared" ref="H10:H11" si="1">J10*K10</f>
        <v>240000000</v>
      </c>
      <c r="I10" s="325">
        <f t="shared" ref="I10:I11" si="2">H10</f>
        <v>240000000</v>
      </c>
      <c r="J10" s="326">
        <v>6</v>
      </c>
      <c r="K10" s="327">
        <v>40000000</v>
      </c>
      <c r="L10" s="325" t="s">
        <v>270</v>
      </c>
      <c r="M10" s="328" t="str">
        <f t="shared" si="0"/>
        <v>Tủ lạnh  Hitachi 600L</v>
      </c>
      <c r="N10" s="331"/>
      <c r="O10" s="329"/>
      <c r="P10" s="329" t="s">
        <v>310</v>
      </c>
      <c r="Q10" s="330" t="str">
        <f>IF(AND(P10&lt;&gt;"",O10=""),VLOOKUP(P10,'[1]HH&amp;KH,NCC'!$H$6:$I$15,2,0),IF(AND(O10&lt;&gt;"",P10=""),VLOOKUP(O10,'[1]HH&amp;KH,NCC'!$H$6:$I$15,2,0),""))</f>
        <v>Công ty CP đầu tư phát triển An Dương</v>
      </c>
    </row>
    <row r="11" spans="1:259" ht="21" customHeight="1">
      <c r="A11" s="323" t="s">
        <v>349</v>
      </c>
      <c r="B11" s="324" t="s">
        <v>350</v>
      </c>
      <c r="C11" s="324" t="s">
        <v>350</v>
      </c>
      <c r="D11" s="323" t="s">
        <v>349</v>
      </c>
      <c r="E11" s="335" t="s">
        <v>353</v>
      </c>
      <c r="F11" s="324">
        <v>156</v>
      </c>
      <c r="G11" s="324">
        <v>331</v>
      </c>
      <c r="H11" s="325">
        <f t="shared" si="1"/>
        <v>20000000</v>
      </c>
      <c r="I11" s="325">
        <f t="shared" si="2"/>
        <v>20000000</v>
      </c>
      <c r="J11" s="326">
        <v>4</v>
      </c>
      <c r="K11" s="327">
        <v>5000000</v>
      </c>
      <c r="L11" s="325" t="s">
        <v>268</v>
      </c>
      <c r="M11" s="328" t="str">
        <f t="shared" si="0"/>
        <v xml:space="preserve">Tủ lạnh Panasonic Inverter </v>
      </c>
      <c r="N11" s="331"/>
      <c r="O11" s="329"/>
      <c r="P11" s="329" t="s">
        <v>310</v>
      </c>
      <c r="Q11" s="330" t="str">
        <f>IF(AND(P11&lt;&gt;"",O11=""),VLOOKUP(P11,'[1]HH&amp;KH,NCC'!$H$6:$I$15,2,0),IF(AND(O11&lt;&gt;"",P11=""),VLOOKUP(O11,'[1]HH&amp;KH,NCC'!$H$6:$I$15,2,0),""))</f>
        <v>Công ty CP đầu tư phát triển An Dương</v>
      </c>
    </row>
    <row r="12" spans="1:259" ht="21" customHeight="1">
      <c r="A12" s="323" t="s">
        <v>349</v>
      </c>
      <c r="B12" s="324" t="s">
        <v>350</v>
      </c>
      <c r="C12" s="324" t="s">
        <v>350</v>
      </c>
      <c r="D12" s="323" t="s">
        <v>349</v>
      </c>
      <c r="E12" s="332" t="s">
        <v>354</v>
      </c>
      <c r="F12" s="324">
        <v>133</v>
      </c>
      <c r="G12" s="324">
        <v>331</v>
      </c>
      <c r="H12" s="325">
        <f>SUM(H9:H11)*0.1</f>
        <v>32000000</v>
      </c>
      <c r="I12" s="325">
        <f>H12</f>
        <v>32000000</v>
      </c>
      <c r="J12" s="325"/>
      <c r="K12" s="325"/>
      <c r="L12" s="325"/>
      <c r="M12" s="328" t="str">
        <f t="shared" si="0"/>
        <v/>
      </c>
      <c r="N12" s="325"/>
      <c r="O12" s="329"/>
      <c r="P12" s="329" t="s">
        <v>310</v>
      </c>
      <c r="Q12" s="330" t="str">
        <f>IF(AND(P12&lt;&gt;"",O12=""),VLOOKUP(P12,'[1]HH&amp;KH,NCC'!$H$6:$I$15,2,0),IF(AND(O12&lt;&gt;"",P12=""),VLOOKUP(O12,'[1]HH&amp;KH,NCC'!$H$6:$I$15,2,0),""))</f>
        <v>Công ty CP đầu tư phát triển An Dương</v>
      </c>
    </row>
    <row r="13" spans="1:259" ht="21" customHeight="1">
      <c r="A13" s="323" t="s">
        <v>355</v>
      </c>
      <c r="B13" s="324" t="s">
        <v>356</v>
      </c>
      <c r="C13" s="324" t="s">
        <v>356</v>
      </c>
      <c r="D13" s="323" t="s">
        <v>355</v>
      </c>
      <c r="E13" s="335" t="s">
        <v>357</v>
      </c>
      <c r="F13" s="324">
        <v>112</v>
      </c>
      <c r="G13" s="324">
        <v>511</v>
      </c>
      <c r="H13" s="325">
        <f>J13*N13</f>
        <v>24000000</v>
      </c>
      <c r="I13" s="325">
        <f>H13</f>
        <v>24000000</v>
      </c>
      <c r="J13" s="326">
        <v>2</v>
      </c>
      <c r="K13" s="325"/>
      <c r="L13" s="325" t="s">
        <v>271</v>
      </c>
      <c r="M13" s="328" t="str">
        <f t="shared" si="0"/>
        <v>Tủ lạnh Sharp 428L</v>
      </c>
      <c r="N13" s="327">
        <v>12000000</v>
      </c>
      <c r="O13" s="329"/>
      <c r="P13" s="329"/>
      <c r="Q13" s="330" t="str">
        <f>IF(AND(P13&lt;&gt;"",O13=""),VLOOKUP(P13,'[1]HH&amp;KH,NCC'!$H$6:$I$15,2,0),IF(AND(O13&lt;&gt;"",P13=""),VLOOKUP(O13,'[1]HH&amp;KH,NCC'!$H$6:$I$15,2,0),""))</f>
        <v/>
      </c>
    </row>
    <row r="14" spans="1:259" ht="21" customHeight="1">
      <c r="A14" s="323" t="s">
        <v>358</v>
      </c>
      <c r="B14" s="324" t="s">
        <v>356</v>
      </c>
      <c r="C14" s="324" t="s">
        <v>356</v>
      </c>
      <c r="D14" s="323" t="s">
        <v>358</v>
      </c>
      <c r="E14" s="335" t="s">
        <v>359</v>
      </c>
      <c r="F14" s="324">
        <v>112</v>
      </c>
      <c r="G14" s="324">
        <v>511</v>
      </c>
      <c r="H14" s="325">
        <f>J14*N14</f>
        <v>30000000</v>
      </c>
      <c r="I14" s="325">
        <f t="shared" ref="I14:I46" si="3">H14</f>
        <v>30000000</v>
      </c>
      <c r="J14" s="326">
        <v>1</v>
      </c>
      <c r="K14" s="325"/>
      <c r="L14" s="325" t="s">
        <v>272</v>
      </c>
      <c r="M14" s="328" t="str">
        <f t="shared" si="0"/>
        <v>Tủ lạnh Sharp 538L</v>
      </c>
      <c r="N14" s="327">
        <v>30000000</v>
      </c>
      <c r="O14" s="329"/>
      <c r="P14" s="329"/>
      <c r="Q14" s="330" t="str">
        <f>IF(AND(P14&lt;&gt;"",O14=""),VLOOKUP(P14,'[1]HH&amp;KH,NCC'!$H$6:$I$15,2,0),IF(AND(O14&lt;&gt;"",P14=""),VLOOKUP(O14,'[1]HH&amp;KH,NCC'!$H$6:$I$15,2,0),""))</f>
        <v/>
      </c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DZ14" s="79"/>
      <c r="EA14" s="79"/>
      <c r="EB14" s="79"/>
      <c r="EC14" s="79"/>
      <c r="ED14" s="79"/>
      <c r="EE14" s="79"/>
      <c r="EF14" s="79"/>
      <c r="EG14" s="79"/>
      <c r="EH14" s="79"/>
      <c r="EI14" s="79"/>
      <c r="EJ14" s="79"/>
      <c r="EK14" s="79"/>
      <c r="EL14" s="79"/>
      <c r="EM14" s="79"/>
      <c r="EN14" s="79"/>
      <c r="EO14" s="79"/>
      <c r="EP14" s="79"/>
      <c r="EQ14" s="79"/>
      <c r="ER14" s="79"/>
      <c r="ES14" s="79"/>
      <c r="ET14" s="79"/>
      <c r="EU14" s="79"/>
      <c r="EV14" s="79"/>
      <c r="EW14" s="79"/>
      <c r="EX14" s="79"/>
      <c r="EY14" s="79"/>
      <c r="EZ14" s="79"/>
      <c r="FA14" s="79"/>
      <c r="FB14" s="79"/>
      <c r="FC14" s="79"/>
      <c r="FD14" s="79"/>
      <c r="FE14" s="79"/>
      <c r="FF14" s="79"/>
      <c r="FG14" s="79"/>
      <c r="FH14" s="79"/>
      <c r="FI14" s="79"/>
      <c r="FJ14" s="79"/>
      <c r="FK14" s="79"/>
      <c r="FL14" s="79"/>
      <c r="FM14" s="79"/>
      <c r="FN14" s="79"/>
      <c r="FO14" s="79"/>
      <c r="FP14" s="79"/>
      <c r="FQ14" s="79"/>
      <c r="FR14" s="79"/>
      <c r="FS14" s="79"/>
      <c r="FT14" s="79"/>
      <c r="FU14" s="79"/>
      <c r="FV14" s="79"/>
      <c r="FW14" s="79"/>
      <c r="FX14" s="79"/>
      <c r="FY14" s="79"/>
      <c r="FZ14" s="79"/>
      <c r="GA14" s="79"/>
      <c r="GB14" s="79"/>
      <c r="GC14" s="79"/>
      <c r="GD14" s="79"/>
      <c r="GE14" s="79"/>
      <c r="GF14" s="79"/>
      <c r="GG14" s="79"/>
      <c r="GH14" s="79"/>
      <c r="GI14" s="79"/>
      <c r="GJ14" s="79"/>
      <c r="GK14" s="79"/>
      <c r="GL14" s="79"/>
      <c r="GM14" s="79"/>
      <c r="GN14" s="79"/>
      <c r="GO14" s="79"/>
      <c r="GP14" s="79"/>
      <c r="GQ14" s="79"/>
      <c r="GR14" s="79"/>
      <c r="GS14" s="79"/>
      <c r="GT14" s="79"/>
      <c r="GU14" s="79"/>
      <c r="GV14" s="79"/>
      <c r="GW14" s="79"/>
      <c r="GX14" s="79"/>
      <c r="GY14" s="79"/>
      <c r="GZ14" s="79"/>
      <c r="HA14" s="79"/>
      <c r="HB14" s="79"/>
      <c r="HC14" s="79"/>
      <c r="HD14" s="79"/>
      <c r="HE14" s="79"/>
      <c r="HF14" s="79"/>
      <c r="HG14" s="79"/>
      <c r="HH14" s="79"/>
      <c r="HI14" s="79"/>
      <c r="HJ14" s="79"/>
      <c r="HK14" s="79"/>
      <c r="HL14" s="79"/>
      <c r="HM14" s="79"/>
      <c r="HN14" s="79"/>
      <c r="HO14" s="79"/>
      <c r="HP14" s="79"/>
      <c r="HQ14" s="79"/>
      <c r="HR14" s="79"/>
      <c r="HS14" s="79"/>
      <c r="HT14" s="79"/>
      <c r="HU14" s="79"/>
      <c r="HV14" s="79"/>
      <c r="HW14" s="79"/>
      <c r="HX14" s="79"/>
      <c r="HY14" s="79"/>
      <c r="HZ14" s="79"/>
      <c r="IA14" s="79"/>
      <c r="IB14" s="79"/>
      <c r="IC14" s="79"/>
      <c r="ID14" s="79"/>
      <c r="IE14" s="79"/>
      <c r="IF14" s="79"/>
      <c r="IG14" s="79"/>
      <c r="IH14" s="79"/>
      <c r="II14" s="79"/>
      <c r="IJ14" s="79"/>
      <c r="IK14" s="79"/>
      <c r="IL14" s="79"/>
      <c r="IM14" s="79"/>
      <c r="IN14" s="79"/>
      <c r="IO14" s="79"/>
      <c r="IP14" s="79"/>
      <c r="IQ14" s="79"/>
      <c r="IR14" s="79"/>
      <c r="IS14" s="79"/>
      <c r="IT14" s="79"/>
      <c r="IU14" s="79"/>
      <c r="IV14" s="79"/>
      <c r="IW14" s="79"/>
      <c r="IX14" s="79"/>
      <c r="IY14" s="79"/>
    </row>
    <row r="15" spans="1:259" ht="15.5">
      <c r="A15" s="323" t="s">
        <v>358</v>
      </c>
      <c r="B15" s="324" t="s">
        <v>356</v>
      </c>
      <c r="C15" s="324" t="s">
        <v>356</v>
      </c>
      <c r="D15" s="323" t="s">
        <v>358</v>
      </c>
      <c r="E15" s="332" t="s">
        <v>360</v>
      </c>
      <c r="F15" s="324">
        <v>112</v>
      </c>
      <c r="G15" s="324">
        <v>3331</v>
      </c>
      <c r="H15" s="325">
        <f>SUM(H13:H14)*0.1</f>
        <v>5400000</v>
      </c>
      <c r="I15" s="325">
        <f t="shared" si="3"/>
        <v>5400000</v>
      </c>
      <c r="J15" s="325"/>
      <c r="K15" s="333"/>
      <c r="L15" s="325"/>
      <c r="M15" s="328"/>
      <c r="N15" s="325"/>
      <c r="O15" s="329"/>
      <c r="P15" s="329"/>
      <c r="Q15" s="330" t="str">
        <f>IF(AND(P15&lt;&gt;"",O15=""),VLOOKUP(P15,'[1]HH&amp;KH,NCC'!$H$6:$I$15,2,0),IF(AND(O15&lt;&gt;"",P15=""),VLOOKUP(O15,'[1]HH&amp;KH,NCC'!$H$6:$I$15,2,0),""))</f>
        <v/>
      </c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  <c r="EP15" s="79"/>
      <c r="EQ15" s="79"/>
      <c r="ER15" s="79"/>
      <c r="ES15" s="79"/>
      <c r="ET15" s="79"/>
      <c r="EU15" s="79"/>
      <c r="EV15" s="79"/>
      <c r="EW15" s="79"/>
      <c r="EX15" s="79"/>
      <c r="EY15" s="79"/>
      <c r="EZ15" s="79"/>
      <c r="FA15" s="79"/>
      <c r="FB15" s="79"/>
      <c r="FC15" s="79"/>
      <c r="FD15" s="79"/>
      <c r="FE15" s="79"/>
      <c r="FF15" s="79"/>
      <c r="FG15" s="79"/>
      <c r="FH15" s="79"/>
      <c r="FI15" s="79"/>
      <c r="FJ15" s="79"/>
      <c r="FK15" s="79"/>
      <c r="FL15" s="79"/>
      <c r="FM15" s="79"/>
      <c r="FN15" s="79"/>
      <c r="FO15" s="79"/>
      <c r="FP15" s="79"/>
      <c r="FQ15" s="79"/>
      <c r="FR15" s="79"/>
      <c r="FS15" s="79"/>
      <c r="FT15" s="79"/>
      <c r="FU15" s="79"/>
      <c r="FV15" s="79"/>
      <c r="FW15" s="79"/>
      <c r="FX15" s="79"/>
      <c r="FY15" s="79"/>
      <c r="FZ15" s="79"/>
      <c r="GA15" s="79"/>
      <c r="GB15" s="79"/>
      <c r="GC15" s="79"/>
      <c r="GD15" s="79"/>
      <c r="GE15" s="79"/>
      <c r="GF15" s="79"/>
      <c r="GG15" s="79"/>
      <c r="GH15" s="79"/>
      <c r="GI15" s="79"/>
      <c r="GJ15" s="79"/>
      <c r="GK15" s="79"/>
      <c r="GL15" s="79"/>
      <c r="GM15" s="79"/>
      <c r="GN15" s="79"/>
      <c r="GO15" s="79"/>
      <c r="GP15" s="79"/>
      <c r="GQ15" s="79"/>
      <c r="GR15" s="79"/>
      <c r="GS15" s="79"/>
      <c r="GT15" s="79"/>
      <c r="GU15" s="79"/>
      <c r="GV15" s="79"/>
      <c r="GW15" s="79"/>
      <c r="GX15" s="79"/>
      <c r="GY15" s="79"/>
      <c r="GZ15" s="79"/>
      <c r="HA15" s="79"/>
      <c r="HB15" s="79"/>
      <c r="HC15" s="79"/>
      <c r="HD15" s="79"/>
      <c r="HE15" s="79"/>
      <c r="HF15" s="79"/>
      <c r="HG15" s="79"/>
      <c r="HH15" s="79"/>
      <c r="HI15" s="79"/>
      <c r="HJ15" s="79"/>
      <c r="HK15" s="79"/>
      <c r="HL15" s="79"/>
      <c r="HM15" s="79"/>
      <c r="HN15" s="79"/>
      <c r="HO15" s="79"/>
      <c r="HP15" s="79"/>
      <c r="HQ15" s="79"/>
      <c r="HR15" s="79"/>
      <c r="HS15" s="79"/>
      <c r="HT15" s="79"/>
      <c r="HU15" s="79"/>
      <c r="HV15" s="79"/>
      <c r="HW15" s="79"/>
      <c r="HX15" s="79"/>
      <c r="HY15" s="79"/>
      <c r="HZ15" s="79"/>
      <c r="IA15" s="79"/>
      <c r="IB15" s="79"/>
      <c r="IC15" s="79"/>
      <c r="ID15" s="79"/>
      <c r="IE15" s="79"/>
      <c r="IF15" s="79"/>
      <c r="IG15" s="79"/>
      <c r="IH15" s="79"/>
      <c r="II15" s="79"/>
      <c r="IJ15" s="79"/>
      <c r="IK15" s="79"/>
      <c r="IL15" s="79"/>
      <c r="IM15" s="79"/>
      <c r="IN15" s="79"/>
      <c r="IO15" s="79"/>
      <c r="IP15" s="79"/>
      <c r="IQ15" s="79"/>
      <c r="IR15" s="79"/>
      <c r="IS15" s="79"/>
      <c r="IT15" s="79"/>
      <c r="IU15" s="79"/>
      <c r="IV15" s="79"/>
      <c r="IW15" s="79"/>
      <c r="IX15" s="79"/>
      <c r="IY15" s="79"/>
    </row>
    <row r="16" spans="1:259" ht="15.5">
      <c r="A16" s="323" t="s">
        <v>358</v>
      </c>
      <c r="B16" s="324" t="s">
        <v>356</v>
      </c>
      <c r="C16" s="324" t="s">
        <v>391</v>
      </c>
      <c r="D16" s="323" t="s">
        <v>358</v>
      </c>
      <c r="E16" s="332" t="s">
        <v>392</v>
      </c>
      <c r="F16" s="324">
        <v>632</v>
      </c>
      <c r="G16" s="324">
        <v>156</v>
      </c>
      <c r="H16" s="325"/>
      <c r="I16" s="325"/>
      <c r="J16" s="325">
        <v>2</v>
      </c>
      <c r="K16" s="333"/>
      <c r="L16" s="325" t="s">
        <v>271</v>
      </c>
      <c r="M16" s="328" t="str">
        <f t="shared" si="0"/>
        <v>Tủ lạnh Sharp 428L</v>
      </c>
      <c r="N16" s="325"/>
      <c r="O16" s="329"/>
      <c r="P16" s="329"/>
      <c r="Q16" s="330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  <c r="FL16" s="79"/>
      <c r="FM16" s="79"/>
      <c r="FN16" s="79"/>
      <c r="FO16" s="79"/>
      <c r="FP16" s="79"/>
      <c r="FQ16" s="79"/>
      <c r="FR16" s="79"/>
      <c r="FS16" s="79"/>
      <c r="FT16" s="79"/>
      <c r="FU16" s="79"/>
      <c r="FV16" s="79"/>
      <c r="FW16" s="79"/>
      <c r="FX16" s="79"/>
      <c r="FY16" s="79"/>
      <c r="FZ16" s="79"/>
      <c r="GA16" s="79"/>
      <c r="GB16" s="79"/>
      <c r="GC16" s="79"/>
      <c r="GD16" s="79"/>
      <c r="GE16" s="79"/>
      <c r="GF16" s="79"/>
      <c r="GG16" s="79"/>
      <c r="GH16" s="79"/>
      <c r="GI16" s="79"/>
      <c r="GJ16" s="79"/>
      <c r="GK16" s="79"/>
      <c r="GL16" s="79"/>
      <c r="GM16" s="79"/>
      <c r="GN16" s="79"/>
      <c r="GO16" s="79"/>
      <c r="GP16" s="79"/>
      <c r="GQ16" s="79"/>
      <c r="GR16" s="79"/>
      <c r="GS16" s="79"/>
      <c r="GT16" s="79"/>
      <c r="GU16" s="79"/>
      <c r="GV16" s="79"/>
      <c r="GW16" s="79"/>
      <c r="GX16" s="79"/>
      <c r="GY16" s="79"/>
      <c r="GZ16" s="79"/>
      <c r="HA16" s="79"/>
      <c r="HB16" s="79"/>
      <c r="HC16" s="79"/>
      <c r="HD16" s="79"/>
      <c r="HE16" s="79"/>
      <c r="HF16" s="79"/>
      <c r="HG16" s="79"/>
      <c r="HH16" s="79"/>
      <c r="HI16" s="79"/>
      <c r="HJ16" s="79"/>
      <c r="HK16" s="79"/>
      <c r="HL16" s="79"/>
      <c r="HM16" s="79"/>
      <c r="HN16" s="79"/>
      <c r="HO16" s="79"/>
      <c r="HP16" s="79"/>
      <c r="HQ16" s="79"/>
      <c r="HR16" s="79"/>
      <c r="HS16" s="79"/>
      <c r="HT16" s="79"/>
      <c r="HU16" s="79"/>
      <c r="HV16" s="79"/>
      <c r="HW16" s="79"/>
      <c r="HX16" s="79"/>
      <c r="HY16" s="79"/>
      <c r="HZ16" s="79"/>
      <c r="IA16" s="79"/>
      <c r="IB16" s="79"/>
      <c r="IC16" s="79"/>
      <c r="ID16" s="79"/>
      <c r="IE16" s="79"/>
      <c r="IF16" s="79"/>
      <c r="IG16" s="79"/>
      <c r="IH16" s="79"/>
      <c r="II16" s="79"/>
      <c r="IJ16" s="79"/>
      <c r="IK16" s="79"/>
      <c r="IL16" s="79"/>
      <c r="IM16" s="79"/>
      <c r="IN16" s="79"/>
      <c r="IO16" s="79"/>
      <c r="IP16" s="79"/>
      <c r="IQ16" s="79"/>
      <c r="IR16" s="79"/>
      <c r="IS16" s="79"/>
      <c r="IT16" s="79"/>
      <c r="IU16" s="79"/>
      <c r="IV16" s="79"/>
      <c r="IW16" s="79"/>
      <c r="IX16" s="79"/>
      <c r="IY16" s="79"/>
    </row>
    <row r="17" spans="1:259" ht="15.5">
      <c r="A17" s="323" t="s">
        <v>358</v>
      </c>
      <c r="B17" s="324" t="s">
        <v>356</v>
      </c>
      <c r="C17" s="324" t="s">
        <v>391</v>
      </c>
      <c r="D17" s="323" t="s">
        <v>358</v>
      </c>
      <c r="E17" s="332" t="s">
        <v>393</v>
      </c>
      <c r="F17" s="324">
        <v>632</v>
      </c>
      <c r="G17" s="324">
        <v>156</v>
      </c>
      <c r="H17" s="325"/>
      <c r="I17" s="325"/>
      <c r="J17" s="325">
        <v>1</v>
      </c>
      <c r="K17" s="333"/>
      <c r="L17" s="325" t="s">
        <v>272</v>
      </c>
      <c r="M17" s="328" t="str">
        <f t="shared" si="0"/>
        <v>Tủ lạnh Sharp 538L</v>
      </c>
      <c r="N17" s="325"/>
      <c r="O17" s="329"/>
      <c r="P17" s="329"/>
      <c r="Q17" s="330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  <c r="FL17" s="79"/>
      <c r="FM17" s="79"/>
      <c r="FN17" s="79"/>
      <c r="FO17" s="79"/>
      <c r="FP17" s="79"/>
      <c r="FQ17" s="79"/>
      <c r="FR17" s="79"/>
      <c r="FS17" s="79"/>
      <c r="FT17" s="79"/>
      <c r="FU17" s="79"/>
      <c r="FV17" s="79"/>
      <c r="FW17" s="79"/>
      <c r="FX17" s="79"/>
      <c r="FY17" s="79"/>
      <c r="FZ17" s="79"/>
      <c r="GA17" s="79"/>
      <c r="GB17" s="79"/>
      <c r="GC17" s="79"/>
      <c r="GD17" s="79"/>
      <c r="GE17" s="79"/>
      <c r="GF17" s="79"/>
      <c r="GG17" s="79"/>
      <c r="GH17" s="79"/>
      <c r="GI17" s="79"/>
      <c r="GJ17" s="79"/>
      <c r="GK17" s="79"/>
      <c r="GL17" s="79"/>
      <c r="GM17" s="79"/>
      <c r="GN17" s="79"/>
      <c r="GO17" s="79"/>
      <c r="GP17" s="79"/>
      <c r="GQ17" s="79"/>
      <c r="GR17" s="79"/>
      <c r="GS17" s="79"/>
      <c r="GT17" s="79"/>
      <c r="GU17" s="79"/>
      <c r="GV17" s="79"/>
      <c r="GW17" s="79"/>
      <c r="GX17" s="79"/>
      <c r="GY17" s="79"/>
      <c r="GZ17" s="79"/>
      <c r="HA17" s="79"/>
      <c r="HB17" s="79"/>
      <c r="HC17" s="79"/>
      <c r="HD17" s="79"/>
      <c r="HE17" s="79"/>
      <c r="HF17" s="79"/>
      <c r="HG17" s="79"/>
      <c r="HH17" s="79"/>
      <c r="HI17" s="79"/>
      <c r="HJ17" s="79"/>
      <c r="HK17" s="79"/>
      <c r="HL17" s="79"/>
      <c r="HM17" s="79"/>
      <c r="HN17" s="79"/>
      <c r="HO17" s="79"/>
      <c r="HP17" s="79"/>
      <c r="HQ17" s="79"/>
      <c r="HR17" s="79"/>
      <c r="HS17" s="79"/>
      <c r="HT17" s="79"/>
      <c r="HU17" s="79"/>
      <c r="HV17" s="79"/>
      <c r="HW17" s="79"/>
      <c r="HX17" s="79"/>
      <c r="HY17" s="79"/>
      <c r="HZ17" s="79"/>
      <c r="IA17" s="79"/>
      <c r="IB17" s="79"/>
      <c r="IC17" s="79"/>
      <c r="ID17" s="79"/>
      <c r="IE17" s="79"/>
      <c r="IF17" s="79"/>
      <c r="IG17" s="79"/>
      <c r="IH17" s="79"/>
      <c r="II17" s="79"/>
      <c r="IJ17" s="79"/>
      <c r="IK17" s="79"/>
      <c r="IL17" s="79"/>
      <c r="IM17" s="79"/>
      <c r="IN17" s="79"/>
      <c r="IO17" s="79"/>
      <c r="IP17" s="79"/>
      <c r="IQ17" s="79"/>
      <c r="IR17" s="79"/>
      <c r="IS17" s="79"/>
      <c r="IT17" s="79"/>
      <c r="IU17" s="79"/>
      <c r="IV17" s="79"/>
      <c r="IW17" s="79"/>
      <c r="IX17" s="79"/>
      <c r="IY17" s="79"/>
    </row>
    <row r="18" spans="1:259" ht="16.5">
      <c r="A18" s="323" t="s">
        <v>361</v>
      </c>
      <c r="B18" s="324" t="s">
        <v>362</v>
      </c>
      <c r="C18" s="324" t="s">
        <v>362</v>
      </c>
      <c r="D18" s="323" t="s">
        <v>361</v>
      </c>
      <c r="E18" s="335" t="s">
        <v>363</v>
      </c>
      <c r="F18" s="324">
        <v>131</v>
      </c>
      <c r="G18" s="324">
        <v>511</v>
      </c>
      <c r="H18" s="325">
        <f>J18*N18</f>
        <v>80000000</v>
      </c>
      <c r="I18" s="325">
        <f t="shared" si="3"/>
        <v>80000000</v>
      </c>
      <c r="J18" s="326">
        <v>5</v>
      </c>
      <c r="K18" s="325"/>
      <c r="L18" s="325" t="s">
        <v>269</v>
      </c>
      <c r="M18" s="328" t="str">
        <f t="shared" si="0"/>
        <v xml:space="preserve">Tủ lạnh Hitachi 395L </v>
      </c>
      <c r="N18" s="327">
        <v>16000000</v>
      </c>
      <c r="O18" s="329" t="s">
        <v>306</v>
      </c>
      <c r="P18" s="329"/>
      <c r="Q18" s="330" t="str">
        <f>IF(AND(P18&lt;&gt;"",O18=""),VLOOKUP(P18,'[1]HH&amp;KH,NCC'!$H$6:$I$15,2,0),IF(AND(O18&lt;&gt;"",P18=""),VLOOKUP(O18,'[1]HH&amp;KH,NCC'!$H$6:$I$15,2,0),""))</f>
        <v>Công ty TNHH GreenHouse</v>
      </c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79"/>
      <c r="FF18" s="79"/>
      <c r="FG18" s="79"/>
      <c r="FH18" s="79"/>
      <c r="FI18" s="79"/>
      <c r="FJ18" s="79"/>
      <c r="FK18" s="79"/>
      <c r="FL18" s="79"/>
      <c r="FM18" s="79"/>
      <c r="FN18" s="79"/>
      <c r="FO18" s="79"/>
      <c r="FP18" s="79"/>
      <c r="FQ18" s="79"/>
      <c r="FR18" s="79"/>
      <c r="FS18" s="79"/>
      <c r="FT18" s="79"/>
      <c r="FU18" s="79"/>
      <c r="FV18" s="79"/>
      <c r="FW18" s="79"/>
      <c r="FX18" s="79"/>
      <c r="FY18" s="79"/>
      <c r="FZ18" s="79"/>
      <c r="GA18" s="79"/>
      <c r="GB18" s="79"/>
      <c r="GC18" s="79"/>
      <c r="GD18" s="79"/>
      <c r="GE18" s="79"/>
      <c r="GF18" s="79"/>
      <c r="GG18" s="79"/>
      <c r="GH18" s="79"/>
      <c r="GI18" s="79"/>
      <c r="GJ18" s="79"/>
      <c r="GK18" s="79"/>
      <c r="GL18" s="79"/>
      <c r="GM18" s="79"/>
      <c r="GN18" s="79"/>
      <c r="GO18" s="79"/>
      <c r="GP18" s="79"/>
      <c r="GQ18" s="79"/>
      <c r="GR18" s="79"/>
      <c r="GS18" s="79"/>
      <c r="GT18" s="79"/>
      <c r="GU18" s="79"/>
      <c r="GV18" s="79"/>
      <c r="GW18" s="79"/>
      <c r="GX18" s="79"/>
      <c r="GY18" s="79"/>
      <c r="GZ18" s="79"/>
      <c r="HA18" s="79"/>
      <c r="HB18" s="79"/>
      <c r="HC18" s="79"/>
      <c r="HD18" s="79"/>
      <c r="HE18" s="79"/>
      <c r="HF18" s="79"/>
      <c r="HG18" s="79"/>
      <c r="HH18" s="79"/>
      <c r="HI18" s="79"/>
      <c r="HJ18" s="79"/>
      <c r="HK18" s="79"/>
      <c r="HL18" s="79"/>
      <c r="HM18" s="79"/>
      <c r="HN18" s="79"/>
      <c r="HO18" s="79"/>
      <c r="HP18" s="79"/>
      <c r="HQ18" s="79"/>
      <c r="HR18" s="79"/>
      <c r="HS18" s="79"/>
      <c r="HT18" s="79"/>
      <c r="HU18" s="79"/>
      <c r="HV18" s="79"/>
      <c r="HW18" s="79"/>
      <c r="HX18" s="79"/>
      <c r="HY18" s="79"/>
      <c r="HZ18" s="79"/>
      <c r="IA18" s="79"/>
      <c r="IB18" s="79"/>
      <c r="IC18" s="79"/>
      <c r="ID18" s="79"/>
      <c r="IE18" s="79"/>
      <c r="IF18" s="79"/>
      <c r="IG18" s="79"/>
      <c r="IH18" s="79"/>
      <c r="II18" s="79"/>
      <c r="IJ18" s="79"/>
      <c r="IK18" s="79"/>
      <c r="IL18" s="79"/>
      <c r="IM18" s="79"/>
      <c r="IN18" s="79"/>
      <c r="IO18" s="79"/>
      <c r="IP18" s="79"/>
      <c r="IQ18" s="79"/>
      <c r="IR18" s="79"/>
      <c r="IS18" s="79"/>
      <c r="IT18" s="79"/>
      <c r="IU18" s="79"/>
      <c r="IV18" s="79"/>
      <c r="IW18" s="79"/>
      <c r="IX18" s="79"/>
      <c r="IY18" s="79"/>
    </row>
    <row r="19" spans="1:259" ht="16.5">
      <c r="A19" s="323" t="s">
        <v>361</v>
      </c>
      <c r="B19" s="324" t="s">
        <v>362</v>
      </c>
      <c r="C19" s="324" t="s">
        <v>362</v>
      </c>
      <c r="D19" s="323" t="s">
        <v>361</v>
      </c>
      <c r="E19" s="335" t="s">
        <v>364</v>
      </c>
      <c r="F19" s="324">
        <v>131</v>
      </c>
      <c r="G19" s="324">
        <v>511</v>
      </c>
      <c r="H19" s="325">
        <f>J19*N19</f>
        <v>200000000</v>
      </c>
      <c r="I19" s="325">
        <f t="shared" si="3"/>
        <v>200000000</v>
      </c>
      <c r="J19" s="326">
        <v>4</v>
      </c>
      <c r="K19" s="325"/>
      <c r="L19" s="325" t="s">
        <v>270</v>
      </c>
      <c r="M19" s="328" t="str">
        <f t="shared" si="0"/>
        <v>Tủ lạnh  Hitachi 600L</v>
      </c>
      <c r="N19" s="327">
        <v>50000000</v>
      </c>
      <c r="O19" s="329" t="s">
        <v>306</v>
      </c>
      <c r="P19" s="329"/>
      <c r="Q19" s="330" t="str">
        <f>IF(AND(P19&lt;&gt;"",O19=""),VLOOKUP(P19,'[1]HH&amp;KH,NCC'!$H$6:$I$15,2,0),IF(AND(O19&lt;&gt;"",P19=""),VLOOKUP(O19,'[1]HH&amp;KH,NCC'!$H$6:$I$15,2,0),""))</f>
        <v>Công ty TNHH GreenHouse</v>
      </c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  <c r="DZ19" s="79"/>
      <c r="EA19" s="79"/>
      <c r="EB19" s="79"/>
      <c r="EC19" s="79"/>
      <c r="ED19" s="79"/>
      <c r="EE19" s="79"/>
      <c r="EF19" s="79"/>
      <c r="EG19" s="79"/>
      <c r="EH19" s="79"/>
      <c r="EI19" s="79"/>
      <c r="EJ19" s="79"/>
      <c r="EK19" s="79"/>
      <c r="EL19" s="79"/>
      <c r="EM19" s="79"/>
      <c r="EN19" s="79"/>
      <c r="EO19" s="79"/>
      <c r="EP19" s="79"/>
      <c r="EQ19" s="79"/>
      <c r="ER19" s="79"/>
      <c r="ES19" s="79"/>
      <c r="ET19" s="79"/>
      <c r="EU19" s="79"/>
      <c r="EV19" s="79"/>
      <c r="EW19" s="79"/>
      <c r="EX19" s="79"/>
      <c r="EY19" s="79"/>
      <c r="EZ19" s="79"/>
      <c r="FA19" s="79"/>
      <c r="FB19" s="79"/>
      <c r="FC19" s="79"/>
      <c r="FD19" s="79"/>
      <c r="FE19" s="79"/>
      <c r="FF19" s="79"/>
      <c r="FG19" s="79"/>
      <c r="FH19" s="79"/>
      <c r="FI19" s="79"/>
      <c r="FJ19" s="79"/>
      <c r="FK19" s="79"/>
      <c r="FL19" s="79"/>
      <c r="FM19" s="79"/>
      <c r="FN19" s="79"/>
      <c r="FO19" s="79"/>
      <c r="FP19" s="79"/>
      <c r="FQ19" s="79"/>
      <c r="FR19" s="79"/>
      <c r="FS19" s="79"/>
      <c r="FT19" s="79"/>
      <c r="FU19" s="79"/>
      <c r="FV19" s="79"/>
      <c r="FW19" s="79"/>
      <c r="FX19" s="79"/>
      <c r="FY19" s="79"/>
      <c r="FZ19" s="79"/>
      <c r="GA19" s="79"/>
      <c r="GB19" s="79"/>
      <c r="GC19" s="79"/>
      <c r="GD19" s="79"/>
      <c r="GE19" s="79"/>
      <c r="GF19" s="79"/>
      <c r="GG19" s="79"/>
      <c r="GH19" s="79"/>
      <c r="GI19" s="79"/>
      <c r="GJ19" s="79"/>
      <c r="GK19" s="79"/>
      <c r="GL19" s="79"/>
      <c r="GM19" s="79"/>
      <c r="GN19" s="79"/>
      <c r="GO19" s="79"/>
      <c r="GP19" s="79"/>
      <c r="GQ19" s="79"/>
      <c r="GR19" s="79"/>
      <c r="GS19" s="79"/>
      <c r="GT19" s="79"/>
      <c r="GU19" s="79"/>
      <c r="GV19" s="79"/>
      <c r="GW19" s="79"/>
      <c r="GX19" s="79"/>
      <c r="GY19" s="79"/>
      <c r="GZ19" s="79"/>
      <c r="HA19" s="79"/>
      <c r="HB19" s="79"/>
      <c r="HC19" s="79"/>
      <c r="HD19" s="79"/>
      <c r="HE19" s="79"/>
      <c r="HF19" s="79"/>
      <c r="HG19" s="79"/>
      <c r="HH19" s="79"/>
      <c r="HI19" s="79"/>
      <c r="HJ19" s="79"/>
      <c r="HK19" s="79"/>
      <c r="HL19" s="79"/>
      <c r="HM19" s="79"/>
      <c r="HN19" s="79"/>
      <c r="HO19" s="79"/>
      <c r="HP19" s="79"/>
      <c r="HQ19" s="79"/>
      <c r="HR19" s="79"/>
      <c r="HS19" s="79"/>
      <c r="HT19" s="79"/>
      <c r="HU19" s="79"/>
      <c r="HV19" s="79"/>
      <c r="HW19" s="79"/>
      <c r="HX19" s="79"/>
      <c r="HY19" s="79"/>
      <c r="HZ19" s="79"/>
      <c r="IA19" s="79"/>
      <c r="IB19" s="79"/>
      <c r="IC19" s="79"/>
      <c r="ID19" s="79"/>
      <c r="IE19" s="79"/>
      <c r="IF19" s="79"/>
      <c r="IG19" s="79"/>
      <c r="IH19" s="79"/>
      <c r="II19" s="79"/>
      <c r="IJ19" s="79"/>
      <c r="IK19" s="79"/>
      <c r="IL19" s="79"/>
      <c r="IM19" s="79"/>
      <c r="IN19" s="79"/>
      <c r="IO19" s="79"/>
      <c r="IP19" s="79"/>
      <c r="IQ19" s="79"/>
      <c r="IR19" s="79"/>
      <c r="IS19" s="79"/>
      <c r="IT19" s="79"/>
      <c r="IU19" s="79"/>
      <c r="IV19" s="79"/>
      <c r="IW19" s="79"/>
      <c r="IX19" s="79"/>
      <c r="IY19" s="79"/>
    </row>
    <row r="20" spans="1:259" ht="21" customHeight="1">
      <c r="A20" s="323" t="s">
        <v>361</v>
      </c>
      <c r="B20" s="324" t="s">
        <v>362</v>
      </c>
      <c r="C20" s="324" t="s">
        <v>362</v>
      </c>
      <c r="D20" s="323" t="s">
        <v>361</v>
      </c>
      <c r="E20" s="332" t="s">
        <v>365</v>
      </c>
      <c r="F20" s="324">
        <v>131</v>
      </c>
      <c r="G20" s="324">
        <v>3331</v>
      </c>
      <c r="H20" s="325">
        <f>SUM(H18:H19)*0.1</f>
        <v>28000000</v>
      </c>
      <c r="I20" s="325">
        <f t="shared" si="3"/>
        <v>28000000</v>
      </c>
      <c r="J20" s="325"/>
      <c r="K20" s="325"/>
      <c r="L20" s="325"/>
      <c r="M20" s="328"/>
      <c r="N20" s="325"/>
      <c r="O20" s="329" t="s">
        <v>306</v>
      </c>
      <c r="P20" s="329"/>
      <c r="Q20" s="330" t="str">
        <f>IF(AND(P20&lt;&gt;"",O20=""),VLOOKUP(P20,'[1]HH&amp;KH,NCC'!$H$6:$I$15,2,0),IF(AND(O20&lt;&gt;"",P20=""),VLOOKUP(O20,'[1]HH&amp;KH,NCC'!$H$6:$I$15,2,0),""))</f>
        <v>Công ty TNHH GreenHouse</v>
      </c>
      <c r="R20" s="80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/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/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  <c r="FF20" s="79"/>
      <c r="FG20" s="79"/>
      <c r="FH20" s="79"/>
      <c r="FI20" s="79"/>
      <c r="FJ20" s="79"/>
      <c r="FK20" s="79"/>
      <c r="FL20" s="79"/>
      <c r="FM20" s="79"/>
      <c r="FN20" s="79"/>
      <c r="FO20" s="79"/>
      <c r="FP20" s="79"/>
      <c r="FQ20" s="79"/>
      <c r="FR20" s="79"/>
      <c r="FS20" s="79"/>
      <c r="FT20" s="79"/>
      <c r="FU20" s="79"/>
      <c r="FV20" s="79"/>
      <c r="FW20" s="79"/>
      <c r="FX20" s="79"/>
      <c r="FY20" s="79"/>
      <c r="FZ20" s="79"/>
      <c r="GA20" s="79"/>
      <c r="GB20" s="79"/>
      <c r="GC20" s="79"/>
      <c r="GD20" s="79"/>
      <c r="GE20" s="79"/>
      <c r="GF20" s="79"/>
      <c r="GG20" s="79"/>
      <c r="GH20" s="79"/>
      <c r="GI20" s="79"/>
      <c r="GJ20" s="79"/>
      <c r="GK20" s="79"/>
      <c r="GL20" s="79"/>
      <c r="GM20" s="79"/>
      <c r="GN20" s="79"/>
      <c r="GO20" s="79"/>
      <c r="GP20" s="79"/>
      <c r="GQ20" s="79"/>
      <c r="GR20" s="79"/>
      <c r="GS20" s="79"/>
      <c r="GT20" s="79"/>
      <c r="GU20" s="79"/>
      <c r="GV20" s="79"/>
      <c r="GW20" s="79"/>
      <c r="GX20" s="79"/>
      <c r="GY20" s="79"/>
      <c r="GZ20" s="79"/>
      <c r="HA20" s="79"/>
      <c r="HB20" s="79"/>
      <c r="HC20" s="79"/>
      <c r="HD20" s="79"/>
      <c r="HE20" s="79"/>
      <c r="HF20" s="79"/>
      <c r="HG20" s="79"/>
      <c r="HH20" s="79"/>
      <c r="HI20" s="79"/>
      <c r="HJ20" s="79"/>
      <c r="HK20" s="79"/>
      <c r="HL20" s="79"/>
      <c r="HM20" s="79"/>
      <c r="HN20" s="79"/>
      <c r="HO20" s="79"/>
      <c r="HP20" s="79"/>
      <c r="HQ20" s="79"/>
      <c r="HR20" s="79"/>
      <c r="HS20" s="79"/>
      <c r="HT20" s="79"/>
      <c r="HU20" s="79"/>
      <c r="HV20" s="79"/>
      <c r="HW20" s="79"/>
      <c r="HX20" s="79"/>
      <c r="HY20" s="79"/>
      <c r="HZ20" s="79"/>
      <c r="IA20" s="79"/>
      <c r="IB20" s="79"/>
      <c r="IC20" s="79"/>
      <c r="ID20" s="79"/>
      <c r="IE20" s="79"/>
      <c r="IF20" s="79"/>
      <c r="IG20" s="79"/>
      <c r="IH20" s="79"/>
      <c r="II20" s="79"/>
      <c r="IJ20" s="79"/>
      <c r="IK20" s="79"/>
      <c r="IL20" s="79"/>
      <c r="IM20" s="79"/>
      <c r="IN20" s="79"/>
      <c r="IO20" s="79"/>
      <c r="IP20" s="79"/>
      <c r="IQ20" s="79"/>
      <c r="IR20" s="79"/>
      <c r="IS20" s="79"/>
      <c r="IT20" s="79"/>
      <c r="IU20" s="79"/>
      <c r="IV20" s="79"/>
      <c r="IW20" s="79"/>
      <c r="IX20" s="79"/>
      <c r="IY20" s="79"/>
    </row>
    <row r="21" spans="1:259" ht="21" customHeight="1">
      <c r="A21" s="323" t="s">
        <v>361</v>
      </c>
      <c r="B21" s="324" t="s">
        <v>362</v>
      </c>
      <c r="C21" s="324" t="s">
        <v>395</v>
      </c>
      <c r="D21" s="323" t="s">
        <v>361</v>
      </c>
      <c r="E21" s="332" t="s">
        <v>392</v>
      </c>
      <c r="F21" s="324">
        <v>632</v>
      </c>
      <c r="G21" s="324">
        <v>156</v>
      </c>
      <c r="H21" s="325"/>
      <c r="I21" s="325"/>
      <c r="J21" s="325">
        <v>5</v>
      </c>
      <c r="K21" s="325"/>
      <c r="L21" s="325" t="s">
        <v>269</v>
      </c>
      <c r="M21" s="328" t="str">
        <f t="shared" ref="M21:M22" si="4">IF(L21&lt;&gt;"",VLOOKUP(L21,MaHH,2,0),"")</f>
        <v xml:space="preserve">Tủ lạnh Hitachi 395L </v>
      </c>
      <c r="N21" s="325"/>
      <c r="O21" s="329"/>
      <c r="P21" s="329"/>
      <c r="Q21" s="330"/>
      <c r="R21" s="80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79"/>
      <c r="EP21" s="79"/>
      <c r="EQ21" s="79"/>
      <c r="ER21" s="79"/>
      <c r="ES21" s="79"/>
      <c r="ET21" s="79"/>
      <c r="EU21" s="79"/>
      <c r="EV21" s="79"/>
      <c r="EW21" s="79"/>
      <c r="EX21" s="79"/>
      <c r="EY21" s="79"/>
      <c r="EZ21" s="79"/>
      <c r="FA21" s="79"/>
      <c r="FB21" s="79"/>
      <c r="FC21" s="79"/>
      <c r="FD21" s="79"/>
      <c r="FE21" s="79"/>
      <c r="FF21" s="79"/>
      <c r="FG21" s="79"/>
      <c r="FH21" s="79"/>
      <c r="FI21" s="79"/>
      <c r="FJ21" s="79"/>
      <c r="FK21" s="79"/>
      <c r="FL21" s="79"/>
      <c r="FM21" s="79"/>
      <c r="FN21" s="79"/>
      <c r="FO21" s="79"/>
      <c r="FP21" s="79"/>
      <c r="FQ21" s="79"/>
      <c r="FR21" s="79"/>
      <c r="FS21" s="79"/>
      <c r="FT21" s="79"/>
      <c r="FU21" s="79"/>
      <c r="FV21" s="79"/>
      <c r="FW21" s="79"/>
      <c r="FX21" s="79"/>
      <c r="FY21" s="79"/>
      <c r="FZ21" s="79"/>
      <c r="GA21" s="79"/>
      <c r="GB21" s="79"/>
      <c r="GC21" s="79"/>
      <c r="GD21" s="79"/>
      <c r="GE21" s="79"/>
      <c r="GF21" s="79"/>
      <c r="GG21" s="79"/>
      <c r="GH21" s="79"/>
      <c r="GI21" s="79"/>
      <c r="GJ21" s="79"/>
      <c r="GK21" s="79"/>
      <c r="GL21" s="79"/>
      <c r="GM21" s="79"/>
      <c r="GN21" s="79"/>
      <c r="GO21" s="79"/>
      <c r="GP21" s="79"/>
      <c r="GQ21" s="79"/>
      <c r="GR21" s="79"/>
      <c r="GS21" s="79"/>
      <c r="GT21" s="79"/>
      <c r="GU21" s="79"/>
      <c r="GV21" s="79"/>
      <c r="GW21" s="79"/>
      <c r="GX21" s="79"/>
      <c r="GY21" s="79"/>
      <c r="GZ21" s="79"/>
      <c r="HA21" s="79"/>
      <c r="HB21" s="79"/>
      <c r="HC21" s="79"/>
      <c r="HD21" s="79"/>
      <c r="HE21" s="79"/>
      <c r="HF21" s="79"/>
      <c r="HG21" s="79"/>
      <c r="HH21" s="79"/>
      <c r="HI21" s="79"/>
      <c r="HJ21" s="79"/>
      <c r="HK21" s="79"/>
      <c r="HL21" s="79"/>
      <c r="HM21" s="79"/>
      <c r="HN21" s="79"/>
      <c r="HO21" s="79"/>
      <c r="HP21" s="79"/>
      <c r="HQ21" s="79"/>
      <c r="HR21" s="79"/>
      <c r="HS21" s="79"/>
      <c r="HT21" s="79"/>
      <c r="HU21" s="79"/>
      <c r="HV21" s="79"/>
      <c r="HW21" s="79"/>
      <c r="HX21" s="79"/>
      <c r="HY21" s="79"/>
      <c r="HZ21" s="79"/>
      <c r="IA21" s="79"/>
      <c r="IB21" s="79"/>
      <c r="IC21" s="79"/>
      <c r="ID21" s="79"/>
      <c r="IE21" s="79"/>
      <c r="IF21" s="79"/>
      <c r="IG21" s="79"/>
      <c r="IH21" s="79"/>
      <c r="II21" s="79"/>
      <c r="IJ21" s="79"/>
      <c r="IK21" s="79"/>
      <c r="IL21" s="79"/>
      <c r="IM21" s="79"/>
      <c r="IN21" s="79"/>
      <c r="IO21" s="79"/>
      <c r="IP21" s="79"/>
      <c r="IQ21" s="79"/>
      <c r="IR21" s="79"/>
      <c r="IS21" s="79"/>
      <c r="IT21" s="79"/>
      <c r="IU21" s="79"/>
      <c r="IV21" s="79"/>
      <c r="IW21" s="79"/>
      <c r="IX21" s="79"/>
      <c r="IY21" s="79"/>
    </row>
    <row r="22" spans="1:259" ht="21" customHeight="1">
      <c r="A22" s="323" t="s">
        <v>361</v>
      </c>
      <c r="B22" s="324" t="s">
        <v>362</v>
      </c>
      <c r="C22" s="324" t="s">
        <v>395</v>
      </c>
      <c r="D22" s="323" t="s">
        <v>361</v>
      </c>
      <c r="E22" s="332" t="s">
        <v>393</v>
      </c>
      <c r="F22" s="324">
        <v>632</v>
      </c>
      <c r="G22" s="324">
        <v>156</v>
      </c>
      <c r="H22" s="325"/>
      <c r="I22" s="325"/>
      <c r="J22" s="325">
        <v>4</v>
      </c>
      <c r="K22" s="325"/>
      <c r="L22" s="325" t="s">
        <v>270</v>
      </c>
      <c r="M22" s="328" t="str">
        <f t="shared" si="4"/>
        <v>Tủ lạnh  Hitachi 600L</v>
      </c>
      <c r="N22" s="325"/>
      <c r="O22" s="329"/>
      <c r="P22" s="329"/>
      <c r="Q22" s="330"/>
      <c r="R22" s="80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79"/>
      <c r="ED22" s="79"/>
      <c r="EE22" s="79"/>
      <c r="EF22" s="79"/>
      <c r="EG22" s="79"/>
      <c r="EH22" s="79"/>
      <c r="EI22" s="79"/>
      <c r="EJ22" s="79"/>
      <c r="EK22" s="79"/>
      <c r="EL22" s="79"/>
      <c r="EM22" s="79"/>
      <c r="EN22" s="79"/>
      <c r="EO22" s="79"/>
      <c r="EP22" s="79"/>
      <c r="EQ22" s="79"/>
      <c r="ER22" s="79"/>
      <c r="ES22" s="79"/>
      <c r="ET22" s="79"/>
      <c r="EU22" s="79"/>
      <c r="EV22" s="79"/>
      <c r="EW22" s="79"/>
      <c r="EX22" s="79"/>
      <c r="EY22" s="79"/>
      <c r="EZ22" s="79"/>
      <c r="FA22" s="79"/>
      <c r="FB22" s="79"/>
      <c r="FC22" s="79"/>
      <c r="FD22" s="79"/>
      <c r="FE22" s="79"/>
      <c r="FF22" s="79"/>
      <c r="FG22" s="79"/>
      <c r="FH22" s="79"/>
      <c r="FI22" s="79"/>
      <c r="FJ22" s="79"/>
      <c r="FK22" s="79"/>
      <c r="FL22" s="79"/>
      <c r="FM22" s="79"/>
      <c r="FN22" s="79"/>
      <c r="FO22" s="79"/>
      <c r="FP22" s="79"/>
      <c r="FQ22" s="79"/>
      <c r="FR22" s="79"/>
      <c r="FS22" s="79"/>
      <c r="FT22" s="79"/>
      <c r="FU22" s="79"/>
      <c r="FV22" s="79"/>
      <c r="FW22" s="79"/>
      <c r="FX22" s="79"/>
      <c r="FY22" s="79"/>
      <c r="FZ22" s="79"/>
      <c r="GA22" s="79"/>
      <c r="GB22" s="79"/>
      <c r="GC22" s="79"/>
      <c r="GD22" s="79"/>
      <c r="GE22" s="79"/>
      <c r="GF22" s="79"/>
      <c r="GG22" s="79"/>
      <c r="GH22" s="79"/>
      <c r="GI22" s="79"/>
      <c r="GJ22" s="79"/>
      <c r="GK22" s="79"/>
      <c r="GL22" s="79"/>
      <c r="GM22" s="79"/>
      <c r="GN22" s="79"/>
      <c r="GO22" s="79"/>
      <c r="GP22" s="79"/>
      <c r="GQ22" s="79"/>
      <c r="GR22" s="79"/>
      <c r="GS22" s="79"/>
      <c r="GT22" s="79"/>
      <c r="GU22" s="79"/>
      <c r="GV22" s="79"/>
      <c r="GW22" s="79"/>
      <c r="GX22" s="79"/>
      <c r="GY22" s="79"/>
      <c r="GZ22" s="79"/>
      <c r="HA22" s="79"/>
      <c r="HB22" s="79"/>
      <c r="HC22" s="79"/>
      <c r="HD22" s="79"/>
      <c r="HE22" s="79"/>
      <c r="HF22" s="79"/>
      <c r="HG22" s="79"/>
      <c r="HH22" s="79"/>
      <c r="HI22" s="79"/>
      <c r="HJ22" s="79"/>
      <c r="HK22" s="79"/>
      <c r="HL22" s="79"/>
      <c r="HM22" s="79"/>
      <c r="HN22" s="79"/>
      <c r="HO22" s="79"/>
      <c r="HP22" s="79"/>
      <c r="HQ22" s="79"/>
      <c r="HR22" s="79"/>
      <c r="HS22" s="79"/>
      <c r="HT22" s="79"/>
      <c r="HU22" s="79"/>
      <c r="HV22" s="79"/>
      <c r="HW22" s="79"/>
      <c r="HX22" s="79"/>
      <c r="HY22" s="79"/>
      <c r="HZ22" s="79"/>
      <c r="IA22" s="79"/>
      <c r="IB22" s="79"/>
      <c r="IC22" s="79"/>
      <c r="ID22" s="79"/>
      <c r="IE22" s="79"/>
      <c r="IF22" s="79"/>
      <c r="IG22" s="79"/>
      <c r="IH22" s="79"/>
      <c r="II22" s="79"/>
      <c r="IJ22" s="79"/>
      <c r="IK22" s="79"/>
      <c r="IL22" s="79"/>
      <c r="IM22" s="79"/>
      <c r="IN22" s="79"/>
      <c r="IO22" s="79"/>
      <c r="IP22" s="79"/>
      <c r="IQ22" s="79"/>
      <c r="IR22" s="79"/>
      <c r="IS22" s="79"/>
      <c r="IT22" s="79"/>
      <c r="IU22" s="79"/>
      <c r="IV22" s="79"/>
      <c r="IW22" s="79"/>
      <c r="IX22" s="79"/>
      <c r="IY22" s="79"/>
    </row>
    <row r="23" spans="1:259" ht="21" customHeight="1">
      <c r="A23" s="323" t="s">
        <v>366</v>
      </c>
      <c r="B23" s="324" t="s">
        <v>367</v>
      </c>
      <c r="C23" s="324" t="s">
        <v>367</v>
      </c>
      <c r="D23" s="323" t="s">
        <v>366</v>
      </c>
      <c r="E23" s="332" t="s">
        <v>368</v>
      </c>
      <c r="F23" s="324">
        <v>641</v>
      </c>
      <c r="G23" s="324">
        <v>242</v>
      </c>
      <c r="H23" s="327">
        <v>8762000</v>
      </c>
      <c r="I23" s="325">
        <f t="shared" si="3"/>
        <v>8762000</v>
      </c>
      <c r="J23" s="325"/>
      <c r="K23" s="325"/>
      <c r="L23" s="325"/>
      <c r="M23" s="328" t="str">
        <f t="shared" si="0"/>
        <v/>
      </c>
      <c r="N23" s="325"/>
      <c r="O23" s="329"/>
      <c r="P23" s="329"/>
      <c r="Q23" s="330" t="str">
        <f>IF(AND(P23&lt;&gt;"",O23=""),VLOOKUP(P23,'[1]HH&amp;KH,NCC'!$H$6:$I$15,2,0),IF(AND(O23&lt;&gt;"",P23=""),VLOOKUP(O23,'[1]HH&amp;KH,NCC'!$H$6:$I$15,2,0),""))</f>
        <v/>
      </c>
      <c r="R23" s="80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/>
      <c r="CW23" s="79"/>
      <c r="CX23" s="79"/>
      <c r="CY23" s="79"/>
      <c r="CZ23" s="79"/>
      <c r="DA23" s="79"/>
      <c r="DB23" s="79"/>
      <c r="DC23" s="79"/>
      <c r="DD23" s="79"/>
      <c r="DE23" s="79"/>
      <c r="DF23" s="79"/>
      <c r="DG23" s="79"/>
      <c r="DH23" s="79"/>
      <c r="DI23" s="79"/>
      <c r="DJ23" s="79"/>
      <c r="DK23" s="79"/>
      <c r="DL23" s="79"/>
      <c r="DM23" s="79"/>
      <c r="DN23" s="79"/>
      <c r="DO23" s="79"/>
      <c r="DP23" s="79"/>
      <c r="DQ23" s="79"/>
      <c r="DR23" s="79"/>
      <c r="DS23" s="79"/>
      <c r="DT23" s="79"/>
      <c r="DU23" s="79"/>
      <c r="DV23" s="79"/>
      <c r="DW23" s="79"/>
      <c r="DX23" s="79"/>
      <c r="DY23" s="79"/>
      <c r="DZ23" s="79"/>
      <c r="EA23" s="79"/>
      <c r="EB23" s="79"/>
      <c r="EC23" s="79"/>
      <c r="ED23" s="79"/>
      <c r="EE23" s="79"/>
      <c r="EF23" s="79"/>
      <c r="EG23" s="79"/>
      <c r="EH23" s="79"/>
      <c r="EI23" s="79"/>
      <c r="EJ23" s="79"/>
      <c r="EK23" s="79"/>
      <c r="EL23" s="79"/>
      <c r="EM23" s="79"/>
      <c r="EN23" s="79"/>
      <c r="EO23" s="79"/>
      <c r="EP23" s="79"/>
      <c r="EQ23" s="79"/>
      <c r="ER23" s="79"/>
      <c r="ES23" s="79"/>
      <c r="ET23" s="79"/>
      <c r="EU23" s="79"/>
      <c r="EV23" s="79"/>
      <c r="EW23" s="79"/>
      <c r="EX23" s="79"/>
      <c r="EY23" s="79"/>
      <c r="EZ23" s="79"/>
      <c r="FA23" s="79"/>
      <c r="FB23" s="79"/>
      <c r="FC23" s="79"/>
      <c r="FD23" s="79"/>
      <c r="FE23" s="79"/>
      <c r="FF23" s="79"/>
      <c r="FG23" s="79"/>
      <c r="FH23" s="79"/>
      <c r="FI23" s="79"/>
      <c r="FJ23" s="79"/>
      <c r="FK23" s="79"/>
      <c r="FL23" s="79"/>
      <c r="FM23" s="79"/>
      <c r="FN23" s="79"/>
      <c r="FO23" s="79"/>
      <c r="FP23" s="79"/>
      <c r="FQ23" s="79"/>
      <c r="FR23" s="79"/>
      <c r="FS23" s="79"/>
      <c r="FT23" s="79"/>
      <c r="FU23" s="79"/>
      <c r="FV23" s="79"/>
      <c r="FW23" s="79"/>
      <c r="FX23" s="79"/>
      <c r="FY23" s="79"/>
      <c r="FZ23" s="79"/>
      <c r="GA23" s="79"/>
      <c r="GB23" s="79"/>
      <c r="GC23" s="79"/>
      <c r="GD23" s="79"/>
      <c r="GE23" s="79"/>
      <c r="GF23" s="79"/>
      <c r="GG23" s="79"/>
      <c r="GH23" s="79"/>
      <c r="GI23" s="79"/>
      <c r="GJ23" s="79"/>
      <c r="GK23" s="79"/>
      <c r="GL23" s="79"/>
      <c r="GM23" s="79"/>
      <c r="GN23" s="79"/>
      <c r="GO23" s="79"/>
      <c r="GP23" s="79"/>
      <c r="GQ23" s="79"/>
      <c r="GR23" s="79"/>
      <c r="GS23" s="79"/>
      <c r="GT23" s="79"/>
      <c r="GU23" s="79"/>
      <c r="GV23" s="79"/>
      <c r="GW23" s="79"/>
      <c r="GX23" s="79"/>
      <c r="GY23" s="79"/>
      <c r="GZ23" s="79"/>
      <c r="HA23" s="79"/>
      <c r="HB23" s="79"/>
      <c r="HC23" s="79"/>
      <c r="HD23" s="79"/>
      <c r="HE23" s="79"/>
      <c r="HF23" s="79"/>
      <c r="HG23" s="79"/>
      <c r="HH23" s="79"/>
      <c r="HI23" s="79"/>
      <c r="HJ23" s="79"/>
      <c r="HK23" s="79"/>
      <c r="HL23" s="79"/>
      <c r="HM23" s="79"/>
      <c r="HN23" s="79"/>
      <c r="HO23" s="79"/>
      <c r="HP23" s="79"/>
      <c r="HQ23" s="79"/>
      <c r="HR23" s="79"/>
      <c r="HS23" s="79"/>
      <c r="HT23" s="79"/>
      <c r="HU23" s="79"/>
      <c r="HV23" s="79"/>
      <c r="HW23" s="79"/>
      <c r="HX23" s="79"/>
      <c r="HY23" s="79"/>
      <c r="HZ23" s="79"/>
      <c r="IA23" s="79"/>
      <c r="IB23" s="79"/>
      <c r="IC23" s="79"/>
      <c r="ID23" s="79"/>
      <c r="IE23" s="79"/>
      <c r="IF23" s="79"/>
      <c r="IG23" s="79"/>
      <c r="IH23" s="79"/>
      <c r="II23" s="79"/>
      <c r="IJ23" s="79"/>
      <c r="IK23" s="79"/>
      <c r="IL23" s="79"/>
      <c r="IM23" s="79"/>
      <c r="IN23" s="79"/>
      <c r="IO23" s="79"/>
      <c r="IP23" s="79"/>
      <c r="IQ23" s="79"/>
      <c r="IR23" s="79"/>
      <c r="IS23" s="79"/>
      <c r="IT23" s="79"/>
      <c r="IU23" s="79"/>
      <c r="IV23" s="79"/>
      <c r="IW23" s="79"/>
      <c r="IX23" s="79"/>
      <c r="IY23" s="79"/>
    </row>
    <row r="24" spans="1:259" ht="21" customHeight="1">
      <c r="A24" s="323" t="s">
        <v>366</v>
      </c>
      <c r="B24" s="324" t="s">
        <v>367</v>
      </c>
      <c r="C24" s="324" t="s">
        <v>367</v>
      </c>
      <c r="D24" s="323" t="s">
        <v>366</v>
      </c>
      <c r="E24" s="332" t="s">
        <v>369</v>
      </c>
      <c r="F24" s="324">
        <v>642</v>
      </c>
      <c r="G24" s="324">
        <v>242</v>
      </c>
      <c r="H24" s="327">
        <v>10560000</v>
      </c>
      <c r="I24" s="325">
        <f t="shared" si="3"/>
        <v>10560000</v>
      </c>
      <c r="J24" s="325"/>
      <c r="K24" s="325"/>
      <c r="L24" s="325"/>
      <c r="M24" s="328" t="str">
        <f t="shared" ref="M24:M46" si="5">IF(L24&lt;&gt;"",VLOOKUP(L24,MaHH,2,0),"")</f>
        <v/>
      </c>
      <c r="N24" s="325"/>
      <c r="O24" s="329"/>
      <c r="P24" s="329"/>
      <c r="Q24" s="330" t="str">
        <f>IF(AND(P24&lt;&gt;"",O24=""),VLOOKUP(P24,'[1]HH&amp;KH,NCC'!$H$6:$I$15,2,0),IF(AND(O24&lt;&gt;"",P24=""),VLOOKUP(O24,'[1]HH&amp;KH,NCC'!$H$6:$I$15,2,0),""))</f>
        <v/>
      </c>
    </row>
    <row r="25" spans="1:259" ht="21" customHeight="1">
      <c r="A25" s="323" t="s">
        <v>366</v>
      </c>
      <c r="B25" s="324" t="s">
        <v>370</v>
      </c>
      <c r="C25" s="324" t="s">
        <v>370</v>
      </c>
      <c r="D25" s="323" t="s">
        <v>366</v>
      </c>
      <c r="E25" s="332" t="s">
        <v>371</v>
      </c>
      <c r="F25" s="324">
        <v>641</v>
      </c>
      <c r="G25" s="324">
        <v>214</v>
      </c>
      <c r="H25" s="327">
        <v>6234000</v>
      </c>
      <c r="I25" s="325">
        <f t="shared" si="3"/>
        <v>6234000</v>
      </c>
      <c r="J25" s="325"/>
      <c r="K25" s="325"/>
      <c r="L25" s="325"/>
      <c r="M25" s="328" t="str">
        <f t="shared" si="5"/>
        <v/>
      </c>
      <c r="N25" s="325"/>
      <c r="O25" s="329"/>
      <c r="P25" s="329"/>
      <c r="Q25" s="330" t="str">
        <f>IF(AND(P25&lt;&gt;"",O25=""),VLOOKUP(P25,'[1]HH&amp;KH,NCC'!$H$6:$I$15,2,0),IF(AND(O25&lt;&gt;"",P25=""),VLOOKUP(O25,'[1]HH&amp;KH,NCC'!$H$6:$I$15,2,0),""))</f>
        <v/>
      </c>
    </row>
    <row r="26" spans="1:259" ht="21" customHeight="1">
      <c r="A26" s="323" t="s">
        <v>366</v>
      </c>
      <c r="B26" s="324" t="s">
        <v>370</v>
      </c>
      <c r="C26" s="324" t="s">
        <v>370</v>
      </c>
      <c r="D26" s="323" t="s">
        <v>366</v>
      </c>
      <c r="E26" s="332" t="s">
        <v>371</v>
      </c>
      <c r="F26" s="324">
        <v>642</v>
      </c>
      <c r="G26" s="324">
        <v>214</v>
      </c>
      <c r="H26" s="327">
        <v>12840000</v>
      </c>
      <c r="I26" s="325">
        <f t="shared" si="3"/>
        <v>12840000</v>
      </c>
      <c r="J26" s="325"/>
      <c r="K26" s="325"/>
      <c r="L26" s="325"/>
      <c r="M26" s="328" t="str">
        <f t="shared" si="5"/>
        <v/>
      </c>
      <c r="N26" s="325"/>
      <c r="O26" s="329"/>
      <c r="P26" s="329"/>
      <c r="Q26" s="330" t="str">
        <f>IF(AND(P26&lt;&gt;"",O26=""),VLOOKUP(P26,'[1]HH&amp;KH,NCC'!$H$6:$I$15,2,0),IF(AND(O26&lt;&gt;"",P26=""),VLOOKUP(O26,'[1]HH&amp;KH,NCC'!$H$6:$I$15,2,0),""))</f>
        <v/>
      </c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CY26" s="79"/>
      <c r="CZ26" s="79"/>
      <c r="DA26" s="79"/>
      <c r="DB26" s="79"/>
      <c r="DC26" s="79"/>
      <c r="DD26" s="79"/>
      <c r="DE26" s="79"/>
      <c r="DF26" s="79"/>
      <c r="DG26" s="79"/>
      <c r="DH26" s="79"/>
      <c r="DI26" s="79"/>
      <c r="DJ26" s="79"/>
      <c r="DK26" s="79"/>
      <c r="DL26" s="79"/>
      <c r="DM26" s="79"/>
      <c r="DN26" s="79"/>
      <c r="DO26" s="79"/>
      <c r="DP26" s="79"/>
      <c r="DQ26" s="79"/>
      <c r="DR26" s="79"/>
      <c r="DS26" s="79"/>
      <c r="DT26" s="79"/>
      <c r="DU26" s="79"/>
      <c r="DV26" s="79"/>
      <c r="DW26" s="79"/>
      <c r="DX26" s="79"/>
      <c r="DY26" s="79"/>
      <c r="DZ26" s="79"/>
      <c r="EA26" s="79"/>
      <c r="EB26" s="79"/>
      <c r="EC26" s="79"/>
      <c r="ED26" s="79"/>
      <c r="EE26" s="79"/>
      <c r="EF26" s="79"/>
      <c r="EG26" s="79"/>
      <c r="EH26" s="79"/>
      <c r="EI26" s="79"/>
      <c r="EJ26" s="79"/>
      <c r="EK26" s="79"/>
      <c r="EL26" s="79"/>
      <c r="EM26" s="79"/>
      <c r="EN26" s="79"/>
      <c r="EO26" s="79"/>
      <c r="EP26" s="79"/>
      <c r="EQ26" s="79"/>
      <c r="ER26" s="79"/>
      <c r="ES26" s="79"/>
      <c r="ET26" s="79"/>
      <c r="EU26" s="79"/>
      <c r="EV26" s="79"/>
      <c r="EW26" s="79"/>
      <c r="EX26" s="79"/>
      <c r="EY26" s="79"/>
      <c r="EZ26" s="79"/>
      <c r="FA26" s="79"/>
      <c r="FB26" s="79"/>
      <c r="FC26" s="79"/>
      <c r="FD26" s="79"/>
      <c r="FE26" s="79"/>
      <c r="FF26" s="79"/>
      <c r="FG26" s="79"/>
      <c r="FH26" s="79"/>
      <c r="FI26" s="79"/>
      <c r="FJ26" s="79"/>
      <c r="FK26" s="79"/>
      <c r="FL26" s="79"/>
      <c r="FM26" s="79"/>
      <c r="FN26" s="79"/>
      <c r="FO26" s="79"/>
      <c r="FP26" s="79"/>
      <c r="FQ26" s="79"/>
      <c r="FR26" s="79"/>
      <c r="FS26" s="79"/>
      <c r="FT26" s="79"/>
      <c r="FU26" s="79"/>
      <c r="FV26" s="79"/>
      <c r="FW26" s="79"/>
      <c r="FX26" s="79"/>
      <c r="FY26" s="79"/>
      <c r="FZ26" s="79"/>
      <c r="GA26" s="79"/>
      <c r="GB26" s="79"/>
      <c r="GC26" s="79"/>
      <c r="GD26" s="79"/>
      <c r="GE26" s="79"/>
      <c r="GF26" s="79"/>
      <c r="GG26" s="79"/>
      <c r="GH26" s="79"/>
      <c r="GI26" s="79"/>
      <c r="GJ26" s="79"/>
      <c r="GK26" s="79"/>
      <c r="GL26" s="79"/>
      <c r="GM26" s="79"/>
      <c r="GN26" s="79"/>
      <c r="GO26" s="79"/>
      <c r="GP26" s="79"/>
      <c r="GQ26" s="79"/>
      <c r="GR26" s="79"/>
      <c r="GS26" s="79"/>
      <c r="GT26" s="79"/>
      <c r="GU26" s="79"/>
      <c r="GV26" s="79"/>
      <c r="GW26" s="79"/>
      <c r="GX26" s="79"/>
      <c r="GY26" s="79"/>
      <c r="GZ26" s="79"/>
      <c r="HA26" s="79"/>
      <c r="HB26" s="79"/>
      <c r="HC26" s="79"/>
      <c r="HD26" s="79"/>
      <c r="HE26" s="79"/>
      <c r="HF26" s="79"/>
      <c r="HG26" s="79"/>
      <c r="HH26" s="79"/>
      <c r="HI26" s="79"/>
      <c r="HJ26" s="79"/>
      <c r="HK26" s="79"/>
      <c r="HL26" s="79"/>
      <c r="HM26" s="79"/>
      <c r="HN26" s="79"/>
      <c r="HO26" s="79"/>
      <c r="HP26" s="79"/>
      <c r="HQ26" s="79"/>
      <c r="HR26" s="79"/>
      <c r="HS26" s="79"/>
      <c r="HT26" s="79"/>
      <c r="HU26" s="79"/>
      <c r="HV26" s="79"/>
      <c r="HW26" s="79"/>
      <c r="HX26" s="79"/>
      <c r="HY26" s="79"/>
      <c r="HZ26" s="79"/>
      <c r="IA26" s="79"/>
      <c r="IB26" s="79"/>
      <c r="IC26" s="79"/>
      <c r="ID26" s="79"/>
      <c r="IE26" s="79"/>
      <c r="IF26" s="79"/>
      <c r="IG26" s="79"/>
      <c r="IH26" s="79"/>
      <c r="II26" s="79"/>
      <c r="IJ26" s="79"/>
      <c r="IK26" s="79"/>
      <c r="IL26" s="79"/>
      <c r="IM26" s="79"/>
      <c r="IN26" s="79"/>
      <c r="IO26" s="79"/>
      <c r="IP26" s="79"/>
      <c r="IQ26" s="79"/>
      <c r="IR26" s="79"/>
      <c r="IS26" s="79"/>
      <c r="IT26" s="79"/>
      <c r="IU26" s="79"/>
      <c r="IV26" s="79"/>
      <c r="IW26" s="79"/>
      <c r="IX26" s="79"/>
      <c r="IY26" s="79"/>
    </row>
    <row r="27" spans="1:259" ht="21" customHeight="1">
      <c r="A27" s="323" t="s">
        <v>366</v>
      </c>
      <c r="B27" s="324" t="s">
        <v>372</v>
      </c>
      <c r="C27" s="324" t="s">
        <v>372</v>
      </c>
      <c r="D27" s="323" t="s">
        <v>366</v>
      </c>
      <c r="E27" s="332" t="s">
        <v>373</v>
      </c>
      <c r="F27" s="324">
        <v>641</v>
      </c>
      <c r="G27" s="324">
        <v>334</v>
      </c>
      <c r="H27" s="325">
        <f>[1]Lương!I8</f>
        <v>16136153.846153846</v>
      </c>
      <c r="I27" s="325">
        <f t="shared" si="3"/>
        <v>16136153.846153846</v>
      </c>
      <c r="J27" s="325"/>
      <c r="K27" s="325"/>
      <c r="L27" s="325"/>
      <c r="M27" s="328" t="str">
        <f t="shared" si="5"/>
        <v/>
      </c>
      <c r="N27" s="325"/>
      <c r="O27" s="329"/>
      <c r="P27" s="329"/>
      <c r="Q27" s="330" t="str">
        <f>IF(AND(P27&lt;&gt;"",O27=""),VLOOKUP(P27,'[1]HH&amp;KH,NCC'!$H$6:$I$15,2,0),IF(AND(O27&lt;&gt;"",P27=""),VLOOKUP(O27,'[1]HH&amp;KH,NCC'!$H$6:$I$15,2,0),""))</f>
        <v/>
      </c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  <c r="CL27" s="79"/>
      <c r="CM27" s="79"/>
      <c r="CN27" s="79"/>
      <c r="CO27" s="79"/>
      <c r="CP27" s="79"/>
      <c r="CQ27" s="79"/>
      <c r="CR27" s="79"/>
      <c r="CS27" s="79"/>
      <c r="CT27" s="79"/>
      <c r="CU27" s="79"/>
      <c r="CV27" s="79"/>
      <c r="CW27" s="79"/>
      <c r="CX27" s="79"/>
      <c r="CY27" s="79"/>
      <c r="CZ27" s="79"/>
      <c r="DA27" s="79"/>
      <c r="DB27" s="79"/>
      <c r="DC27" s="79"/>
      <c r="DD27" s="79"/>
      <c r="DE27" s="79"/>
      <c r="DF27" s="79"/>
      <c r="DG27" s="79"/>
      <c r="DH27" s="79"/>
      <c r="DI27" s="79"/>
      <c r="DJ27" s="79"/>
      <c r="DK27" s="79"/>
      <c r="DL27" s="79"/>
      <c r="DM27" s="79"/>
      <c r="DN27" s="79"/>
      <c r="DO27" s="79"/>
      <c r="DP27" s="79"/>
      <c r="DQ27" s="79"/>
      <c r="DR27" s="79"/>
      <c r="DS27" s="79"/>
      <c r="DT27" s="79"/>
      <c r="DU27" s="79"/>
      <c r="DV27" s="79"/>
      <c r="DW27" s="79"/>
      <c r="DX27" s="79"/>
      <c r="DY27" s="79"/>
      <c r="DZ27" s="79"/>
      <c r="EA27" s="79"/>
      <c r="EB27" s="79"/>
      <c r="EC27" s="79"/>
      <c r="ED27" s="79"/>
      <c r="EE27" s="79"/>
      <c r="EF27" s="79"/>
      <c r="EG27" s="79"/>
      <c r="EH27" s="79"/>
      <c r="EI27" s="79"/>
      <c r="EJ27" s="79"/>
      <c r="EK27" s="79"/>
      <c r="EL27" s="79"/>
      <c r="EM27" s="79"/>
      <c r="EN27" s="79"/>
      <c r="EO27" s="79"/>
      <c r="EP27" s="79"/>
      <c r="EQ27" s="79"/>
      <c r="ER27" s="79"/>
      <c r="ES27" s="79"/>
      <c r="ET27" s="79"/>
      <c r="EU27" s="79"/>
      <c r="EV27" s="79"/>
      <c r="EW27" s="79"/>
      <c r="EX27" s="79"/>
      <c r="EY27" s="79"/>
      <c r="EZ27" s="79"/>
      <c r="FA27" s="79"/>
      <c r="FB27" s="79"/>
      <c r="FC27" s="79"/>
      <c r="FD27" s="79"/>
      <c r="FE27" s="79"/>
      <c r="FF27" s="79"/>
      <c r="FG27" s="79"/>
      <c r="FH27" s="79"/>
      <c r="FI27" s="79"/>
      <c r="FJ27" s="79"/>
      <c r="FK27" s="79"/>
      <c r="FL27" s="79"/>
      <c r="FM27" s="79"/>
      <c r="FN27" s="79"/>
      <c r="FO27" s="79"/>
      <c r="FP27" s="79"/>
      <c r="FQ27" s="79"/>
      <c r="FR27" s="79"/>
      <c r="FS27" s="79"/>
      <c r="FT27" s="79"/>
      <c r="FU27" s="79"/>
      <c r="FV27" s="79"/>
      <c r="FW27" s="79"/>
      <c r="FX27" s="79"/>
      <c r="FY27" s="79"/>
      <c r="FZ27" s="79"/>
      <c r="GA27" s="79"/>
      <c r="GB27" s="79"/>
      <c r="GC27" s="79"/>
      <c r="GD27" s="79"/>
      <c r="GE27" s="79"/>
      <c r="GF27" s="79"/>
      <c r="GG27" s="79"/>
      <c r="GH27" s="79"/>
      <c r="GI27" s="79"/>
      <c r="GJ27" s="79"/>
      <c r="GK27" s="79"/>
      <c r="GL27" s="79"/>
      <c r="GM27" s="79"/>
      <c r="GN27" s="79"/>
      <c r="GO27" s="79"/>
      <c r="GP27" s="79"/>
      <c r="GQ27" s="79"/>
      <c r="GR27" s="79"/>
      <c r="GS27" s="79"/>
      <c r="GT27" s="79"/>
      <c r="GU27" s="79"/>
      <c r="GV27" s="79"/>
      <c r="GW27" s="79"/>
      <c r="GX27" s="79"/>
      <c r="GY27" s="79"/>
      <c r="GZ27" s="79"/>
      <c r="HA27" s="79"/>
      <c r="HB27" s="79"/>
      <c r="HC27" s="79"/>
      <c r="HD27" s="79"/>
      <c r="HE27" s="79"/>
      <c r="HF27" s="79"/>
      <c r="HG27" s="79"/>
      <c r="HH27" s="79"/>
      <c r="HI27" s="79"/>
      <c r="HJ27" s="79"/>
      <c r="HK27" s="79"/>
      <c r="HL27" s="79"/>
      <c r="HM27" s="79"/>
      <c r="HN27" s="79"/>
      <c r="HO27" s="79"/>
      <c r="HP27" s="79"/>
      <c r="HQ27" s="79"/>
      <c r="HR27" s="79"/>
      <c r="HS27" s="79"/>
      <c r="HT27" s="79"/>
      <c r="HU27" s="79"/>
      <c r="HV27" s="79"/>
      <c r="HW27" s="79"/>
      <c r="HX27" s="79"/>
      <c r="HY27" s="79"/>
      <c r="HZ27" s="79"/>
      <c r="IA27" s="79"/>
      <c r="IB27" s="79"/>
      <c r="IC27" s="79"/>
      <c r="ID27" s="79"/>
      <c r="IE27" s="79"/>
      <c r="IF27" s="79"/>
      <c r="IG27" s="79"/>
      <c r="IH27" s="79"/>
      <c r="II27" s="79"/>
      <c r="IJ27" s="79"/>
      <c r="IK27" s="79"/>
      <c r="IL27" s="79"/>
      <c r="IM27" s="79"/>
      <c r="IN27" s="79"/>
      <c r="IO27" s="79"/>
      <c r="IP27" s="79"/>
      <c r="IQ27" s="79"/>
      <c r="IR27" s="79"/>
      <c r="IS27" s="79"/>
      <c r="IT27" s="79"/>
      <c r="IU27" s="79"/>
      <c r="IV27" s="79"/>
      <c r="IW27" s="79"/>
      <c r="IX27" s="79"/>
      <c r="IY27" s="79"/>
    </row>
    <row r="28" spans="1:259" ht="21" customHeight="1">
      <c r="A28" s="323" t="s">
        <v>366</v>
      </c>
      <c r="B28" s="324" t="s">
        <v>372</v>
      </c>
      <c r="C28" s="324" t="s">
        <v>372</v>
      </c>
      <c r="D28" s="323" t="s">
        <v>366</v>
      </c>
      <c r="E28" s="332" t="s">
        <v>374</v>
      </c>
      <c r="F28" s="324">
        <v>642</v>
      </c>
      <c r="G28" s="324">
        <v>334</v>
      </c>
      <c r="H28" s="325">
        <f>[1]Lương!I5</f>
        <v>16571538.46153846</v>
      </c>
      <c r="I28" s="325">
        <f t="shared" si="3"/>
        <v>16571538.46153846</v>
      </c>
      <c r="J28" s="325"/>
      <c r="K28" s="325"/>
      <c r="L28" s="325"/>
      <c r="M28" s="328" t="str">
        <f t="shared" si="5"/>
        <v/>
      </c>
      <c r="N28" s="325"/>
      <c r="O28" s="329"/>
      <c r="P28" s="329"/>
      <c r="Q28" s="330" t="str">
        <f>IF(AND(P28&lt;&gt;"",O28=""),VLOOKUP(P28,'[1]HH&amp;KH,NCC'!$H$6:$I$15,2,0),IF(AND(O28&lt;&gt;"",P28=""),VLOOKUP(O28,'[1]HH&amp;KH,NCC'!$H$6:$I$15,2,0),""))</f>
        <v/>
      </c>
      <c r="R28" s="80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  <c r="CV28" s="79"/>
      <c r="CW28" s="79"/>
      <c r="CX28" s="79"/>
      <c r="CY28" s="79"/>
      <c r="CZ28" s="79"/>
      <c r="DA28" s="79"/>
      <c r="DB28" s="79"/>
      <c r="DC28" s="79"/>
      <c r="DD28" s="79"/>
      <c r="DE28" s="79"/>
      <c r="DF28" s="79"/>
      <c r="DG28" s="79"/>
      <c r="DH28" s="79"/>
      <c r="DI28" s="79"/>
      <c r="DJ28" s="79"/>
      <c r="DK28" s="79"/>
      <c r="DL28" s="79"/>
      <c r="DM28" s="79"/>
      <c r="DN28" s="79"/>
      <c r="DO28" s="79"/>
      <c r="DP28" s="79"/>
      <c r="DQ28" s="79"/>
      <c r="DR28" s="79"/>
      <c r="DS28" s="79"/>
      <c r="DT28" s="79"/>
      <c r="DU28" s="79"/>
      <c r="DV28" s="79"/>
      <c r="DW28" s="79"/>
      <c r="DX28" s="79"/>
      <c r="DY28" s="79"/>
      <c r="DZ28" s="79"/>
      <c r="EA28" s="79"/>
      <c r="EB28" s="79"/>
      <c r="EC28" s="79"/>
      <c r="ED28" s="79"/>
      <c r="EE28" s="79"/>
      <c r="EF28" s="79"/>
      <c r="EG28" s="79"/>
      <c r="EH28" s="79"/>
      <c r="EI28" s="79"/>
      <c r="EJ28" s="79"/>
      <c r="EK28" s="79"/>
      <c r="EL28" s="79"/>
      <c r="EM28" s="79"/>
      <c r="EN28" s="79"/>
      <c r="EO28" s="79"/>
      <c r="EP28" s="79"/>
      <c r="EQ28" s="79"/>
      <c r="ER28" s="79"/>
      <c r="ES28" s="79"/>
      <c r="ET28" s="79"/>
      <c r="EU28" s="79"/>
      <c r="EV28" s="79"/>
      <c r="EW28" s="79"/>
      <c r="EX28" s="79"/>
      <c r="EY28" s="79"/>
      <c r="EZ28" s="79"/>
      <c r="FA28" s="79"/>
      <c r="FB28" s="79"/>
      <c r="FC28" s="79"/>
      <c r="FD28" s="79"/>
      <c r="FE28" s="79"/>
      <c r="FF28" s="79"/>
      <c r="FG28" s="79"/>
      <c r="FH28" s="79"/>
      <c r="FI28" s="79"/>
      <c r="FJ28" s="79"/>
      <c r="FK28" s="79"/>
      <c r="FL28" s="79"/>
      <c r="FM28" s="79"/>
      <c r="FN28" s="79"/>
      <c r="FO28" s="79"/>
      <c r="FP28" s="79"/>
      <c r="FQ28" s="79"/>
      <c r="FR28" s="79"/>
      <c r="FS28" s="79"/>
      <c r="FT28" s="79"/>
      <c r="FU28" s="79"/>
      <c r="FV28" s="79"/>
      <c r="FW28" s="79"/>
      <c r="FX28" s="79"/>
      <c r="FY28" s="79"/>
      <c r="FZ28" s="79"/>
      <c r="GA28" s="79"/>
      <c r="GB28" s="79"/>
      <c r="GC28" s="79"/>
      <c r="GD28" s="79"/>
      <c r="GE28" s="79"/>
      <c r="GF28" s="79"/>
      <c r="GG28" s="79"/>
      <c r="GH28" s="79"/>
      <c r="GI28" s="79"/>
      <c r="GJ28" s="79"/>
      <c r="GK28" s="79"/>
      <c r="GL28" s="79"/>
      <c r="GM28" s="79"/>
      <c r="GN28" s="79"/>
      <c r="GO28" s="79"/>
      <c r="GP28" s="79"/>
      <c r="GQ28" s="79"/>
      <c r="GR28" s="79"/>
      <c r="GS28" s="79"/>
      <c r="GT28" s="79"/>
      <c r="GU28" s="79"/>
      <c r="GV28" s="79"/>
      <c r="GW28" s="79"/>
      <c r="GX28" s="79"/>
      <c r="GY28" s="79"/>
      <c r="GZ28" s="79"/>
      <c r="HA28" s="79"/>
      <c r="HB28" s="79"/>
      <c r="HC28" s="79"/>
      <c r="HD28" s="79"/>
      <c r="HE28" s="79"/>
      <c r="HF28" s="79"/>
      <c r="HG28" s="79"/>
      <c r="HH28" s="79"/>
      <c r="HI28" s="79"/>
      <c r="HJ28" s="79"/>
      <c r="HK28" s="79"/>
      <c r="HL28" s="79"/>
      <c r="HM28" s="79"/>
      <c r="HN28" s="79"/>
      <c r="HO28" s="79"/>
      <c r="HP28" s="79"/>
      <c r="HQ28" s="79"/>
      <c r="HR28" s="79"/>
      <c r="HS28" s="79"/>
      <c r="HT28" s="79"/>
      <c r="HU28" s="79"/>
      <c r="HV28" s="79"/>
      <c r="HW28" s="79"/>
      <c r="HX28" s="79"/>
      <c r="HY28" s="79"/>
      <c r="HZ28" s="79"/>
      <c r="IA28" s="79"/>
      <c r="IB28" s="79"/>
      <c r="IC28" s="79"/>
      <c r="ID28" s="79"/>
      <c r="IE28" s="79"/>
      <c r="IF28" s="79"/>
      <c r="IG28" s="79"/>
      <c r="IH28" s="79"/>
      <c r="II28" s="79"/>
      <c r="IJ28" s="79"/>
      <c r="IK28" s="79"/>
      <c r="IL28" s="79"/>
      <c r="IM28" s="79"/>
      <c r="IN28" s="79"/>
      <c r="IO28" s="79"/>
      <c r="IP28" s="79"/>
      <c r="IQ28" s="79"/>
      <c r="IR28" s="79"/>
      <c r="IS28" s="79"/>
      <c r="IT28" s="79"/>
      <c r="IU28" s="79"/>
      <c r="IV28" s="79"/>
      <c r="IW28" s="79"/>
      <c r="IX28" s="79"/>
      <c r="IY28" s="79"/>
    </row>
    <row r="29" spans="1:259" ht="21" customHeight="1">
      <c r="A29" s="323" t="s">
        <v>366</v>
      </c>
      <c r="B29" s="324" t="s">
        <v>372</v>
      </c>
      <c r="C29" s="324" t="s">
        <v>372</v>
      </c>
      <c r="D29" s="323" t="s">
        <v>366</v>
      </c>
      <c r="E29" s="332" t="s">
        <v>375</v>
      </c>
      <c r="F29" s="324">
        <v>334</v>
      </c>
      <c r="G29" s="324">
        <v>3383</v>
      </c>
      <c r="H29" s="325">
        <f>[1]Lương!D12*0.015</f>
        <v>345000</v>
      </c>
      <c r="I29" s="325">
        <f t="shared" si="3"/>
        <v>345000</v>
      </c>
      <c r="J29" s="325"/>
      <c r="K29" s="325"/>
      <c r="L29" s="325"/>
      <c r="M29" s="328" t="str">
        <f t="shared" si="5"/>
        <v/>
      </c>
      <c r="N29" s="325"/>
      <c r="O29" s="329"/>
      <c r="P29" s="329"/>
      <c r="Q29" s="330" t="str">
        <f>IF(AND(P29&lt;&gt;"",O29=""),VLOOKUP(P29,'[1]HH&amp;KH,NCC'!$H$6:$I$15,2,0),IF(AND(O29&lt;&gt;"",P29=""),VLOOKUP(O29,'[1]HH&amp;KH,NCC'!$H$6:$I$15,2,0),""))</f>
        <v/>
      </c>
      <c r="R29" s="80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  <c r="BO29" s="79"/>
      <c r="BP29" s="79"/>
      <c r="BQ29" s="79"/>
      <c r="BR29" s="79"/>
      <c r="BS29" s="79"/>
      <c r="BT29" s="79"/>
      <c r="BU29" s="79"/>
      <c r="BV29" s="79"/>
      <c r="BW29" s="79"/>
      <c r="BX29" s="79"/>
      <c r="BY29" s="79"/>
      <c r="BZ29" s="79"/>
      <c r="CA29" s="79"/>
      <c r="CB29" s="79"/>
      <c r="CC29" s="79"/>
      <c r="CD29" s="79"/>
      <c r="CE29" s="79"/>
      <c r="CF29" s="79"/>
      <c r="CG29" s="79"/>
      <c r="CH29" s="79"/>
      <c r="CI29" s="79"/>
      <c r="CJ29" s="79"/>
      <c r="CK29" s="79"/>
      <c r="CL29" s="79"/>
      <c r="CM29" s="79"/>
      <c r="CN29" s="79"/>
      <c r="CO29" s="79"/>
      <c r="CP29" s="79"/>
      <c r="CQ29" s="79"/>
      <c r="CR29" s="79"/>
      <c r="CS29" s="79"/>
      <c r="CT29" s="79"/>
      <c r="CU29" s="79"/>
      <c r="CV29" s="79"/>
      <c r="CW29" s="79"/>
      <c r="CX29" s="79"/>
      <c r="CY29" s="79"/>
      <c r="CZ29" s="79"/>
      <c r="DA29" s="79"/>
      <c r="DB29" s="79"/>
      <c r="DC29" s="79"/>
      <c r="DD29" s="79"/>
      <c r="DE29" s="79"/>
      <c r="DF29" s="79"/>
      <c r="DG29" s="79"/>
      <c r="DH29" s="79"/>
      <c r="DI29" s="79"/>
      <c r="DJ29" s="79"/>
      <c r="DK29" s="79"/>
      <c r="DL29" s="79"/>
      <c r="DM29" s="79"/>
      <c r="DN29" s="79"/>
      <c r="DO29" s="79"/>
      <c r="DP29" s="79"/>
      <c r="DQ29" s="79"/>
      <c r="DR29" s="79"/>
      <c r="DS29" s="79"/>
      <c r="DT29" s="79"/>
      <c r="DU29" s="79"/>
      <c r="DV29" s="79"/>
      <c r="DW29" s="79"/>
      <c r="DX29" s="79"/>
      <c r="DY29" s="79"/>
      <c r="DZ29" s="79"/>
      <c r="EA29" s="79"/>
      <c r="EB29" s="79"/>
      <c r="EC29" s="79"/>
      <c r="ED29" s="79"/>
      <c r="EE29" s="79"/>
      <c r="EF29" s="79"/>
      <c r="EG29" s="79"/>
      <c r="EH29" s="79"/>
      <c r="EI29" s="79"/>
      <c r="EJ29" s="79"/>
      <c r="EK29" s="79"/>
      <c r="EL29" s="79"/>
      <c r="EM29" s="79"/>
      <c r="EN29" s="79"/>
      <c r="EO29" s="79"/>
      <c r="EP29" s="79"/>
      <c r="EQ29" s="79"/>
      <c r="ER29" s="79"/>
      <c r="ES29" s="79"/>
      <c r="ET29" s="79"/>
      <c r="EU29" s="79"/>
      <c r="EV29" s="79"/>
      <c r="EW29" s="79"/>
      <c r="EX29" s="79"/>
      <c r="EY29" s="79"/>
      <c r="EZ29" s="79"/>
      <c r="FA29" s="79"/>
      <c r="FB29" s="79"/>
      <c r="FC29" s="79"/>
      <c r="FD29" s="79"/>
      <c r="FE29" s="79"/>
      <c r="FF29" s="79"/>
      <c r="FG29" s="79"/>
      <c r="FH29" s="79"/>
      <c r="FI29" s="79"/>
      <c r="FJ29" s="79"/>
      <c r="FK29" s="79"/>
      <c r="FL29" s="79"/>
      <c r="FM29" s="79"/>
      <c r="FN29" s="79"/>
      <c r="FO29" s="79"/>
      <c r="FP29" s="79"/>
      <c r="FQ29" s="79"/>
      <c r="FR29" s="79"/>
      <c r="FS29" s="79"/>
      <c r="FT29" s="79"/>
      <c r="FU29" s="79"/>
      <c r="FV29" s="79"/>
      <c r="FW29" s="79"/>
      <c r="FX29" s="79"/>
      <c r="FY29" s="79"/>
      <c r="FZ29" s="79"/>
      <c r="GA29" s="79"/>
      <c r="GB29" s="79"/>
      <c r="GC29" s="79"/>
      <c r="GD29" s="79"/>
      <c r="GE29" s="79"/>
      <c r="GF29" s="79"/>
      <c r="GG29" s="79"/>
      <c r="GH29" s="79"/>
      <c r="GI29" s="79"/>
      <c r="GJ29" s="79"/>
      <c r="GK29" s="79"/>
      <c r="GL29" s="79"/>
      <c r="GM29" s="79"/>
      <c r="GN29" s="79"/>
      <c r="GO29" s="79"/>
      <c r="GP29" s="79"/>
      <c r="GQ29" s="79"/>
      <c r="GR29" s="79"/>
      <c r="GS29" s="79"/>
      <c r="GT29" s="79"/>
      <c r="GU29" s="79"/>
      <c r="GV29" s="79"/>
      <c r="GW29" s="79"/>
      <c r="GX29" s="79"/>
      <c r="GY29" s="79"/>
      <c r="GZ29" s="79"/>
      <c r="HA29" s="79"/>
      <c r="HB29" s="79"/>
      <c r="HC29" s="79"/>
      <c r="HD29" s="79"/>
      <c r="HE29" s="79"/>
      <c r="HF29" s="79"/>
      <c r="HG29" s="79"/>
      <c r="HH29" s="79"/>
      <c r="HI29" s="79"/>
      <c r="HJ29" s="79"/>
      <c r="HK29" s="79"/>
      <c r="HL29" s="79"/>
      <c r="HM29" s="79"/>
      <c r="HN29" s="79"/>
      <c r="HO29" s="79"/>
      <c r="HP29" s="79"/>
      <c r="HQ29" s="79"/>
      <c r="HR29" s="79"/>
      <c r="HS29" s="79"/>
      <c r="HT29" s="79"/>
      <c r="HU29" s="79"/>
      <c r="HV29" s="79"/>
      <c r="HW29" s="79"/>
      <c r="HX29" s="79"/>
      <c r="HY29" s="79"/>
      <c r="HZ29" s="79"/>
      <c r="IA29" s="79"/>
      <c r="IB29" s="79"/>
      <c r="IC29" s="79"/>
      <c r="ID29" s="79"/>
      <c r="IE29" s="79"/>
      <c r="IF29" s="79"/>
      <c r="IG29" s="79"/>
      <c r="IH29" s="79"/>
      <c r="II29" s="79"/>
      <c r="IJ29" s="79"/>
      <c r="IK29" s="79"/>
      <c r="IL29" s="79"/>
      <c r="IM29" s="79"/>
      <c r="IN29" s="79"/>
      <c r="IO29" s="79"/>
      <c r="IP29" s="79"/>
      <c r="IQ29" s="79"/>
      <c r="IR29" s="79"/>
      <c r="IS29" s="79"/>
      <c r="IT29" s="79"/>
      <c r="IU29" s="79"/>
      <c r="IV29" s="79"/>
      <c r="IW29" s="79"/>
      <c r="IX29" s="79"/>
      <c r="IY29" s="79"/>
    </row>
    <row r="30" spans="1:259" ht="21" customHeight="1">
      <c r="A30" s="323" t="s">
        <v>366</v>
      </c>
      <c r="B30" s="324" t="s">
        <v>372</v>
      </c>
      <c r="C30" s="324" t="s">
        <v>372</v>
      </c>
      <c r="D30" s="323" t="s">
        <v>366</v>
      </c>
      <c r="E30" s="332" t="s">
        <v>376</v>
      </c>
      <c r="F30" s="324">
        <v>334</v>
      </c>
      <c r="G30" s="324">
        <v>3384</v>
      </c>
      <c r="H30" s="325">
        <f>[1]Lương!D12*0.08</f>
        <v>1840000</v>
      </c>
      <c r="I30" s="325">
        <f t="shared" si="3"/>
        <v>1840000</v>
      </c>
      <c r="J30" s="325"/>
      <c r="K30" s="325"/>
      <c r="L30" s="325"/>
      <c r="M30" s="328" t="str">
        <f t="shared" si="5"/>
        <v/>
      </c>
      <c r="N30" s="325"/>
      <c r="O30" s="329"/>
      <c r="P30" s="329"/>
      <c r="Q30" s="330" t="str">
        <f>IF(AND(P30&lt;&gt;"",O30=""),VLOOKUP(P30,'[1]HH&amp;KH,NCC'!$H$6:$I$15,2,0),IF(AND(O30&lt;&gt;"",P30=""),VLOOKUP(O30,'[1]HH&amp;KH,NCC'!$H$6:$I$15,2,0),""))</f>
        <v/>
      </c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79"/>
      <c r="BV30" s="79"/>
      <c r="BW30" s="79"/>
      <c r="BX30" s="79"/>
      <c r="BY30" s="79"/>
      <c r="BZ30" s="79"/>
      <c r="CA30" s="79"/>
      <c r="CB30" s="79"/>
      <c r="CC30" s="79"/>
      <c r="CD30" s="79"/>
      <c r="CE30" s="79"/>
      <c r="CF30" s="79"/>
      <c r="CG30" s="79"/>
      <c r="CH30" s="79"/>
      <c r="CI30" s="79"/>
      <c r="CJ30" s="79"/>
      <c r="CK30" s="79"/>
      <c r="CL30" s="79"/>
      <c r="CM30" s="79"/>
      <c r="CN30" s="79"/>
      <c r="CO30" s="79"/>
      <c r="CP30" s="79"/>
      <c r="CQ30" s="79"/>
      <c r="CR30" s="79"/>
      <c r="CS30" s="79"/>
      <c r="CT30" s="79"/>
      <c r="CU30" s="79"/>
      <c r="CV30" s="79"/>
      <c r="CW30" s="79"/>
      <c r="CX30" s="79"/>
      <c r="CY30" s="79"/>
      <c r="CZ30" s="79"/>
      <c r="DA30" s="79"/>
      <c r="DB30" s="79"/>
      <c r="DC30" s="79"/>
      <c r="DD30" s="79"/>
      <c r="DE30" s="79"/>
      <c r="DF30" s="79"/>
      <c r="DG30" s="79"/>
      <c r="DH30" s="79"/>
      <c r="DI30" s="79"/>
      <c r="DJ30" s="79"/>
      <c r="DK30" s="79"/>
      <c r="DL30" s="79"/>
      <c r="DM30" s="79"/>
      <c r="DN30" s="79"/>
      <c r="DO30" s="79"/>
      <c r="DP30" s="79"/>
      <c r="DQ30" s="79"/>
      <c r="DR30" s="79"/>
      <c r="DS30" s="79"/>
      <c r="DT30" s="79"/>
      <c r="DU30" s="79"/>
      <c r="DV30" s="79"/>
      <c r="DW30" s="79"/>
      <c r="DX30" s="79"/>
      <c r="DY30" s="79"/>
      <c r="DZ30" s="79"/>
      <c r="EA30" s="79"/>
      <c r="EB30" s="79"/>
      <c r="EC30" s="79"/>
      <c r="ED30" s="79"/>
      <c r="EE30" s="79"/>
      <c r="EF30" s="79"/>
      <c r="EG30" s="79"/>
      <c r="EH30" s="79"/>
      <c r="EI30" s="79"/>
      <c r="EJ30" s="79"/>
      <c r="EK30" s="79"/>
      <c r="EL30" s="79"/>
      <c r="EM30" s="79"/>
      <c r="EN30" s="79"/>
      <c r="EO30" s="79"/>
      <c r="EP30" s="79"/>
      <c r="EQ30" s="79"/>
      <c r="ER30" s="79"/>
      <c r="ES30" s="79"/>
      <c r="ET30" s="79"/>
      <c r="EU30" s="79"/>
      <c r="EV30" s="79"/>
      <c r="EW30" s="79"/>
      <c r="EX30" s="79"/>
      <c r="EY30" s="79"/>
      <c r="EZ30" s="79"/>
      <c r="FA30" s="79"/>
      <c r="FB30" s="79"/>
      <c r="FC30" s="79"/>
      <c r="FD30" s="79"/>
      <c r="FE30" s="79"/>
      <c r="FF30" s="79"/>
      <c r="FG30" s="79"/>
      <c r="FH30" s="79"/>
      <c r="FI30" s="79"/>
      <c r="FJ30" s="79"/>
      <c r="FK30" s="79"/>
      <c r="FL30" s="79"/>
      <c r="FM30" s="79"/>
      <c r="FN30" s="79"/>
      <c r="FO30" s="79"/>
      <c r="FP30" s="79"/>
      <c r="FQ30" s="79"/>
      <c r="FR30" s="79"/>
      <c r="FS30" s="79"/>
      <c r="FT30" s="79"/>
      <c r="FU30" s="79"/>
      <c r="FV30" s="79"/>
      <c r="FW30" s="79"/>
      <c r="FX30" s="79"/>
      <c r="FY30" s="79"/>
      <c r="FZ30" s="79"/>
      <c r="GA30" s="79"/>
      <c r="GB30" s="79"/>
      <c r="GC30" s="79"/>
      <c r="GD30" s="79"/>
      <c r="GE30" s="79"/>
      <c r="GF30" s="79"/>
      <c r="GG30" s="79"/>
      <c r="GH30" s="79"/>
      <c r="GI30" s="79"/>
      <c r="GJ30" s="79"/>
      <c r="GK30" s="79"/>
      <c r="GL30" s="79"/>
      <c r="GM30" s="79"/>
      <c r="GN30" s="79"/>
      <c r="GO30" s="79"/>
      <c r="GP30" s="79"/>
      <c r="GQ30" s="79"/>
      <c r="GR30" s="79"/>
      <c r="GS30" s="79"/>
      <c r="GT30" s="79"/>
      <c r="GU30" s="79"/>
      <c r="GV30" s="79"/>
      <c r="GW30" s="79"/>
      <c r="GX30" s="79"/>
      <c r="GY30" s="79"/>
      <c r="GZ30" s="79"/>
      <c r="HA30" s="79"/>
      <c r="HB30" s="79"/>
      <c r="HC30" s="79"/>
      <c r="HD30" s="79"/>
      <c r="HE30" s="79"/>
      <c r="HF30" s="79"/>
      <c r="HG30" s="79"/>
      <c r="HH30" s="79"/>
      <c r="HI30" s="79"/>
      <c r="HJ30" s="79"/>
      <c r="HK30" s="79"/>
      <c r="HL30" s="79"/>
      <c r="HM30" s="79"/>
      <c r="HN30" s="79"/>
      <c r="HO30" s="79"/>
      <c r="HP30" s="79"/>
      <c r="HQ30" s="79"/>
      <c r="HR30" s="79"/>
      <c r="HS30" s="79"/>
      <c r="HT30" s="79"/>
      <c r="HU30" s="79"/>
      <c r="HV30" s="79"/>
      <c r="HW30" s="79"/>
      <c r="HX30" s="79"/>
      <c r="HY30" s="79"/>
      <c r="HZ30" s="79"/>
      <c r="IA30" s="79"/>
      <c r="IB30" s="79"/>
      <c r="IC30" s="79"/>
      <c r="ID30" s="79"/>
      <c r="IE30" s="79"/>
      <c r="IF30" s="79"/>
      <c r="IG30" s="79"/>
      <c r="IH30" s="79"/>
      <c r="II30" s="79"/>
      <c r="IJ30" s="79"/>
      <c r="IK30" s="79"/>
      <c r="IL30" s="79"/>
      <c r="IM30" s="79"/>
      <c r="IN30" s="79"/>
      <c r="IO30" s="79"/>
      <c r="IP30" s="79"/>
      <c r="IQ30" s="79"/>
      <c r="IR30" s="79"/>
      <c r="IS30" s="79"/>
      <c r="IT30" s="79"/>
      <c r="IU30" s="79"/>
      <c r="IV30" s="79"/>
      <c r="IW30" s="79"/>
      <c r="IX30" s="79"/>
      <c r="IY30" s="79"/>
    </row>
    <row r="31" spans="1:259" ht="21" customHeight="1">
      <c r="A31" s="323" t="s">
        <v>410</v>
      </c>
      <c r="B31" s="324" t="s">
        <v>372</v>
      </c>
      <c r="C31" s="324" t="s">
        <v>372</v>
      </c>
      <c r="D31" s="323" t="s">
        <v>410</v>
      </c>
      <c r="E31" s="332" t="s">
        <v>377</v>
      </c>
      <c r="F31" s="324">
        <v>334</v>
      </c>
      <c r="G31" s="324">
        <v>3386</v>
      </c>
      <c r="H31" s="325">
        <f>[1]Lương!D12*0.01</f>
        <v>230000</v>
      </c>
      <c r="I31" s="325">
        <f t="shared" si="3"/>
        <v>230000</v>
      </c>
      <c r="J31" s="325"/>
      <c r="K31" s="325"/>
      <c r="L31" s="325"/>
      <c r="M31" s="328" t="str">
        <f t="shared" si="5"/>
        <v/>
      </c>
      <c r="N31" s="325"/>
      <c r="O31" s="329"/>
      <c r="P31" s="329"/>
      <c r="Q31" s="330" t="str">
        <f>IF(AND(P31&lt;&gt;"",O31=""),VLOOKUP(P31,'[1]HH&amp;KH,NCC'!$H$6:$I$15,2,0),IF(AND(O31&lt;&gt;"",P31=""),VLOOKUP(O31,'[1]HH&amp;KH,NCC'!$H$6:$I$15,2,0),""))</f>
        <v/>
      </c>
    </row>
    <row r="32" spans="1:259" s="79" customFormat="1" ht="21" customHeight="1">
      <c r="A32" s="323" t="s">
        <v>410</v>
      </c>
      <c r="B32" s="324" t="s">
        <v>378</v>
      </c>
      <c r="C32" s="324" t="s">
        <v>378</v>
      </c>
      <c r="D32" s="323" t="s">
        <v>410</v>
      </c>
      <c r="E32" s="332" t="s">
        <v>379</v>
      </c>
      <c r="F32" s="324">
        <v>641</v>
      </c>
      <c r="G32" s="324">
        <v>3382</v>
      </c>
      <c r="H32" s="325">
        <f>[1]BPBTL!F8</f>
        <v>240000</v>
      </c>
      <c r="I32" s="325">
        <f t="shared" si="3"/>
        <v>240000</v>
      </c>
      <c r="J32" s="325"/>
      <c r="K32" s="325"/>
      <c r="L32" s="325"/>
      <c r="M32" s="328" t="str">
        <f t="shared" si="5"/>
        <v/>
      </c>
      <c r="N32" s="325"/>
      <c r="O32" s="329"/>
      <c r="P32" s="329"/>
      <c r="Q32" s="330" t="str">
        <f>IF(AND(P32&lt;&gt;"",O32=""),VLOOKUP(P32,'[1]HH&amp;KH,NCC'!$H$6:$I$15,2,0),IF(AND(O32&lt;&gt;"",P32=""),VLOOKUP(O32,'[1]HH&amp;KH,NCC'!$H$6:$I$15,2,0),""))</f>
        <v/>
      </c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75"/>
      <c r="CC32" s="75"/>
      <c r="CD32" s="75"/>
      <c r="CE32" s="75"/>
      <c r="CF32" s="75"/>
      <c r="CG32" s="75"/>
      <c r="CH32" s="75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  <c r="CT32" s="75"/>
      <c r="CU32" s="75"/>
      <c r="CV32" s="75"/>
      <c r="CW32" s="75"/>
      <c r="CX32" s="75"/>
      <c r="CY32" s="75"/>
      <c r="CZ32" s="75"/>
      <c r="DA32" s="75"/>
      <c r="DB32" s="75"/>
      <c r="DC32" s="75"/>
      <c r="DD32" s="75"/>
      <c r="DE32" s="75"/>
      <c r="DF32" s="75"/>
      <c r="DG32" s="75"/>
      <c r="DH32" s="75"/>
      <c r="DI32" s="75"/>
      <c r="DJ32" s="75"/>
      <c r="DK32" s="75"/>
      <c r="DL32" s="75"/>
      <c r="DM32" s="75"/>
      <c r="DN32" s="75"/>
      <c r="DO32" s="75"/>
      <c r="DP32" s="75"/>
      <c r="DQ32" s="75"/>
      <c r="DR32" s="75"/>
      <c r="DS32" s="75"/>
      <c r="DT32" s="75"/>
      <c r="DU32" s="75"/>
      <c r="DV32" s="75"/>
      <c r="DW32" s="75"/>
      <c r="DX32" s="75"/>
      <c r="DY32" s="75"/>
      <c r="DZ32" s="75"/>
      <c r="EA32" s="75"/>
      <c r="EB32" s="75"/>
      <c r="EC32" s="75"/>
      <c r="ED32" s="75"/>
      <c r="EE32" s="75"/>
      <c r="EF32" s="75"/>
      <c r="EG32" s="75"/>
      <c r="EH32" s="75"/>
      <c r="EI32" s="75"/>
      <c r="EJ32" s="75"/>
      <c r="EK32" s="75"/>
      <c r="EL32" s="75"/>
      <c r="EM32" s="75"/>
      <c r="EN32" s="75"/>
      <c r="EO32" s="75"/>
      <c r="EP32" s="75"/>
      <c r="EQ32" s="75"/>
      <c r="ER32" s="75"/>
      <c r="ES32" s="75"/>
      <c r="ET32" s="75"/>
      <c r="EU32" s="75"/>
      <c r="EV32" s="75"/>
      <c r="EW32" s="75"/>
      <c r="EX32" s="75"/>
      <c r="EY32" s="75"/>
      <c r="EZ32" s="75"/>
      <c r="FA32" s="75"/>
      <c r="FB32" s="75"/>
      <c r="FC32" s="75"/>
      <c r="FD32" s="75"/>
      <c r="FE32" s="75"/>
      <c r="FF32" s="75"/>
      <c r="FG32" s="75"/>
      <c r="FH32" s="75"/>
      <c r="FI32" s="75"/>
      <c r="FJ32" s="75"/>
      <c r="FK32" s="75"/>
      <c r="FL32" s="75"/>
      <c r="FM32" s="75"/>
      <c r="FN32" s="75"/>
      <c r="FO32" s="75"/>
      <c r="FP32" s="75"/>
      <c r="FQ32" s="75"/>
      <c r="FR32" s="75"/>
      <c r="FS32" s="75"/>
      <c r="FT32" s="75"/>
      <c r="FU32" s="75"/>
      <c r="FV32" s="75"/>
      <c r="FW32" s="75"/>
      <c r="FX32" s="75"/>
      <c r="FY32" s="75"/>
      <c r="FZ32" s="75"/>
      <c r="GA32" s="75"/>
      <c r="GB32" s="75"/>
      <c r="GC32" s="75"/>
      <c r="GD32" s="75"/>
      <c r="GE32" s="75"/>
      <c r="GF32" s="75"/>
      <c r="GG32" s="75"/>
      <c r="GH32" s="75"/>
      <c r="GI32" s="75"/>
      <c r="GJ32" s="75"/>
      <c r="GK32" s="75"/>
      <c r="GL32" s="75"/>
      <c r="GM32" s="75"/>
      <c r="GN32" s="75"/>
      <c r="GO32" s="75"/>
      <c r="GP32" s="75"/>
      <c r="GQ32" s="75"/>
      <c r="GR32" s="75"/>
      <c r="GS32" s="75"/>
      <c r="GT32" s="75"/>
      <c r="GU32" s="75"/>
      <c r="GV32" s="75"/>
      <c r="GW32" s="75"/>
      <c r="GX32" s="75"/>
      <c r="GY32" s="75"/>
      <c r="GZ32" s="75"/>
      <c r="HA32" s="75"/>
      <c r="HB32" s="75"/>
      <c r="HC32" s="75"/>
      <c r="HD32" s="75"/>
      <c r="HE32" s="75"/>
      <c r="HF32" s="75"/>
      <c r="HG32" s="75"/>
      <c r="HH32" s="75"/>
      <c r="HI32" s="75"/>
      <c r="HJ32" s="75"/>
      <c r="HK32" s="75"/>
      <c r="HL32" s="75"/>
      <c r="HM32" s="75"/>
      <c r="HN32" s="75"/>
      <c r="HO32" s="75"/>
      <c r="HP32" s="75"/>
      <c r="HQ32" s="75"/>
      <c r="HR32" s="75"/>
      <c r="HS32" s="75"/>
      <c r="HT32" s="75"/>
      <c r="HU32" s="75"/>
      <c r="HV32" s="75"/>
      <c r="HW32" s="75"/>
      <c r="HX32" s="75"/>
      <c r="HY32" s="75"/>
      <c r="HZ32" s="75"/>
      <c r="IA32" s="75"/>
      <c r="IB32" s="75"/>
      <c r="IC32" s="75"/>
      <c r="ID32" s="75"/>
      <c r="IE32" s="75"/>
      <c r="IF32" s="75"/>
      <c r="IG32" s="75"/>
      <c r="IH32" s="75"/>
      <c r="II32" s="75"/>
      <c r="IJ32" s="75"/>
      <c r="IK32" s="75"/>
      <c r="IL32" s="75"/>
      <c r="IM32" s="75"/>
      <c r="IN32" s="75"/>
      <c r="IO32" s="75"/>
      <c r="IP32" s="75"/>
      <c r="IQ32" s="75"/>
      <c r="IR32" s="75"/>
      <c r="IS32" s="75"/>
      <c r="IT32" s="75"/>
      <c r="IU32" s="75"/>
      <c r="IV32" s="75"/>
      <c r="IW32" s="75"/>
      <c r="IX32" s="75"/>
      <c r="IY32" s="75"/>
    </row>
    <row r="33" spans="1:259" s="79" customFormat="1" ht="21" customHeight="1">
      <c r="A33" s="323" t="s">
        <v>410</v>
      </c>
      <c r="B33" s="324" t="s">
        <v>378</v>
      </c>
      <c r="C33" s="324" t="s">
        <v>378</v>
      </c>
      <c r="D33" s="323" t="s">
        <v>410</v>
      </c>
      <c r="E33" s="332" t="s">
        <v>380</v>
      </c>
      <c r="F33" s="324">
        <v>641</v>
      </c>
      <c r="G33" s="324">
        <v>3383</v>
      </c>
      <c r="H33" s="325">
        <f>BPBTL!G8</f>
        <v>2100000</v>
      </c>
      <c r="I33" s="325">
        <f t="shared" si="3"/>
        <v>2100000</v>
      </c>
      <c r="J33" s="325"/>
      <c r="K33" s="325"/>
      <c r="L33" s="325"/>
      <c r="M33" s="328" t="str">
        <f t="shared" si="5"/>
        <v/>
      </c>
      <c r="N33" s="325"/>
      <c r="O33" s="329"/>
      <c r="P33" s="329"/>
      <c r="Q33" s="330" t="str">
        <f>IF(AND(P33&lt;&gt;"",O33=""),VLOOKUP(P33,'[1]HH&amp;KH,NCC'!$H$6:$I$15,2,0),IF(AND(O33&lt;&gt;"",P33=""),VLOOKUP(O33,'[1]HH&amp;KH,NCC'!$H$6:$I$15,2,0),""))</f>
        <v/>
      </c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  <c r="DD33" s="75"/>
      <c r="DE33" s="75"/>
      <c r="DF33" s="75"/>
      <c r="DG33" s="75"/>
      <c r="DH33" s="75"/>
      <c r="DI33" s="75"/>
      <c r="DJ33" s="75"/>
      <c r="DK33" s="75"/>
      <c r="DL33" s="75"/>
      <c r="DM33" s="75"/>
      <c r="DN33" s="75"/>
      <c r="DO33" s="75"/>
      <c r="DP33" s="75"/>
      <c r="DQ33" s="75"/>
      <c r="DR33" s="75"/>
      <c r="DS33" s="75"/>
      <c r="DT33" s="75"/>
      <c r="DU33" s="75"/>
      <c r="DV33" s="75"/>
      <c r="DW33" s="75"/>
      <c r="DX33" s="75"/>
      <c r="DY33" s="75"/>
      <c r="DZ33" s="75"/>
      <c r="EA33" s="75"/>
      <c r="EB33" s="75"/>
      <c r="EC33" s="75"/>
      <c r="ED33" s="75"/>
      <c r="EE33" s="75"/>
      <c r="EF33" s="75"/>
      <c r="EG33" s="75"/>
      <c r="EH33" s="75"/>
      <c r="EI33" s="75"/>
      <c r="EJ33" s="75"/>
      <c r="EK33" s="75"/>
      <c r="EL33" s="75"/>
      <c r="EM33" s="75"/>
      <c r="EN33" s="75"/>
      <c r="EO33" s="75"/>
      <c r="EP33" s="75"/>
      <c r="EQ33" s="75"/>
      <c r="ER33" s="75"/>
      <c r="ES33" s="75"/>
      <c r="ET33" s="75"/>
      <c r="EU33" s="75"/>
      <c r="EV33" s="75"/>
      <c r="EW33" s="75"/>
      <c r="EX33" s="75"/>
      <c r="EY33" s="75"/>
      <c r="EZ33" s="75"/>
      <c r="FA33" s="75"/>
      <c r="FB33" s="75"/>
      <c r="FC33" s="75"/>
      <c r="FD33" s="75"/>
      <c r="FE33" s="75"/>
      <c r="FF33" s="75"/>
      <c r="FG33" s="75"/>
      <c r="FH33" s="75"/>
      <c r="FI33" s="75"/>
      <c r="FJ33" s="75"/>
      <c r="FK33" s="75"/>
      <c r="FL33" s="75"/>
      <c r="FM33" s="75"/>
      <c r="FN33" s="75"/>
      <c r="FO33" s="75"/>
      <c r="FP33" s="75"/>
      <c r="FQ33" s="75"/>
      <c r="FR33" s="75"/>
      <c r="FS33" s="75"/>
      <c r="FT33" s="75"/>
      <c r="FU33" s="75"/>
      <c r="FV33" s="75"/>
      <c r="FW33" s="75"/>
      <c r="FX33" s="75"/>
      <c r="FY33" s="75"/>
      <c r="FZ33" s="75"/>
      <c r="GA33" s="75"/>
      <c r="GB33" s="75"/>
      <c r="GC33" s="75"/>
      <c r="GD33" s="75"/>
      <c r="GE33" s="75"/>
      <c r="GF33" s="75"/>
      <c r="GG33" s="75"/>
      <c r="GH33" s="75"/>
      <c r="GI33" s="75"/>
      <c r="GJ33" s="75"/>
      <c r="GK33" s="75"/>
      <c r="GL33" s="75"/>
      <c r="GM33" s="75"/>
      <c r="GN33" s="75"/>
      <c r="GO33" s="75"/>
      <c r="GP33" s="75"/>
      <c r="GQ33" s="75"/>
      <c r="GR33" s="75"/>
      <c r="GS33" s="75"/>
      <c r="GT33" s="75"/>
      <c r="GU33" s="75"/>
      <c r="GV33" s="75"/>
      <c r="GW33" s="75"/>
      <c r="GX33" s="75"/>
      <c r="GY33" s="75"/>
      <c r="GZ33" s="75"/>
      <c r="HA33" s="75"/>
      <c r="HB33" s="75"/>
      <c r="HC33" s="75"/>
      <c r="HD33" s="75"/>
      <c r="HE33" s="75"/>
      <c r="HF33" s="75"/>
      <c r="HG33" s="75"/>
      <c r="HH33" s="75"/>
      <c r="HI33" s="75"/>
      <c r="HJ33" s="75"/>
      <c r="HK33" s="75"/>
      <c r="HL33" s="75"/>
      <c r="HM33" s="75"/>
      <c r="HN33" s="75"/>
      <c r="HO33" s="75"/>
      <c r="HP33" s="75"/>
      <c r="HQ33" s="75"/>
      <c r="HR33" s="75"/>
      <c r="HS33" s="75"/>
      <c r="HT33" s="75"/>
      <c r="HU33" s="75"/>
      <c r="HV33" s="75"/>
      <c r="HW33" s="75"/>
      <c r="HX33" s="75"/>
      <c r="HY33" s="75"/>
      <c r="HZ33" s="75"/>
      <c r="IA33" s="75"/>
      <c r="IB33" s="75"/>
      <c r="IC33" s="75"/>
      <c r="ID33" s="75"/>
      <c r="IE33" s="75"/>
      <c r="IF33" s="75"/>
      <c r="IG33" s="75"/>
      <c r="IH33" s="75"/>
      <c r="II33" s="75"/>
      <c r="IJ33" s="75"/>
      <c r="IK33" s="75"/>
      <c r="IL33" s="75"/>
      <c r="IM33" s="75"/>
      <c r="IN33" s="75"/>
      <c r="IO33" s="75"/>
      <c r="IP33" s="75"/>
      <c r="IQ33" s="75"/>
      <c r="IR33" s="75"/>
      <c r="IS33" s="75"/>
      <c r="IT33" s="75"/>
      <c r="IU33" s="75"/>
      <c r="IV33" s="75"/>
      <c r="IW33" s="75"/>
      <c r="IX33" s="75"/>
      <c r="IY33" s="75"/>
    </row>
    <row r="34" spans="1:259" s="79" customFormat="1" ht="21" customHeight="1">
      <c r="A34" s="323" t="s">
        <v>410</v>
      </c>
      <c r="B34" s="324" t="s">
        <v>378</v>
      </c>
      <c r="C34" s="324" t="s">
        <v>378</v>
      </c>
      <c r="D34" s="323" t="s">
        <v>410</v>
      </c>
      <c r="E34" s="332" t="s">
        <v>381</v>
      </c>
      <c r="F34" s="324">
        <v>641</v>
      </c>
      <c r="G34" s="324">
        <v>3384</v>
      </c>
      <c r="H34" s="325">
        <f>[1]BPBTL!H8</f>
        <v>360000</v>
      </c>
      <c r="I34" s="325">
        <f t="shared" si="3"/>
        <v>360000</v>
      </c>
      <c r="J34" s="325"/>
      <c r="K34" s="325"/>
      <c r="L34" s="325"/>
      <c r="M34" s="328" t="str">
        <f t="shared" si="5"/>
        <v/>
      </c>
      <c r="N34" s="325"/>
      <c r="O34" s="329"/>
      <c r="P34" s="329"/>
      <c r="Q34" s="330" t="str">
        <f>IF(AND(P34&lt;&gt;"",O34=""),VLOOKUP(P34,'[1]HH&amp;KH,NCC'!$H$6:$I$15,2,0),IF(AND(O34&lt;&gt;"",P34=""),VLOOKUP(O34,'[1]HH&amp;KH,NCC'!$H$6:$I$15,2,0),""))</f>
        <v/>
      </c>
      <c r="R34" s="80"/>
    </row>
    <row r="35" spans="1:259" s="79" customFormat="1" ht="21" customHeight="1">
      <c r="A35" s="323" t="s">
        <v>410</v>
      </c>
      <c r="B35" s="324" t="s">
        <v>378</v>
      </c>
      <c r="C35" s="324" t="s">
        <v>378</v>
      </c>
      <c r="D35" s="323" t="s">
        <v>410</v>
      </c>
      <c r="E35" s="332" t="s">
        <v>382</v>
      </c>
      <c r="F35" s="324">
        <v>641</v>
      </c>
      <c r="G35" s="324">
        <v>3386</v>
      </c>
      <c r="H35" s="325">
        <f>[1]BPBTL!I8</f>
        <v>120000</v>
      </c>
      <c r="I35" s="325">
        <f t="shared" si="3"/>
        <v>120000</v>
      </c>
      <c r="J35" s="325"/>
      <c r="K35" s="325"/>
      <c r="L35" s="325"/>
      <c r="M35" s="328" t="str">
        <f t="shared" si="5"/>
        <v/>
      </c>
      <c r="N35" s="325"/>
      <c r="O35" s="329"/>
      <c r="P35" s="329"/>
      <c r="Q35" s="330" t="str">
        <f>IF(AND(P35&lt;&gt;"",O35=""),VLOOKUP(P35,'[1]HH&amp;KH,NCC'!$H$6:$I$15,2,0),IF(AND(O35&lt;&gt;"",P35=""),VLOOKUP(O35,'[1]HH&amp;KH,NCC'!$H$6:$I$15,2,0),""))</f>
        <v/>
      </c>
      <c r="R35" s="80"/>
    </row>
    <row r="36" spans="1:259" s="79" customFormat="1" ht="21" customHeight="1">
      <c r="A36" s="323" t="s">
        <v>410</v>
      </c>
      <c r="B36" s="324" t="s">
        <v>378</v>
      </c>
      <c r="C36" s="324" t="s">
        <v>378</v>
      </c>
      <c r="D36" s="323" t="s">
        <v>410</v>
      </c>
      <c r="E36" s="332" t="s">
        <v>383</v>
      </c>
      <c r="F36" s="324">
        <v>642</v>
      </c>
      <c r="G36" s="324">
        <v>3382</v>
      </c>
      <c r="H36" s="325">
        <f>[1]BPBTL!F9</f>
        <v>220000</v>
      </c>
      <c r="I36" s="325">
        <f t="shared" si="3"/>
        <v>220000</v>
      </c>
      <c r="J36" s="325"/>
      <c r="K36" s="325"/>
      <c r="L36" s="325"/>
      <c r="M36" s="328" t="str">
        <f t="shared" si="5"/>
        <v/>
      </c>
      <c r="N36" s="325"/>
      <c r="O36" s="329"/>
      <c r="P36" s="329"/>
      <c r="Q36" s="330" t="str">
        <f>IF(AND(P36&lt;&gt;"",O36=""),VLOOKUP(P36,'[1]HH&amp;KH,NCC'!$H$6:$I$15,2,0),IF(AND(O36&lt;&gt;"",P36=""),VLOOKUP(O36,'[1]HH&amp;KH,NCC'!$H$6:$I$15,2,0),""))</f>
        <v/>
      </c>
      <c r="R36" s="80"/>
    </row>
    <row r="37" spans="1:259" s="79" customFormat="1" ht="21" customHeight="1">
      <c r="A37" s="323" t="s">
        <v>410</v>
      </c>
      <c r="B37" s="324" t="s">
        <v>378</v>
      </c>
      <c r="C37" s="324" t="s">
        <v>378</v>
      </c>
      <c r="D37" s="323" t="s">
        <v>410</v>
      </c>
      <c r="E37" s="332" t="s">
        <v>384</v>
      </c>
      <c r="F37" s="324">
        <v>642</v>
      </c>
      <c r="G37" s="324">
        <v>3383</v>
      </c>
      <c r="H37" s="325">
        <f>BPBTL!G9</f>
        <v>1924999.9999999998</v>
      </c>
      <c r="I37" s="325">
        <f t="shared" si="3"/>
        <v>1924999.9999999998</v>
      </c>
      <c r="J37" s="325"/>
      <c r="K37" s="325"/>
      <c r="L37" s="325"/>
      <c r="M37" s="328" t="str">
        <f t="shared" si="5"/>
        <v/>
      </c>
      <c r="N37" s="325"/>
      <c r="O37" s="329"/>
      <c r="P37" s="329"/>
      <c r="Q37" s="330" t="str">
        <f>IF(AND(P37&lt;&gt;"",O37=""),VLOOKUP(P37,'[1]HH&amp;KH,NCC'!$H$6:$I$15,2,0),IF(AND(O37&lt;&gt;"",P37=""),VLOOKUP(O37,'[1]HH&amp;KH,NCC'!$H$6:$I$15,2,0),""))</f>
        <v/>
      </c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/>
      <c r="CH37" s="75"/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  <c r="CT37" s="75"/>
      <c r="CU37" s="75"/>
      <c r="CV37" s="75"/>
      <c r="CW37" s="75"/>
      <c r="CX37" s="75"/>
      <c r="CY37" s="75"/>
      <c r="CZ37" s="75"/>
      <c r="DA37" s="75"/>
      <c r="DB37" s="75"/>
      <c r="DC37" s="75"/>
      <c r="DD37" s="75"/>
      <c r="DE37" s="75"/>
      <c r="DF37" s="75"/>
      <c r="DG37" s="75"/>
      <c r="DH37" s="75"/>
      <c r="DI37" s="75"/>
      <c r="DJ37" s="75"/>
      <c r="DK37" s="75"/>
      <c r="DL37" s="75"/>
      <c r="DM37" s="75"/>
      <c r="DN37" s="75"/>
      <c r="DO37" s="75"/>
      <c r="DP37" s="75"/>
      <c r="DQ37" s="75"/>
      <c r="DR37" s="75"/>
      <c r="DS37" s="75"/>
      <c r="DT37" s="75"/>
      <c r="DU37" s="75"/>
      <c r="DV37" s="75"/>
      <c r="DW37" s="75"/>
      <c r="DX37" s="75"/>
      <c r="DY37" s="75"/>
      <c r="DZ37" s="75"/>
      <c r="EA37" s="75"/>
      <c r="EB37" s="75"/>
      <c r="EC37" s="75"/>
      <c r="ED37" s="75"/>
      <c r="EE37" s="75"/>
      <c r="EF37" s="75"/>
      <c r="EG37" s="75"/>
      <c r="EH37" s="75"/>
      <c r="EI37" s="75"/>
      <c r="EJ37" s="75"/>
      <c r="EK37" s="75"/>
      <c r="EL37" s="75"/>
      <c r="EM37" s="75"/>
      <c r="EN37" s="75"/>
      <c r="EO37" s="75"/>
      <c r="EP37" s="75"/>
      <c r="EQ37" s="75"/>
      <c r="ER37" s="75"/>
      <c r="ES37" s="75"/>
      <c r="ET37" s="75"/>
      <c r="EU37" s="75"/>
      <c r="EV37" s="75"/>
      <c r="EW37" s="75"/>
      <c r="EX37" s="75"/>
      <c r="EY37" s="75"/>
      <c r="EZ37" s="75"/>
      <c r="FA37" s="75"/>
      <c r="FB37" s="75"/>
      <c r="FC37" s="75"/>
      <c r="FD37" s="75"/>
      <c r="FE37" s="75"/>
      <c r="FF37" s="75"/>
      <c r="FG37" s="75"/>
      <c r="FH37" s="75"/>
      <c r="FI37" s="75"/>
      <c r="FJ37" s="75"/>
      <c r="FK37" s="75"/>
      <c r="FL37" s="75"/>
      <c r="FM37" s="75"/>
      <c r="FN37" s="75"/>
      <c r="FO37" s="75"/>
      <c r="FP37" s="75"/>
      <c r="FQ37" s="75"/>
      <c r="FR37" s="75"/>
      <c r="FS37" s="75"/>
      <c r="FT37" s="75"/>
      <c r="FU37" s="75"/>
      <c r="FV37" s="75"/>
      <c r="FW37" s="75"/>
      <c r="FX37" s="75"/>
      <c r="FY37" s="75"/>
      <c r="FZ37" s="75"/>
      <c r="GA37" s="75"/>
      <c r="GB37" s="75"/>
      <c r="GC37" s="75"/>
      <c r="GD37" s="75"/>
      <c r="GE37" s="75"/>
      <c r="GF37" s="75"/>
      <c r="GG37" s="75"/>
      <c r="GH37" s="75"/>
      <c r="GI37" s="75"/>
      <c r="GJ37" s="75"/>
      <c r="GK37" s="75"/>
      <c r="GL37" s="75"/>
      <c r="GM37" s="75"/>
      <c r="GN37" s="75"/>
      <c r="GO37" s="75"/>
      <c r="GP37" s="75"/>
      <c r="GQ37" s="75"/>
      <c r="GR37" s="75"/>
      <c r="GS37" s="75"/>
      <c r="GT37" s="75"/>
      <c r="GU37" s="75"/>
      <c r="GV37" s="75"/>
      <c r="GW37" s="75"/>
      <c r="GX37" s="75"/>
      <c r="GY37" s="75"/>
      <c r="GZ37" s="75"/>
      <c r="HA37" s="75"/>
      <c r="HB37" s="75"/>
      <c r="HC37" s="75"/>
      <c r="HD37" s="75"/>
      <c r="HE37" s="75"/>
      <c r="HF37" s="75"/>
      <c r="HG37" s="75"/>
      <c r="HH37" s="75"/>
      <c r="HI37" s="75"/>
      <c r="HJ37" s="75"/>
      <c r="HK37" s="75"/>
      <c r="HL37" s="75"/>
      <c r="HM37" s="75"/>
      <c r="HN37" s="75"/>
      <c r="HO37" s="75"/>
      <c r="HP37" s="75"/>
      <c r="HQ37" s="75"/>
      <c r="HR37" s="75"/>
      <c r="HS37" s="75"/>
      <c r="HT37" s="75"/>
      <c r="HU37" s="75"/>
      <c r="HV37" s="75"/>
      <c r="HW37" s="75"/>
      <c r="HX37" s="75"/>
      <c r="HY37" s="75"/>
      <c r="HZ37" s="75"/>
      <c r="IA37" s="75"/>
      <c r="IB37" s="75"/>
      <c r="IC37" s="75"/>
      <c r="ID37" s="75"/>
      <c r="IE37" s="75"/>
      <c r="IF37" s="75"/>
      <c r="IG37" s="75"/>
      <c r="IH37" s="75"/>
      <c r="II37" s="75"/>
      <c r="IJ37" s="75"/>
      <c r="IK37" s="75"/>
      <c r="IL37" s="75"/>
      <c r="IM37" s="75"/>
      <c r="IN37" s="75"/>
      <c r="IO37" s="75"/>
      <c r="IP37" s="75"/>
      <c r="IQ37" s="75"/>
      <c r="IR37" s="75"/>
      <c r="IS37" s="75"/>
      <c r="IT37" s="75"/>
      <c r="IU37" s="75"/>
      <c r="IV37" s="75"/>
      <c r="IW37" s="75"/>
      <c r="IX37" s="75"/>
      <c r="IY37" s="75"/>
    </row>
    <row r="38" spans="1:259" s="79" customFormat="1" ht="21" customHeight="1">
      <c r="A38" s="323" t="s">
        <v>410</v>
      </c>
      <c r="B38" s="324" t="s">
        <v>378</v>
      </c>
      <c r="C38" s="324" t="s">
        <v>378</v>
      </c>
      <c r="D38" s="323" t="s">
        <v>410</v>
      </c>
      <c r="E38" s="332" t="s">
        <v>385</v>
      </c>
      <c r="F38" s="324">
        <v>642</v>
      </c>
      <c r="G38" s="324">
        <v>3384</v>
      </c>
      <c r="H38" s="325">
        <f>[1]BPBTL!H9</f>
        <v>330000</v>
      </c>
      <c r="I38" s="325">
        <f t="shared" si="3"/>
        <v>330000</v>
      </c>
      <c r="J38" s="325"/>
      <c r="K38" s="325"/>
      <c r="L38" s="325"/>
      <c r="M38" s="328" t="str">
        <f t="shared" si="5"/>
        <v/>
      </c>
      <c r="N38" s="325"/>
      <c r="O38" s="329"/>
      <c r="P38" s="329"/>
      <c r="Q38" s="330" t="str">
        <f>IF(AND(P38&lt;&gt;"",O38=""),VLOOKUP(P38,'[1]HH&amp;KH,NCC'!$H$6:$I$15,2,0),IF(AND(O38&lt;&gt;"",P38=""),VLOOKUP(O38,'[1]HH&amp;KH,NCC'!$H$6:$I$15,2,0),""))</f>
        <v/>
      </c>
    </row>
    <row r="39" spans="1:259" s="79" customFormat="1" ht="21" customHeight="1">
      <c r="A39" s="323" t="s">
        <v>410</v>
      </c>
      <c r="B39" s="324" t="s">
        <v>378</v>
      </c>
      <c r="C39" s="324" t="s">
        <v>378</v>
      </c>
      <c r="D39" s="323" t="s">
        <v>410</v>
      </c>
      <c r="E39" s="332" t="s">
        <v>386</v>
      </c>
      <c r="F39" s="324">
        <v>642</v>
      </c>
      <c r="G39" s="324">
        <v>3386</v>
      </c>
      <c r="H39" s="325">
        <f>[1]BPBTL!I9</f>
        <v>110000</v>
      </c>
      <c r="I39" s="325">
        <f t="shared" si="3"/>
        <v>110000</v>
      </c>
      <c r="J39" s="325"/>
      <c r="K39" s="325"/>
      <c r="L39" s="325"/>
      <c r="M39" s="328" t="str">
        <f t="shared" si="5"/>
        <v/>
      </c>
      <c r="N39" s="325"/>
      <c r="O39" s="329"/>
      <c r="P39" s="329"/>
      <c r="Q39" s="330" t="str">
        <f>IF(AND(P39&lt;&gt;"",O39=""),VLOOKUP(P39,'[1]HH&amp;KH,NCC'!$H$6:$I$15,2,0),IF(AND(O39&lt;&gt;"",P39=""),VLOOKUP(O39,'[1]HH&amp;KH,NCC'!$H$6:$I$15,2,0),""))</f>
        <v/>
      </c>
    </row>
    <row r="40" spans="1:259" ht="21" customHeight="1">
      <c r="A40" s="323" t="s">
        <v>410</v>
      </c>
      <c r="B40" s="324" t="s">
        <v>401</v>
      </c>
      <c r="C40" s="324" t="s">
        <v>401</v>
      </c>
      <c r="D40" s="323" t="s">
        <v>410</v>
      </c>
      <c r="E40" s="332" t="s">
        <v>14</v>
      </c>
      <c r="F40" s="324">
        <v>3331</v>
      </c>
      <c r="G40" s="324">
        <v>131</v>
      </c>
      <c r="H40" s="325">
        <f>MIN(SUMIF(F9:F39,"133",H9:H39),SUMIF(G9:G39,"3331",I9:I39))</f>
        <v>32000000</v>
      </c>
      <c r="I40" s="325">
        <f t="shared" si="3"/>
        <v>32000000</v>
      </c>
      <c r="J40" s="325"/>
      <c r="K40" s="325"/>
      <c r="L40" s="325"/>
      <c r="M40" s="328" t="str">
        <f t="shared" si="5"/>
        <v/>
      </c>
      <c r="N40" s="325"/>
      <c r="O40" s="329"/>
      <c r="P40" s="329"/>
      <c r="Q40" s="330" t="str">
        <f>IF(AND(P40&lt;&gt;"",O40=""),VLOOKUP(P40,'[1]HH&amp;KH,NCC'!$H$6:$I$15,2,0),IF(AND(O40&lt;&gt;"",P40=""),VLOOKUP(O40,'[1]HH&amp;KH,NCC'!$H$6:$I$15,2,0),""))</f>
        <v/>
      </c>
    </row>
    <row r="41" spans="1:259" ht="21" customHeight="1">
      <c r="A41" s="323" t="s">
        <v>410</v>
      </c>
      <c r="B41" s="324" t="s">
        <v>401</v>
      </c>
      <c r="C41" s="324" t="s">
        <v>401</v>
      </c>
      <c r="D41" s="323" t="s">
        <v>410</v>
      </c>
      <c r="E41" s="332" t="s">
        <v>405</v>
      </c>
      <c r="F41" s="324" t="s">
        <v>398</v>
      </c>
      <c r="G41" s="324" t="s">
        <v>406</v>
      </c>
      <c r="H41" s="325">
        <f>NXT!J14</f>
        <v>260600000</v>
      </c>
      <c r="I41" s="325">
        <f>H41</f>
        <v>260600000</v>
      </c>
      <c r="J41" s="325"/>
      <c r="K41" s="325"/>
      <c r="L41" s="325"/>
      <c r="M41" s="328"/>
      <c r="N41" s="325"/>
      <c r="O41" s="329"/>
      <c r="P41" s="329"/>
      <c r="Q41" s="330"/>
    </row>
    <row r="42" spans="1:259" ht="21" customHeight="1">
      <c r="A42" s="323" t="s">
        <v>410</v>
      </c>
      <c r="B42" s="324" t="s">
        <v>401</v>
      </c>
      <c r="C42" s="324" t="s">
        <v>401</v>
      </c>
      <c r="D42" s="323" t="s">
        <v>410</v>
      </c>
      <c r="E42" s="332" t="s">
        <v>387</v>
      </c>
      <c r="F42" s="324">
        <v>511</v>
      </c>
      <c r="G42" s="324">
        <v>911</v>
      </c>
      <c r="H42" s="325">
        <f>SUMIF(G9:G39,"511",I9:I40)</f>
        <v>334000000</v>
      </c>
      <c r="I42" s="325">
        <f t="shared" si="3"/>
        <v>334000000</v>
      </c>
      <c r="J42" s="325"/>
      <c r="K42" s="325"/>
      <c r="L42" s="325"/>
      <c r="M42" s="328" t="str">
        <f t="shared" si="5"/>
        <v/>
      </c>
      <c r="N42" s="325"/>
      <c r="O42" s="329"/>
      <c r="P42" s="329"/>
      <c r="Q42" s="330" t="str">
        <f>IF(AND(P42&lt;&gt;"",O42=""),VLOOKUP(P42,'[1]HH&amp;KH,NCC'!$H$6:$I$15,2,0),IF(AND(O42&lt;&gt;"",P42=""),VLOOKUP(O42,'[1]HH&amp;KH,NCC'!$H$6:$I$15,2,0),""))</f>
        <v/>
      </c>
    </row>
    <row r="43" spans="1:259" ht="21" customHeight="1">
      <c r="A43" s="323" t="s">
        <v>410</v>
      </c>
      <c r="B43" s="324" t="s">
        <v>401</v>
      </c>
      <c r="C43" s="324" t="s">
        <v>401</v>
      </c>
      <c r="D43" s="323" t="s">
        <v>410</v>
      </c>
      <c r="E43" s="332" t="s">
        <v>388</v>
      </c>
      <c r="F43" s="324">
        <v>911</v>
      </c>
      <c r="G43" s="324">
        <v>641</v>
      </c>
      <c r="H43" s="325">
        <f ca="1">SUMIF(F9:F40,"641",H9:H39)</f>
        <v>33952153.846153848</v>
      </c>
      <c r="I43" s="325">
        <f t="shared" ca="1" si="3"/>
        <v>33952153.846153848</v>
      </c>
      <c r="J43" s="325"/>
      <c r="K43" s="325"/>
      <c r="L43" s="325"/>
      <c r="M43" s="328" t="str">
        <f t="shared" si="5"/>
        <v/>
      </c>
      <c r="N43" s="325"/>
      <c r="O43" s="329"/>
      <c r="P43" s="329"/>
      <c r="Q43" s="330" t="str">
        <f>IF(AND(P43&lt;&gt;"",O43=""),VLOOKUP(P43,'[1]HH&amp;KH,NCC'!$H$6:$I$15,2,0),IF(AND(O43&lt;&gt;"",P43=""),VLOOKUP(O43,'[1]HH&amp;KH,NCC'!$H$6:$I$15,2,0),""))</f>
        <v/>
      </c>
    </row>
    <row r="44" spans="1:259" ht="21" customHeight="1">
      <c r="A44" s="323" t="s">
        <v>410</v>
      </c>
      <c r="B44" s="324" t="s">
        <v>401</v>
      </c>
      <c r="C44" s="324" t="s">
        <v>401</v>
      </c>
      <c r="D44" s="323" t="s">
        <v>410</v>
      </c>
      <c r="E44" s="332" t="s">
        <v>389</v>
      </c>
      <c r="F44" s="324">
        <v>911</v>
      </c>
      <c r="G44" s="324">
        <v>642</v>
      </c>
      <c r="H44" s="325">
        <f>SUMIF(F9:F40,"642",H9:H40)</f>
        <v>42556538.461538464</v>
      </c>
      <c r="I44" s="325">
        <f t="shared" si="3"/>
        <v>42556538.461538464</v>
      </c>
      <c r="J44" s="325"/>
      <c r="K44" s="325"/>
      <c r="L44" s="325"/>
      <c r="M44" s="328" t="str">
        <f t="shared" si="5"/>
        <v/>
      </c>
      <c r="N44" s="325"/>
      <c r="O44" s="329"/>
      <c r="P44" s="329"/>
      <c r="Q44" s="330" t="str">
        <f>IF(AND(P44&lt;&gt;"",O44=""),VLOOKUP(P44,'[1]HH&amp;KH,NCC'!$H$6:$I$15,2,0),IF(AND(O44&lt;&gt;"",P44=""),VLOOKUP(O44,'[1]HH&amp;KH,NCC'!$H$6:$I$15,2,0),""))</f>
        <v/>
      </c>
    </row>
    <row r="45" spans="1:259" ht="21" customHeight="1">
      <c r="A45" s="323" t="s">
        <v>410</v>
      </c>
      <c r="B45" s="324" t="s">
        <v>401</v>
      </c>
      <c r="C45" s="324" t="s">
        <v>401</v>
      </c>
      <c r="D45" s="323" t="s">
        <v>410</v>
      </c>
      <c r="E45" s="332" t="s">
        <v>396</v>
      </c>
      <c r="F45" s="324" t="s">
        <v>397</v>
      </c>
      <c r="G45" s="324" t="s">
        <v>398</v>
      </c>
      <c r="H45" s="325">
        <f>NXT!J14</f>
        <v>260600000</v>
      </c>
      <c r="I45" s="325">
        <f t="shared" si="3"/>
        <v>260600000</v>
      </c>
      <c r="J45" s="325"/>
      <c r="K45" s="325"/>
      <c r="L45" s="325"/>
      <c r="M45" s="328" t="str">
        <f t="shared" si="5"/>
        <v/>
      </c>
      <c r="N45" s="325"/>
      <c r="O45" s="329"/>
      <c r="P45" s="329"/>
      <c r="Q45" s="330" t="str">
        <f>IF(AND(P45&lt;&gt;"",O45=""),VLOOKUP(P45,'[1]HH&amp;KH,NCC'!$H$6:$I$15,2,0),IF(AND(O45&lt;&gt;"",P45=""),VLOOKUP(O45,'[1]HH&amp;KH,NCC'!$H$6:$I$15,2,0),""))</f>
        <v/>
      </c>
    </row>
    <row r="46" spans="1:259" ht="21" customHeight="1">
      <c r="A46" s="323" t="s">
        <v>410</v>
      </c>
      <c r="B46" s="324" t="s">
        <v>401</v>
      </c>
      <c r="C46" s="324" t="s">
        <v>401</v>
      </c>
      <c r="D46" s="323" t="s">
        <v>410</v>
      </c>
      <c r="E46" s="332" t="s">
        <v>399</v>
      </c>
      <c r="F46" s="324" t="s">
        <v>400</v>
      </c>
      <c r="G46" s="324" t="s">
        <v>397</v>
      </c>
      <c r="H46" s="325">
        <f ca="1">SUM(H43:H45)-H42</f>
        <v>3108692.3076922894</v>
      </c>
      <c r="I46" s="325">
        <f t="shared" ca="1" si="3"/>
        <v>3108692.3076922894</v>
      </c>
      <c r="J46" s="325"/>
      <c r="K46" s="325"/>
      <c r="L46" s="325"/>
      <c r="M46" s="328" t="str">
        <f t="shared" si="5"/>
        <v/>
      </c>
      <c r="N46" s="325"/>
      <c r="O46" s="329"/>
      <c r="P46" s="329"/>
      <c r="Q46" s="330" t="str">
        <f>IF(AND(P46&lt;&gt;"",O46=""),VLOOKUP(P46,'[1]HH&amp;KH,NCC'!$H$6:$I$15,2,0),IF(AND(O46&lt;&gt;"",P46=""),VLOOKUP(O46,'[1]HH&amp;KH,NCC'!$H$6:$I$15,2,0),""))</f>
        <v/>
      </c>
      <c r="R46" s="81"/>
    </row>
    <row r="47" spans="1:259" ht="27.75" customHeight="1">
      <c r="A47" s="396" t="s">
        <v>168</v>
      </c>
      <c r="B47" s="396"/>
      <c r="C47" s="396"/>
      <c r="D47" s="396"/>
      <c r="E47" s="396"/>
      <c r="F47" s="295"/>
      <c r="G47" s="295"/>
      <c r="H47" s="83">
        <f ca="1">SUM(H9:H46)</f>
        <v>1765141076.9230769</v>
      </c>
      <c r="I47" s="325">
        <f t="shared" ref="I47" ca="1" si="6">H47</f>
        <v>1765141076.9230769</v>
      </c>
      <c r="J47" s="83"/>
      <c r="K47" s="83"/>
      <c r="L47" s="84"/>
      <c r="M47" s="84"/>
      <c r="N47" s="84"/>
      <c r="O47" s="84"/>
      <c r="P47" s="77"/>
      <c r="Q47" s="77"/>
    </row>
    <row r="48" spans="1:259" ht="16" customHeight="1">
      <c r="A48" s="397" t="s">
        <v>188</v>
      </c>
      <c r="B48" s="398"/>
      <c r="C48" s="398"/>
      <c r="D48" s="398"/>
      <c r="E48" s="399"/>
      <c r="F48" s="296"/>
      <c r="G48" s="303"/>
      <c r="H48" s="85"/>
      <c r="I48" s="86"/>
      <c r="J48" s="251"/>
      <c r="K48" s="251"/>
      <c r="L48" s="75"/>
      <c r="M48" s="75"/>
      <c r="N48" s="75"/>
      <c r="O48" s="75"/>
    </row>
    <row r="49" spans="1:15" ht="16" customHeight="1">
      <c r="B49" s="82"/>
      <c r="C49" s="82"/>
      <c r="D49" s="82"/>
      <c r="E49" s="336"/>
      <c r="H49" s="75"/>
      <c r="I49" s="75"/>
      <c r="J49" s="75"/>
      <c r="K49" s="75"/>
      <c r="L49" s="75"/>
      <c r="M49" s="75"/>
      <c r="N49" s="75"/>
      <c r="O49" s="75"/>
    </row>
    <row r="50" spans="1:15" ht="21.75" customHeight="1">
      <c r="B50" s="82"/>
      <c r="C50" s="82"/>
      <c r="D50" s="82"/>
      <c r="E50" s="336"/>
      <c r="G50" s="400" t="s">
        <v>411</v>
      </c>
      <c r="H50" s="400"/>
      <c r="I50" s="400"/>
      <c r="J50" s="244"/>
      <c r="K50" s="244"/>
      <c r="L50" s="75"/>
      <c r="M50" s="75"/>
      <c r="N50" s="75"/>
      <c r="O50" s="75"/>
    </row>
    <row r="51" spans="1:15" ht="16" customHeight="1">
      <c r="A51" s="401" t="s">
        <v>169</v>
      </c>
      <c r="B51" s="401"/>
      <c r="C51" s="401"/>
      <c r="D51" s="401"/>
      <c r="E51" s="337" t="s">
        <v>189</v>
      </c>
      <c r="F51" s="297"/>
      <c r="G51" s="402" t="s">
        <v>190</v>
      </c>
      <c r="H51" s="402"/>
      <c r="I51" s="402"/>
      <c r="J51" s="245"/>
      <c r="K51" s="245"/>
      <c r="L51" s="75"/>
      <c r="M51" s="75"/>
      <c r="N51" s="75"/>
      <c r="O51" s="75"/>
    </row>
    <row r="52" spans="1:15" ht="16" customHeight="1">
      <c r="A52" s="382" t="s">
        <v>171</v>
      </c>
      <c r="B52" s="382"/>
      <c r="C52" s="382"/>
      <c r="D52" s="382"/>
      <c r="E52" s="338" t="s">
        <v>191</v>
      </c>
      <c r="G52" s="383" t="s">
        <v>171</v>
      </c>
      <c r="H52" s="383"/>
      <c r="I52" s="383"/>
      <c r="J52" s="246"/>
      <c r="K52" s="246"/>
      <c r="L52" s="75"/>
      <c r="M52" s="75"/>
      <c r="N52" s="75"/>
      <c r="O52" s="75"/>
    </row>
    <row r="53" spans="1:15" ht="16" customHeight="1">
      <c r="B53" s="82"/>
      <c r="C53" s="82"/>
      <c r="D53" s="82"/>
      <c r="E53" s="336"/>
      <c r="H53" s="75"/>
      <c r="I53" s="75"/>
      <c r="J53" s="75"/>
      <c r="K53" s="75"/>
      <c r="L53" s="75"/>
      <c r="M53" s="75"/>
      <c r="N53" s="75"/>
      <c r="O53" s="75"/>
    </row>
    <row r="54" spans="1:15" ht="16" customHeight="1">
      <c r="B54" s="82"/>
      <c r="C54" s="82"/>
      <c r="D54" s="82"/>
      <c r="E54" s="336"/>
      <c r="H54" s="75"/>
      <c r="I54" s="75"/>
      <c r="J54" s="75"/>
      <c r="K54" s="75"/>
      <c r="L54" s="75"/>
      <c r="M54" s="75"/>
      <c r="N54" s="75"/>
      <c r="O54" s="75"/>
    </row>
    <row r="55" spans="1:15" ht="16" customHeight="1">
      <c r="B55" s="82"/>
      <c r="C55" s="82"/>
      <c r="D55" s="82"/>
      <c r="E55" s="336"/>
      <c r="H55" s="75"/>
      <c r="I55" s="75"/>
      <c r="J55" s="75"/>
      <c r="K55" s="75"/>
      <c r="L55" s="75"/>
      <c r="M55" s="75"/>
      <c r="N55" s="75"/>
      <c r="O55" s="75"/>
    </row>
    <row r="56" spans="1:15" ht="16" customHeight="1">
      <c r="B56" s="82"/>
      <c r="C56" s="82"/>
      <c r="D56" s="82"/>
      <c r="E56" s="336"/>
      <c r="H56" s="75"/>
      <c r="I56" s="75"/>
      <c r="J56" s="75"/>
      <c r="K56" s="75"/>
      <c r="L56" s="75"/>
      <c r="M56" s="75"/>
      <c r="N56" s="75"/>
      <c r="O56" s="75"/>
    </row>
    <row r="57" spans="1:15" ht="16" customHeight="1">
      <c r="B57" s="82"/>
      <c r="C57" s="82"/>
      <c r="D57" s="82"/>
      <c r="E57" s="336"/>
      <c r="H57" s="75"/>
      <c r="I57" s="75"/>
      <c r="J57" s="75"/>
      <c r="K57" s="75"/>
      <c r="L57" s="75"/>
      <c r="M57" s="75"/>
      <c r="N57" s="75"/>
      <c r="O57" s="75"/>
    </row>
    <row r="58" spans="1:15" ht="16" customHeight="1">
      <c r="B58" s="82"/>
      <c r="C58" s="82"/>
      <c r="D58" s="82"/>
      <c r="E58" s="336"/>
      <c r="H58" s="75"/>
      <c r="I58" s="75"/>
      <c r="J58" s="75"/>
      <c r="K58" s="75"/>
      <c r="L58" s="75"/>
      <c r="M58" s="75"/>
      <c r="N58" s="75"/>
      <c r="O58" s="75"/>
    </row>
    <row r="59" spans="1:15" ht="16" customHeight="1">
      <c r="B59" s="82"/>
      <c r="C59" s="82"/>
      <c r="D59" s="82"/>
      <c r="E59" s="336"/>
      <c r="H59" s="75"/>
      <c r="I59" s="75"/>
      <c r="J59" s="75"/>
      <c r="K59" s="75"/>
      <c r="L59" s="75"/>
      <c r="M59" s="75"/>
      <c r="N59" s="75"/>
      <c r="O59" s="75"/>
    </row>
    <row r="60" spans="1:15" ht="16" customHeight="1">
      <c r="B60" s="82"/>
      <c r="C60" s="82"/>
      <c r="D60" s="82"/>
      <c r="E60" s="336"/>
      <c r="H60" s="75"/>
      <c r="I60" s="75"/>
      <c r="J60" s="75"/>
      <c r="K60" s="75"/>
      <c r="L60" s="75"/>
      <c r="M60" s="75"/>
      <c r="N60" s="75"/>
      <c r="O60" s="75"/>
    </row>
    <row r="61" spans="1:15" ht="16" customHeight="1">
      <c r="B61" s="82"/>
      <c r="C61" s="82"/>
      <c r="D61" s="82"/>
      <c r="E61" s="336"/>
      <c r="H61" s="75"/>
      <c r="I61" s="75"/>
      <c r="J61" s="75"/>
      <c r="K61" s="75"/>
      <c r="L61" s="75"/>
      <c r="M61" s="75"/>
      <c r="N61" s="75"/>
      <c r="O61" s="75"/>
    </row>
    <row r="62" spans="1:15" ht="16" customHeight="1">
      <c r="B62" s="82"/>
      <c r="C62" s="82"/>
      <c r="D62" s="82"/>
      <c r="E62" s="336"/>
      <c r="H62" s="75"/>
      <c r="I62" s="75"/>
      <c r="J62" s="75"/>
      <c r="K62" s="75"/>
      <c r="L62" s="75"/>
      <c r="M62" s="75"/>
      <c r="N62" s="75"/>
      <c r="O62" s="75"/>
    </row>
    <row r="63" spans="1:15" ht="16" customHeight="1">
      <c r="B63" s="82"/>
      <c r="C63" s="82"/>
      <c r="D63" s="82"/>
      <c r="E63" s="336"/>
      <c r="H63" s="75"/>
      <c r="I63" s="75"/>
      <c r="J63" s="75"/>
      <c r="K63" s="75"/>
      <c r="L63" s="75"/>
      <c r="M63" s="75"/>
      <c r="N63" s="75"/>
      <c r="O63" s="75"/>
    </row>
    <row r="64" spans="1:15" ht="16" customHeight="1">
      <c r="B64" s="82"/>
      <c r="C64" s="82"/>
      <c r="D64" s="82"/>
      <c r="E64" s="336"/>
      <c r="H64" s="75"/>
      <c r="I64" s="75"/>
      <c r="J64" s="75"/>
      <c r="K64" s="75"/>
      <c r="L64" s="75"/>
      <c r="M64" s="75"/>
      <c r="N64" s="75"/>
      <c r="O64" s="75"/>
    </row>
    <row r="65" spans="1:15" ht="16" customHeight="1">
      <c r="B65" s="82"/>
      <c r="C65" s="82"/>
      <c r="D65" s="82"/>
      <c r="E65" s="336"/>
      <c r="H65" s="75"/>
      <c r="I65" s="75"/>
      <c r="J65" s="75"/>
      <c r="K65" s="75"/>
      <c r="L65" s="75"/>
      <c r="M65" s="75"/>
      <c r="N65" s="75"/>
      <c r="O65" s="75"/>
    </row>
    <row r="66" spans="1:15" ht="16" customHeight="1">
      <c r="A66" s="88"/>
      <c r="B66" s="89"/>
      <c r="C66" s="89"/>
      <c r="D66" s="90"/>
      <c r="E66" s="339"/>
      <c r="F66" s="298"/>
      <c r="G66" s="305"/>
      <c r="H66" s="91"/>
      <c r="I66" s="91"/>
      <c r="J66" s="91"/>
      <c r="K66" s="91"/>
      <c r="L66" s="91"/>
      <c r="M66" s="91"/>
      <c r="N66" s="91"/>
      <c r="O66" s="91"/>
    </row>
    <row r="67" spans="1:15" ht="16" customHeight="1">
      <c r="A67" s="88"/>
      <c r="B67" s="89"/>
      <c r="C67" s="89"/>
      <c r="D67" s="90"/>
      <c r="E67" s="339"/>
      <c r="F67" s="298"/>
      <c r="G67" s="305"/>
      <c r="H67" s="91"/>
      <c r="I67" s="91"/>
      <c r="J67" s="91"/>
      <c r="K67" s="91"/>
      <c r="L67" s="91"/>
      <c r="M67" s="91"/>
      <c r="N67" s="91"/>
      <c r="O67" s="91"/>
    </row>
    <row r="68" spans="1:15" ht="16" customHeight="1">
      <c r="A68" s="88"/>
      <c r="B68" s="89"/>
      <c r="C68" s="89"/>
      <c r="D68" s="90"/>
      <c r="E68" s="339"/>
      <c r="F68" s="298"/>
      <c r="G68" s="305"/>
      <c r="H68" s="91"/>
      <c r="I68" s="91"/>
      <c r="J68" s="91"/>
      <c r="K68" s="91"/>
      <c r="L68" s="91"/>
      <c r="M68" s="91"/>
      <c r="N68" s="91"/>
      <c r="O68" s="91"/>
    </row>
    <row r="69" spans="1:15" ht="16" customHeight="1">
      <c r="A69" s="88"/>
      <c r="B69" s="89"/>
      <c r="C69" s="89"/>
      <c r="D69" s="90"/>
      <c r="E69" s="339"/>
      <c r="F69" s="298"/>
      <c r="G69" s="305"/>
      <c r="H69" s="91"/>
      <c r="I69" s="91"/>
      <c r="J69" s="91"/>
      <c r="K69" s="91"/>
      <c r="L69" s="91"/>
      <c r="M69" s="91"/>
      <c r="N69" s="91"/>
      <c r="O69" s="91"/>
    </row>
    <row r="70" spans="1:15" ht="16" customHeight="1">
      <c r="A70" s="88"/>
      <c r="B70" s="89"/>
      <c r="C70" s="89"/>
      <c r="D70" s="90"/>
      <c r="E70" s="339"/>
      <c r="F70" s="298"/>
      <c r="G70" s="305"/>
      <c r="H70" s="91"/>
      <c r="I70" s="91"/>
      <c r="J70" s="91"/>
      <c r="K70" s="91"/>
      <c r="L70" s="91"/>
      <c r="M70" s="91"/>
      <c r="N70" s="91"/>
      <c r="O70" s="91"/>
    </row>
    <row r="71" spans="1:15" ht="16" customHeight="1">
      <c r="A71" s="88"/>
      <c r="B71" s="89"/>
      <c r="C71" s="89"/>
      <c r="D71" s="90"/>
      <c r="E71" s="339"/>
      <c r="F71" s="298"/>
      <c r="G71" s="305"/>
      <c r="H71" s="91"/>
      <c r="I71" s="91"/>
      <c r="J71" s="91"/>
      <c r="K71" s="91"/>
      <c r="L71" s="91"/>
      <c r="M71" s="91"/>
      <c r="N71" s="91"/>
      <c r="O71" s="91"/>
    </row>
    <row r="72" spans="1:15" ht="16" customHeight="1">
      <c r="A72" s="88"/>
      <c r="B72" s="89"/>
      <c r="C72" s="89"/>
      <c r="D72" s="90"/>
      <c r="E72" s="339"/>
      <c r="F72" s="298"/>
      <c r="G72" s="305"/>
      <c r="H72" s="91"/>
      <c r="I72" s="91"/>
      <c r="J72" s="91"/>
      <c r="K72" s="91"/>
      <c r="L72" s="91"/>
      <c r="M72" s="91"/>
      <c r="N72" s="91"/>
      <c r="O72" s="91"/>
    </row>
    <row r="73" spans="1:15" ht="16" customHeight="1">
      <c r="A73" s="88"/>
      <c r="B73" s="89"/>
      <c r="C73" s="89"/>
      <c r="D73" s="90"/>
      <c r="E73" s="339"/>
      <c r="F73" s="298"/>
      <c r="G73" s="305"/>
      <c r="H73" s="91"/>
      <c r="I73" s="91"/>
      <c r="J73" s="91"/>
      <c r="K73" s="91"/>
      <c r="L73" s="91"/>
      <c r="M73" s="91"/>
      <c r="N73" s="91"/>
      <c r="O73" s="91"/>
    </row>
    <row r="74" spans="1:15" ht="16" customHeight="1">
      <c r="A74" s="88"/>
      <c r="B74" s="89"/>
      <c r="C74" s="89"/>
      <c r="D74" s="90"/>
      <c r="E74" s="339"/>
      <c r="F74" s="298"/>
      <c r="G74" s="305"/>
      <c r="H74" s="91"/>
      <c r="I74" s="91"/>
      <c r="J74" s="91"/>
      <c r="K74" s="91"/>
      <c r="L74" s="91"/>
      <c r="M74" s="91"/>
      <c r="N74" s="91"/>
      <c r="O74" s="91"/>
    </row>
    <row r="75" spans="1:15" ht="16" customHeight="1">
      <c r="A75" s="88"/>
      <c r="B75" s="89"/>
      <c r="C75" s="89"/>
      <c r="D75" s="90"/>
      <c r="E75" s="339"/>
      <c r="F75" s="298"/>
      <c r="G75" s="305"/>
      <c r="H75" s="91"/>
      <c r="I75" s="91"/>
      <c r="J75" s="91"/>
      <c r="K75" s="91"/>
      <c r="L75" s="91"/>
      <c r="M75" s="91"/>
      <c r="N75" s="91"/>
      <c r="O75" s="91"/>
    </row>
    <row r="76" spans="1:15" ht="16" customHeight="1">
      <c r="A76" s="88"/>
      <c r="B76" s="89"/>
      <c r="C76" s="89"/>
      <c r="D76" s="90"/>
      <c r="E76" s="339"/>
      <c r="F76" s="298"/>
      <c r="G76" s="305"/>
      <c r="H76" s="91"/>
      <c r="I76" s="91"/>
      <c r="J76" s="91"/>
      <c r="K76" s="91"/>
      <c r="L76" s="91"/>
      <c r="M76" s="91"/>
      <c r="N76" s="91"/>
      <c r="O76" s="91"/>
    </row>
    <row r="77" spans="1:15" ht="16" customHeight="1">
      <c r="A77" s="88"/>
      <c r="B77" s="89"/>
      <c r="C77" s="89"/>
      <c r="D77" s="90"/>
      <c r="E77" s="339"/>
      <c r="F77" s="298"/>
      <c r="G77" s="305"/>
      <c r="H77" s="91"/>
      <c r="I77" s="91"/>
      <c r="J77" s="91"/>
      <c r="K77" s="91"/>
      <c r="L77" s="91"/>
      <c r="M77" s="91"/>
      <c r="N77" s="91"/>
      <c r="O77" s="91"/>
    </row>
    <row r="78" spans="1:15" ht="16" customHeight="1">
      <c r="A78" s="88"/>
      <c r="B78" s="89"/>
      <c r="C78" s="89"/>
      <c r="D78" s="90"/>
      <c r="E78" s="339"/>
      <c r="F78" s="298"/>
      <c r="G78" s="305"/>
      <c r="H78" s="91"/>
      <c r="I78" s="91"/>
      <c r="J78" s="91"/>
      <c r="K78" s="91"/>
      <c r="L78" s="91"/>
      <c r="M78" s="91"/>
      <c r="N78" s="91"/>
      <c r="O78" s="91"/>
    </row>
    <row r="79" spans="1:15" ht="16" customHeight="1">
      <c r="A79" s="88"/>
      <c r="B79" s="89"/>
      <c r="C79" s="89"/>
      <c r="D79" s="90"/>
      <c r="E79" s="339"/>
      <c r="F79" s="298"/>
      <c r="G79" s="305"/>
      <c r="H79" s="91"/>
      <c r="I79" s="91"/>
      <c r="J79" s="91"/>
      <c r="K79" s="91"/>
      <c r="L79" s="91"/>
      <c r="M79" s="91"/>
      <c r="N79" s="91"/>
      <c r="O79" s="91"/>
    </row>
    <row r="446046" spans="1:17" ht="24" customHeight="1">
      <c r="A446046" s="92"/>
      <c r="B446046" s="93"/>
      <c r="C446046" s="93"/>
      <c r="D446046" s="93"/>
      <c r="E446046" s="93"/>
      <c r="F446046" s="299"/>
      <c r="G446046" s="306"/>
      <c r="H446046" s="94"/>
      <c r="I446046" s="80"/>
      <c r="J446046" s="80"/>
      <c r="K446046" s="80"/>
      <c r="L446046" s="95"/>
      <c r="M446046" s="95"/>
      <c r="N446046" s="95"/>
      <c r="O446046" s="95"/>
      <c r="P446046" s="96"/>
      <c r="Q446046" s="96"/>
    </row>
    <row r="446047" spans="1:17" ht="16" customHeight="1">
      <c r="A446047" s="97"/>
      <c r="B446047" s="98"/>
      <c r="C446047" s="98"/>
      <c r="D446047" s="99"/>
      <c r="E446047" s="340"/>
      <c r="F446047" s="98"/>
      <c r="G446047" s="307"/>
      <c r="H446047" s="80"/>
      <c r="I446047" s="80"/>
      <c r="J446047" s="80"/>
      <c r="K446047" s="80"/>
      <c r="L446047" s="95"/>
      <c r="M446047" s="95"/>
      <c r="N446047" s="95"/>
      <c r="O446047" s="95"/>
      <c r="P446047" s="79"/>
      <c r="Q446047" s="79"/>
    </row>
    <row r="446048" spans="1:17" ht="30" customHeight="1">
      <c r="A446048" s="100"/>
      <c r="B446048" s="101"/>
      <c r="C446048" s="126"/>
      <c r="D446048" s="101"/>
      <c r="E446048" s="310"/>
      <c r="F446048" s="300"/>
      <c r="G446048" s="308"/>
      <c r="H446048" s="102"/>
      <c r="I446048" s="80"/>
      <c r="J446048" s="80"/>
      <c r="K446048" s="80"/>
      <c r="L446048" s="95"/>
      <c r="M446048" s="95"/>
      <c r="N446048" s="95"/>
      <c r="O446048" s="95"/>
      <c r="P446048" s="96"/>
      <c r="Q446048" s="96"/>
    </row>
    <row r="446049" spans="1:17" ht="24" customHeight="1">
      <c r="A446049" s="103"/>
      <c r="B446049" s="104"/>
      <c r="C446049" s="104"/>
      <c r="D446049" s="105"/>
      <c r="E446049" s="311"/>
      <c r="F446049" s="104"/>
      <c r="G446049" s="309"/>
      <c r="H446049" s="106"/>
      <c r="I446049" s="80"/>
      <c r="J446049" s="80"/>
      <c r="K446049" s="80"/>
      <c r="L446049" s="95"/>
      <c r="M446049" s="95"/>
      <c r="N446049" s="95"/>
      <c r="O446049" s="95"/>
      <c r="P446049" s="79"/>
      <c r="Q446049" s="79"/>
    </row>
    <row r="446050" spans="1:17" ht="24" customHeight="1">
      <c r="A446050" s="103"/>
      <c r="B446050" s="104"/>
      <c r="C446050" s="104"/>
      <c r="D446050" s="105"/>
      <c r="E446050" s="311"/>
      <c r="F446050" s="104"/>
      <c r="G446050" s="309"/>
      <c r="H446050" s="106"/>
      <c r="I446050" s="80"/>
      <c r="J446050" s="80"/>
      <c r="K446050" s="80"/>
      <c r="L446050" s="95"/>
      <c r="M446050" s="95"/>
      <c r="N446050" s="95"/>
      <c r="O446050" s="95"/>
      <c r="P446050" s="79"/>
      <c r="Q446050" s="79"/>
    </row>
    <row r="446051" spans="1:17" ht="24" customHeight="1">
      <c r="A446051" s="103"/>
      <c r="B446051" s="104"/>
      <c r="C446051" s="104"/>
      <c r="D446051" s="105"/>
      <c r="E446051" s="311"/>
      <c r="F446051" s="104"/>
      <c r="G446051" s="309"/>
      <c r="H446051" s="106"/>
      <c r="I446051" s="80"/>
      <c r="J446051" s="80"/>
      <c r="K446051" s="80"/>
      <c r="L446051" s="95"/>
      <c r="M446051" s="95"/>
      <c r="N446051" s="95"/>
      <c r="O446051" s="95"/>
      <c r="P446051" s="79"/>
      <c r="Q446051" s="79"/>
    </row>
    <row r="446052" spans="1:17" ht="24" customHeight="1">
      <c r="A446052" s="103"/>
      <c r="B446052" s="104"/>
      <c r="C446052" s="104"/>
      <c r="D446052" s="105"/>
      <c r="E446052" s="311"/>
      <c r="F446052" s="104"/>
      <c r="G446052" s="309"/>
      <c r="H446052" s="106"/>
      <c r="I446052" s="80"/>
      <c r="J446052" s="80"/>
      <c r="K446052" s="80"/>
      <c r="L446052" s="95"/>
      <c r="M446052" s="95"/>
      <c r="N446052" s="95"/>
      <c r="O446052" s="95"/>
      <c r="P446052" s="79"/>
      <c r="Q446052" s="79"/>
    </row>
    <row r="446053" spans="1:17" ht="24" customHeight="1">
      <c r="A446053" s="103"/>
      <c r="B446053" s="104"/>
      <c r="C446053" s="104"/>
      <c r="D446053" s="105"/>
      <c r="E446053" s="311"/>
      <c r="F446053" s="104"/>
      <c r="G446053" s="309"/>
      <c r="H446053" s="106"/>
      <c r="I446053" s="80"/>
      <c r="J446053" s="80"/>
      <c r="K446053" s="80"/>
      <c r="L446053" s="95"/>
      <c r="M446053" s="95"/>
      <c r="N446053" s="95"/>
      <c r="O446053" s="95"/>
      <c r="P446053" s="79"/>
      <c r="Q446053" s="79"/>
    </row>
    <row r="446054" spans="1:17" ht="24" customHeight="1">
      <c r="A446054" s="103"/>
      <c r="B446054" s="104"/>
      <c r="C446054" s="104"/>
      <c r="D446054" s="105"/>
      <c r="E446054" s="311"/>
      <c r="F446054" s="104"/>
      <c r="G446054" s="309"/>
      <c r="H446054" s="106"/>
      <c r="I446054" s="80"/>
      <c r="J446054" s="80"/>
      <c r="K446054" s="80"/>
      <c r="L446054" s="95"/>
      <c r="M446054" s="95"/>
      <c r="N446054" s="95"/>
      <c r="O446054" s="95"/>
      <c r="P446054" s="79"/>
      <c r="Q446054" s="79"/>
    </row>
    <row r="446055" spans="1:17" ht="24" customHeight="1">
      <c r="A446055" s="103"/>
      <c r="B446055" s="104"/>
      <c r="C446055" s="104"/>
      <c r="D446055" s="105"/>
      <c r="E446055" s="311"/>
      <c r="F446055" s="301"/>
      <c r="G446055" s="309"/>
      <c r="H446055" s="106"/>
      <c r="I446055" s="80"/>
      <c r="J446055" s="80"/>
      <c r="K446055" s="80"/>
      <c r="L446055" s="95"/>
      <c r="M446055" s="95"/>
      <c r="N446055" s="95"/>
      <c r="O446055" s="95"/>
      <c r="P446055" s="79"/>
      <c r="Q446055" s="79"/>
    </row>
    <row r="446056" spans="1:17" ht="24" customHeight="1">
      <c r="A446056" s="103"/>
      <c r="B446056" s="104"/>
      <c r="C446056" s="104"/>
      <c r="D446056" s="105"/>
      <c r="E446056" s="311"/>
      <c r="F446056" s="104"/>
      <c r="G446056" s="309"/>
      <c r="H446056" s="106"/>
      <c r="I446056" s="80"/>
      <c r="J446056" s="80"/>
      <c r="K446056" s="80"/>
      <c r="L446056" s="95"/>
      <c r="M446056" s="95"/>
      <c r="N446056" s="95"/>
      <c r="O446056" s="95"/>
      <c r="P446056" s="79"/>
      <c r="Q446056" s="79"/>
    </row>
    <row r="446057" spans="1:17" ht="24" customHeight="1">
      <c r="A446057" s="103"/>
      <c r="B446057" s="104"/>
      <c r="C446057" s="104"/>
      <c r="D446057" s="105"/>
      <c r="E446057" s="311"/>
      <c r="F446057" s="104"/>
      <c r="G446057" s="309"/>
      <c r="H446057" s="106"/>
      <c r="I446057" s="80"/>
      <c r="J446057" s="80"/>
      <c r="K446057" s="80"/>
      <c r="L446057" s="95"/>
      <c r="M446057" s="95"/>
      <c r="N446057" s="95"/>
      <c r="O446057" s="95"/>
      <c r="P446057" s="79"/>
      <c r="Q446057" s="79"/>
    </row>
    <row r="446058" spans="1:17" ht="24" customHeight="1">
      <c r="A446058" s="103"/>
      <c r="B446058" s="104"/>
      <c r="C446058" s="104"/>
      <c r="D446058" s="105"/>
      <c r="E446058" s="311"/>
      <c r="F446058" s="104"/>
      <c r="G446058" s="309"/>
      <c r="H446058" s="106"/>
      <c r="I446058" s="80"/>
      <c r="J446058" s="80"/>
      <c r="K446058" s="80"/>
      <c r="L446058" s="95"/>
      <c r="M446058" s="95"/>
      <c r="N446058" s="95"/>
      <c r="O446058" s="95"/>
      <c r="P446058" s="79"/>
      <c r="Q446058" s="79"/>
    </row>
    <row r="446059" spans="1:17" ht="24" customHeight="1">
      <c r="A446059" s="103"/>
      <c r="B446059" s="104"/>
      <c r="C446059" s="104"/>
      <c r="D446059" s="105"/>
      <c r="E446059" s="311"/>
      <c r="F446059" s="301"/>
      <c r="G446059" s="309"/>
      <c r="H446059" s="106"/>
      <c r="I446059" s="80"/>
      <c r="J446059" s="80"/>
      <c r="K446059" s="80"/>
      <c r="L446059" s="95"/>
      <c r="M446059" s="95"/>
      <c r="N446059" s="95"/>
      <c r="O446059" s="95"/>
      <c r="P446059" s="79"/>
      <c r="Q446059" s="79"/>
    </row>
    <row r="446060" spans="1:17" ht="24" customHeight="1">
      <c r="A446060" s="103"/>
      <c r="B446060" s="104"/>
      <c r="C446060" s="104"/>
      <c r="D446060" s="105"/>
      <c r="E446060" s="311"/>
      <c r="F446060" s="104"/>
      <c r="G446060" s="309"/>
      <c r="H446060" s="106"/>
      <c r="I446060" s="80"/>
      <c r="J446060" s="80"/>
      <c r="K446060" s="80"/>
      <c r="L446060" s="95"/>
      <c r="M446060" s="95"/>
      <c r="N446060" s="95"/>
      <c r="O446060" s="95"/>
      <c r="P446060" s="79"/>
      <c r="Q446060" s="79"/>
    </row>
    <row r="446061" spans="1:17" ht="24" customHeight="1">
      <c r="A446061" s="103"/>
      <c r="B446061" s="104"/>
      <c r="C446061" s="104"/>
      <c r="D446061" s="105"/>
      <c r="E446061" s="311"/>
      <c r="F446061" s="104"/>
      <c r="G446061" s="309"/>
      <c r="H446061" s="106"/>
      <c r="I446061" s="80"/>
      <c r="J446061" s="80"/>
      <c r="K446061" s="80"/>
      <c r="L446061" s="95"/>
      <c r="M446061" s="95"/>
      <c r="N446061" s="95"/>
      <c r="O446061" s="95"/>
      <c r="P446061" s="79"/>
      <c r="Q446061" s="79"/>
    </row>
    <row r="446062" spans="1:17" ht="24" customHeight="1">
      <c r="A446062" s="103"/>
      <c r="B446062" s="104"/>
      <c r="C446062" s="104"/>
      <c r="D446062" s="105"/>
      <c r="E446062" s="311"/>
      <c r="F446062" s="104"/>
      <c r="G446062" s="309"/>
      <c r="H446062" s="106"/>
      <c r="I446062" s="80"/>
      <c r="J446062" s="80"/>
      <c r="K446062" s="80"/>
      <c r="L446062" s="95"/>
      <c r="M446062" s="95"/>
      <c r="N446062" s="95"/>
      <c r="O446062" s="95"/>
      <c r="P446062" s="79"/>
      <c r="Q446062" s="79"/>
    </row>
    <row r="446063" spans="1:17" ht="24" customHeight="1">
      <c r="A446063" s="103"/>
      <c r="B446063" s="104"/>
      <c r="C446063" s="104"/>
      <c r="D446063" s="105"/>
      <c r="E446063" s="311"/>
      <c r="F446063" s="301"/>
      <c r="G446063" s="309"/>
      <c r="H446063" s="106"/>
      <c r="I446063" s="80"/>
      <c r="J446063" s="80"/>
      <c r="K446063" s="80"/>
      <c r="L446063" s="95"/>
      <c r="M446063" s="95"/>
      <c r="N446063" s="95"/>
      <c r="O446063" s="95"/>
      <c r="P446063" s="79"/>
      <c r="Q446063" s="79"/>
    </row>
    <row r="446064" spans="1:17" ht="24" customHeight="1">
      <c r="A446064" s="103"/>
      <c r="B446064" s="104"/>
      <c r="C446064" s="104"/>
      <c r="D446064" s="105"/>
      <c r="E446064" s="311"/>
      <c r="F446064" s="104"/>
      <c r="G446064" s="309"/>
      <c r="H446064" s="106"/>
      <c r="I446064" s="80"/>
      <c r="J446064" s="80"/>
      <c r="K446064" s="80"/>
      <c r="L446064" s="95"/>
      <c r="M446064" s="95"/>
      <c r="N446064" s="95"/>
      <c r="O446064" s="95"/>
      <c r="P446064" s="79"/>
      <c r="Q446064" s="79"/>
    </row>
    <row r="446065" spans="1:17" ht="24" customHeight="1">
      <c r="A446065" s="103"/>
      <c r="B446065" s="104"/>
      <c r="C446065" s="104"/>
      <c r="D446065" s="105"/>
      <c r="E446065" s="311"/>
      <c r="F446065" s="104"/>
      <c r="G446065" s="309"/>
      <c r="H446065" s="106"/>
      <c r="I446065" s="80"/>
      <c r="J446065" s="80"/>
      <c r="K446065" s="80"/>
      <c r="L446065" s="95"/>
      <c r="M446065" s="95"/>
      <c r="N446065" s="95"/>
      <c r="O446065" s="95"/>
      <c r="P446065" s="79"/>
      <c r="Q446065" s="79"/>
    </row>
    <row r="446066" spans="1:17" ht="24" customHeight="1">
      <c r="A446066" s="103"/>
      <c r="B446066" s="104"/>
      <c r="C446066" s="104"/>
      <c r="D446066" s="105"/>
      <c r="E446066" s="311"/>
      <c r="F446066" s="301"/>
      <c r="G446066" s="309"/>
      <c r="H446066" s="106"/>
      <c r="I446066" s="80"/>
      <c r="J446066" s="80"/>
      <c r="K446066" s="80"/>
      <c r="L446066" s="95"/>
      <c r="M446066" s="95"/>
      <c r="N446066" s="95"/>
      <c r="O446066" s="95"/>
      <c r="P446066" s="79"/>
      <c r="Q446066" s="79"/>
    </row>
    <row r="446067" spans="1:17" ht="24" customHeight="1">
      <c r="A446067" s="103"/>
      <c r="B446067" s="104"/>
      <c r="C446067" s="104"/>
      <c r="D446067" s="105"/>
      <c r="E446067" s="311"/>
      <c r="F446067" s="104"/>
      <c r="G446067" s="309"/>
      <c r="H446067" s="106"/>
      <c r="I446067" s="80"/>
      <c r="J446067" s="80"/>
      <c r="K446067" s="80"/>
      <c r="L446067" s="95"/>
      <c r="M446067" s="95"/>
      <c r="N446067" s="95"/>
      <c r="O446067" s="95"/>
      <c r="P446067" s="79"/>
      <c r="Q446067" s="79"/>
    </row>
    <row r="446068" spans="1:17" ht="24" customHeight="1">
      <c r="A446068" s="103"/>
      <c r="B446068" s="104"/>
      <c r="C446068" s="104"/>
      <c r="D446068" s="105"/>
      <c r="E446068" s="311"/>
      <c r="F446068" s="104"/>
      <c r="G446068" s="309"/>
      <c r="H446068" s="106"/>
      <c r="I446068" s="80"/>
      <c r="J446068" s="80"/>
      <c r="K446068" s="80"/>
      <c r="L446068" s="95"/>
      <c r="M446068" s="95"/>
      <c r="N446068" s="95"/>
      <c r="O446068" s="95"/>
      <c r="P446068" s="79"/>
      <c r="Q446068" s="79"/>
    </row>
    <row r="446069" spans="1:17" ht="24" customHeight="1">
      <c r="A446069" s="103"/>
      <c r="B446069" s="104"/>
      <c r="C446069" s="104"/>
      <c r="D446069" s="105"/>
      <c r="E446069" s="311"/>
      <c r="F446069" s="301"/>
      <c r="G446069" s="309"/>
      <c r="H446069" s="106"/>
      <c r="I446069" s="80"/>
      <c r="J446069" s="80"/>
      <c r="K446069" s="80"/>
      <c r="L446069" s="95"/>
      <c r="M446069" s="95"/>
      <c r="N446069" s="95"/>
      <c r="O446069" s="95"/>
      <c r="P446069" s="79"/>
      <c r="Q446069" s="79"/>
    </row>
    <row r="446070" spans="1:17" ht="24" customHeight="1">
      <c r="A446070" s="103"/>
      <c r="B446070" s="104"/>
      <c r="C446070" s="104"/>
      <c r="D446070" s="105"/>
      <c r="E446070" s="311"/>
      <c r="F446070" s="104"/>
      <c r="G446070" s="309"/>
      <c r="H446070" s="106"/>
      <c r="I446070" s="80"/>
      <c r="J446070" s="80"/>
      <c r="K446070" s="80"/>
      <c r="L446070" s="95"/>
      <c r="M446070" s="95"/>
      <c r="N446070" s="95"/>
      <c r="O446070" s="95"/>
      <c r="P446070" s="79"/>
      <c r="Q446070" s="79"/>
    </row>
    <row r="446071" spans="1:17" ht="24" customHeight="1">
      <c r="A446071" s="103"/>
      <c r="B446071" s="104"/>
      <c r="C446071" s="104"/>
      <c r="D446071" s="105"/>
      <c r="E446071" s="311"/>
      <c r="F446071" s="104"/>
      <c r="G446071" s="309"/>
      <c r="H446071" s="106"/>
      <c r="I446071" s="80"/>
      <c r="J446071" s="80"/>
      <c r="K446071" s="80"/>
      <c r="L446071" s="95"/>
      <c r="M446071" s="95"/>
      <c r="N446071" s="95"/>
      <c r="O446071" s="95"/>
      <c r="P446071" s="79"/>
      <c r="Q446071" s="79"/>
    </row>
    <row r="446072" spans="1:17" ht="24" customHeight="1">
      <c r="A446072" s="103"/>
      <c r="B446072" s="104"/>
      <c r="C446072" s="104"/>
      <c r="D446072" s="105"/>
      <c r="E446072" s="311"/>
      <c r="F446072" s="104"/>
      <c r="G446072" s="309"/>
      <c r="H446072" s="106"/>
      <c r="I446072" s="80"/>
      <c r="J446072" s="80"/>
      <c r="K446072" s="80"/>
      <c r="L446072" s="95"/>
      <c r="M446072" s="95"/>
      <c r="N446072" s="95"/>
      <c r="O446072" s="95"/>
      <c r="P446072" s="79"/>
      <c r="Q446072" s="79"/>
    </row>
    <row r="446073" spans="1:17" ht="24" customHeight="1">
      <c r="A446073" s="103"/>
      <c r="B446073" s="104"/>
      <c r="C446073" s="104"/>
      <c r="D446073" s="105"/>
      <c r="E446073" s="311"/>
      <c r="F446073" s="104"/>
      <c r="G446073" s="309"/>
      <c r="H446073" s="106"/>
      <c r="I446073" s="80"/>
      <c r="J446073" s="80"/>
      <c r="K446073" s="80"/>
      <c r="L446073" s="95"/>
      <c r="M446073" s="95"/>
      <c r="N446073" s="95"/>
      <c r="O446073" s="95"/>
      <c r="P446073" s="79"/>
      <c r="Q446073" s="79"/>
    </row>
    <row r="446074" spans="1:17" ht="24" customHeight="1">
      <c r="A446074" s="103"/>
      <c r="B446074" s="104"/>
      <c r="C446074" s="104"/>
      <c r="D446074" s="105"/>
      <c r="E446074" s="311"/>
      <c r="F446074" s="301"/>
      <c r="G446074" s="309"/>
      <c r="H446074" s="106"/>
      <c r="I446074" s="80"/>
      <c r="J446074" s="80"/>
      <c r="K446074" s="80"/>
      <c r="L446074" s="95"/>
      <c r="M446074" s="95"/>
      <c r="N446074" s="95"/>
      <c r="O446074" s="95"/>
      <c r="P446074" s="79"/>
      <c r="Q446074" s="79"/>
    </row>
    <row r="446075" spans="1:17" ht="24" customHeight="1">
      <c r="A446075" s="103"/>
      <c r="B446075" s="104"/>
      <c r="C446075" s="104"/>
      <c r="D446075" s="105"/>
      <c r="E446075" s="311"/>
      <c r="F446075" s="104"/>
      <c r="G446075" s="309"/>
      <c r="H446075" s="106"/>
      <c r="I446075" s="80"/>
      <c r="J446075" s="80"/>
      <c r="K446075" s="80"/>
      <c r="L446075" s="95"/>
      <c r="M446075" s="95"/>
      <c r="N446075" s="95"/>
      <c r="O446075" s="95"/>
      <c r="P446075" s="79"/>
      <c r="Q446075" s="79"/>
    </row>
    <row r="446076" spans="1:17" ht="24" customHeight="1">
      <c r="A446076" s="103"/>
      <c r="B446076" s="104"/>
      <c r="C446076" s="104"/>
      <c r="D446076" s="105"/>
      <c r="E446076" s="311"/>
      <c r="F446076" s="104"/>
      <c r="G446076" s="309"/>
      <c r="H446076" s="106"/>
      <c r="I446076" s="80"/>
      <c r="J446076" s="80"/>
      <c r="K446076" s="80"/>
      <c r="L446076" s="95"/>
      <c r="M446076" s="95"/>
      <c r="N446076" s="95"/>
      <c r="O446076" s="95"/>
      <c r="P446076" s="79"/>
      <c r="Q446076" s="79"/>
    </row>
    <row r="446077" spans="1:17" ht="24" customHeight="1">
      <c r="A446077" s="103"/>
      <c r="B446077" s="104"/>
      <c r="C446077" s="104"/>
      <c r="D446077" s="105"/>
      <c r="E446077" s="311"/>
      <c r="F446077" s="301"/>
      <c r="G446077" s="309"/>
      <c r="H446077" s="106"/>
      <c r="I446077" s="80"/>
      <c r="J446077" s="80"/>
      <c r="K446077" s="80"/>
      <c r="L446077" s="95"/>
      <c r="M446077" s="95"/>
      <c r="N446077" s="95"/>
      <c r="O446077" s="95"/>
      <c r="P446077" s="79"/>
      <c r="Q446077" s="79"/>
    </row>
    <row r="446078" spans="1:17" ht="24" customHeight="1">
      <c r="A446078" s="103"/>
      <c r="B446078" s="104"/>
      <c r="C446078" s="104"/>
      <c r="D446078" s="105"/>
      <c r="E446078" s="311"/>
      <c r="F446078" s="104"/>
      <c r="G446078" s="309"/>
      <c r="H446078" s="106"/>
      <c r="I446078" s="80"/>
      <c r="J446078" s="80"/>
      <c r="K446078" s="80"/>
      <c r="L446078" s="95"/>
      <c r="M446078" s="95"/>
      <c r="N446078" s="95"/>
      <c r="O446078" s="95"/>
      <c r="P446078" s="79"/>
      <c r="Q446078" s="79"/>
    </row>
    <row r="446079" spans="1:17" ht="24" customHeight="1">
      <c r="A446079" s="103"/>
      <c r="B446079" s="104"/>
      <c r="C446079" s="104"/>
      <c r="D446079" s="105"/>
      <c r="E446079" s="311"/>
      <c r="F446079" s="104"/>
      <c r="G446079" s="309"/>
      <c r="H446079" s="106"/>
      <c r="I446079" s="80"/>
      <c r="J446079" s="80"/>
      <c r="K446079" s="80"/>
      <c r="L446079" s="95"/>
      <c r="M446079" s="95"/>
      <c r="N446079" s="95"/>
      <c r="O446079" s="95"/>
      <c r="P446079" s="79"/>
      <c r="Q446079" s="79"/>
    </row>
    <row r="446080" spans="1:17" ht="24" customHeight="1">
      <c r="A446080" s="103"/>
      <c r="B446080" s="104"/>
      <c r="C446080" s="104"/>
      <c r="D446080" s="105"/>
      <c r="E446080" s="311"/>
      <c r="F446080" s="301"/>
      <c r="G446080" s="309"/>
      <c r="H446080" s="106"/>
      <c r="I446080" s="80"/>
      <c r="J446080" s="80"/>
      <c r="K446080" s="80"/>
      <c r="L446080" s="95"/>
      <c r="M446080" s="95"/>
      <c r="N446080" s="95"/>
      <c r="O446080" s="95"/>
      <c r="P446080" s="79"/>
      <c r="Q446080" s="79"/>
    </row>
    <row r="446081" spans="1:17" ht="24" customHeight="1">
      <c r="A446081" s="103"/>
      <c r="B446081" s="104"/>
      <c r="C446081" s="104"/>
      <c r="D446081" s="105"/>
      <c r="E446081" s="311"/>
      <c r="F446081" s="104"/>
      <c r="G446081" s="309"/>
      <c r="H446081" s="106"/>
      <c r="I446081" s="80"/>
      <c r="J446081" s="80"/>
      <c r="K446081" s="80"/>
      <c r="L446081" s="95"/>
      <c r="M446081" s="95"/>
      <c r="N446081" s="95"/>
      <c r="O446081" s="95"/>
      <c r="P446081" s="79"/>
      <c r="Q446081" s="79"/>
    </row>
    <row r="446082" spans="1:17" ht="24" customHeight="1">
      <c r="A446082" s="103"/>
      <c r="B446082" s="104"/>
      <c r="C446082" s="104"/>
      <c r="D446082" s="105"/>
      <c r="E446082" s="311"/>
      <c r="F446082" s="104"/>
      <c r="G446082" s="309"/>
      <c r="H446082" s="106"/>
      <c r="I446082" s="80"/>
      <c r="J446082" s="80"/>
      <c r="K446082" s="80"/>
      <c r="L446082" s="95"/>
      <c r="M446082" s="95"/>
      <c r="N446082" s="95"/>
      <c r="O446082" s="95"/>
      <c r="P446082" s="79"/>
      <c r="Q446082" s="79"/>
    </row>
    <row r="446083" spans="1:17" ht="24" customHeight="1">
      <c r="A446083" s="103"/>
      <c r="B446083" s="104"/>
      <c r="C446083" s="104"/>
      <c r="D446083" s="105"/>
      <c r="E446083" s="311"/>
      <c r="F446083" s="104"/>
      <c r="G446083" s="309"/>
      <c r="H446083" s="106"/>
      <c r="I446083" s="80"/>
      <c r="J446083" s="80"/>
      <c r="K446083" s="80"/>
      <c r="L446083" s="95"/>
      <c r="M446083" s="95"/>
      <c r="N446083" s="95"/>
      <c r="O446083" s="95"/>
      <c r="P446083" s="79"/>
      <c r="Q446083" s="79"/>
    </row>
    <row r="446084" spans="1:17" ht="24" customHeight="1">
      <c r="A446084" s="103"/>
      <c r="B446084" s="104"/>
      <c r="C446084" s="104"/>
      <c r="D446084" s="105"/>
      <c r="E446084" s="311"/>
      <c r="F446084" s="104"/>
      <c r="G446084" s="309"/>
      <c r="H446084" s="106"/>
      <c r="I446084" s="80"/>
      <c r="J446084" s="80"/>
      <c r="K446084" s="80"/>
      <c r="L446084" s="95"/>
      <c r="M446084" s="95"/>
      <c r="N446084" s="95"/>
      <c r="O446084" s="95"/>
      <c r="P446084" s="79"/>
      <c r="Q446084" s="79"/>
    </row>
    <row r="446085" spans="1:17" ht="24" customHeight="1">
      <c r="A446085" s="103"/>
      <c r="B446085" s="104"/>
      <c r="C446085" s="104"/>
      <c r="D446085" s="105"/>
      <c r="E446085" s="311"/>
      <c r="F446085" s="104"/>
      <c r="G446085" s="309"/>
      <c r="H446085" s="106"/>
      <c r="I446085" s="80"/>
      <c r="J446085" s="80"/>
      <c r="K446085" s="80"/>
      <c r="L446085" s="95"/>
      <c r="M446085" s="95"/>
      <c r="N446085" s="95"/>
      <c r="O446085" s="95"/>
      <c r="P446085" s="79"/>
      <c r="Q446085" s="79"/>
    </row>
    <row r="446086" spans="1:17" ht="24" customHeight="1">
      <c r="A446086" s="103"/>
      <c r="B446086" s="104"/>
      <c r="C446086" s="104"/>
      <c r="D446086" s="105"/>
      <c r="E446086" s="311"/>
      <c r="F446086" s="104"/>
      <c r="G446086" s="309"/>
      <c r="H446086" s="106"/>
      <c r="I446086" s="80"/>
      <c r="J446086" s="80"/>
      <c r="K446086" s="80"/>
      <c r="L446086" s="95"/>
      <c r="M446086" s="95"/>
      <c r="N446086" s="95"/>
      <c r="O446086" s="95"/>
      <c r="P446086" s="79"/>
      <c r="Q446086" s="79"/>
    </row>
    <row r="446087" spans="1:17" ht="24" customHeight="1">
      <c r="A446087" s="103"/>
      <c r="B446087" s="104"/>
      <c r="C446087" s="104"/>
      <c r="D446087" s="105"/>
      <c r="E446087" s="311"/>
      <c r="F446087" s="104"/>
      <c r="G446087" s="309"/>
      <c r="H446087" s="106"/>
      <c r="I446087" s="80"/>
      <c r="J446087" s="80"/>
      <c r="K446087" s="80"/>
      <c r="L446087" s="95"/>
      <c r="M446087" s="95"/>
      <c r="N446087" s="95"/>
      <c r="O446087" s="95"/>
      <c r="P446087" s="79"/>
      <c r="Q446087" s="79"/>
    </row>
    <row r="446088" spans="1:17" ht="24" customHeight="1">
      <c r="A446088" s="103"/>
      <c r="B446088" s="104"/>
      <c r="C446088" s="104"/>
      <c r="D446088" s="105"/>
      <c r="E446088" s="311"/>
      <c r="F446088" s="104"/>
      <c r="G446088" s="309"/>
      <c r="H446088" s="106"/>
      <c r="I446088" s="80"/>
      <c r="J446088" s="80"/>
      <c r="K446088" s="80"/>
      <c r="L446088" s="95"/>
      <c r="M446088" s="95"/>
      <c r="N446088" s="95"/>
      <c r="O446088" s="95"/>
      <c r="P446088" s="79"/>
      <c r="Q446088" s="79"/>
    </row>
    <row r="446089" spans="1:17" ht="24" customHeight="1">
      <c r="A446089" s="103"/>
      <c r="B446089" s="104"/>
      <c r="C446089" s="104"/>
      <c r="D446089" s="105"/>
      <c r="E446089" s="311"/>
      <c r="F446089" s="104"/>
      <c r="G446089" s="309"/>
      <c r="H446089" s="106"/>
      <c r="I446089" s="80"/>
      <c r="J446089" s="80"/>
      <c r="K446089" s="80"/>
      <c r="L446089" s="95"/>
      <c r="M446089" s="95"/>
      <c r="N446089" s="95"/>
      <c r="O446089" s="95"/>
      <c r="P446089" s="79"/>
      <c r="Q446089" s="79"/>
    </row>
    <row r="446090" spans="1:17" ht="24" customHeight="1">
      <c r="A446090" s="103"/>
      <c r="B446090" s="104"/>
      <c r="C446090" s="104"/>
      <c r="D446090" s="105"/>
      <c r="E446090" s="311"/>
      <c r="F446090" s="104"/>
      <c r="G446090" s="309"/>
      <c r="H446090" s="106"/>
      <c r="I446090" s="80"/>
      <c r="J446090" s="80"/>
      <c r="K446090" s="80"/>
      <c r="L446090" s="95"/>
      <c r="M446090" s="95"/>
      <c r="N446090" s="95"/>
      <c r="O446090" s="95"/>
      <c r="P446090" s="79"/>
      <c r="Q446090" s="79"/>
    </row>
    <row r="446091" spans="1:17" ht="24" customHeight="1">
      <c r="A446091" s="103"/>
      <c r="B446091" s="104"/>
      <c r="C446091" s="104"/>
      <c r="D446091" s="105"/>
      <c r="E446091" s="311"/>
      <c r="F446091" s="301"/>
      <c r="G446091" s="309"/>
      <c r="H446091" s="106"/>
      <c r="I446091" s="80"/>
      <c r="J446091" s="80"/>
      <c r="K446091" s="80"/>
      <c r="L446091" s="95"/>
      <c r="M446091" s="95"/>
      <c r="N446091" s="95"/>
      <c r="O446091" s="95"/>
      <c r="P446091" s="79"/>
      <c r="Q446091" s="79"/>
    </row>
    <row r="446092" spans="1:17" ht="24" customHeight="1">
      <c r="A446092" s="103"/>
      <c r="B446092" s="104"/>
      <c r="C446092" s="104"/>
      <c r="D446092" s="105"/>
      <c r="E446092" s="311"/>
      <c r="F446092" s="104"/>
      <c r="G446092" s="309"/>
      <c r="H446092" s="106"/>
      <c r="I446092" s="80"/>
      <c r="J446092" s="80"/>
      <c r="K446092" s="80"/>
      <c r="L446092" s="95"/>
      <c r="M446092" s="95"/>
      <c r="N446092" s="95"/>
      <c r="O446092" s="95"/>
      <c r="P446092" s="79"/>
      <c r="Q446092" s="79"/>
    </row>
    <row r="446093" spans="1:17" ht="24" customHeight="1">
      <c r="A446093" s="103"/>
      <c r="B446093" s="104"/>
      <c r="C446093" s="104"/>
      <c r="D446093" s="105"/>
      <c r="E446093" s="311"/>
      <c r="F446093" s="104"/>
      <c r="G446093" s="309"/>
      <c r="H446093" s="106"/>
      <c r="I446093" s="80"/>
      <c r="J446093" s="80"/>
      <c r="K446093" s="80"/>
      <c r="L446093" s="95"/>
      <c r="M446093" s="95"/>
      <c r="N446093" s="95"/>
      <c r="O446093" s="95"/>
      <c r="P446093" s="79"/>
      <c r="Q446093" s="79"/>
    </row>
    <row r="446094" spans="1:17" ht="24" customHeight="1">
      <c r="A446094" s="103"/>
      <c r="B446094" s="104"/>
      <c r="C446094" s="104"/>
      <c r="D446094" s="105"/>
      <c r="E446094" s="311"/>
      <c r="F446094" s="104"/>
      <c r="G446094" s="309"/>
      <c r="H446094" s="106"/>
      <c r="I446094" s="80"/>
      <c r="J446094" s="80"/>
      <c r="K446094" s="80"/>
      <c r="L446094" s="95"/>
      <c r="M446094" s="95"/>
      <c r="N446094" s="95"/>
      <c r="O446094" s="95"/>
      <c r="P446094" s="79"/>
      <c r="Q446094" s="79"/>
    </row>
    <row r="446095" spans="1:17" ht="24" customHeight="1">
      <c r="A446095" s="103"/>
      <c r="B446095" s="104"/>
      <c r="C446095" s="104"/>
      <c r="D446095" s="105"/>
      <c r="E446095" s="311"/>
      <c r="F446095" s="301"/>
      <c r="G446095" s="309"/>
      <c r="H446095" s="106"/>
      <c r="I446095" s="80"/>
      <c r="J446095" s="80"/>
      <c r="K446095" s="80"/>
      <c r="L446095" s="95"/>
      <c r="M446095" s="95"/>
      <c r="N446095" s="95"/>
      <c r="O446095" s="95"/>
      <c r="P446095" s="79"/>
      <c r="Q446095" s="79"/>
    </row>
    <row r="446096" spans="1:17" ht="24" customHeight="1">
      <c r="A446096" s="103"/>
      <c r="B446096" s="104"/>
      <c r="C446096" s="104"/>
      <c r="D446096" s="105"/>
      <c r="E446096" s="311"/>
      <c r="F446096" s="104"/>
      <c r="G446096" s="309"/>
      <c r="H446096" s="106"/>
      <c r="I446096" s="80"/>
      <c r="J446096" s="80"/>
      <c r="K446096" s="80"/>
      <c r="L446096" s="95"/>
      <c r="M446096" s="95"/>
      <c r="N446096" s="95"/>
      <c r="O446096" s="95"/>
      <c r="P446096" s="79"/>
      <c r="Q446096" s="79"/>
    </row>
    <row r="446097" spans="1:17" ht="24" customHeight="1">
      <c r="A446097" s="103"/>
      <c r="B446097" s="104"/>
      <c r="C446097" s="104"/>
      <c r="D446097" s="105"/>
      <c r="E446097" s="311"/>
      <c r="F446097" s="104"/>
      <c r="G446097" s="309"/>
      <c r="H446097" s="106"/>
      <c r="I446097" s="80"/>
      <c r="J446097" s="80"/>
      <c r="K446097" s="80"/>
      <c r="L446097" s="95"/>
      <c r="M446097" s="95"/>
      <c r="N446097" s="95"/>
      <c r="O446097" s="95"/>
      <c r="P446097" s="79"/>
      <c r="Q446097" s="79"/>
    </row>
    <row r="446098" spans="1:17" ht="24" customHeight="1">
      <c r="A446098" s="103"/>
      <c r="B446098" s="104"/>
      <c r="C446098" s="104"/>
      <c r="D446098" s="105"/>
      <c r="E446098" s="311"/>
      <c r="F446098" s="104"/>
      <c r="G446098" s="309"/>
      <c r="H446098" s="106"/>
      <c r="I446098" s="80"/>
      <c r="J446098" s="80"/>
      <c r="K446098" s="80"/>
      <c r="L446098" s="95"/>
      <c r="M446098" s="95"/>
      <c r="N446098" s="95"/>
      <c r="O446098" s="95"/>
      <c r="P446098" s="79"/>
      <c r="Q446098" s="79"/>
    </row>
    <row r="446099" spans="1:17" ht="24" customHeight="1">
      <c r="A446099" s="103"/>
      <c r="B446099" s="104"/>
      <c r="C446099" s="104"/>
      <c r="D446099" s="105"/>
      <c r="E446099" s="311"/>
      <c r="F446099" s="104"/>
      <c r="G446099" s="309"/>
      <c r="H446099" s="106"/>
      <c r="I446099" s="80"/>
      <c r="J446099" s="80"/>
      <c r="K446099" s="80"/>
      <c r="L446099" s="95"/>
      <c r="M446099" s="95"/>
      <c r="N446099" s="95"/>
      <c r="O446099" s="95"/>
      <c r="P446099" s="79"/>
      <c r="Q446099" s="79"/>
    </row>
    <row r="446100" spans="1:17" ht="24" customHeight="1">
      <c r="A446100" s="103"/>
      <c r="B446100" s="104"/>
      <c r="C446100" s="104"/>
      <c r="D446100" s="105"/>
      <c r="E446100" s="311"/>
      <c r="F446100" s="104"/>
      <c r="G446100" s="309"/>
      <c r="H446100" s="106"/>
      <c r="I446100" s="80"/>
      <c r="J446100" s="80"/>
      <c r="K446100" s="80"/>
      <c r="L446100" s="95"/>
      <c r="M446100" s="95"/>
      <c r="N446100" s="95"/>
      <c r="O446100" s="95"/>
      <c r="P446100" s="79"/>
      <c r="Q446100" s="79"/>
    </row>
    <row r="446101" spans="1:17" ht="24" customHeight="1">
      <c r="A446101" s="103"/>
      <c r="B446101" s="104"/>
      <c r="C446101" s="104"/>
      <c r="D446101" s="105"/>
      <c r="E446101" s="311"/>
      <c r="F446101" s="104"/>
      <c r="G446101" s="309"/>
      <c r="H446101" s="106"/>
      <c r="I446101" s="80"/>
      <c r="J446101" s="80"/>
      <c r="K446101" s="80"/>
      <c r="L446101" s="95"/>
      <c r="M446101" s="95"/>
      <c r="N446101" s="95"/>
      <c r="O446101" s="95"/>
      <c r="P446101" s="79"/>
      <c r="Q446101" s="79"/>
    </row>
    <row r="446102" spans="1:17" ht="24" customHeight="1">
      <c r="A446102" s="103"/>
      <c r="B446102" s="104"/>
      <c r="C446102" s="104"/>
      <c r="D446102" s="105"/>
      <c r="E446102" s="311"/>
      <c r="F446102" s="301"/>
      <c r="G446102" s="309"/>
      <c r="H446102" s="106"/>
      <c r="I446102" s="80"/>
      <c r="J446102" s="80"/>
      <c r="K446102" s="80"/>
      <c r="L446102" s="95"/>
      <c r="M446102" s="95"/>
      <c r="N446102" s="95"/>
      <c r="O446102" s="95"/>
      <c r="P446102" s="79"/>
      <c r="Q446102" s="79"/>
    </row>
    <row r="446103" spans="1:17" ht="24" customHeight="1">
      <c r="A446103" s="103"/>
      <c r="B446103" s="104"/>
      <c r="C446103" s="104"/>
      <c r="D446103" s="105"/>
      <c r="E446103" s="311"/>
      <c r="F446103" s="104"/>
      <c r="G446103" s="309"/>
      <c r="H446103" s="106"/>
      <c r="I446103" s="80"/>
      <c r="J446103" s="80"/>
      <c r="K446103" s="80"/>
      <c r="L446103" s="95"/>
      <c r="M446103" s="95"/>
      <c r="N446103" s="95"/>
      <c r="O446103" s="95"/>
      <c r="P446103" s="79"/>
      <c r="Q446103" s="79"/>
    </row>
    <row r="446104" spans="1:17" ht="24" customHeight="1">
      <c r="A446104" s="103"/>
      <c r="B446104" s="104"/>
      <c r="C446104" s="104"/>
      <c r="D446104" s="105"/>
      <c r="E446104" s="311"/>
      <c r="F446104" s="104"/>
      <c r="G446104" s="309"/>
      <c r="H446104" s="106"/>
      <c r="I446104" s="80"/>
      <c r="J446104" s="80"/>
      <c r="K446104" s="80"/>
      <c r="L446104" s="95"/>
      <c r="M446104" s="95"/>
      <c r="N446104" s="95"/>
      <c r="O446104" s="95"/>
      <c r="P446104" s="79"/>
      <c r="Q446104" s="79"/>
    </row>
    <row r="446105" spans="1:17" ht="24" customHeight="1">
      <c r="A446105" s="103"/>
      <c r="B446105" s="104"/>
      <c r="C446105" s="104"/>
      <c r="D446105" s="105"/>
      <c r="E446105" s="311"/>
      <c r="F446105" s="301"/>
      <c r="G446105" s="309"/>
      <c r="H446105" s="106"/>
      <c r="I446105" s="80"/>
      <c r="J446105" s="80"/>
      <c r="K446105" s="80"/>
      <c r="L446105" s="95"/>
      <c r="M446105" s="95"/>
      <c r="N446105" s="95"/>
      <c r="O446105" s="95"/>
      <c r="P446105" s="79"/>
      <c r="Q446105" s="79"/>
    </row>
    <row r="446106" spans="1:17" ht="24" customHeight="1">
      <c r="A446106" s="103"/>
      <c r="B446106" s="104"/>
      <c r="C446106" s="104"/>
      <c r="D446106" s="105"/>
      <c r="E446106" s="311"/>
      <c r="F446106" s="104"/>
      <c r="G446106" s="309"/>
      <c r="H446106" s="106"/>
      <c r="I446106" s="80"/>
      <c r="J446106" s="80"/>
      <c r="K446106" s="80"/>
      <c r="L446106" s="95"/>
      <c r="M446106" s="95"/>
      <c r="N446106" s="95"/>
      <c r="O446106" s="95"/>
      <c r="P446106" s="79"/>
      <c r="Q446106" s="79"/>
    </row>
    <row r="446107" spans="1:17" ht="24" customHeight="1">
      <c r="A446107" s="103"/>
      <c r="B446107" s="104"/>
      <c r="C446107" s="104"/>
      <c r="D446107" s="105"/>
      <c r="E446107" s="311"/>
      <c r="F446107" s="104"/>
      <c r="G446107" s="309"/>
      <c r="H446107" s="106"/>
      <c r="I446107" s="80"/>
      <c r="J446107" s="80"/>
      <c r="K446107" s="80"/>
      <c r="L446107" s="95"/>
      <c r="M446107" s="95"/>
      <c r="N446107" s="95"/>
      <c r="O446107" s="95"/>
      <c r="P446107" s="79"/>
      <c r="Q446107" s="79"/>
    </row>
    <row r="446108" spans="1:17" ht="24" customHeight="1">
      <c r="A446108" s="103"/>
      <c r="B446108" s="104"/>
      <c r="C446108" s="104"/>
      <c r="D446108" s="105"/>
      <c r="E446108" s="311"/>
      <c r="F446108" s="104"/>
      <c r="G446108" s="309"/>
      <c r="H446108" s="106"/>
      <c r="I446108" s="80"/>
      <c r="J446108" s="80"/>
      <c r="K446108" s="80"/>
      <c r="L446108" s="95"/>
      <c r="M446108" s="95"/>
      <c r="N446108" s="95"/>
      <c r="O446108" s="95"/>
      <c r="P446108" s="79"/>
      <c r="Q446108" s="79"/>
    </row>
    <row r="446109" spans="1:17" ht="24" customHeight="1">
      <c r="A446109" s="103"/>
      <c r="B446109" s="104"/>
      <c r="C446109" s="104"/>
      <c r="D446109" s="105"/>
      <c r="E446109" s="311"/>
      <c r="F446109" s="104"/>
      <c r="G446109" s="309"/>
      <c r="H446109" s="106"/>
      <c r="I446109" s="80"/>
      <c r="J446109" s="80"/>
      <c r="K446109" s="80"/>
      <c r="L446109" s="95"/>
      <c r="M446109" s="95"/>
      <c r="N446109" s="95"/>
      <c r="O446109" s="95"/>
      <c r="P446109" s="79"/>
      <c r="Q446109" s="79"/>
    </row>
    <row r="446110" spans="1:17" ht="24" customHeight="1">
      <c r="A446110" s="103"/>
      <c r="B446110" s="104"/>
      <c r="C446110" s="104"/>
      <c r="D446110" s="105"/>
      <c r="E446110" s="311"/>
      <c r="F446110" s="104"/>
      <c r="G446110" s="309"/>
      <c r="H446110" s="106"/>
      <c r="I446110" s="80"/>
      <c r="J446110" s="80"/>
      <c r="K446110" s="80"/>
      <c r="L446110" s="95"/>
      <c r="M446110" s="95"/>
      <c r="N446110" s="95"/>
      <c r="O446110" s="95"/>
      <c r="P446110" s="79"/>
      <c r="Q446110" s="79"/>
    </row>
    <row r="446111" spans="1:17" ht="24" customHeight="1">
      <c r="A446111" s="103"/>
      <c r="B446111" s="104"/>
      <c r="C446111" s="104"/>
      <c r="D446111" s="105"/>
      <c r="E446111" s="311"/>
      <c r="F446111" s="104"/>
      <c r="G446111" s="309"/>
      <c r="H446111" s="106"/>
      <c r="I446111" s="80"/>
      <c r="J446111" s="80"/>
      <c r="K446111" s="80"/>
      <c r="L446111" s="95"/>
      <c r="M446111" s="95"/>
      <c r="N446111" s="95"/>
      <c r="O446111" s="95"/>
      <c r="P446111" s="79"/>
      <c r="Q446111" s="79"/>
    </row>
    <row r="446112" spans="1:17" ht="24" customHeight="1">
      <c r="A446112" s="103"/>
      <c r="B446112" s="104"/>
      <c r="C446112" s="104"/>
      <c r="D446112" s="105"/>
      <c r="E446112" s="311"/>
      <c r="F446112" s="104"/>
      <c r="G446112" s="309"/>
      <c r="H446112" s="106"/>
      <c r="I446112" s="80"/>
      <c r="J446112" s="80"/>
      <c r="K446112" s="80"/>
      <c r="L446112" s="95"/>
      <c r="M446112" s="95"/>
      <c r="N446112" s="95"/>
      <c r="O446112" s="95"/>
      <c r="P446112" s="79"/>
      <c r="Q446112" s="79"/>
    </row>
    <row r="446113" spans="1:17" ht="24" customHeight="1">
      <c r="A446113" s="103"/>
      <c r="B446113" s="104"/>
      <c r="C446113" s="104"/>
      <c r="D446113" s="105"/>
      <c r="E446113" s="311"/>
      <c r="F446113" s="301"/>
      <c r="G446113" s="309"/>
      <c r="H446113" s="106"/>
      <c r="I446113" s="80"/>
      <c r="J446113" s="80"/>
      <c r="K446113" s="80"/>
      <c r="L446113" s="95"/>
      <c r="M446113" s="95"/>
      <c r="N446113" s="95"/>
      <c r="O446113" s="95"/>
      <c r="P446113" s="79"/>
      <c r="Q446113" s="79"/>
    </row>
    <row r="446114" spans="1:17" ht="24" customHeight="1">
      <c r="A446114" s="103"/>
      <c r="B446114" s="104"/>
      <c r="C446114" s="104"/>
      <c r="D446114" s="105"/>
      <c r="E446114" s="311"/>
      <c r="F446114" s="104"/>
      <c r="G446114" s="309"/>
      <c r="H446114" s="106"/>
      <c r="I446114" s="80"/>
      <c r="J446114" s="80"/>
      <c r="K446114" s="80"/>
      <c r="L446114" s="95"/>
      <c r="M446114" s="95"/>
      <c r="N446114" s="95"/>
      <c r="O446114" s="95"/>
      <c r="P446114" s="79"/>
      <c r="Q446114" s="79"/>
    </row>
    <row r="446115" spans="1:17" ht="24" customHeight="1">
      <c r="A446115" s="103"/>
      <c r="B446115" s="104"/>
      <c r="C446115" s="104"/>
      <c r="D446115" s="105"/>
      <c r="E446115" s="311"/>
      <c r="F446115" s="104"/>
      <c r="G446115" s="309"/>
      <c r="H446115" s="106"/>
      <c r="I446115" s="80"/>
      <c r="J446115" s="80"/>
      <c r="K446115" s="80"/>
      <c r="L446115" s="95"/>
      <c r="M446115" s="95"/>
      <c r="N446115" s="95"/>
      <c r="O446115" s="95"/>
      <c r="P446115" s="79"/>
      <c r="Q446115" s="79"/>
    </row>
    <row r="446116" spans="1:17" ht="24" customHeight="1">
      <c r="A446116" s="103"/>
      <c r="B446116" s="104"/>
      <c r="C446116" s="104"/>
      <c r="D446116" s="105"/>
      <c r="E446116" s="311"/>
      <c r="F446116" s="104"/>
      <c r="G446116" s="309"/>
      <c r="H446116" s="106"/>
      <c r="I446116" s="80"/>
      <c r="J446116" s="80"/>
      <c r="K446116" s="80"/>
      <c r="L446116" s="95"/>
      <c r="M446116" s="95"/>
      <c r="N446116" s="95"/>
      <c r="O446116" s="95"/>
      <c r="P446116" s="79"/>
      <c r="Q446116" s="79"/>
    </row>
    <row r="446117" spans="1:17" ht="24" customHeight="1">
      <c r="A446117" s="103"/>
      <c r="B446117" s="104"/>
      <c r="C446117" s="104"/>
      <c r="D446117" s="105"/>
      <c r="E446117" s="311"/>
      <c r="F446117" s="104"/>
      <c r="G446117" s="309"/>
      <c r="H446117" s="106"/>
      <c r="I446117" s="80"/>
      <c r="J446117" s="80"/>
      <c r="K446117" s="80"/>
      <c r="L446117" s="95"/>
      <c r="M446117" s="95"/>
      <c r="N446117" s="95"/>
      <c r="O446117" s="95"/>
      <c r="P446117" s="79"/>
      <c r="Q446117" s="79"/>
    </row>
    <row r="446118" spans="1:17" ht="24" customHeight="1">
      <c r="A446118" s="103"/>
      <c r="B446118" s="104"/>
      <c r="C446118" s="104"/>
      <c r="D446118" s="105"/>
      <c r="E446118" s="311"/>
      <c r="F446118" s="104"/>
      <c r="G446118" s="309"/>
      <c r="H446118" s="106"/>
      <c r="I446118" s="80"/>
      <c r="J446118" s="80"/>
      <c r="K446118" s="80"/>
      <c r="L446118" s="95"/>
      <c r="M446118" s="95"/>
      <c r="N446118" s="95"/>
      <c r="O446118" s="95"/>
      <c r="P446118" s="79"/>
      <c r="Q446118" s="79"/>
    </row>
    <row r="446119" spans="1:17" ht="24" customHeight="1">
      <c r="A446119" s="103"/>
      <c r="B446119" s="104"/>
      <c r="C446119" s="104"/>
      <c r="D446119" s="105"/>
      <c r="E446119" s="311"/>
      <c r="F446119" s="104"/>
      <c r="G446119" s="309"/>
      <c r="H446119" s="106"/>
      <c r="I446119" s="80"/>
      <c r="J446119" s="80"/>
      <c r="K446119" s="80"/>
      <c r="L446119" s="95"/>
      <c r="M446119" s="95"/>
      <c r="N446119" s="95"/>
      <c r="O446119" s="95"/>
      <c r="P446119" s="79"/>
      <c r="Q446119" s="79"/>
    </row>
    <row r="446120" spans="1:17" ht="24" customHeight="1">
      <c r="A446120" s="103"/>
      <c r="B446120" s="104"/>
      <c r="C446120" s="104"/>
      <c r="D446120" s="105"/>
      <c r="E446120" s="311"/>
      <c r="F446120" s="104"/>
      <c r="G446120" s="309"/>
      <c r="H446120" s="106"/>
      <c r="I446120" s="80"/>
      <c r="J446120" s="80"/>
      <c r="K446120" s="80"/>
      <c r="L446120" s="95"/>
      <c r="M446120" s="95"/>
      <c r="N446120" s="95"/>
      <c r="O446120" s="95"/>
      <c r="P446120" s="79"/>
      <c r="Q446120" s="79"/>
    </row>
    <row r="446121" spans="1:17" ht="24" customHeight="1">
      <c r="A446121" s="103"/>
      <c r="B446121" s="104"/>
      <c r="C446121" s="104"/>
      <c r="D446121" s="105"/>
      <c r="E446121" s="311"/>
      <c r="F446121" s="301"/>
      <c r="G446121" s="309"/>
      <c r="H446121" s="106"/>
      <c r="I446121" s="80"/>
      <c r="J446121" s="80"/>
      <c r="K446121" s="80"/>
      <c r="L446121" s="95"/>
      <c r="M446121" s="95"/>
      <c r="N446121" s="95"/>
      <c r="O446121" s="95"/>
      <c r="P446121" s="79"/>
      <c r="Q446121" s="79"/>
    </row>
    <row r="446122" spans="1:17" ht="24" customHeight="1">
      <c r="A446122" s="103"/>
      <c r="B446122" s="104"/>
      <c r="C446122" s="104"/>
      <c r="D446122" s="105"/>
      <c r="E446122" s="311"/>
      <c r="F446122" s="104"/>
      <c r="G446122" s="309"/>
      <c r="H446122" s="106"/>
      <c r="I446122" s="80"/>
      <c r="J446122" s="80"/>
      <c r="K446122" s="80"/>
      <c r="L446122" s="95"/>
      <c r="M446122" s="95"/>
      <c r="N446122" s="95"/>
      <c r="O446122" s="95"/>
      <c r="P446122" s="79"/>
      <c r="Q446122" s="79"/>
    </row>
    <row r="446123" spans="1:17" ht="24" customHeight="1">
      <c r="A446123" s="103"/>
      <c r="B446123" s="104"/>
      <c r="C446123" s="104"/>
      <c r="D446123" s="105"/>
      <c r="E446123" s="311"/>
      <c r="F446123" s="104"/>
      <c r="G446123" s="309"/>
      <c r="H446123" s="106"/>
      <c r="I446123" s="80"/>
      <c r="J446123" s="80"/>
      <c r="K446123" s="80"/>
      <c r="L446123" s="95"/>
      <c r="M446123" s="95"/>
      <c r="N446123" s="95"/>
      <c r="O446123" s="95"/>
      <c r="P446123" s="79"/>
      <c r="Q446123" s="79"/>
    </row>
    <row r="446124" spans="1:17" ht="24" customHeight="1">
      <c r="A446124" s="103"/>
      <c r="B446124" s="104"/>
      <c r="C446124" s="104"/>
      <c r="D446124" s="105"/>
      <c r="E446124" s="311"/>
      <c r="F446124" s="104"/>
      <c r="G446124" s="309"/>
      <c r="H446124" s="106"/>
      <c r="I446124" s="80"/>
      <c r="J446124" s="80"/>
      <c r="K446124" s="80"/>
      <c r="L446124" s="95"/>
      <c r="M446124" s="95"/>
      <c r="N446124" s="95"/>
      <c r="O446124" s="95"/>
      <c r="P446124" s="79"/>
      <c r="Q446124" s="79"/>
    </row>
    <row r="446125" spans="1:17" ht="24" customHeight="1">
      <c r="A446125" s="103"/>
      <c r="B446125" s="104"/>
      <c r="C446125" s="104"/>
      <c r="D446125" s="105"/>
      <c r="E446125" s="311"/>
      <c r="F446125" s="104"/>
      <c r="G446125" s="309"/>
      <c r="H446125" s="106"/>
      <c r="I446125" s="80"/>
      <c r="J446125" s="80"/>
      <c r="K446125" s="80"/>
      <c r="L446125" s="95"/>
      <c r="M446125" s="95"/>
      <c r="N446125" s="95"/>
      <c r="O446125" s="95"/>
      <c r="P446125" s="79"/>
      <c r="Q446125" s="79"/>
    </row>
    <row r="446126" spans="1:17" ht="24" customHeight="1">
      <c r="A446126" s="103"/>
      <c r="B446126" s="104"/>
      <c r="C446126" s="104"/>
      <c r="D446126" s="105"/>
      <c r="E446126" s="311"/>
      <c r="F446126" s="104"/>
      <c r="G446126" s="309"/>
      <c r="H446126" s="106"/>
      <c r="I446126" s="80"/>
      <c r="J446126" s="80"/>
      <c r="K446126" s="80"/>
      <c r="L446126" s="95"/>
      <c r="M446126" s="95"/>
      <c r="N446126" s="95"/>
      <c r="O446126" s="95"/>
      <c r="P446126" s="79"/>
      <c r="Q446126" s="79"/>
    </row>
    <row r="446127" spans="1:17" ht="24" customHeight="1">
      <c r="A446127" s="103"/>
      <c r="B446127" s="104"/>
      <c r="C446127" s="104"/>
      <c r="D446127" s="105"/>
      <c r="E446127" s="311"/>
      <c r="F446127" s="104"/>
      <c r="G446127" s="309"/>
      <c r="H446127" s="106"/>
      <c r="I446127" s="80"/>
      <c r="J446127" s="80"/>
      <c r="K446127" s="80"/>
      <c r="L446127" s="95"/>
      <c r="M446127" s="95"/>
      <c r="N446127" s="95"/>
      <c r="O446127" s="95"/>
      <c r="P446127" s="79"/>
      <c r="Q446127" s="79"/>
    </row>
    <row r="446128" spans="1:17" ht="24" customHeight="1">
      <c r="A446128" s="103"/>
      <c r="B446128" s="104"/>
      <c r="C446128" s="104"/>
      <c r="D446128" s="105"/>
      <c r="E446128" s="311"/>
      <c r="F446128" s="104"/>
      <c r="G446128" s="309"/>
      <c r="H446128" s="106"/>
      <c r="I446128" s="80"/>
      <c r="J446128" s="80"/>
      <c r="K446128" s="80"/>
      <c r="L446128" s="95"/>
      <c r="M446128" s="95"/>
      <c r="N446128" s="95"/>
      <c r="O446128" s="95"/>
      <c r="P446128" s="79"/>
      <c r="Q446128" s="79"/>
    </row>
    <row r="446129" spans="1:17" ht="24" customHeight="1">
      <c r="A446129" s="103"/>
      <c r="B446129" s="104"/>
      <c r="C446129" s="104"/>
      <c r="D446129" s="105"/>
      <c r="E446129" s="311"/>
      <c r="F446129" s="104"/>
      <c r="G446129" s="309"/>
      <c r="H446129" s="106"/>
      <c r="I446129" s="80"/>
      <c r="J446129" s="80"/>
      <c r="K446129" s="80"/>
      <c r="L446129" s="95"/>
      <c r="M446129" s="95"/>
      <c r="N446129" s="95"/>
      <c r="O446129" s="95"/>
      <c r="P446129" s="79"/>
      <c r="Q446129" s="79"/>
    </row>
    <row r="446130" spans="1:17" ht="24" customHeight="1">
      <c r="A446130" s="103"/>
      <c r="B446130" s="104"/>
      <c r="C446130" s="104"/>
      <c r="D446130" s="105"/>
      <c r="E446130" s="311"/>
      <c r="F446130" s="301"/>
      <c r="G446130" s="309"/>
      <c r="H446130" s="106"/>
      <c r="I446130" s="80"/>
      <c r="J446130" s="80"/>
      <c r="K446130" s="80"/>
      <c r="L446130" s="95"/>
      <c r="M446130" s="95"/>
      <c r="N446130" s="95"/>
      <c r="O446130" s="95"/>
      <c r="P446130" s="79"/>
      <c r="Q446130" s="79"/>
    </row>
    <row r="446131" spans="1:17" ht="24" customHeight="1">
      <c r="A446131" s="103"/>
      <c r="B446131" s="104"/>
      <c r="C446131" s="104"/>
      <c r="D446131" s="105"/>
      <c r="E446131" s="311"/>
      <c r="F446131" s="104"/>
      <c r="G446131" s="309"/>
      <c r="H446131" s="106"/>
      <c r="I446131" s="80"/>
      <c r="J446131" s="80"/>
      <c r="K446131" s="80"/>
      <c r="L446131" s="95"/>
      <c r="M446131" s="95"/>
      <c r="N446131" s="95"/>
      <c r="O446131" s="95"/>
      <c r="P446131" s="79"/>
      <c r="Q446131" s="79"/>
    </row>
    <row r="446132" spans="1:17" ht="24" customHeight="1">
      <c r="A446132" s="103"/>
      <c r="B446132" s="104"/>
      <c r="C446132" s="104"/>
      <c r="D446132" s="105"/>
      <c r="E446132" s="311"/>
      <c r="F446132" s="104"/>
      <c r="G446132" s="309"/>
      <c r="H446132" s="106"/>
      <c r="I446132" s="80"/>
      <c r="J446132" s="80"/>
      <c r="K446132" s="80"/>
      <c r="L446132" s="95"/>
      <c r="M446132" s="95"/>
      <c r="N446132" s="95"/>
      <c r="O446132" s="95"/>
      <c r="P446132" s="79"/>
      <c r="Q446132" s="79"/>
    </row>
    <row r="446133" spans="1:17" ht="24" customHeight="1">
      <c r="A446133" s="103"/>
      <c r="B446133" s="104"/>
      <c r="C446133" s="104"/>
      <c r="D446133" s="105"/>
      <c r="E446133" s="311"/>
      <c r="F446133" s="104"/>
      <c r="G446133" s="309"/>
      <c r="H446133" s="106"/>
      <c r="I446133" s="80"/>
      <c r="J446133" s="80"/>
      <c r="K446133" s="80"/>
      <c r="L446133" s="95"/>
      <c r="M446133" s="95"/>
      <c r="N446133" s="95"/>
      <c r="O446133" s="95"/>
      <c r="P446133" s="79"/>
      <c r="Q446133" s="79"/>
    </row>
    <row r="446134" spans="1:17" ht="24" customHeight="1">
      <c r="A446134" s="103"/>
      <c r="B446134" s="104"/>
      <c r="C446134" s="104"/>
      <c r="D446134" s="105"/>
      <c r="E446134" s="311"/>
      <c r="F446134" s="104"/>
      <c r="G446134" s="309"/>
      <c r="H446134" s="106"/>
      <c r="I446134" s="80"/>
      <c r="J446134" s="80"/>
      <c r="K446134" s="80"/>
      <c r="L446134" s="95"/>
      <c r="M446134" s="95"/>
      <c r="N446134" s="95"/>
      <c r="O446134" s="95"/>
      <c r="P446134" s="79"/>
      <c r="Q446134" s="79"/>
    </row>
    <row r="446135" spans="1:17" ht="24" customHeight="1">
      <c r="A446135" s="103"/>
      <c r="B446135" s="104"/>
      <c r="C446135" s="104"/>
      <c r="D446135" s="105"/>
      <c r="E446135" s="311"/>
      <c r="F446135" s="301"/>
      <c r="G446135" s="309"/>
      <c r="H446135" s="106"/>
      <c r="I446135" s="80"/>
      <c r="J446135" s="80"/>
      <c r="K446135" s="80"/>
      <c r="L446135" s="95"/>
      <c r="M446135" s="95"/>
      <c r="N446135" s="95"/>
      <c r="O446135" s="95"/>
      <c r="P446135" s="79"/>
      <c r="Q446135" s="79"/>
    </row>
    <row r="446136" spans="1:17" ht="24" customHeight="1">
      <c r="A446136" s="103"/>
      <c r="B446136" s="104"/>
      <c r="C446136" s="104"/>
      <c r="D446136" s="105"/>
      <c r="E446136" s="311"/>
      <c r="F446136" s="104"/>
      <c r="G446136" s="309"/>
      <c r="H446136" s="106"/>
      <c r="I446136" s="80"/>
      <c r="J446136" s="80"/>
      <c r="K446136" s="80"/>
      <c r="L446136" s="95"/>
      <c r="M446136" s="95"/>
      <c r="N446136" s="95"/>
      <c r="O446136" s="95"/>
      <c r="P446136" s="79"/>
      <c r="Q446136" s="79"/>
    </row>
    <row r="446137" spans="1:17" ht="24" customHeight="1">
      <c r="A446137" s="103"/>
      <c r="B446137" s="104"/>
      <c r="C446137" s="104"/>
      <c r="D446137" s="105"/>
      <c r="E446137" s="311"/>
      <c r="F446137" s="104"/>
      <c r="G446137" s="309"/>
      <c r="H446137" s="106"/>
      <c r="I446137" s="80"/>
      <c r="J446137" s="80"/>
      <c r="K446137" s="80"/>
      <c r="L446137" s="95"/>
      <c r="M446137" s="95"/>
      <c r="N446137" s="95"/>
      <c r="O446137" s="95"/>
      <c r="P446137" s="79"/>
      <c r="Q446137" s="79"/>
    </row>
    <row r="446138" spans="1:17" ht="24" customHeight="1">
      <c r="A446138" s="103"/>
      <c r="B446138" s="104"/>
      <c r="C446138" s="104"/>
      <c r="D446138" s="105"/>
      <c r="E446138" s="311"/>
      <c r="F446138" s="104"/>
      <c r="G446138" s="309"/>
      <c r="H446138" s="106"/>
      <c r="I446138" s="80"/>
      <c r="J446138" s="80"/>
      <c r="K446138" s="80"/>
      <c r="L446138" s="95"/>
      <c r="M446138" s="95"/>
      <c r="N446138" s="95"/>
      <c r="O446138" s="95"/>
      <c r="P446138" s="79"/>
      <c r="Q446138" s="79"/>
    </row>
    <row r="446139" spans="1:17" ht="24" customHeight="1">
      <c r="A446139" s="103"/>
      <c r="B446139" s="104"/>
      <c r="C446139" s="104"/>
      <c r="D446139" s="105"/>
      <c r="E446139" s="311"/>
      <c r="F446139" s="104"/>
      <c r="G446139" s="309"/>
      <c r="H446139" s="106"/>
      <c r="I446139" s="80"/>
      <c r="J446139" s="80"/>
      <c r="K446139" s="80"/>
      <c r="L446139" s="95"/>
      <c r="M446139" s="95"/>
      <c r="N446139" s="95"/>
      <c r="O446139" s="95"/>
      <c r="P446139" s="79"/>
      <c r="Q446139" s="79"/>
    </row>
    <row r="446140" spans="1:17" ht="24" customHeight="1">
      <c r="A446140" s="103"/>
      <c r="B446140" s="104"/>
      <c r="C446140" s="104"/>
      <c r="D446140" s="105"/>
      <c r="E446140" s="311"/>
      <c r="F446140" s="104"/>
      <c r="G446140" s="309"/>
      <c r="H446140" s="106"/>
      <c r="I446140" s="80"/>
      <c r="J446140" s="80"/>
      <c r="K446140" s="80"/>
      <c r="L446140" s="95"/>
      <c r="M446140" s="95"/>
      <c r="N446140" s="95"/>
      <c r="O446140" s="95"/>
      <c r="P446140" s="79"/>
      <c r="Q446140" s="79"/>
    </row>
    <row r="446141" spans="1:17" ht="24" customHeight="1">
      <c r="A446141" s="103"/>
      <c r="B446141" s="104"/>
      <c r="C446141" s="104"/>
      <c r="D446141" s="105"/>
      <c r="E446141" s="311"/>
      <c r="F446141" s="104"/>
      <c r="G446141" s="309"/>
      <c r="H446141" s="106"/>
      <c r="I446141" s="80"/>
      <c r="J446141" s="80"/>
      <c r="K446141" s="80"/>
      <c r="L446141" s="95"/>
      <c r="M446141" s="95"/>
      <c r="N446141" s="95"/>
      <c r="O446141" s="95"/>
      <c r="P446141" s="79"/>
      <c r="Q446141" s="79"/>
    </row>
    <row r="446142" spans="1:17" ht="24" customHeight="1">
      <c r="A446142" s="103"/>
      <c r="B446142" s="104"/>
      <c r="C446142" s="104"/>
      <c r="D446142" s="105"/>
      <c r="E446142" s="311"/>
      <c r="F446142" s="104"/>
      <c r="G446142" s="309"/>
      <c r="H446142" s="106"/>
      <c r="I446142" s="80"/>
      <c r="J446142" s="80"/>
      <c r="K446142" s="80"/>
      <c r="L446142" s="95"/>
      <c r="M446142" s="95"/>
      <c r="N446142" s="95"/>
      <c r="O446142" s="95"/>
      <c r="P446142" s="79"/>
      <c r="Q446142" s="79"/>
    </row>
    <row r="446143" spans="1:17" ht="24" customHeight="1">
      <c r="A446143" s="103"/>
      <c r="B446143" s="104"/>
      <c r="C446143" s="104"/>
      <c r="D446143" s="105"/>
      <c r="E446143" s="311"/>
      <c r="F446143" s="104"/>
      <c r="G446143" s="309"/>
      <c r="H446143" s="106"/>
      <c r="I446143" s="80"/>
      <c r="J446143" s="80"/>
      <c r="K446143" s="80"/>
      <c r="L446143" s="95"/>
      <c r="M446143" s="95"/>
      <c r="N446143" s="95"/>
      <c r="O446143" s="95"/>
      <c r="P446143" s="79"/>
      <c r="Q446143" s="79"/>
    </row>
    <row r="446144" spans="1:17" ht="24" customHeight="1">
      <c r="A446144" s="103"/>
      <c r="B446144" s="104"/>
      <c r="C446144" s="104"/>
      <c r="D446144" s="105"/>
      <c r="E446144" s="311"/>
      <c r="F446144" s="104"/>
      <c r="G446144" s="309"/>
      <c r="H446144" s="106"/>
      <c r="I446144" s="80"/>
      <c r="J446144" s="80"/>
      <c r="K446144" s="80"/>
      <c r="L446144" s="95"/>
      <c r="M446144" s="95"/>
      <c r="N446144" s="95"/>
      <c r="O446144" s="95"/>
      <c r="P446144" s="79"/>
      <c r="Q446144" s="79"/>
    </row>
    <row r="446145" spans="1:17" ht="24" customHeight="1">
      <c r="A446145" s="103"/>
      <c r="B446145" s="104"/>
      <c r="C446145" s="104"/>
      <c r="D446145" s="105"/>
      <c r="E446145" s="311"/>
      <c r="F446145" s="301"/>
      <c r="G446145" s="309"/>
      <c r="H446145" s="106"/>
      <c r="I446145" s="80"/>
      <c r="J446145" s="80"/>
      <c r="K446145" s="80"/>
      <c r="L446145" s="95"/>
      <c r="M446145" s="95"/>
      <c r="N446145" s="95"/>
      <c r="O446145" s="95"/>
      <c r="P446145" s="79"/>
      <c r="Q446145" s="79"/>
    </row>
    <row r="446146" spans="1:17" ht="24" customHeight="1">
      <c r="A446146" s="103"/>
      <c r="B446146" s="104"/>
      <c r="C446146" s="104"/>
      <c r="D446146" s="105"/>
      <c r="E446146" s="311"/>
      <c r="F446146" s="301"/>
      <c r="G446146" s="309"/>
      <c r="H446146" s="106"/>
      <c r="I446146" s="80"/>
      <c r="J446146" s="80"/>
      <c r="K446146" s="80"/>
      <c r="L446146" s="95"/>
      <c r="M446146" s="95"/>
      <c r="N446146" s="95"/>
      <c r="O446146" s="95"/>
      <c r="P446146" s="79"/>
      <c r="Q446146" s="79"/>
    </row>
    <row r="446147" spans="1:17" ht="24" customHeight="1">
      <c r="A446147" s="103"/>
      <c r="B446147" s="104"/>
      <c r="C446147" s="104"/>
      <c r="D446147" s="105"/>
      <c r="E446147" s="311"/>
      <c r="F446147" s="104"/>
      <c r="G446147" s="309"/>
      <c r="H446147" s="106"/>
      <c r="I446147" s="80"/>
      <c r="J446147" s="80"/>
      <c r="K446147" s="80"/>
      <c r="L446147" s="95"/>
      <c r="M446147" s="95"/>
      <c r="N446147" s="95"/>
      <c r="O446147" s="95"/>
      <c r="P446147" s="79"/>
      <c r="Q446147" s="79"/>
    </row>
    <row r="446148" spans="1:17" ht="24" customHeight="1">
      <c r="A446148" s="103"/>
      <c r="B446148" s="104"/>
      <c r="C446148" s="104"/>
      <c r="D446148" s="105"/>
      <c r="E446148" s="311"/>
      <c r="F446148" s="104"/>
      <c r="G446148" s="309"/>
      <c r="H446148" s="106"/>
      <c r="I446148" s="80"/>
      <c r="J446148" s="80"/>
      <c r="K446148" s="80"/>
      <c r="L446148" s="95"/>
      <c r="M446148" s="95"/>
      <c r="N446148" s="95"/>
      <c r="O446148" s="95"/>
      <c r="P446148" s="79"/>
      <c r="Q446148" s="79"/>
    </row>
    <row r="446149" spans="1:17" ht="24" customHeight="1">
      <c r="A446149" s="103"/>
      <c r="B446149" s="104"/>
      <c r="C446149" s="104"/>
      <c r="D446149" s="105"/>
      <c r="E446149" s="311"/>
      <c r="F446149" s="104"/>
      <c r="G446149" s="309"/>
      <c r="H446149" s="106"/>
      <c r="I446149" s="80"/>
      <c r="J446149" s="80"/>
      <c r="K446149" s="80"/>
      <c r="L446149" s="95"/>
      <c r="M446149" s="95"/>
      <c r="N446149" s="95"/>
      <c r="O446149" s="95"/>
      <c r="P446149" s="79"/>
      <c r="Q446149" s="79"/>
    </row>
    <row r="446150" spans="1:17" ht="24" customHeight="1">
      <c r="A446150" s="103"/>
      <c r="B446150" s="104"/>
      <c r="C446150" s="104"/>
      <c r="D446150" s="105"/>
      <c r="E446150" s="311"/>
      <c r="F446150" s="104"/>
      <c r="G446150" s="309"/>
      <c r="H446150" s="106"/>
      <c r="I446150" s="80"/>
      <c r="J446150" s="80"/>
      <c r="K446150" s="80"/>
      <c r="L446150" s="95"/>
      <c r="M446150" s="95"/>
      <c r="N446150" s="95"/>
      <c r="O446150" s="95"/>
      <c r="P446150" s="79"/>
      <c r="Q446150" s="79"/>
    </row>
    <row r="446151" spans="1:17" ht="24" customHeight="1">
      <c r="A446151" s="103"/>
      <c r="B446151" s="104"/>
      <c r="C446151" s="104"/>
      <c r="D446151" s="105"/>
      <c r="E446151" s="311"/>
      <c r="F446151" s="104"/>
      <c r="G446151" s="309"/>
      <c r="H446151" s="106"/>
      <c r="I446151" s="80"/>
      <c r="J446151" s="80"/>
      <c r="K446151" s="80"/>
      <c r="L446151" s="95"/>
      <c r="M446151" s="95"/>
      <c r="N446151" s="95"/>
      <c r="O446151" s="95"/>
      <c r="P446151" s="79"/>
      <c r="Q446151" s="79"/>
    </row>
    <row r="446152" spans="1:17" ht="24" customHeight="1">
      <c r="A446152" s="103"/>
      <c r="B446152" s="104"/>
      <c r="C446152" s="104"/>
      <c r="D446152" s="105"/>
      <c r="E446152" s="311"/>
      <c r="F446152" s="104"/>
      <c r="G446152" s="309"/>
      <c r="H446152" s="106"/>
      <c r="I446152" s="80"/>
      <c r="J446152" s="80"/>
      <c r="K446152" s="80"/>
      <c r="L446152" s="95"/>
      <c r="M446152" s="95"/>
      <c r="N446152" s="95"/>
      <c r="O446152" s="95"/>
      <c r="P446152" s="79"/>
      <c r="Q446152" s="79"/>
    </row>
    <row r="446153" spans="1:17" ht="24" customHeight="1">
      <c r="A446153" s="103"/>
      <c r="B446153" s="104"/>
      <c r="C446153" s="104"/>
      <c r="D446153" s="105"/>
      <c r="E446153" s="311"/>
      <c r="F446153" s="104"/>
      <c r="G446153" s="309"/>
      <c r="H446153" s="106"/>
      <c r="I446153" s="80"/>
      <c r="J446153" s="80"/>
      <c r="K446153" s="80"/>
      <c r="L446153" s="95"/>
      <c r="M446153" s="95"/>
      <c r="N446153" s="95"/>
      <c r="O446153" s="95"/>
      <c r="P446153" s="79"/>
      <c r="Q446153" s="79"/>
    </row>
    <row r="446154" spans="1:17" ht="24" customHeight="1">
      <c r="A446154" s="103"/>
      <c r="B446154" s="104"/>
      <c r="C446154" s="104"/>
      <c r="D446154" s="105"/>
      <c r="E446154" s="311"/>
      <c r="F446154" s="104"/>
      <c r="G446154" s="309"/>
      <c r="H446154" s="106"/>
      <c r="I446154" s="80"/>
      <c r="J446154" s="80"/>
      <c r="K446154" s="80"/>
      <c r="L446154" s="95"/>
      <c r="M446154" s="95"/>
      <c r="N446154" s="95"/>
      <c r="O446154" s="95"/>
      <c r="P446154" s="79"/>
      <c r="Q446154" s="79"/>
    </row>
    <row r="446155" spans="1:17" ht="24" customHeight="1">
      <c r="A446155" s="103"/>
      <c r="B446155" s="104"/>
      <c r="C446155" s="104"/>
      <c r="D446155" s="105"/>
      <c r="E446155" s="311"/>
      <c r="F446155" s="104"/>
      <c r="G446155" s="309"/>
      <c r="H446155" s="106"/>
      <c r="I446155" s="80"/>
      <c r="J446155" s="80"/>
      <c r="K446155" s="80"/>
      <c r="L446155" s="95"/>
      <c r="M446155" s="95"/>
      <c r="N446155" s="95"/>
      <c r="O446155" s="95"/>
      <c r="P446155" s="79"/>
      <c r="Q446155" s="79"/>
    </row>
    <row r="446156" spans="1:17" ht="24" customHeight="1">
      <c r="A446156" s="103"/>
      <c r="B446156" s="104"/>
      <c r="C446156" s="104"/>
      <c r="D446156" s="105"/>
      <c r="E446156" s="311"/>
      <c r="F446156" s="104"/>
      <c r="G446156" s="309"/>
      <c r="H446156" s="106"/>
      <c r="I446156" s="80"/>
      <c r="J446156" s="80"/>
      <c r="K446156" s="80"/>
      <c r="L446156" s="95"/>
      <c r="M446156" s="95"/>
      <c r="N446156" s="95"/>
      <c r="O446156" s="95"/>
      <c r="P446156" s="79"/>
      <c r="Q446156" s="79"/>
    </row>
    <row r="446157" spans="1:17" ht="24" customHeight="1">
      <c r="A446157" s="103"/>
      <c r="B446157" s="104"/>
      <c r="C446157" s="104"/>
      <c r="D446157" s="105"/>
      <c r="E446157" s="311"/>
      <c r="F446157" s="301"/>
      <c r="G446157" s="309"/>
      <c r="H446157" s="106"/>
      <c r="I446157" s="80"/>
      <c r="J446157" s="80"/>
      <c r="K446157" s="80"/>
      <c r="L446157" s="95"/>
      <c r="M446157" s="95"/>
      <c r="N446157" s="95"/>
      <c r="O446157" s="95"/>
      <c r="P446157" s="79"/>
      <c r="Q446157" s="79"/>
    </row>
    <row r="446158" spans="1:17" ht="24" customHeight="1">
      <c r="A446158" s="103"/>
      <c r="B446158" s="104"/>
      <c r="C446158" s="104"/>
      <c r="D446158" s="105"/>
      <c r="E446158" s="311"/>
      <c r="F446158" s="104"/>
      <c r="G446158" s="309"/>
      <c r="H446158" s="106"/>
      <c r="I446158" s="80"/>
      <c r="J446158" s="80"/>
      <c r="K446158" s="80"/>
      <c r="L446158" s="95"/>
      <c r="M446158" s="95"/>
      <c r="N446158" s="95"/>
      <c r="O446158" s="95"/>
      <c r="P446158" s="79"/>
      <c r="Q446158" s="79"/>
    </row>
    <row r="446159" spans="1:17" ht="24" customHeight="1">
      <c r="A446159" s="103"/>
      <c r="B446159" s="104"/>
      <c r="C446159" s="104"/>
      <c r="D446159" s="105"/>
      <c r="E446159" s="311"/>
      <c r="F446159" s="104"/>
      <c r="G446159" s="309"/>
      <c r="H446159" s="106"/>
      <c r="I446159" s="80"/>
      <c r="J446159" s="80"/>
      <c r="K446159" s="80"/>
      <c r="L446159" s="95"/>
      <c r="M446159" s="95"/>
      <c r="N446159" s="95"/>
      <c r="O446159" s="95"/>
      <c r="P446159" s="79"/>
      <c r="Q446159" s="79"/>
    </row>
    <row r="446160" spans="1:17" ht="24" customHeight="1">
      <c r="A446160" s="103"/>
      <c r="B446160" s="104"/>
      <c r="C446160" s="104"/>
      <c r="D446160" s="105"/>
      <c r="E446160" s="311"/>
      <c r="F446160" s="104"/>
      <c r="G446160" s="309"/>
      <c r="H446160" s="106"/>
      <c r="I446160" s="80"/>
      <c r="J446160" s="80"/>
      <c r="K446160" s="80"/>
      <c r="L446160" s="95"/>
      <c r="M446160" s="95"/>
      <c r="N446160" s="95"/>
      <c r="O446160" s="95"/>
      <c r="P446160" s="79"/>
      <c r="Q446160" s="79"/>
    </row>
    <row r="446161" spans="1:17" ht="24" customHeight="1">
      <c r="A446161" s="103"/>
      <c r="B446161" s="104"/>
      <c r="C446161" s="104"/>
      <c r="D446161" s="105"/>
      <c r="E446161" s="311"/>
      <c r="F446161" s="104"/>
      <c r="G446161" s="309"/>
      <c r="H446161" s="106"/>
      <c r="I446161" s="80"/>
      <c r="J446161" s="80"/>
      <c r="K446161" s="80"/>
      <c r="L446161" s="95"/>
      <c r="M446161" s="95"/>
      <c r="N446161" s="95"/>
      <c r="O446161" s="95"/>
      <c r="P446161" s="79"/>
      <c r="Q446161" s="79"/>
    </row>
    <row r="446162" spans="1:17" ht="24" customHeight="1">
      <c r="A446162" s="103"/>
      <c r="B446162" s="104"/>
      <c r="C446162" s="104"/>
      <c r="D446162" s="105"/>
      <c r="E446162" s="311"/>
      <c r="F446162" s="104"/>
      <c r="G446162" s="309"/>
      <c r="H446162" s="106"/>
      <c r="I446162" s="80"/>
      <c r="J446162" s="80"/>
      <c r="K446162" s="80"/>
      <c r="L446162" s="95"/>
      <c r="M446162" s="95"/>
      <c r="N446162" s="95"/>
      <c r="O446162" s="95"/>
      <c r="P446162" s="79"/>
      <c r="Q446162" s="79"/>
    </row>
    <row r="446163" spans="1:17" ht="24" customHeight="1">
      <c r="A446163" s="103"/>
      <c r="B446163" s="104"/>
      <c r="C446163" s="104"/>
      <c r="D446163" s="105"/>
      <c r="E446163" s="311"/>
      <c r="F446163" s="301"/>
      <c r="G446163" s="309"/>
      <c r="H446163" s="106"/>
      <c r="I446163" s="80"/>
      <c r="J446163" s="80"/>
      <c r="K446163" s="80"/>
      <c r="L446163" s="95"/>
      <c r="M446163" s="95"/>
      <c r="N446163" s="95"/>
      <c r="O446163" s="95"/>
      <c r="P446163" s="79"/>
      <c r="Q446163" s="79"/>
    </row>
    <row r="446164" spans="1:17" ht="24" customHeight="1">
      <c r="A446164" s="103"/>
      <c r="B446164" s="104"/>
      <c r="C446164" s="104"/>
      <c r="D446164" s="105"/>
      <c r="E446164" s="311"/>
      <c r="F446164" s="104"/>
      <c r="G446164" s="309"/>
      <c r="H446164" s="106"/>
      <c r="I446164" s="80"/>
      <c r="J446164" s="80"/>
      <c r="K446164" s="80"/>
      <c r="L446164" s="95"/>
      <c r="M446164" s="95"/>
      <c r="N446164" s="95"/>
      <c r="O446164" s="95"/>
      <c r="P446164" s="79"/>
      <c r="Q446164" s="79"/>
    </row>
    <row r="446165" spans="1:17" ht="24" customHeight="1">
      <c r="A446165" s="103"/>
      <c r="B446165" s="104"/>
      <c r="C446165" s="104"/>
      <c r="D446165" s="105"/>
      <c r="E446165" s="311"/>
      <c r="F446165" s="104"/>
      <c r="G446165" s="309"/>
      <c r="H446165" s="106"/>
      <c r="I446165" s="80"/>
      <c r="J446165" s="80"/>
      <c r="K446165" s="80"/>
      <c r="L446165" s="95"/>
      <c r="M446165" s="95"/>
      <c r="N446165" s="95"/>
      <c r="O446165" s="95"/>
      <c r="P446165" s="79"/>
      <c r="Q446165" s="79"/>
    </row>
    <row r="446166" spans="1:17" ht="24" customHeight="1">
      <c r="A446166" s="103"/>
      <c r="B446166" s="104"/>
      <c r="C446166" s="104"/>
      <c r="D446166" s="105"/>
      <c r="E446166" s="311"/>
      <c r="F446166" s="104"/>
      <c r="G446166" s="309"/>
      <c r="H446166" s="106"/>
      <c r="I446166" s="80"/>
      <c r="J446166" s="80"/>
      <c r="K446166" s="80"/>
      <c r="L446166" s="95"/>
      <c r="M446166" s="95"/>
      <c r="N446166" s="95"/>
      <c r="O446166" s="95"/>
      <c r="P446166" s="79"/>
      <c r="Q446166" s="79"/>
    </row>
    <row r="446167" spans="1:17" ht="24" customHeight="1">
      <c r="A446167" s="103"/>
      <c r="B446167" s="104"/>
      <c r="C446167" s="104"/>
      <c r="D446167" s="105"/>
      <c r="E446167" s="311"/>
      <c r="F446167" s="104"/>
      <c r="G446167" s="309"/>
      <c r="H446167" s="106"/>
      <c r="I446167" s="80"/>
      <c r="J446167" s="80"/>
      <c r="K446167" s="80"/>
      <c r="L446167" s="95"/>
      <c r="M446167" s="95"/>
      <c r="N446167" s="95"/>
      <c r="O446167" s="95"/>
      <c r="P446167" s="79"/>
      <c r="Q446167" s="79"/>
    </row>
    <row r="446168" spans="1:17" ht="24" customHeight="1">
      <c r="A446168" s="103"/>
      <c r="B446168" s="104"/>
      <c r="C446168" s="104"/>
      <c r="D446168" s="105"/>
      <c r="E446168" s="311"/>
      <c r="F446168" s="104"/>
      <c r="G446168" s="309"/>
      <c r="H446168" s="106"/>
      <c r="I446168" s="80"/>
      <c r="J446168" s="80"/>
      <c r="K446168" s="80"/>
      <c r="L446168" s="95"/>
      <c r="M446168" s="95"/>
      <c r="N446168" s="95"/>
      <c r="O446168" s="95"/>
      <c r="P446168" s="79"/>
      <c r="Q446168" s="79"/>
    </row>
    <row r="446169" spans="1:17" ht="24" customHeight="1">
      <c r="A446169" s="103"/>
      <c r="B446169" s="104"/>
      <c r="C446169" s="104"/>
      <c r="D446169" s="105"/>
      <c r="E446169" s="311"/>
      <c r="F446169" s="104"/>
      <c r="G446169" s="309"/>
      <c r="H446169" s="106"/>
      <c r="I446169" s="80"/>
      <c r="J446169" s="80"/>
      <c r="K446169" s="80"/>
      <c r="L446169" s="95"/>
      <c r="M446169" s="95"/>
      <c r="N446169" s="95"/>
      <c r="O446169" s="95"/>
      <c r="P446169" s="79"/>
      <c r="Q446169" s="79"/>
    </row>
    <row r="446170" spans="1:17" ht="24" customHeight="1">
      <c r="A446170" s="103"/>
      <c r="B446170" s="104"/>
      <c r="C446170" s="104"/>
      <c r="D446170" s="105"/>
      <c r="E446170" s="311"/>
      <c r="F446170" s="104"/>
      <c r="G446170" s="309"/>
      <c r="H446170" s="106"/>
      <c r="I446170" s="80"/>
      <c r="J446170" s="80"/>
      <c r="K446170" s="80"/>
      <c r="L446170" s="95"/>
      <c r="M446170" s="95"/>
      <c r="N446170" s="95"/>
      <c r="O446170" s="95"/>
      <c r="P446170" s="79"/>
      <c r="Q446170" s="79"/>
    </row>
    <row r="446171" spans="1:17" ht="24" customHeight="1">
      <c r="A446171" s="103"/>
      <c r="B446171" s="104"/>
      <c r="C446171" s="104"/>
      <c r="D446171" s="105"/>
      <c r="E446171" s="311"/>
      <c r="F446171" s="104"/>
      <c r="G446171" s="309"/>
      <c r="H446171" s="106"/>
      <c r="I446171" s="80"/>
      <c r="J446171" s="80"/>
      <c r="K446171" s="80"/>
      <c r="L446171" s="95"/>
      <c r="M446171" s="95"/>
      <c r="N446171" s="95"/>
      <c r="O446171" s="95"/>
      <c r="P446171" s="79"/>
      <c r="Q446171" s="79"/>
    </row>
    <row r="446172" spans="1:17" ht="24" customHeight="1">
      <c r="A446172" s="103"/>
      <c r="B446172" s="104"/>
      <c r="C446172" s="104"/>
      <c r="D446172" s="105"/>
      <c r="E446172" s="311"/>
      <c r="F446172" s="104"/>
      <c r="G446172" s="309"/>
      <c r="H446172" s="106"/>
      <c r="I446172" s="80"/>
      <c r="J446172" s="80"/>
      <c r="K446172" s="80"/>
      <c r="L446172" s="95"/>
      <c r="M446172" s="95"/>
      <c r="N446172" s="95"/>
      <c r="O446172" s="95"/>
      <c r="P446172" s="79"/>
      <c r="Q446172" s="79"/>
    </row>
    <row r="446173" spans="1:17" ht="24" customHeight="1">
      <c r="A446173" s="103"/>
      <c r="B446173" s="104"/>
      <c r="C446173" s="104"/>
      <c r="D446173" s="105"/>
      <c r="E446173" s="311"/>
      <c r="F446173" s="104"/>
      <c r="G446173" s="309"/>
      <c r="H446173" s="106"/>
      <c r="I446173" s="80"/>
      <c r="J446173" s="80"/>
      <c r="K446173" s="80"/>
      <c r="L446173" s="95"/>
      <c r="M446173" s="95"/>
      <c r="N446173" s="95"/>
      <c r="O446173" s="95"/>
      <c r="P446173" s="79"/>
      <c r="Q446173" s="79"/>
    </row>
    <row r="446174" spans="1:17" ht="24" customHeight="1">
      <c r="A446174" s="103"/>
      <c r="B446174" s="104"/>
      <c r="C446174" s="104"/>
      <c r="D446174" s="105"/>
      <c r="E446174" s="311"/>
      <c r="F446174" s="104"/>
      <c r="G446174" s="309"/>
      <c r="H446174" s="106"/>
      <c r="I446174" s="80"/>
      <c r="J446174" s="80"/>
      <c r="K446174" s="80"/>
      <c r="L446174" s="95"/>
      <c r="M446174" s="95"/>
      <c r="N446174" s="95"/>
      <c r="O446174" s="95"/>
      <c r="P446174" s="79"/>
      <c r="Q446174" s="79"/>
    </row>
    <row r="446175" spans="1:17" ht="24" customHeight="1">
      <c r="A446175" s="103"/>
      <c r="B446175" s="104"/>
      <c r="C446175" s="104"/>
      <c r="D446175" s="105"/>
      <c r="E446175" s="311"/>
      <c r="F446175" s="301"/>
      <c r="G446175" s="309"/>
      <c r="H446175" s="106"/>
      <c r="I446175" s="80"/>
      <c r="J446175" s="80"/>
      <c r="K446175" s="80"/>
      <c r="L446175" s="95"/>
      <c r="M446175" s="95"/>
      <c r="N446175" s="95"/>
      <c r="O446175" s="95"/>
      <c r="P446175" s="79"/>
      <c r="Q446175" s="79"/>
    </row>
    <row r="446176" spans="1:17" ht="24" customHeight="1">
      <c r="A446176" s="103"/>
      <c r="B446176" s="104"/>
      <c r="C446176" s="104"/>
      <c r="D446176" s="105"/>
      <c r="E446176" s="311"/>
      <c r="F446176" s="104"/>
      <c r="G446176" s="309"/>
      <c r="H446176" s="106"/>
      <c r="I446176" s="80"/>
      <c r="J446176" s="80"/>
      <c r="K446176" s="80"/>
      <c r="L446176" s="95"/>
      <c r="M446176" s="95"/>
      <c r="N446176" s="95"/>
      <c r="O446176" s="95"/>
      <c r="P446176" s="79"/>
      <c r="Q446176" s="79"/>
    </row>
    <row r="446177" spans="1:17" ht="24" customHeight="1">
      <c r="A446177" s="103"/>
      <c r="B446177" s="104"/>
      <c r="C446177" s="104"/>
      <c r="D446177" s="105"/>
      <c r="E446177" s="311"/>
      <c r="F446177" s="104"/>
      <c r="G446177" s="309"/>
      <c r="H446177" s="106"/>
      <c r="I446177" s="80"/>
      <c r="J446177" s="80"/>
      <c r="K446177" s="80"/>
      <c r="L446177" s="95"/>
      <c r="M446177" s="95"/>
      <c r="N446177" s="95"/>
      <c r="O446177" s="95"/>
      <c r="P446177" s="79"/>
      <c r="Q446177" s="79"/>
    </row>
    <row r="446178" spans="1:17" ht="24" customHeight="1">
      <c r="A446178" s="103"/>
      <c r="B446178" s="104"/>
      <c r="C446178" s="104"/>
      <c r="D446178" s="105"/>
      <c r="E446178" s="311"/>
      <c r="F446178" s="104"/>
      <c r="G446178" s="309"/>
      <c r="H446178" s="106"/>
      <c r="I446178" s="80"/>
      <c r="J446178" s="80"/>
      <c r="K446178" s="80"/>
      <c r="L446178" s="95"/>
      <c r="M446178" s="95"/>
      <c r="N446178" s="95"/>
      <c r="O446178" s="95"/>
      <c r="P446178" s="79"/>
      <c r="Q446178" s="79"/>
    </row>
    <row r="446179" spans="1:17" ht="24" customHeight="1">
      <c r="A446179" s="103"/>
      <c r="B446179" s="104"/>
      <c r="C446179" s="104"/>
      <c r="D446179" s="105"/>
      <c r="E446179" s="311"/>
      <c r="F446179" s="104"/>
      <c r="G446179" s="309"/>
      <c r="H446179" s="106"/>
      <c r="I446179" s="80"/>
      <c r="J446179" s="80"/>
      <c r="K446179" s="80"/>
      <c r="L446179" s="95"/>
      <c r="M446179" s="95"/>
      <c r="N446179" s="95"/>
      <c r="O446179" s="95"/>
      <c r="P446179" s="79"/>
      <c r="Q446179" s="79"/>
    </row>
    <row r="446180" spans="1:17" ht="24" customHeight="1">
      <c r="A446180" s="103"/>
      <c r="B446180" s="104"/>
      <c r="C446180" s="104"/>
      <c r="D446180" s="105"/>
      <c r="E446180" s="311"/>
      <c r="F446180" s="104"/>
      <c r="G446180" s="309"/>
      <c r="H446180" s="106"/>
      <c r="I446180" s="80"/>
      <c r="J446180" s="80"/>
      <c r="K446180" s="80"/>
      <c r="L446180" s="95"/>
      <c r="M446180" s="95"/>
      <c r="N446180" s="95"/>
      <c r="O446180" s="95"/>
      <c r="P446180" s="79"/>
      <c r="Q446180" s="79"/>
    </row>
    <row r="446181" spans="1:17" ht="24" customHeight="1">
      <c r="A446181" s="103"/>
      <c r="B446181" s="104"/>
      <c r="C446181" s="104"/>
      <c r="D446181" s="105"/>
      <c r="E446181" s="311"/>
      <c r="F446181" s="104"/>
      <c r="G446181" s="309"/>
      <c r="H446181" s="106"/>
      <c r="I446181" s="80"/>
      <c r="J446181" s="80"/>
      <c r="K446181" s="80"/>
      <c r="L446181" s="95"/>
      <c r="M446181" s="95"/>
      <c r="N446181" s="95"/>
      <c r="O446181" s="95"/>
      <c r="P446181" s="79"/>
      <c r="Q446181" s="79"/>
    </row>
    <row r="446182" spans="1:17" ht="24" customHeight="1">
      <c r="A446182" s="103"/>
      <c r="B446182" s="104"/>
      <c r="C446182" s="104"/>
      <c r="D446182" s="105"/>
      <c r="E446182" s="311"/>
      <c r="F446182" s="104"/>
      <c r="G446182" s="309"/>
      <c r="H446182" s="106"/>
      <c r="I446182" s="80"/>
      <c r="J446182" s="80"/>
      <c r="K446182" s="80"/>
      <c r="L446182" s="95"/>
      <c r="M446182" s="95"/>
      <c r="N446182" s="95"/>
      <c r="O446182" s="95"/>
      <c r="P446182" s="79"/>
      <c r="Q446182" s="79"/>
    </row>
    <row r="446183" spans="1:17" ht="24" customHeight="1">
      <c r="A446183" s="103"/>
      <c r="B446183" s="104"/>
      <c r="C446183" s="104"/>
      <c r="D446183" s="105"/>
      <c r="E446183" s="311"/>
      <c r="F446183" s="301"/>
      <c r="G446183" s="309"/>
      <c r="H446183" s="106"/>
      <c r="I446183" s="80"/>
      <c r="J446183" s="80"/>
      <c r="K446183" s="80"/>
      <c r="L446183" s="95"/>
      <c r="M446183" s="95"/>
      <c r="N446183" s="95"/>
      <c r="O446183" s="95"/>
      <c r="P446183" s="79"/>
      <c r="Q446183" s="79"/>
    </row>
    <row r="446184" spans="1:17" ht="24" customHeight="1">
      <c r="A446184" s="103"/>
      <c r="B446184" s="104"/>
      <c r="C446184" s="104"/>
      <c r="D446184" s="105"/>
      <c r="E446184" s="311"/>
      <c r="F446184" s="104"/>
      <c r="G446184" s="309"/>
      <c r="H446184" s="106"/>
      <c r="I446184" s="80"/>
      <c r="J446184" s="80"/>
      <c r="K446184" s="80"/>
      <c r="L446184" s="95"/>
      <c r="M446184" s="95"/>
      <c r="N446184" s="95"/>
      <c r="O446184" s="95"/>
      <c r="P446184" s="79"/>
      <c r="Q446184" s="79"/>
    </row>
    <row r="446185" spans="1:17" ht="24" customHeight="1">
      <c r="A446185" s="103"/>
      <c r="B446185" s="104"/>
      <c r="C446185" s="104"/>
      <c r="D446185" s="105"/>
      <c r="E446185" s="311"/>
      <c r="F446185" s="104"/>
      <c r="G446185" s="309"/>
      <c r="H446185" s="106"/>
      <c r="I446185" s="80"/>
      <c r="J446185" s="80"/>
      <c r="K446185" s="80"/>
      <c r="L446185" s="95"/>
      <c r="M446185" s="95"/>
      <c r="N446185" s="95"/>
      <c r="O446185" s="95"/>
      <c r="P446185" s="79"/>
      <c r="Q446185" s="79"/>
    </row>
    <row r="446186" spans="1:17" ht="24" customHeight="1">
      <c r="A446186" s="103"/>
      <c r="B446186" s="104"/>
      <c r="C446186" s="104"/>
      <c r="D446186" s="105"/>
      <c r="E446186" s="311"/>
      <c r="F446186" s="104"/>
      <c r="G446186" s="309"/>
      <c r="H446186" s="106"/>
      <c r="I446186" s="80"/>
      <c r="J446186" s="80"/>
      <c r="K446186" s="80"/>
      <c r="L446186" s="95"/>
      <c r="M446186" s="95"/>
      <c r="N446186" s="95"/>
      <c r="O446186" s="95"/>
      <c r="P446186" s="79"/>
      <c r="Q446186" s="79"/>
    </row>
    <row r="446187" spans="1:17" ht="24" customHeight="1">
      <c r="A446187" s="103"/>
      <c r="B446187" s="104"/>
      <c r="C446187" s="104"/>
      <c r="D446187" s="105"/>
      <c r="E446187" s="311"/>
      <c r="F446187" s="104"/>
      <c r="G446187" s="309"/>
      <c r="H446187" s="106"/>
      <c r="I446187" s="80"/>
      <c r="J446187" s="80"/>
      <c r="K446187" s="80"/>
      <c r="L446187" s="95"/>
      <c r="M446187" s="95"/>
      <c r="N446187" s="95"/>
      <c r="O446187" s="95"/>
      <c r="P446187" s="79"/>
      <c r="Q446187" s="79"/>
    </row>
    <row r="446188" spans="1:17" ht="24" customHeight="1">
      <c r="A446188" s="103"/>
      <c r="B446188" s="104"/>
      <c r="C446188" s="104"/>
      <c r="D446188" s="105"/>
      <c r="E446188" s="311"/>
      <c r="F446188" s="301"/>
      <c r="G446188" s="309"/>
      <c r="H446188" s="106"/>
      <c r="I446188" s="80"/>
      <c r="J446188" s="80"/>
      <c r="K446188" s="80"/>
      <c r="L446188" s="95"/>
      <c r="M446188" s="95"/>
      <c r="N446188" s="95"/>
      <c r="O446188" s="95"/>
      <c r="P446188" s="79"/>
      <c r="Q446188" s="79"/>
    </row>
    <row r="446189" spans="1:17" ht="24" customHeight="1">
      <c r="A446189" s="103"/>
      <c r="B446189" s="104"/>
      <c r="C446189" s="104"/>
      <c r="D446189" s="105"/>
      <c r="E446189" s="311"/>
      <c r="F446189" s="104"/>
      <c r="G446189" s="309"/>
      <c r="H446189" s="106"/>
      <c r="I446189" s="80"/>
      <c r="J446189" s="80"/>
      <c r="K446189" s="80"/>
      <c r="L446189" s="95"/>
      <c r="M446189" s="95"/>
      <c r="N446189" s="95"/>
      <c r="O446189" s="95"/>
      <c r="P446189" s="79"/>
      <c r="Q446189" s="79"/>
    </row>
    <row r="446190" spans="1:17" ht="24" customHeight="1">
      <c r="A446190" s="103"/>
      <c r="B446190" s="104"/>
      <c r="C446190" s="104"/>
      <c r="D446190" s="105"/>
      <c r="E446190" s="311"/>
      <c r="F446190" s="104"/>
      <c r="G446190" s="309"/>
      <c r="H446190" s="106"/>
      <c r="I446190" s="80"/>
      <c r="J446190" s="80"/>
      <c r="K446190" s="80"/>
      <c r="L446190" s="95"/>
      <c r="M446190" s="95"/>
      <c r="N446190" s="95"/>
      <c r="O446190" s="95"/>
      <c r="P446190" s="79"/>
      <c r="Q446190" s="79"/>
    </row>
    <row r="446191" spans="1:17" ht="24" customHeight="1">
      <c r="A446191" s="103"/>
      <c r="B446191" s="104"/>
      <c r="C446191" s="104"/>
      <c r="D446191" s="105"/>
      <c r="E446191" s="311"/>
      <c r="F446191" s="301"/>
      <c r="G446191" s="309"/>
      <c r="H446191" s="106"/>
      <c r="I446191" s="80"/>
      <c r="J446191" s="80"/>
      <c r="K446191" s="80"/>
      <c r="L446191" s="95"/>
      <c r="M446191" s="95"/>
      <c r="N446191" s="95"/>
      <c r="O446191" s="95"/>
      <c r="P446191" s="79"/>
      <c r="Q446191" s="79"/>
    </row>
    <row r="446192" spans="1:17" ht="24" customHeight="1">
      <c r="A446192" s="103"/>
      <c r="B446192" s="104"/>
      <c r="C446192" s="104"/>
      <c r="D446192" s="105"/>
      <c r="E446192" s="311"/>
      <c r="F446192" s="104"/>
      <c r="G446192" s="309"/>
      <c r="H446192" s="106"/>
      <c r="I446192" s="80"/>
      <c r="J446192" s="80"/>
      <c r="K446192" s="80"/>
      <c r="L446192" s="95"/>
      <c r="M446192" s="95"/>
      <c r="N446192" s="95"/>
      <c r="O446192" s="95"/>
      <c r="P446192" s="79"/>
      <c r="Q446192" s="79"/>
    </row>
    <row r="446193" spans="1:17" ht="24" customHeight="1">
      <c r="A446193" s="103"/>
      <c r="B446193" s="104"/>
      <c r="C446193" s="104"/>
      <c r="D446193" s="105"/>
      <c r="E446193" s="311"/>
      <c r="F446193" s="104"/>
      <c r="G446193" s="309"/>
      <c r="H446193" s="106"/>
      <c r="I446193" s="80"/>
      <c r="J446193" s="80"/>
      <c r="K446193" s="80"/>
      <c r="L446193" s="95"/>
      <c r="M446193" s="95"/>
      <c r="N446193" s="95"/>
      <c r="O446193" s="95"/>
      <c r="P446193" s="79"/>
      <c r="Q446193" s="79"/>
    </row>
    <row r="446194" spans="1:17" ht="24" customHeight="1">
      <c r="A446194" s="103"/>
      <c r="B446194" s="104"/>
      <c r="C446194" s="104"/>
      <c r="D446194" s="105"/>
      <c r="E446194" s="311"/>
      <c r="F446194" s="104"/>
      <c r="G446194" s="309"/>
      <c r="H446194" s="106"/>
      <c r="I446194" s="80"/>
      <c r="J446194" s="80"/>
      <c r="K446194" s="80"/>
      <c r="L446194" s="95"/>
      <c r="M446194" s="95"/>
      <c r="N446194" s="95"/>
      <c r="O446194" s="95"/>
      <c r="P446194" s="79"/>
      <c r="Q446194" s="79"/>
    </row>
    <row r="446195" spans="1:17" ht="24" customHeight="1">
      <c r="A446195" s="103"/>
      <c r="B446195" s="104"/>
      <c r="C446195" s="104"/>
      <c r="D446195" s="105"/>
      <c r="E446195" s="311"/>
      <c r="F446195" s="104"/>
      <c r="G446195" s="309"/>
      <c r="H446195" s="106"/>
      <c r="I446195" s="80"/>
      <c r="J446195" s="80"/>
      <c r="K446195" s="80"/>
      <c r="L446195" s="95"/>
      <c r="M446195" s="95"/>
      <c r="N446195" s="95"/>
      <c r="O446195" s="95"/>
      <c r="P446195" s="79"/>
      <c r="Q446195" s="79"/>
    </row>
    <row r="446196" spans="1:17" ht="24" customHeight="1">
      <c r="A446196" s="103"/>
      <c r="B446196" s="104"/>
      <c r="C446196" s="104"/>
      <c r="D446196" s="105"/>
      <c r="E446196" s="311"/>
      <c r="F446196" s="301"/>
      <c r="G446196" s="309"/>
      <c r="H446196" s="106"/>
      <c r="I446196" s="80"/>
      <c r="J446196" s="80"/>
      <c r="K446196" s="80"/>
      <c r="L446196" s="95"/>
      <c r="M446196" s="95"/>
      <c r="N446196" s="95"/>
      <c r="O446196" s="95"/>
      <c r="P446196" s="79"/>
      <c r="Q446196" s="79"/>
    </row>
    <row r="446197" spans="1:17" ht="24" customHeight="1">
      <c r="A446197" s="103"/>
      <c r="B446197" s="104"/>
      <c r="C446197" s="104"/>
      <c r="D446197" s="105"/>
      <c r="E446197" s="311"/>
      <c r="F446197" s="104"/>
      <c r="G446197" s="309"/>
      <c r="H446197" s="106"/>
      <c r="I446197" s="80"/>
      <c r="J446197" s="80"/>
      <c r="K446197" s="80"/>
      <c r="L446197" s="95"/>
      <c r="M446197" s="95"/>
      <c r="N446197" s="95"/>
      <c r="O446197" s="95"/>
      <c r="P446197" s="79"/>
      <c r="Q446197" s="79"/>
    </row>
    <row r="446198" spans="1:17" ht="24" customHeight="1">
      <c r="A446198" s="103"/>
      <c r="B446198" s="104"/>
      <c r="C446198" s="104"/>
      <c r="D446198" s="105"/>
      <c r="E446198" s="311"/>
      <c r="F446198" s="104"/>
      <c r="G446198" s="309"/>
      <c r="H446198" s="106"/>
      <c r="I446198" s="80"/>
      <c r="J446198" s="80"/>
      <c r="K446198" s="80"/>
      <c r="L446198" s="95"/>
      <c r="M446198" s="95"/>
      <c r="N446198" s="95"/>
      <c r="O446198" s="95"/>
      <c r="P446198" s="79"/>
      <c r="Q446198" s="79"/>
    </row>
    <row r="446199" spans="1:17" ht="24" customHeight="1">
      <c r="A446199" s="103"/>
      <c r="B446199" s="104"/>
      <c r="C446199" s="104"/>
      <c r="D446199" s="105"/>
      <c r="E446199" s="311"/>
      <c r="F446199" s="104"/>
      <c r="G446199" s="309"/>
      <c r="H446199" s="106"/>
      <c r="I446199" s="80"/>
      <c r="J446199" s="80"/>
      <c r="K446199" s="80"/>
      <c r="L446199" s="95"/>
      <c r="M446199" s="95"/>
      <c r="N446199" s="95"/>
      <c r="O446199" s="95"/>
      <c r="P446199" s="79"/>
      <c r="Q446199" s="79"/>
    </row>
    <row r="446200" spans="1:17" ht="24" customHeight="1">
      <c r="A446200" s="103"/>
      <c r="B446200" s="104"/>
      <c r="C446200" s="104"/>
      <c r="D446200" s="105"/>
      <c r="E446200" s="311"/>
      <c r="F446200" s="104"/>
      <c r="G446200" s="309"/>
      <c r="H446200" s="106"/>
      <c r="I446200" s="80"/>
      <c r="J446200" s="80"/>
      <c r="K446200" s="80"/>
      <c r="L446200" s="95"/>
      <c r="M446200" s="95"/>
      <c r="N446200" s="95"/>
      <c r="O446200" s="95"/>
      <c r="P446200" s="79"/>
      <c r="Q446200" s="79"/>
    </row>
    <row r="446201" spans="1:17" ht="24" customHeight="1">
      <c r="A446201" s="103"/>
      <c r="B446201" s="104"/>
      <c r="C446201" s="104"/>
      <c r="D446201" s="105"/>
      <c r="E446201" s="311"/>
      <c r="F446201" s="104"/>
      <c r="G446201" s="309"/>
      <c r="H446201" s="106"/>
      <c r="I446201" s="80"/>
      <c r="J446201" s="80"/>
      <c r="K446201" s="80"/>
      <c r="L446201" s="95"/>
      <c r="M446201" s="95"/>
      <c r="N446201" s="95"/>
      <c r="O446201" s="95"/>
      <c r="P446201" s="79"/>
      <c r="Q446201" s="79"/>
    </row>
    <row r="446202" spans="1:17" ht="24" customHeight="1">
      <c r="A446202" s="103"/>
      <c r="B446202" s="104"/>
      <c r="C446202" s="104"/>
      <c r="D446202" s="105"/>
      <c r="E446202" s="311"/>
      <c r="F446202" s="104"/>
      <c r="G446202" s="309"/>
      <c r="H446202" s="106"/>
      <c r="I446202" s="80"/>
      <c r="J446202" s="80"/>
      <c r="K446202" s="80"/>
      <c r="L446202" s="95"/>
      <c r="M446202" s="95"/>
      <c r="N446202" s="95"/>
      <c r="O446202" s="95"/>
      <c r="P446202" s="79"/>
      <c r="Q446202" s="79"/>
    </row>
    <row r="446203" spans="1:17" ht="24" customHeight="1">
      <c r="A446203" s="103"/>
      <c r="B446203" s="104"/>
      <c r="C446203" s="104"/>
      <c r="D446203" s="105"/>
      <c r="E446203" s="311"/>
      <c r="F446203" s="104"/>
      <c r="G446203" s="309"/>
      <c r="H446203" s="106"/>
      <c r="I446203" s="80"/>
      <c r="J446203" s="80"/>
      <c r="K446203" s="80"/>
      <c r="L446203" s="95"/>
      <c r="M446203" s="95"/>
      <c r="N446203" s="95"/>
      <c r="O446203" s="95"/>
      <c r="P446203" s="79"/>
      <c r="Q446203" s="79"/>
    </row>
    <row r="446204" spans="1:17" ht="24" customHeight="1">
      <c r="A446204" s="103"/>
      <c r="B446204" s="104"/>
      <c r="C446204" s="104"/>
      <c r="D446204" s="105"/>
      <c r="E446204" s="311"/>
      <c r="F446204" s="301"/>
      <c r="G446204" s="309"/>
      <c r="H446204" s="106"/>
      <c r="I446204" s="80"/>
      <c r="J446204" s="80"/>
      <c r="K446204" s="80"/>
      <c r="L446204" s="95"/>
      <c r="M446204" s="95"/>
      <c r="N446204" s="95"/>
      <c r="O446204" s="95"/>
      <c r="P446204" s="79"/>
      <c r="Q446204" s="79"/>
    </row>
    <row r="446205" spans="1:17" ht="24" customHeight="1">
      <c r="A446205" s="103"/>
      <c r="B446205" s="104"/>
      <c r="C446205" s="104"/>
      <c r="D446205" s="105"/>
      <c r="E446205" s="311"/>
      <c r="F446205" s="104"/>
      <c r="G446205" s="309"/>
      <c r="H446205" s="106"/>
      <c r="I446205" s="80"/>
      <c r="J446205" s="80"/>
      <c r="K446205" s="80"/>
      <c r="L446205" s="95"/>
      <c r="M446205" s="95"/>
      <c r="N446205" s="95"/>
      <c r="O446205" s="95"/>
      <c r="P446205" s="79"/>
      <c r="Q446205" s="79"/>
    </row>
    <row r="446206" spans="1:17" ht="24" customHeight="1">
      <c r="A446206" s="103"/>
      <c r="B446206" s="104"/>
      <c r="C446206" s="104"/>
      <c r="D446206" s="105"/>
      <c r="E446206" s="311"/>
      <c r="F446206" s="104"/>
      <c r="G446206" s="309"/>
      <c r="H446206" s="106"/>
      <c r="I446206" s="80"/>
      <c r="J446206" s="80"/>
      <c r="K446206" s="80"/>
      <c r="L446206" s="95"/>
      <c r="M446206" s="95"/>
      <c r="N446206" s="95"/>
      <c r="O446206" s="95"/>
      <c r="P446206" s="79"/>
      <c r="Q446206" s="79"/>
    </row>
    <row r="446207" spans="1:17" ht="24" customHeight="1">
      <c r="A446207" s="103"/>
      <c r="B446207" s="104"/>
      <c r="C446207" s="104"/>
      <c r="D446207" s="105"/>
      <c r="E446207" s="311"/>
      <c r="F446207" s="104"/>
      <c r="G446207" s="309"/>
      <c r="H446207" s="106"/>
      <c r="I446207" s="80"/>
      <c r="J446207" s="80"/>
      <c r="K446207" s="80"/>
      <c r="L446207" s="95"/>
      <c r="M446207" s="95"/>
      <c r="N446207" s="95"/>
      <c r="O446207" s="95"/>
      <c r="P446207" s="79"/>
      <c r="Q446207" s="79"/>
    </row>
    <row r="446208" spans="1:17" ht="24" customHeight="1">
      <c r="A446208" s="103"/>
      <c r="B446208" s="104"/>
      <c r="C446208" s="104"/>
      <c r="D446208" s="105"/>
      <c r="E446208" s="311"/>
      <c r="F446208" s="301"/>
      <c r="G446208" s="309"/>
      <c r="H446208" s="106"/>
      <c r="I446208" s="80"/>
      <c r="J446208" s="80"/>
      <c r="K446208" s="80"/>
      <c r="L446208" s="95"/>
      <c r="M446208" s="95"/>
      <c r="N446208" s="95"/>
      <c r="O446208" s="95"/>
      <c r="P446208" s="79"/>
      <c r="Q446208" s="79"/>
    </row>
    <row r="446209" spans="1:17" ht="24" customHeight="1">
      <c r="A446209" s="103"/>
      <c r="B446209" s="104"/>
      <c r="C446209" s="104"/>
      <c r="D446209" s="105"/>
      <c r="E446209" s="311"/>
      <c r="F446209" s="104"/>
      <c r="G446209" s="309"/>
      <c r="H446209" s="106"/>
      <c r="I446209" s="80"/>
      <c r="J446209" s="80"/>
      <c r="K446209" s="80"/>
      <c r="L446209" s="95"/>
      <c r="M446209" s="95"/>
      <c r="N446209" s="95"/>
      <c r="O446209" s="95"/>
      <c r="P446209" s="79"/>
      <c r="Q446209" s="79"/>
    </row>
    <row r="446210" spans="1:17" ht="24" customHeight="1">
      <c r="A446210" s="103"/>
      <c r="B446210" s="104"/>
      <c r="C446210" s="104"/>
      <c r="D446210" s="105"/>
      <c r="E446210" s="311"/>
      <c r="F446210" s="104"/>
      <c r="G446210" s="309"/>
      <c r="H446210" s="106"/>
      <c r="I446210" s="80"/>
      <c r="J446210" s="80"/>
      <c r="K446210" s="80"/>
      <c r="L446210" s="95"/>
      <c r="M446210" s="95"/>
      <c r="N446210" s="95"/>
      <c r="O446210" s="95"/>
      <c r="P446210" s="79"/>
      <c r="Q446210" s="79"/>
    </row>
    <row r="446211" spans="1:17" ht="24" customHeight="1">
      <c r="A446211" s="103"/>
      <c r="B446211" s="104"/>
      <c r="C446211" s="104"/>
      <c r="D446211" s="105"/>
      <c r="E446211" s="311"/>
      <c r="F446211" s="104"/>
      <c r="G446211" s="309"/>
      <c r="H446211" s="106"/>
      <c r="I446211" s="80"/>
      <c r="J446211" s="80"/>
      <c r="K446211" s="80"/>
      <c r="L446211" s="95"/>
      <c r="M446211" s="95"/>
      <c r="N446211" s="95"/>
      <c r="O446211" s="95"/>
      <c r="P446211" s="79"/>
      <c r="Q446211" s="79"/>
    </row>
    <row r="446212" spans="1:17" ht="24" customHeight="1">
      <c r="A446212" s="103"/>
      <c r="B446212" s="104"/>
      <c r="C446212" s="104"/>
      <c r="D446212" s="105"/>
      <c r="E446212" s="311"/>
      <c r="F446212" s="301"/>
      <c r="G446212" s="309"/>
      <c r="H446212" s="106"/>
      <c r="I446212" s="80"/>
      <c r="J446212" s="80"/>
      <c r="K446212" s="80"/>
      <c r="L446212" s="95"/>
      <c r="M446212" s="95"/>
      <c r="N446212" s="95"/>
      <c r="O446212" s="95"/>
      <c r="P446212" s="79"/>
      <c r="Q446212" s="79"/>
    </row>
    <row r="446213" spans="1:17" ht="24" customHeight="1">
      <c r="A446213" s="103"/>
      <c r="B446213" s="104"/>
      <c r="C446213" s="104"/>
      <c r="D446213" s="105"/>
      <c r="E446213" s="311"/>
      <c r="F446213" s="104"/>
      <c r="G446213" s="309"/>
      <c r="H446213" s="106"/>
      <c r="I446213" s="80"/>
      <c r="J446213" s="80"/>
      <c r="K446213" s="80"/>
      <c r="L446213" s="95"/>
      <c r="M446213" s="95"/>
      <c r="N446213" s="95"/>
      <c r="O446213" s="95"/>
      <c r="P446213" s="79"/>
      <c r="Q446213" s="79"/>
    </row>
    <row r="446214" spans="1:17" ht="24" customHeight="1">
      <c r="A446214" s="103"/>
      <c r="B446214" s="104"/>
      <c r="C446214" s="104"/>
      <c r="D446214" s="105"/>
      <c r="E446214" s="311"/>
      <c r="F446214" s="104"/>
      <c r="G446214" s="309"/>
      <c r="H446214" s="106"/>
      <c r="I446214" s="80"/>
      <c r="J446214" s="80"/>
      <c r="K446214" s="80"/>
      <c r="L446214" s="95"/>
      <c r="M446214" s="95"/>
      <c r="N446214" s="95"/>
      <c r="O446214" s="95"/>
      <c r="P446214" s="79"/>
      <c r="Q446214" s="79"/>
    </row>
    <row r="446215" spans="1:17" ht="24" customHeight="1">
      <c r="A446215" s="103"/>
      <c r="B446215" s="104"/>
      <c r="C446215" s="104"/>
      <c r="D446215" s="105"/>
      <c r="E446215" s="311"/>
      <c r="F446215" s="104"/>
      <c r="G446215" s="309"/>
      <c r="H446215" s="106"/>
      <c r="I446215" s="80"/>
      <c r="J446215" s="80"/>
      <c r="K446215" s="80"/>
      <c r="L446215" s="95"/>
      <c r="M446215" s="95"/>
      <c r="N446215" s="95"/>
      <c r="O446215" s="95"/>
      <c r="P446215" s="79"/>
      <c r="Q446215" s="79"/>
    </row>
    <row r="446216" spans="1:17" ht="24" customHeight="1">
      <c r="A446216" s="103"/>
      <c r="B446216" s="104"/>
      <c r="C446216" s="104"/>
      <c r="D446216" s="105"/>
      <c r="E446216" s="311"/>
      <c r="F446216" s="104"/>
      <c r="G446216" s="309"/>
      <c r="H446216" s="106"/>
      <c r="I446216" s="80"/>
      <c r="J446216" s="80"/>
      <c r="K446216" s="80"/>
      <c r="L446216" s="95"/>
      <c r="M446216" s="95"/>
      <c r="N446216" s="95"/>
      <c r="O446216" s="95"/>
      <c r="P446216" s="79"/>
      <c r="Q446216" s="79"/>
    </row>
    <row r="446217" spans="1:17" ht="24" customHeight="1">
      <c r="A446217" s="103"/>
      <c r="B446217" s="104"/>
      <c r="C446217" s="104"/>
      <c r="D446217" s="105"/>
      <c r="E446217" s="311"/>
      <c r="F446217" s="104"/>
      <c r="G446217" s="309"/>
      <c r="H446217" s="106"/>
      <c r="I446217" s="80"/>
      <c r="J446217" s="80"/>
      <c r="K446217" s="80"/>
      <c r="L446217" s="95"/>
      <c r="M446217" s="95"/>
      <c r="N446217" s="95"/>
      <c r="O446217" s="95"/>
      <c r="P446217" s="79"/>
      <c r="Q446217" s="79"/>
    </row>
    <row r="446218" spans="1:17" ht="24" customHeight="1">
      <c r="A446218" s="103"/>
      <c r="B446218" s="104"/>
      <c r="C446218" s="104"/>
      <c r="D446218" s="105"/>
      <c r="E446218" s="311"/>
      <c r="F446218" s="104"/>
      <c r="G446218" s="309"/>
      <c r="H446218" s="106"/>
      <c r="I446218" s="80"/>
      <c r="J446218" s="80"/>
      <c r="K446218" s="80"/>
      <c r="L446218" s="95"/>
      <c r="M446218" s="95"/>
      <c r="N446218" s="95"/>
      <c r="O446218" s="95"/>
      <c r="P446218" s="79"/>
      <c r="Q446218" s="79"/>
    </row>
    <row r="446219" spans="1:17" ht="24" customHeight="1">
      <c r="A446219" s="103"/>
      <c r="B446219" s="104"/>
      <c r="C446219" s="104"/>
      <c r="D446219" s="105"/>
      <c r="E446219" s="311"/>
      <c r="F446219" s="301"/>
      <c r="G446219" s="309"/>
      <c r="H446219" s="106"/>
      <c r="I446219" s="80"/>
      <c r="J446219" s="80"/>
      <c r="K446219" s="80"/>
      <c r="L446219" s="95"/>
      <c r="M446219" s="95"/>
      <c r="N446219" s="95"/>
      <c r="O446219" s="95"/>
      <c r="P446219" s="79"/>
      <c r="Q446219" s="79"/>
    </row>
    <row r="446220" spans="1:17" ht="24" customHeight="1">
      <c r="A446220" s="103"/>
      <c r="B446220" s="104"/>
      <c r="C446220" s="104"/>
      <c r="D446220" s="105"/>
      <c r="E446220" s="311"/>
      <c r="F446220" s="104"/>
      <c r="G446220" s="309"/>
      <c r="H446220" s="106"/>
      <c r="I446220" s="80"/>
      <c r="J446220" s="80"/>
      <c r="K446220" s="80"/>
      <c r="L446220" s="95"/>
      <c r="M446220" s="95"/>
      <c r="N446220" s="95"/>
      <c r="O446220" s="95"/>
      <c r="P446220" s="79"/>
      <c r="Q446220" s="79"/>
    </row>
    <row r="446221" spans="1:17" ht="24" customHeight="1">
      <c r="A446221" s="103"/>
      <c r="B446221" s="104"/>
      <c r="C446221" s="104"/>
      <c r="D446221" s="105"/>
      <c r="E446221" s="311"/>
      <c r="F446221" s="104"/>
      <c r="G446221" s="309"/>
      <c r="H446221" s="106"/>
      <c r="I446221" s="80"/>
      <c r="J446221" s="80"/>
      <c r="K446221" s="80"/>
      <c r="L446221" s="95"/>
      <c r="M446221" s="95"/>
      <c r="N446221" s="95"/>
      <c r="O446221" s="95"/>
      <c r="P446221" s="79"/>
      <c r="Q446221" s="79"/>
    </row>
    <row r="446222" spans="1:17" ht="24" customHeight="1">
      <c r="A446222" s="103"/>
      <c r="B446222" s="104"/>
      <c r="C446222" s="104"/>
      <c r="D446222" s="105"/>
      <c r="E446222" s="311"/>
      <c r="F446222" s="104"/>
      <c r="G446222" s="309"/>
      <c r="H446222" s="106"/>
      <c r="I446222" s="80"/>
      <c r="J446222" s="80"/>
      <c r="K446222" s="80"/>
      <c r="L446222" s="95"/>
      <c r="M446222" s="95"/>
      <c r="N446222" s="95"/>
      <c r="O446222" s="95"/>
      <c r="P446222" s="79"/>
      <c r="Q446222" s="79"/>
    </row>
    <row r="446223" spans="1:17" ht="24" customHeight="1">
      <c r="A446223" s="103"/>
      <c r="B446223" s="104"/>
      <c r="C446223" s="104"/>
      <c r="D446223" s="105"/>
      <c r="E446223" s="311"/>
      <c r="F446223" s="104"/>
      <c r="G446223" s="309"/>
      <c r="H446223" s="106"/>
      <c r="I446223" s="80"/>
      <c r="J446223" s="80"/>
      <c r="K446223" s="80"/>
      <c r="L446223" s="95"/>
      <c r="M446223" s="95"/>
      <c r="N446223" s="95"/>
      <c r="O446223" s="95"/>
      <c r="P446223" s="79"/>
      <c r="Q446223" s="79"/>
    </row>
    <row r="446224" spans="1:17" ht="24" customHeight="1">
      <c r="A446224" s="103"/>
      <c r="B446224" s="104"/>
      <c r="C446224" s="104"/>
      <c r="D446224" s="105"/>
      <c r="E446224" s="311"/>
      <c r="F446224" s="104"/>
      <c r="G446224" s="309"/>
      <c r="H446224" s="106"/>
      <c r="I446224" s="80"/>
      <c r="J446224" s="80"/>
      <c r="K446224" s="80"/>
      <c r="L446224" s="95"/>
      <c r="M446224" s="95"/>
      <c r="N446224" s="95"/>
      <c r="O446224" s="95"/>
      <c r="P446224" s="79"/>
      <c r="Q446224" s="79"/>
    </row>
    <row r="446225" spans="1:17" ht="24" customHeight="1">
      <c r="A446225" s="103"/>
      <c r="B446225" s="104"/>
      <c r="C446225" s="104"/>
      <c r="D446225" s="105"/>
      <c r="E446225" s="311"/>
      <c r="F446225" s="104"/>
      <c r="G446225" s="309"/>
      <c r="H446225" s="106"/>
      <c r="I446225" s="80"/>
      <c r="J446225" s="80"/>
      <c r="K446225" s="80"/>
      <c r="L446225" s="95"/>
      <c r="M446225" s="95"/>
      <c r="N446225" s="95"/>
      <c r="O446225" s="95"/>
      <c r="P446225" s="79"/>
      <c r="Q446225" s="79"/>
    </row>
    <row r="446226" spans="1:17" ht="24" customHeight="1">
      <c r="A446226" s="103"/>
      <c r="B446226" s="104"/>
      <c r="C446226" s="104"/>
      <c r="D446226" s="105"/>
      <c r="E446226" s="311"/>
      <c r="F446226" s="104"/>
      <c r="G446226" s="309"/>
      <c r="H446226" s="106"/>
      <c r="I446226" s="80"/>
      <c r="J446226" s="80"/>
      <c r="K446226" s="80"/>
      <c r="L446226" s="95"/>
      <c r="M446226" s="95"/>
      <c r="N446226" s="95"/>
      <c r="O446226" s="95"/>
      <c r="P446226" s="79"/>
      <c r="Q446226" s="79"/>
    </row>
    <row r="446227" spans="1:17" ht="24" customHeight="1">
      <c r="A446227" s="103"/>
      <c r="B446227" s="104"/>
      <c r="C446227" s="104"/>
      <c r="D446227" s="105"/>
      <c r="E446227" s="311"/>
      <c r="F446227" s="301"/>
      <c r="G446227" s="309"/>
      <c r="H446227" s="106"/>
      <c r="I446227" s="80"/>
      <c r="J446227" s="80"/>
      <c r="K446227" s="80"/>
      <c r="L446227" s="95"/>
      <c r="M446227" s="95"/>
      <c r="N446227" s="95"/>
      <c r="O446227" s="95"/>
      <c r="P446227" s="79"/>
      <c r="Q446227" s="79"/>
    </row>
    <row r="446228" spans="1:17" ht="24" customHeight="1">
      <c r="A446228" s="103"/>
      <c r="B446228" s="104"/>
      <c r="C446228" s="104"/>
      <c r="D446228" s="105"/>
      <c r="E446228" s="311"/>
      <c r="F446228" s="104"/>
      <c r="G446228" s="309"/>
      <c r="H446228" s="106"/>
      <c r="I446228" s="80"/>
      <c r="J446228" s="80"/>
      <c r="K446228" s="80"/>
      <c r="L446228" s="95"/>
      <c r="M446228" s="95"/>
      <c r="N446228" s="95"/>
      <c r="O446228" s="95"/>
      <c r="P446228" s="79"/>
      <c r="Q446228" s="79"/>
    </row>
    <row r="446229" spans="1:17" ht="24" customHeight="1">
      <c r="A446229" s="103"/>
      <c r="B446229" s="104"/>
      <c r="C446229" s="104"/>
      <c r="D446229" s="105"/>
      <c r="E446229" s="311"/>
      <c r="F446229" s="104"/>
      <c r="G446229" s="309"/>
      <c r="H446229" s="106"/>
      <c r="I446229" s="80"/>
      <c r="J446229" s="80"/>
      <c r="K446229" s="80"/>
      <c r="L446229" s="95"/>
      <c r="M446229" s="95"/>
      <c r="N446229" s="95"/>
      <c r="O446229" s="95"/>
      <c r="P446229" s="79"/>
      <c r="Q446229" s="79"/>
    </row>
    <row r="446230" spans="1:17" ht="24" customHeight="1">
      <c r="A446230" s="103"/>
      <c r="B446230" s="104"/>
      <c r="C446230" s="104"/>
      <c r="D446230" s="105"/>
      <c r="E446230" s="311"/>
      <c r="F446230" s="104"/>
      <c r="G446230" s="309"/>
      <c r="H446230" s="106"/>
      <c r="I446230" s="80"/>
      <c r="J446230" s="80"/>
      <c r="K446230" s="80"/>
      <c r="L446230" s="95"/>
      <c r="M446230" s="95"/>
      <c r="N446230" s="95"/>
      <c r="O446230" s="95"/>
      <c r="P446230" s="79"/>
      <c r="Q446230" s="79"/>
    </row>
    <row r="446231" spans="1:17" ht="24" customHeight="1">
      <c r="A446231" s="103"/>
      <c r="B446231" s="104"/>
      <c r="C446231" s="104"/>
      <c r="D446231" s="105"/>
      <c r="E446231" s="311"/>
      <c r="F446231" s="104"/>
      <c r="G446231" s="309"/>
      <c r="H446231" s="106"/>
      <c r="I446231" s="80"/>
      <c r="J446231" s="80"/>
      <c r="K446231" s="80"/>
      <c r="L446231" s="95"/>
      <c r="M446231" s="95"/>
      <c r="N446231" s="95"/>
      <c r="O446231" s="95"/>
      <c r="P446231" s="79"/>
      <c r="Q446231" s="79"/>
    </row>
    <row r="446232" spans="1:17" ht="24" customHeight="1">
      <c r="A446232" s="103"/>
      <c r="B446232" s="104"/>
      <c r="C446232" s="104"/>
      <c r="D446232" s="105"/>
      <c r="E446232" s="311"/>
      <c r="F446232" s="301"/>
      <c r="G446232" s="309"/>
      <c r="H446232" s="106"/>
      <c r="I446232" s="80"/>
      <c r="J446232" s="80"/>
      <c r="K446232" s="80"/>
      <c r="L446232" s="95"/>
      <c r="M446232" s="95"/>
      <c r="N446232" s="95"/>
      <c r="O446232" s="95"/>
      <c r="P446232" s="79"/>
      <c r="Q446232" s="79"/>
    </row>
    <row r="446233" spans="1:17" ht="24" customHeight="1">
      <c r="A446233" s="103"/>
      <c r="B446233" s="104"/>
      <c r="C446233" s="104"/>
      <c r="D446233" s="105"/>
      <c r="E446233" s="311"/>
      <c r="F446233" s="104"/>
      <c r="G446233" s="309"/>
      <c r="H446233" s="106"/>
      <c r="I446233" s="80"/>
      <c r="J446233" s="80"/>
      <c r="K446233" s="80"/>
      <c r="L446233" s="95"/>
      <c r="M446233" s="95"/>
      <c r="N446233" s="95"/>
      <c r="O446233" s="95"/>
      <c r="P446233" s="79"/>
      <c r="Q446233" s="79"/>
    </row>
    <row r="446234" spans="1:17" ht="24" customHeight="1">
      <c r="A446234" s="103"/>
      <c r="B446234" s="104"/>
      <c r="C446234" s="104"/>
      <c r="D446234" s="105"/>
      <c r="E446234" s="311"/>
      <c r="F446234" s="104"/>
      <c r="G446234" s="309"/>
      <c r="H446234" s="106"/>
      <c r="I446234" s="80"/>
      <c r="J446234" s="80"/>
      <c r="K446234" s="80"/>
      <c r="L446234" s="95"/>
      <c r="M446234" s="95"/>
      <c r="N446234" s="95"/>
      <c r="O446234" s="95"/>
      <c r="P446234" s="79"/>
      <c r="Q446234" s="79"/>
    </row>
    <row r="446235" spans="1:17" ht="24" customHeight="1">
      <c r="A446235" s="103"/>
      <c r="B446235" s="104"/>
      <c r="C446235" s="104"/>
      <c r="D446235" s="105"/>
      <c r="E446235" s="311"/>
      <c r="F446235" s="104"/>
      <c r="G446235" s="309"/>
      <c r="H446235" s="106"/>
      <c r="I446235" s="80"/>
      <c r="J446235" s="80"/>
      <c r="K446235" s="80"/>
      <c r="L446235" s="95"/>
      <c r="M446235" s="95"/>
      <c r="N446235" s="95"/>
      <c r="O446235" s="95"/>
      <c r="P446235" s="79"/>
      <c r="Q446235" s="79"/>
    </row>
    <row r="446236" spans="1:17" ht="24" customHeight="1">
      <c r="A446236" s="103"/>
      <c r="B446236" s="104"/>
      <c r="C446236" s="104"/>
      <c r="D446236" s="105"/>
      <c r="E446236" s="311"/>
      <c r="F446236" s="104"/>
      <c r="G446236" s="309"/>
      <c r="H446236" s="106"/>
      <c r="I446236" s="80"/>
      <c r="J446236" s="80"/>
      <c r="K446236" s="80"/>
      <c r="L446236" s="95"/>
      <c r="M446236" s="95"/>
      <c r="N446236" s="95"/>
      <c r="O446236" s="95"/>
      <c r="P446236" s="79"/>
      <c r="Q446236" s="79"/>
    </row>
    <row r="446237" spans="1:17" ht="24" customHeight="1">
      <c r="A446237" s="103"/>
      <c r="B446237" s="104"/>
      <c r="C446237" s="104"/>
      <c r="D446237" s="105"/>
      <c r="E446237" s="311"/>
      <c r="F446237" s="104"/>
      <c r="G446237" s="309"/>
      <c r="H446237" s="106"/>
      <c r="I446237" s="80"/>
      <c r="J446237" s="80"/>
      <c r="K446237" s="80"/>
      <c r="L446237" s="95"/>
      <c r="M446237" s="95"/>
      <c r="N446237" s="95"/>
      <c r="O446237" s="95"/>
      <c r="P446237" s="79"/>
      <c r="Q446237" s="79"/>
    </row>
    <row r="446238" spans="1:17" ht="24" customHeight="1">
      <c r="A446238" s="103"/>
      <c r="B446238" s="104"/>
      <c r="C446238" s="104"/>
      <c r="D446238" s="105"/>
      <c r="E446238" s="311"/>
      <c r="F446238" s="104"/>
      <c r="G446238" s="309"/>
      <c r="H446238" s="106"/>
      <c r="I446238" s="80"/>
      <c r="J446238" s="80"/>
      <c r="K446238" s="80"/>
      <c r="L446238" s="95"/>
      <c r="M446238" s="95"/>
      <c r="N446238" s="95"/>
      <c r="O446238" s="95"/>
      <c r="P446238" s="79"/>
      <c r="Q446238" s="79"/>
    </row>
    <row r="446239" spans="1:17" ht="24" customHeight="1">
      <c r="A446239" s="103"/>
      <c r="B446239" s="104"/>
      <c r="C446239" s="104"/>
      <c r="D446239" s="105"/>
      <c r="E446239" s="311"/>
      <c r="F446239" s="301"/>
      <c r="G446239" s="309"/>
      <c r="H446239" s="106"/>
      <c r="I446239" s="80"/>
      <c r="J446239" s="80"/>
      <c r="K446239" s="80"/>
      <c r="L446239" s="95"/>
      <c r="M446239" s="95"/>
      <c r="N446239" s="95"/>
      <c r="O446239" s="95"/>
      <c r="P446239" s="79"/>
      <c r="Q446239" s="79"/>
    </row>
    <row r="446240" spans="1:17" ht="24" customHeight="1">
      <c r="A446240" s="103"/>
      <c r="B446240" s="104"/>
      <c r="C446240" s="104"/>
      <c r="D446240" s="105"/>
      <c r="E446240" s="311"/>
      <c r="F446240" s="104"/>
      <c r="G446240" s="309"/>
      <c r="H446240" s="106"/>
      <c r="I446240" s="80"/>
      <c r="J446240" s="80"/>
      <c r="K446240" s="80"/>
      <c r="L446240" s="95"/>
      <c r="M446240" s="95"/>
      <c r="N446240" s="95"/>
      <c r="O446240" s="95"/>
      <c r="P446240" s="79"/>
      <c r="Q446240" s="79"/>
    </row>
    <row r="446241" spans="1:17" ht="24" customHeight="1">
      <c r="A446241" s="103"/>
      <c r="B446241" s="104"/>
      <c r="C446241" s="104"/>
      <c r="D446241" s="105"/>
      <c r="E446241" s="311"/>
      <c r="F446241" s="104"/>
      <c r="G446241" s="309"/>
      <c r="H446241" s="106"/>
      <c r="I446241" s="80"/>
      <c r="J446241" s="80"/>
      <c r="K446241" s="80"/>
      <c r="L446241" s="95"/>
      <c r="M446241" s="95"/>
      <c r="N446241" s="95"/>
      <c r="O446241" s="95"/>
      <c r="P446241" s="79"/>
      <c r="Q446241" s="79"/>
    </row>
    <row r="446242" spans="1:17" ht="24" customHeight="1">
      <c r="A446242" s="103"/>
      <c r="B446242" s="104"/>
      <c r="C446242" s="104"/>
      <c r="D446242" s="105"/>
      <c r="E446242" s="311"/>
      <c r="F446242" s="104"/>
      <c r="G446242" s="309"/>
      <c r="H446242" s="106"/>
      <c r="I446242" s="80"/>
      <c r="J446242" s="80"/>
      <c r="K446242" s="80"/>
      <c r="L446242" s="95"/>
      <c r="M446242" s="95"/>
      <c r="N446242" s="95"/>
      <c r="O446242" s="95"/>
      <c r="P446242" s="79"/>
      <c r="Q446242" s="79"/>
    </row>
    <row r="446243" spans="1:17" ht="24" customHeight="1">
      <c r="A446243" s="103"/>
      <c r="B446243" s="104"/>
      <c r="C446243" s="104"/>
      <c r="D446243" s="105"/>
      <c r="E446243" s="311"/>
      <c r="F446243" s="104"/>
      <c r="G446243" s="309"/>
      <c r="H446243" s="106"/>
      <c r="I446243" s="80"/>
      <c r="J446243" s="80"/>
      <c r="K446243" s="80"/>
      <c r="L446243" s="95"/>
      <c r="M446243" s="95"/>
      <c r="N446243" s="95"/>
      <c r="O446243" s="95"/>
      <c r="P446243" s="79"/>
      <c r="Q446243" s="79"/>
    </row>
    <row r="446244" spans="1:17" ht="24" customHeight="1">
      <c r="A446244" s="103"/>
      <c r="B446244" s="104"/>
      <c r="C446244" s="104"/>
      <c r="D446244" s="105"/>
      <c r="E446244" s="311"/>
      <c r="F446244" s="104"/>
      <c r="G446244" s="309"/>
      <c r="H446244" s="106"/>
      <c r="I446244" s="80"/>
      <c r="J446244" s="80"/>
      <c r="K446244" s="80"/>
      <c r="L446244" s="95"/>
      <c r="M446244" s="95"/>
      <c r="N446244" s="95"/>
      <c r="O446244" s="95"/>
      <c r="P446244" s="79"/>
      <c r="Q446244" s="79"/>
    </row>
    <row r="446245" spans="1:17" ht="24" customHeight="1">
      <c r="A446245" s="103"/>
      <c r="B446245" s="104"/>
      <c r="C446245" s="104"/>
      <c r="D446245" s="105"/>
      <c r="E446245" s="311"/>
      <c r="F446245" s="104"/>
      <c r="G446245" s="309"/>
      <c r="H446245" s="106"/>
      <c r="I446245" s="80"/>
      <c r="J446245" s="80"/>
      <c r="K446245" s="80"/>
      <c r="L446245" s="95"/>
      <c r="M446245" s="95"/>
      <c r="N446245" s="95"/>
      <c r="O446245" s="95"/>
      <c r="P446245" s="79"/>
      <c r="Q446245" s="79"/>
    </row>
    <row r="446246" spans="1:17" ht="24" customHeight="1">
      <c r="A446246" s="103"/>
      <c r="B446246" s="104"/>
      <c r="C446246" s="104"/>
      <c r="D446246" s="105"/>
      <c r="E446246" s="311"/>
      <c r="F446246" s="104"/>
      <c r="G446246" s="309"/>
      <c r="H446246" s="106"/>
      <c r="I446246" s="80"/>
      <c r="J446246" s="80"/>
      <c r="K446246" s="80"/>
      <c r="L446246" s="95"/>
      <c r="M446246" s="95"/>
      <c r="N446246" s="95"/>
      <c r="O446246" s="95"/>
      <c r="P446246" s="79"/>
      <c r="Q446246" s="79"/>
    </row>
    <row r="446247" spans="1:17" ht="24" customHeight="1">
      <c r="A446247" s="103"/>
      <c r="B446247" s="104"/>
      <c r="C446247" s="104"/>
      <c r="D446247" s="105"/>
      <c r="E446247" s="311"/>
      <c r="F446247" s="104"/>
      <c r="G446247" s="309"/>
      <c r="H446247" s="106"/>
      <c r="I446247" s="80"/>
      <c r="J446247" s="80"/>
      <c r="K446247" s="80"/>
      <c r="L446247" s="95"/>
      <c r="M446247" s="95"/>
      <c r="N446247" s="95"/>
      <c r="O446247" s="95"/>
      <c r="P446247" s="79"/>
      <c r="Q446247" s="79"/>
    </row>
    <row r="446248" spans="1:17" ht="24" customHeight="1">
      <c r="A446248" s="103"/>
      <c r="B446248" s="104"/>
      <c r="C446248" s="104"/>
      <c r="D446248" s="105"/>
      <c r="E446248" s="311"/>
      <c r="F446248" s="104"/>
      <c r="G446248" s="309"/>
      <c r="H446248" s="106"/>
      <c r="I446248" s="80"/>
      <c r="J446248" s="80"/>
      <c r="K446248" s="80"/>
      <c r="L446248" s="95"/>
      <c r="M446248" s="95"/>
      <c r="N446248" s="95"/>
      <c r="O446248" s="95"/>
      <c r="P446248" s="79"/>
      <c r="Q446248" s="79"/>
    </row>
    <row r="446249" spans="1:17" ht="24" customHeight="1">
      <c r="A446249" s="103"/>
      <c r="B446249" s="104"/>
      <c r="C446249" s="104"/>
      <c r="D446249" s="105"/>
      <c r="E446249" s="311"/>
      <c r="F446249" s="301"/>
      <c r="G446249" s="309"/>
      <c r="H446249" s="106"/>
      <c r="I446249" s="80"/>
      <c r="J446249" s="80"/>
      <c r="K446249" s="80"/>
      <c r="L446249" s="95"/>
      <c r="M446249" s="95"/>
      <c r="N446249" s="95"/>
      <c r="O446249" s="95"/>
      <c r="P446249" s="79"/>
      <c r="Q446249" s="79"/>
    </row>
    <row r="446250" spans="1:17" ht="24" customHeight="1">
      <c r="A446250" s="103"/>
      <c r="B446250" s="104"/>
      <c r="C446250" s="104"/>
      <c r="D446250" s="105"/>
      <c r="E446250" s="311"/>
      <c r="F446250" s="104"/>
      <c r="G446250" s="309"/>
      <c r="H446250" s="106"/>
      <c r="I446250" s="80"/>
      <c r="J446250" s="80"/>
      <c r="K446250" s="80"/>
      <c r="L446250" s="95"/>
      <c r="M446250" s="95"/>
      <c r="N446250" s="95"/>
      <c r="O446250" s="95"/>
      <c r="P446250" s="79"/>
      <c r="Q446250" s="79"/>
    </row>
    <row r="446251" spans="1:17" ht="24" customHeight="1">
      <c r="A446251" s="103"/>
      <c r="B446251" s="104"/>
      <c r="C446251" s="104"/>
      <c r="D446251" s="105"/>
      <c r="E446251" s="311"/>
      <c r="F446251" s="104"/>
      <c r="G446251" s="309"/>
      <c r="H446251" s="106"/>
      <c r="I446251" s="80"/>
      <c r="J446251" s="80"/>
      <c r="K446251" s="80"/>
      <c r="L446251" s="95"/>
      <c r="M446251" s="95"/>
      <c r="N446251" s="95"/>
      <c r="O446251" s="95"/>
      <c r="P446251" s="79"/>
      <c r="Q446251" s="79"/>
    </row>
    <row r="446252" spans="1:17" ht="24" customHeight="1">
      <c r="A446252" s="103"/>
      <c r="B446252" s="104"/>
      <c r="C446252" s="104"/>
      <c r="D446252" s="105"/>
      <c r="E446252" s="311"/>
      <c r="F446252" s="104"/>
      <c r="G446252" s="309"/>
      <c r="H446252" s="106"/>
      <c r="I446252" s="80"/>
      <c r="J446252" s="80"/>
      <c r="K446252" s="80"/>
      <c r="L446252" s="95"/>
      <c r="M446252" s="95"/>
      <c r="N446252" s="95"/>
      <c r="O446252" s="95"/>
      <c r="P446252" s="79"/>
      <c r="Q446252" s="79"/>
    </row>
    <row r="446253" spans="1:17" ht="24" customHeight="1">
      <c r="A446253" s="103"/>
      <c r="B446253" s="104"/>
      <c r="C446253" s="104"/>
      <c r="D446253" s="105"/>
      <c r="E446253" s="311"/>
      <c r="F446253" s="104"/>
      <c r="G446253" s="309"/>
      <c r="H446253" s="106"/>
      <c r="I446253" s="80"/>
      <c r="J446253" s="80"/>
      <c r="K446253" s="80"/>
      <c r="L446253" s="95"/>
      <c r="M446253" s="95"/>
      <c r="N446253" s="95"/>
      <c r="O446253" s="95"/>
      <c r="P446253" s="79"/>
      <c r="Q446253" s="79"/>
    </row>
    <row r="446254" spans="1:17" ht="24" customHeight="1">
      <c r="A446254" s="103"/>
      <c r="B446254" s="104"/>
      <c r="C446254" s="104"/>
      <c r="D446254" s="105"/>
      <c r="E446254" s="311"/>
      <c r="F446254" s="104"/>
      <c r="G446254" s="309"/>
      <c r="H446254" s="106"/>
      <c r="I446254" s="80"/>
      <c r="J446254" s="80"/>
      <c r="K446254" s="80"/>
      <c r="L446254" s="95"/>
      <c r="M446254" s="95"/>
      <c r="N446254" s="95"/>
      <c r="O446254" s="95"/>
      <c r="P446254" s="79"/>
      <c r="Q446254" s="79"/>
    </row>
    <row r="446255" spans="1:17" ht="24" customHeight="1">
      <c r="A446255" s="103"/>
      <c r="B446255" s="104"/>
      <c r="C446255" s="104"/>
      <c r="D446255" s="105"/>
      <c r="E446255" s="311"/>
      <c r="F446255" s="104"/>
      <c r="G446255" s="309"/>
      <c r="H446255" s="106"/>
      <c r="I446255" s="80"/>
      <c r="J446255" s="80"/>
      <c r="K446255" s="80"/>
      <c r="L446255" s="95"/>
      <c r="M446255" s="95"/>
      <c r="N446255" s="95"/>
      <c r="O446255" s="95"/>
      <c r="P446255" s="79"/>
      <c r="Q446255" s="79"/>
    </row>
    <row r="446256" spans="1:17" ht="24" customHeight="1">
      <c r="A446256" s="103"/>
      <c r="B446256" s="104"/>
      <c r="C446256" s="104"/>
      <c r="D446256" s="105"/>
      <c r="E446256" s="311"/>
      <c r="F446256" s="104"/>
      <c r="G446256" s="309"/>
      <c r="H446256" s="106"/>
      <c r="I446256" s="80"/>
      <c r="J446256" s="80"/>
      <c r="K446256" s="80"/>
      <c r="L446256" s="95"/>
      <c r="M446256" s="95"/>
      <c r="N446256" s="95"/>
      <c r="O446256" s="95"/>
      <c r="P446256" s="79"/>
      <c r="Q446256" s="79"/>
    </row>
    <row r="446257" spans="1:17" ht="24" customHeight="1">
      <c r="A446257" s="103"/>
      <c r="B446257" s="104"/>
      <c r="C446257" s="104"/>
      <c r="D446257" s="105"/>
      <c r="E446257" s="311"/>
      <c r="F446257" s="301"/>
      <c r="G446257" s="309"/>
      <c r="H446257" s="106"/>
      <c r="I446257" s="80"/>
      <c r="J446257" s="80"/>
      <c r="K446257" s="80"/>
      <c r="L446257" s="95"/>
      <c r="M446257" s="95"/>
      <c r="N446257" s="95"/>
      <c r="O446257" s="95"/>
      <c r="P446257" s="79"/>
      <c r="Q446257" s="79"/>
    </row>
    <row r="446258" spans="1:17" ht="24" customHeight="1">
      <c r="A446258" s="103"/>
      <c r="B446258" s="104"/>
      <c r="C446258" s="104"/>
      <c r="D446258" s="105"/>
      <c r="E446258" s="311"/>
      <c r="F446258" s="104"/>
      <c r="G446258" s="309"/>
      <c r="H446258" s="106"/>
      <c r="I446258" s="80"/>
      <c r="J446258" s="80"/>
      <c r="K446258" s="80"/>
      <c r="L446258" s="95"/>
      <c r="M446258" s="95"/>
      <c r="N446258" s="95"/>
      <c r="O446258" s="95"/>
      <c r="P446258" s="79"/>
      <c r="Q446258" s="79"/>
    </row>
    <row r="446259" spans="1:17" ht="24" customHeight="1">
      <c r="A446259" s="103"/>
      <c r="B446259" s="104"/>
      <c r="C446259" s="104"/>
      <c r="D446259" s="105"/>
      <c r="E446259" s="311"/>
      <c r="F446259" s="104"/>
      <c r="G446259" s="309"/>
      <c r="H446259" s="106"/>
      <c r="I446259" s="80"/>
      <c r="J446259" s="80"/>
      <c r="K446259" s="80"/>
      <c r="L446259" s="95"/>
      <c r="M446259" s="95"/>
      <c r="N446259" s="95"/>
      <c r="O446259" s="95"/>
      <c r="P446259" s="79"/>
      <c r="Q446259" s="79"/>
    </row>
    <row r="446260" spans="1:17" ht="24" customHeight="1">
      <c r="A446260" s="103"/>
      <c r="B446260" s="104"/>
      <c r="C446260" s="104"/>
      <c r="D446260" s="105"/>
      <c r="E446260" s="311"/>
      <c r="F446260" s="104"/>
      <c r="G446260" s="309"/>
      <c r="H446260" s="106"/>
      <c r="I446260" s="80"/>
      <c r="J446260" s="80"/>
      <c r="K446260" s="80"/>
      <c r="L446260" s="95"/>
      <c r="M446260" s="95"/>
      <c r="N446260" s="95"/>
      <c r="O446260" s="95"/>
      <c r="P446260" s="79"/>
      <c r="Q446260" s="79"/>
    </row>
    <row r="446261" spans="1:17" ht="24" customHeight="1">
      <c r="A446261" s="103"/>
      <c r="B446261" s="104"/>
      <c r="C446261" s="104"/>
      <c r="D446261" s="105"/>
      <c r="E446261" s="311"/>
      <c r="F446261" s="104"/>
      <c r="G446261" s="309"/>
      <c r="H446261" s="106"/>
      <c r="I446261" s="80"/>
      <c r="J446261" s="80"/>
      <c r="K446261" s="80"/>
      <c r="L446261" s="95"/>
      <c r="M446261" s="95"/>
      <c r="N446261" s="95"/>
      <c r="O446261" s="95"/>
      <c r="P446261" s="79"/>
      <c r="Q446261" s="79"/>
    </row>
    <row r="446262" spans="1:17" ht="24" customHeight="1">
      <c r="A446262" s="103"/>
      <c r="B446262" s="104"/>
      <c r="C446262" s="104"/>
      <c r="D446262" s="105"/>
      <c r="E446262" s="311"/>
      <c r="F446262" s="104"/>
      <c r="G446262" s="309"/>
      <c r="H446262" s="106"/>
      <c r="I446262" s="80"/>
      <c r="J446262" s="80"/>
      <c r="K446262" s="80"/>
      <c r="L446262" s="95"/>
      <c r="M446262" s="95"/>
      <c r="N446262" s="95"/>
      <c r="O446262" s="95"/>
      <c r="P446262" s="79"/>
      <c r="Q446262" s="79"/>
    </row>
    <row r="446263" spans="1:17" ht="24" customHeight="1">
      <c r="A446263" s="103"/>
      <c r="B446263" s="104"/>
      <c r="C446263" s="104"/>
      <c r="D446263" s="105"/>
      <c r="E446263" s="311"/>
      <c r="F446263" s="104"/>
      <c r="G446263" s="309"/>
      <c r="H446263" s="106"/>
      <c r="I446263" s="80"/>
      <c r="J446263" s="80"/>
      <c r="K446263" s="80"/>
      <c r="L446263" s="95"/>
      <c r="M446263" s="95"/>
      <c r="N446263" s="95"/>
      <c r="O446263" s="95"/>
      <c r="P446263" s="79"/>
      <c r="Q446263" s="79"/>
    </row>
    <row r="446264" spans="1:17" ht="24" customHeight="1">
      <c r="A446264" s="103"/>
      <c r="B446264" s="104"/>
      <c r="C446264" s="104"/>
      <c r="D446264" s="105"/>
      <c r="E446264" s="311"/>
      <c r="F446264" s="104"/>
      <c r="G446264" s="309"/>
      <c r="H446264" s="106"/>
      <c r="I446264" s="80"/>
      <c r="J446264" s="80"/>
      <c r="K446264" s="80"/>
      <c r="L446264" s="95"/>
      <c r="M446264" s="95"/>
      <c r="N446264" s="95"/>
      <c r="O446264" s="95"/>
      <c r="P446264" s="79"/>
      <c r="Q446264" s="79"/>
    </row>
    <row r="446265" spans="1:17" ht="24" customHeight="1">
      <c r="A446265" s="103"/>
      <c r="B446265" s="104"/>
      <c r="C446265" s="104"/>
      <c r="D446265" s="105"/>
      <c r="E446265" s="311"/>
      <c r="F446265" s="104"/>
      <c r="G446265" s="309"/>
      <c r="H446265" s="106"/>
      <c r="I446265" s="80"/>
      <c r="J446265" s="80"/>
      <c r="K446265" s="80"/>
      <c r="L446265" s="95"/>
      <c r="M446265" s="95"/>
      <c r="N446265" s="95"/>
      <c r="O446265" s="95"/>
      <c r="P446265" s="79"/>
      <c r="Q446265" s="79"/>
    </row>
    <row r="446266" spans="1:17" ht="24" customHeight="1">
      <c r="A446266" s="103"/>
      <c r="B446266" s="104"/>
      <c r="C446266" s="104"/>
      <c r="D446266" s="105"/>
      <c r="E446266" s="311"/>
      <c r="F446266" s="104"/>
      <c r="G446266" s="309"/>
      <c r="H446266" s="106"/>
      <c r="I446266" s="80"/>
      <c r="J446266" s="80"/>
      <c r="K446266" s="80"/>
      <c r="L446266" s="95"/>
      <c r="M446266" s="95"/>
      <c r="N446266" s="95"/>
      <c r="O446266" s="95"/>
      <c r="P446266" s="79"/>
      <c r="Q446266" s="79"/>
    </row>
    <row r="446267" spans="1:17" ht="24" customHeight="1">
      <c r="A446267" s="103"/>
      <c r="B446267" s="104"/>
      <c r="C446267" s="104"/>
      <c r="D446267" s="105"/>
      <c r="E446267" s="311"/>
      <c r="F446267" s="104"/>
      <c r="G446267" s="309"/>
      <c r="H446267" s="106"/>
      <c r="I446267" s="80"/>
      <c r="J446267" s="80"/>
      <c r="K446267" s="80"/>
      <c r="L446267" s="95"/>
      <c r="M446267" s="95"/>
      <c r="N446267" s="95"/>
      <c r="O446267" s="95"/>
      <c r="P446267" s="79"/>
      <c r="Q446267" s="79"/>
    </row>
    <row r="446268" spans="1:17" ht="24" customHeight="1">
      <c r="A446268" s="103"/>
      <c r="B446268" s="104"/>
      <c r="C446268" s="104"/>
      <c r="D446268" s="105"/>
      <c r="E446268" s="311"/>
      <c r="F446268" s="301"/>
      <c r="G446268" s="309"/>
      <c r="H446268" s="106"/>
      <c r="I446268" s="80"/>
      <c r="J446268" s="80"/>
      <c r="K446268" s="80"/>
      <c r="L446268" s="95"/>
      <c r="M446268" s="95"/>
      <c r="N446268" s="95"/>
      <c r="O446268" s="95"/>
      <c r="P446268" s="79"/>
      <c r="Q446268" s="79"/>
    </row>
    <row r="446269" spans="1:17" ht="24" customHeight="1">
      <c r="A446269" s="103"/>
      <c r="B446269" s="104"/>
      <c r="C446269" s="104"/>
      <c r="D446269" s="105"/>
      <c r="E446269" s="311"/>
      <c r="F446269" s="104"/>
      <c r="G446269" s="309"/>
      <c r="H446269" s="106"/>
      <c r="I446269" s="80"/>
      <c r="J446269" s="80"/>
      <c r="K446269" s="80"/>
      <c r="L446269" s="95"/>
      <c r="M446269" s="95"/>
      <c r="N446269" s="95"/>
      <c r="O446269" s="95"/>
      <c r="P446269" s="79"/>
      <c r="Q446269" s="79"/>
    </row>
    <row r="446270" spans="1:17" ht="24" customHeight="1">
      <c r="A446270" s="103"/>
      <c r="B446270" s="104"/>
      <c r="C446270" s="104"/>
      <c r="D446270" s="105"/>
      <c r="E446270" s="311"/>
      <c r="F446270" s="104"/>
      <c r="G446270" s="309"/>
      <c r="H446270" s="106"/>
      <c r="I446270" s="80"/>
      <c r="J446270" s="80"/>
      <c r="K446270" s="80"/>
      <c r="L446270" s="95"/>
      <c r="M446270" s="95"/>
      <c r="N446270" s="95"/>
      <c r="O446270" s="95"/>
      <c r="P446270" s="79"/>
      <c r="Q446270" s="79"/>
    </row>
    <row r="446271" spans="1:17" ht="24" customHeight="1">
      <c r="A446271" s="103"/>
      <c r="B446271" s="104"/>
      <c r="C446271" s="104"/>
      <c r="D446271" s="105"/>
      <c r="E446271" s="311"/>
      <c r="F446271" s="104"/>
      <c r="G446271" s="309"/>
      <c r="H446271" s="106"/>
      <c r="I446271" s="80"/>
      <c r="J446271" s="80"/>
      <c r="K446271" s="80"/>
      <c r="L446271" s="95"/>
      <c r="M446271" s="95"/>
      <c r="N446271" s="95"/>
      <c r="O446271" s="95"/>
      <c r="P446271" s="79"/>
      <c r="Q446271" s="79"/>
    </row>
    <row r="446272" spans="1:17" ht="16" customHeight="1">
      <c r="A446272" s="97"/>
      <c r="B446272" s="98"/>
      <c r="C446272" s="98"/>
      <c r="D446272" s="99"/>
      <c r="E446272" s="340"/>
      <c r="F446272" s="98"/>
      <c r="G446272" s="307"/>
      <c r="H446272" s="80"/>
      <c r="I446272" s="80"/>
      <c r="J446272" s="80"/>
      <c r="K446272" s="80"/>
      <c r="L446272" s="95"/>
      <c r="M446272" s="95"/>
      <c r="N446272" s="95"/>
      <c r="O446272" s="95"/>
      <c r="P446272" s="79"/>
      <c r="Q446272" s="79"/>
    </row>
    <row r="446273" spans="1:17" ht="16" customHeight="1">
      <c r="A446273" s="97"/>
      <c r="B446273" s="98"/>
      <c r="C446273" s="98"/>
      <c r="D446273" s="99"/>
      <c r="E446273" s="340"/>
      <c r="F446273" s="98"/>
      <c r="G446273" s="307"/>
      <c r="H446273" s="80"/>
      <c r="I446273" s="80"/>
      <c r="J446273" s="80"/>
      <c r="K446273" s="80"/>
      <c r="L446273" s="95"/>
      <c r="M446273" s="95"/>
      <c r="N446273" s="95"/>
      <c r="O446273" s="95"/>
      <c r="P446273" s="79"/>
      <c r="Q446273" s="79"/>
    </row>
    <row r="446274" spans="1:17" ht="16" customHeight="1">
      <c r="A446274" s="97"/>
      <c r="B446274" s="98"/>
      <c r="C446274" s="98"/>
      <c r="D446274" s="99"/>
      <c r="E446274" s="340"/>
      <c r="F446274" s="98"/>
      <c r="G446274" s="307"/>
      <c r="H446274" s="80"/>
      <c r="I446274" s="80"/>
      <c r="J446274" s="80"/>
      <c r="K446274" s="80"/>
      <c r="L446274" s="95"/>
      <c r="M446274" s="95"/>
      <c r="N446274" s="95"/>
      <c r="O446274" s="95"/>
      <c r="P446274" s="79"/>
      <c r="Q446274" s="79"/>
    </row>
    <row r="446275" spans="1:17" ht="16" customHeight="1">
      <c r="A446275" s="97"/>
      <c r="B446275" s="98"/>
      <c r="C446275" s="98"/>
      <c r="D446275" s="99"/>
      <c r="E446275" s="340"/>
      <c r="F446275" s="98"/>
      <c r="G446275" s="307"/>
      <c r="H446275" s="80"/>
      <c r="I446275" s="80"/>
      <c r="J446275" s="80"/>
      <c r="K446275" s="80"/>
      <c r="L446275" s="95"/>
      <c r="M446275" s="95"/>
      <c r="N446275" s="95"/>
      <c r="O446275" s="95"/>
      <c r="P446275" s="79"/>
      <c r="Q446275" s="79"/>
    </row>
    <row r="446276" spans="1:17" ht="16" customHeight="1">
      <c r="A446276" s="97"/>
      <c r="B446276" s="98"/>
      <c r="C446276" s="98"/>
      <c r="D446276" s="99"/>
      <c r="E446276" s="340"/>
      <c r="F446276" s="98"/>
      <c r="G446276" s="307"/>
      <c r="H446276" s="80"/>
      <c r="I446276" s="80"/>
      <c r="J446276" s="80"/>
      <c r="K446276" s="80"/>
      <c r="L446276" s="95"/>
      <c r="M446276" s="95"/>
      <c r="N446276" s="95"/>
      <c r="O446276" s="95"/>
      <c r="P446276" s="79"/>
      <c r="Q446276" s="79"/>
    </row>
    <row r="446277" spans="1:17" ht="16" customHeight="1">
      <c r="A446277" s="97"/>
      <c r="B446277" s="98"/>
      <c r="C446277" s="98"/>
      <c r="D446277" s="99"/>
      <c r="E446277" s="340"/>
      <c r="F446277" s="98"/>
      <c r="G446277" s="307"/>
      <c r="H446277" s="80"/>
      <c r="I446277" s="80"/>
      <c r="J446277" s="80"/>
      <c r="K446277" s="80"/>
      <c r="L446277" s="95"/>
      <c r="M446277" s="95"/>
      <c r="N446277" s="95"/>
      <c r="O446277" s="95"/>
      <c r="P446277" s="79"/>
      <c r="Q446277" s="79"/>
    </row>
    <row r="446278" spans="1:17" ht="16" customHeight="1">
      <c r="A446278" s="97"/>
      <c r="B446278" s="98"/>
      <c r="C446278" s="98"/>
      <c r="D446278" s="99"/>
      <c r="E446278" s="340"/>
      <c r="F446278" s="98"/>
      <c r="G446278" s="307"/>
      <c r="H446278" s="80"/>
      <c r="I446278" s="80"/>
      <c r="J446278" s="80"/>
      <c r="K446278" s="80"/>
      <c r="L446278" s="95"/>
      <c r="M446278" s="95"/>
      <c r="N446278" s="95"/>
      <c r="O446278" s="95"/>
      <c r="P446278" s="79"/>
      <c r="Q446278" s="79"/>
    </row>
    <row r="446279" spans="1:17" ht="16" customHeight="1">
      <c r="A446279" s="97"/>
      <c r="B446279" s="98"/>
      <c r="C446279" s="98"/>
      <c r="D446279" s="99"/>
      <c r="E446279" s="340"/>
      <c r="F446279" s="98"/>
      <c r="G446279" s="307"/>
      <c r="H446279" s="80"/>
      <c r="I446279" s="80"/>
      <c r="J446279" s="80"/>
      <c r="K446279" s="80"/>
      <c r="L446279" s="95"/>
      <c r="M446279" s="95"/>
      <c r="N446279" s="95"/>
      <c r="O446279" s="95"/>
      <c r="P446279" s="79"/>
      <c r="Q446279" s="79"/>
    </row>
    <row r="446280" spans="1:17" ht="16" customHeight="1">
      <c r="A446280" s="97"/>
      <c r="B446280" s="98"/>
      <c r="C446280" s="98"/>
      <c r="D446280" s="99"/>
      <c r="E446280" s="340"/>
      <c r="F446280" s="98"/>
      <c r="G446280" s="307"/>
      <c r="H446280" s="80"/>
      <c r="I446280" s="80"/>
      <c r="J446280" s="80"/>
      <c r="K446280" s="80"/>
      <c r="L446280" s="95"/>
      <c r="M446280" s="95"/>
      <c r="N446280" s="95"/>
      <c r="O446280" s="95"/>
      <c r="P446280" s="79"/>
      <c r="Q446280" s="79"/>
    </row>
    <row r="446281" spans="1:17" ht="16" customHeight="1">
      <c r="A446281" s="97"/>
      <c r="B446281" s="98"/>
      <c r="C446281" s="98"/>
      <c r="D446281" s="99"/>
      <c r="E446281" s="340"/>
      <c r="F446281" s="98"/>
      <c r="G446281" s="307"/>
      <c r="H446281" s="80"/>
      <c r="I446281" s="80"/>
      <c r="J446281" s="80"/>
      <c r="K446281" s="80"/>
      <c r="L446281" s="95"/>
      <c r="M446281" s="95"/>
      <c r="N446281" s="95"/>
      <c r="O446281" s="95"/>
      <c r="P446281" s="79"/>
      <c r="Q446281" s="79"/>
    </row>
    <row r="446282" spans="1:17" ht="16" customHeight="1">
      <c r="A446282" s="97"/>
      <c r="B446282" s="98"/>
      <c r="C446282" s="98"/>
      <c r="D446282" s="99"/>
      <c r="E446282" s="340"/>
      <c r="F446282" s="98"/>
      <c r="G446282" s="307"/>
      <c r="H446282" s="80"/>
      <c r="I446282" s="80"/>
      <c r="J446282" s="80"/>
      <c r="K446282" s="80"/>
      <c r="L446282" s="95"/>
      <c r="M446282" s="95"/>
      <c r="N446282" s="95"/>
      <c r="O446282" s="95"/>
      <c r="P446282" s="79"/>
      <c r="Q446282" s="79"/>
    </row>
    <row r="446283" spans="1:17" ht="16" customHeight="1">
      <c r="A446283" s="97"/>
      <c r="B446283" s="98"/>
      <c r="C446283" s="98"/>
      <c r="D446283" s="99"/>
      <c r="E446283" s="340"/>
      <c r="F446283" s="98"/>
      <c r="G446283" s="307"/>
      <c r="H446283" s="80"/>
      <c r="I446283" s="80"/>
      <c r="J446283" s="80"/>
      <c r="K446283" s="80"/>
      <c r="L446283" s="95"/>
      <c r="M446283" s="95"/>
      <c r="N446283" s="95"/>
      <c r="O446283" s="95"/>
      <c r="P446283" s="79"/>
      <c r="Q446283" s="79"/>
    </row>
    <row r="446284" spans="1:17" ht="16" customHeight="1">
      <c r="A446284" s="97"/>
      <c r="B446284" s="98"/>
      <c r="C446284" s="98"/>
      <c r="D446284" s="99"/>
      <c r="E446284" s="340"/>
      <c r="F446284" s="98"/>
      <c r="G446284" s="307"/>
      <c r="H446284" s="80"/>
      <c r="I446284" s="80"/>
      <c r="J446284" s="80"/>
      <c r="K446284" s="80"/>
      <c r="L446284" s="95"/>
      <c r="M446284" s="95"/>
      <c r="N446284" s="95"/>
      <c r="O446284" s="95"/>
      <c r="P446284" s="79"/>
      <c r="Q446284" s="79"/>
    </row>
    <row r="446285" spans="1:17" ht="16" customHeight="1">
      <c r="A446285" s="97"/>
      <c r="B446285" s="98"/>
      <c r="C446285" s="98"/>
      <c r="D446285" s="99"/>
      <c r="E446285" s="340"/>
      <c r="F446285" s="98"/>
      <c r="G446285" s="307"/>
      <c r="H446285" s="80"/>
      <c r="I446285" s="80"/>
      <c r="J446285" s="80"/>
      <c r="K446285" s="80"/>
      <c r="L446285" s="95"/>
      <c r="M446285" s="95"/>
      <c r="N446285" s="95"/>
      <c r="O446285" s="95"/>
      <c r="P446285" s="79"/>
      <c r="Q446285" s="79"/>
    </row>
    <row r="446286" spans="1:17" ht="16" customHeight="1">
      <c r="A446286" s="97"/>
      <c r="B446286" s="98"/>
      <c r="C446286" s="98"/>
      <c r="D446286" s="99"/>
      <c r="E446286" s="340"/>
      <c r="F446286" s="98"/>
      <c r="G446286" s="307"/>
      <c r="H446286" s="80"/>
      <c r="I446286" s="80"/>
      <c r="J446286" s="80"/>
      <c r="K446286" s="80"/>
      <c r="L446286" s="95"/>
      <c r="M446286" s="95"/>
      <c r="N446286" s="95"/>
      <c r="O446286" s="95"/>
      <c r="P446286" s="79"/>
      <c r="Q446286" s="79"/>
    </row>
    <row r="446287" spans="1:17" ht="16" customHeight="1">
      <c r="A446287" s="97"/>
      <c r="B446287" s="98"/>
      <c r="C446287" s="98"/>
      <c r="D446287" s="99"/>
      <c r="E446287" s="340"/>
      <c r="F446287" s="98"/>
      <c r="G446287" s="307"/>
      <c r="H446287" s="80"/>
      <c r="I446287" s="80"/>
      <c r="J446287" s="80"/>
      <c r="K446287" s="80"/>
      <c r="L446287" s="95"/>
      <c r="M446287" s="95"/>
      <c r="N446287" s="95"/>
      <c r="O446287" s="95"/>
      <c r="P446287" s="79"/>
      <c r="Q446287" s="79"/>
    </row>
    <row r="446288" spans="1:17" ht="16" customHeight="1">
      <c r="A446288" s="97"/>
      <c r="B446288" s="98"/>
      <c r="C446288" s="98"/>
      <c r="D446288" s="99"/>
      <c r="E446288" s="340"/>
      <c r="F446288" s="98"/>
      <c r="G446288" s="307"/>
      <c r="H446288" s="80"/>
      <c r="I446288" s="80"/>
      <c r="J446288" s="80"/>
      <c r="K446288" s="80"/>
      <c r="L446288" s="95"/>
      <c r="M446288" s="95"/>
      <c r="N446288" s="95"/>
      <c r="O446288" s="95"/>
      <c r="P446288" s="79"/>
      <c r="Q446288" s="79"/>
    </row>
    <row r="446289" spans="1:17" ht="16" customHeight="1">
      <c r="A446289" s="97"/>
      <c r="B446289" s="98"/>
      <c r="C446289" s="98"/>
      <c r="D446289" s="99"/>
      <c r="E446289" s="340"/>
      <c r="F446289" s="98"/>
      <c r="G446289" s="307"/>
      <c r="H446289" s="80"/>
      <c r="I446289" s="80"/>
      <c r="J446289" s="80"/>
      <c r="K446289" s="80"/>
      <c r="L446289" s="95"/>
      <c r="M446289" s="95"/>
      <c r="N446289" s="95"/>
      <c r="O446289" s="95"/>
      <c r="P446289" s="79"/>
      <c r="Q446289" s="79"/>
    </row>
    <row r="446290" spans="1:17" ht="16" customHeight="1">
      <c r="A446290" s="97"/>
      <c r="B446290" s="98"/>
      <c r="C446290" s="98"/>
      <c r="D446290" s="99"/>
      <c r="E446290" s="340"/>
      <c r="F446290" s="98"/>
      <c r="G446290" s="307"/>
      <c r="H446290" s="80"/>
      <c r="I446290" s="80"/>
      <c r="J446290" s="80"/>
      <c r="K446290" s="80"/>
      <c r="L446290" s="95"/>
      <c r="M446290" s="95"/>
      <c r="N446290" s="95"/>
      <c r="O446290" s="95"/>
      <c r="P446290" s="79"/>
      <c r="Q446290" s="79"/>
    </row>
    <row r="446291" spans="1:17" ht="16" customHeight="1">
      <c r="A446291" s="97"/>
      <c r="B446291" s="98"/>
      <c r="C446291" s="98"/>
      <c r="D446291" s="99"/>
      <c r="E446291" s="340"/>
      <c r="F446291" s="98"/>
      <c r="G446291" s="307"/>
      <c r="H446291" s="80"/>
      <c r="I446291" s="80"/>
      <c r="J446291" s="80"/>
      <c r="K446291" s="80"/>
      <c r="L446291" s="95"/>
      <c r="M446291" s="95"/>
      <c r="N446291" s="95"/>
      <c r="O446291" s="95"/>
      <c r="P446291" s="79"/>
      <c r="Q446291" s="79"/>
    </row>
    <row r="446292" spans="1:17" ht="16" customHeight="1">
      <c r="A446292" s="97"/>
      <c r="B446292" s="98"/>
      <c r="C446292" s="98"/>
      <c r="D446292" s="99"/>
      <c r="E446292" s="340"/>
      <c r="F446292" s="98"/>
      <c r="G446292" s="307"/>
      <c r="H446292" s="80"/>
      <c r="I446292" s="80"/>
      <c r="J446292" s="80"/>
      <c r="K446292" s="80"/>
      <c r="L446292" s="95"/>
      <c r="M446292" s="95"/>
      <c r="N446292" s="95"/>
      <c r="O446292" s="95"/>
      <c r="P446292" s="79"/>
      <c r="Q446292" s="79"/>
    </row>
    <row r="446293" spans="1:17" ht="16" customHeight="1">
      <c r="A446293" s="97"/>
      <c r="B446293" s="98"/>
      <c r="C446293" s="98"/>
      <c r="D446293" s="99"/>
      <c r="E446293" s="340"/>
      <c r="F446293" s="98"/>
      <c r="G446293" s="307"/>
      <c r="H446293" s="80"/>
      <c r="I446293" s="80"/>
      <c r="J446293" s="80"/>
      <c r="K446293" s="80"/>
      <c r="L446293" s="95"/>
      <c r="M446293" s="95"/>
      <c r="N446293" s="95"/>
      <c r="O446293" s="95"/>
      <c r="P446293" s="79"/>
      <c r="Q446293" s="79"/>
    </row>
    <row r="446294" spans="1:17" ht="16" customHeight="1">
      <c r="A446294" s="97"/>
      <c r="B446294" s="98"/>
      <c r="C446294" s="98"/>
      <c r="D446294" s="99"/>
      <c r="E446294" s="340"/>
      <c r="F446294" s="98"/>
      <c r="G446294" s="307"/>
      <c r="H446294" s="80"/>
      <c r="I446294" s="80"/>
      <c r="J446294" s="80"/>
      <c r="K446294" s="80"/>
      <c r="L446294" s="95"/>
      <c r="M446294" s="95"/>
      <c r="N446294" s="95"/>
      <c r="O446294" s="95"/>
      <c r="P446294" s="79"/>
      <c r="Q446294" s="79"/>
    </row>
    <row r="446295" spans="1:17" ht="16" customHeight="1">
      <c r="A446295" s="97"/>
      <c r="B446295" s="98"/>
      <c r="C446295" s="98"/>
      <c r="D446295" s="99"/>
      <c r="E446295" s="340"/>
      <c r="F446295" s="98"/>
      <c r="G446295" s="307"/>
      <c r="H446295" s="80"/>
      <c r="I446295" s="80"/>
      <c r="J446295" s="80"/>
      <c r="K446295" s="80"/>
      <c r="L446295" s="95"/>
      <c r="M446295" s="95"/>
      <c r="N446295" s="95"/>
      <c r="O446295" s="95"/>
      <c r="P446295" s="79"/>
      <c r="Q446295" s="79"/>
    </row>
    <row r="446296" spans="1:17" ht="16" customHeight="1">
      <c r="A446296" s="97"/>
      <c r="B446296" s="98"/>
      <c r="C446296" s="98"/>
      <c r="D446296" s="99"/>
      <c r="E446296" s="340"/>
      <c r="F446296" s="98"/>
      <c r="G446296" s="307"/>
      <c r="H446296" s="80"/>
      <c r="I446296" s="80"/>
      <c r="J446296" s="80"/>
      <c r="K446296" s="80"/>
      <c r="L446296" s="95"/>
      <c r="M446296" s="95"/>
      <c r="N446296" s="95"/>
      <c r="O446296" s="95"/>
      <c r="P446296" s="79"/>
      <c r="Q446296" s="79"/>
    </row>
    <row r="446297" spans="1:17" ht="16" customHeight="1">
      <c r="A446297" s="97"/>
      <c r="B446297" s="98"/>
      <c r="C446297" s="98"/>
      <c r="D446297" s="99"/>
      <c r="E446297" s="340"/>
      <c r="F446297" s="98"/>
      <c r="G446297" s="307"/>
      <c r="H446297" s="80"/>
      <c r="I446297" s="80"/>
      <c r="J446297" s="80"/>
      <c r="K446297" s="80"/>
      <c r="L446297" s="95"/>
      <c r="M446297" s="95"/>
      <c r="N446297" s="95"/>
      <c r="O446297" s="95"/>
      <c r="P446297" s="79"/>
      <c r="Q446297" s="79"/>
    </row>
    <row r="446298" spans="1:17" ht="16" customHeight="1">
      <c r="A446298" s="97"/>
      <c r="B446298" s="98"/>
      <c r="C446298" s="98"/>
      <c r="D446298" s="99"/>
      <c r="E446298" s="340"/>
      <c r="F446298" s="98"/>
      <c r="G446298" s="307"/>
      <c r="H446298" s="80"/>
      <c r="I446298" s="80"/>
      <c r="J446298" s="80"/>
      <c r="K446298" s="80"/>
      <c r="L446298" s="95"/>
      <c r="M446298" s="95"/>
      <c r="N446298" s="95"/>
      <c r="O446298" s="95"/>
      <c r="P446298" s="79"/>
      <c r="Q446298" s="79"/>
    </row>
    <row r="446299" spans="1:17" ht="16" customHeight="1">
      <c r="A446299" s="97"/>
      <c r="B446299" s="98"/>
      <c r="C446299" s="98"/>
      <c r="D446299" s="99"/>
      <c r="E446299" s="340"/>
      <c r="F446299" s="98"/>
      <c r="G446299" s="307"/>
      <c r="H446299" s="80"/>
      <c r="I446299" s="80"/>
      <c r="J446299" s="80"/>
      <c r="K446299" s="80"/>
      <c r="L446299" s="95"/>
      <c r="M446299" s="95"/>
      <c r="N446299" s="95"/>
      <c r="O446299" s="95"/>
      <c r="P446299" s="79"/>
      <c r="Q446299" s="79"/>
    </row>
    <row r="446300" spans="1:17" ht="16" customHeight="1">
      <c r="A446300" s="97"/>
      <c r="B446300" s="98"/>
      <c r="C446300" s="98"/>
      <c r="D446300" s="99"/>
      <c r="E446300" s="340"/>
      <c r="F446300" s="98"/>
      <c r="G446300" s="307"/>
      <c r="H446300" s="80"/>
      <c r="I446300" s="80"/>
      <c r="J446300" s="80"/>
      <c r="K446300" s="80"/>
      <c r="L446300" s="95"/>
      <c r="M446300" s="95"/>
      <c r="N446300" s="95"/>
      <c r="O446300" s="95"/>
      <c r="P446300" s="79"/>
      <c r="Q446300" s="79"/>
    </row>
    <row r="446301" spans="1:17" ht="16" customHeight="1">
      <c r="A446301" s="97"/>
      <c r="B446301" s="98"/>
      <c r="C446301" s="98"/>
      <c r="D446301" s="99"/>
      <c r="E446301" s="340"/>
      <c r="F446301" s="98"/>
      <c r="G446301" s="307"/>
      <c r="H446301" s="80"/>
      <c r="I446301" s="80"/>
      <c r="J446301" s="80"/>
      <c r="K446301" s="80"/>
      <c r="L446301" s="95"/>
      <c r="M446301" s="95"/>
      <c r="N446301" s="95"/>
      <c r="O446301" s="95"/>
      <c r="P446301" s="79"/>
      <c r="Q446301" s="79"/>
    </row>
    <row r="446302" spans="1:17" ht="16" customHeight="1">
      <c r="A446302" s="97"/>
      <c r="B446302" s="98"/>
      <c r="C446302" s="98"/>
      <c r="D446302" s="99"/>
      <c r="E446302" s="340"/>
      <c r="F446302" s="98"/>
      <c r="G446302" s="307"/>
      <c r="H446302" s="80"/>
      <c r="I446302" s="80"/>
      <c r="J446302" s="80"/>
      <c r="K446302" s="80"/>
      <c r="L446302" s="95"/>
      <c r="M446302" s="95"/>
      <c r="N446302" s="95"/>
      <c r="O446302" s="95"/>
      <c r="P446302" s="79"/>
      <c r="Q446302" s="79"/>
    </row>
    <row r="446303" spans="1:17" ht="16" customHeight="1">
      <c r="A446303" s="97"/>
      <c r="B446303" s="98"/>
      <c r="C446303" s="98"/>
      <c r="D446303" s="99"/>
      <c r="E446303" s="340"/>
      <c r="F446303" s="98"/>
      <c r="G446303" s="307"/>
      <c r="H446303" s="80"/>
      <c r="I446303" s="80"/>
      <c r="J446303" s="80"/>
      <c r="K446303" s="80"/>
      <c r="L446303" s="95"/>
      <c r="M446303" s="95"/>
      <c r="N446303" s="95"/>
      <c r="O446303" s="95"/>
      <c r="P446303" s="79"/>
      <c r="Q446303" s="79"/>
    </row>
    <row r="446304" spans="1:17" ht="16" customHeight="1">
      <c r="A446304" s="97"/>
      <c r="B446304" s="98"/>
      <c r="C446304" s="98"/>
      <c r="D446304" s="99"/>
      <c r="E446304" s="340"/>
      <c r="F446304" s="98"/>
      <c r="G446304" s="307"/>
      <c r="H446304" s="80"/>
      <c r="I446304" s="80"/>
      <c r="J446304" s="80"/>
      <c r="K446304" s="80"/>
      <c r="L446304" s="95"/>
      <c r="M446304" s="95"/>
      <c r="N446304" s="95"/>
      <c r="O446304" s="95"/>
      <c r="P446304" s="79"/>
      <c r="Q446304" s="79"/>
    </row>
    <row r="446305" spans="1:17" ht="16" customHeight="1">
      <c r="A446305" s="97"/>
      <c r="B446305" s="98"/>
      <c r="C446305" s="98"/>
      <c r="D446305" s="99"/>
      <c r="E446305" s="340"/>
      <c r="F446305" s="98"/>
      <c r="G446305" s="307"/>
      <c r="H446305" s="80"/>
      <c r="I446305" s="80"/>
      <c r="J446305" s="80"/>
      <c r="K446305" s="80"/>
      <c r="L446305" s="95"/>
      <c r="M446305" s="95"/>
      <c r="N446305" s="95"/>
      <c r="O446305" s="95"/>
      <c r="P446305" s="79"/>
      <c r="Q446305" s="79"/>
    </row>
    <row r="446306" spans="1:17" ht="16" customHeight="1">
      <c r="A446306" s="97"/>
      <c r="B446306" s="98"/>
      <c r="C446306" s="98"/>
      <c r="D446306" s="99"/>
      <c r="E446306" s="340"/>
      <c r="F446306" s="98"/>
      <c r="G446306" s="307"/>
      <c r="H446306" s="80"/>
      <c r="I446306" s="80"/>
      <c r="J446306" s="80"/>
      <c r="K446306" s="80"/>
      <c r="L446306" s="95"/>
      <c r="M446306" s="95"/>
      <c r="N446306" s="95"/>
      <c r="O446306" s="95"/>
      <c r="P446306" s="79"/>
      <c r="Q446306" s="79"/>
    </row>
    <row r="446307" spans="1:17" ht="16" customHeight="1">
      <c r="A446307" s="97"/>
      <c r="B446307" s="98"/>
      <c r="C446307" s="98"/>
      <c r="D446307" s="99"/>
      <c r="E446307" s="340"/>
      <c r="F446307" s="98"/>
      <c r="G446307" s="307"/>
      <c r="H446307" s="80"/>
      <c r="I446307" s="80"/>
      <c r="J446307" s="80"/>
      <c r="K446307" s="80"/>
      <c r="L446307" s="95"/>
      <c r="M446307" s="95"/>
      <c r="N446307" s="95"/>
      <c r="O446307" s="95"/>
      <c r="P446307" s="79"/>
      <c r="Q446307" s="79"/>
    </row>
    <row r="446308" spans="1:17" ht="16" customHeight="1">
      <c r="A446308" s="97"/>
      <c r="B446308" s="98"/>
      <c r="C446308" s="98"/>
      <c r="D446308" s="99"/>
      <c r="E446308" s="340"/>
      <c r="F446308" s="98"/>
      <c r="G446308" s="307"/>
      <c r="H446308" s="80"/>
      <c r="I446308" s="80"/>
      <c r="J446308" s="80"/>
      <c r="K446308" s="80"/>
      <c r="L446308" s="95"/>
      <c r="M446308" s="95"/>
      <c r="N446308" s="95"/>
      <c r="O446308" s="95"/>
      <c r="P446308" s="79"/>
      <c r="Q446308" s="79"/>
    </row>
    <row r="446309" spans="1:17" ht="16" customHeight="1">
      <c r="A446309" s="97"/>
      <c r="B446309" s="98"/>
      <c r="C446309" s="98"/>
      <c r="D446309" s="99"/>
      <c r="E446309" s="340"/>
      <c r="F446309" s="98"/>
      <c r="G446309" s="307"/>
      <c r="H446309" s="80"/>
      <c r="I446309" s="80"/>
      <c r="J446309" s="80"/>
      <c r="K446309" s="80"/>
      <c r="L446309" s="95"/>
      <c r="M446309" s="95"/>
      <c r="N446309" s="95"/>
      <c r="O446309" s="95"/>
      <c r="P446309" s="79"/>
      <c r="Q446309" s="79"/>
    </row>
    <row r="446310" spans="1:17" ht="16" customHeight="1">
      <c r="A446310" s="97"/>
      <c r="B446310" s="98"/>
      <c r="C446310" s="98"/>
      <c r="D446310" s="99"/>
      <c r="E446310" s="340"/>
      <c r="F446310" s="98"/>
      <c r="G446310" s="307"/>
      <c r="H446310" s="80"/>
      <c r="I446310" s="80"/>
      <c r="J446310" s="80"/>
      <c r="K446310" s="80"/>
      <c r="L446310" s="95"/>
      <c r="M446310" s="95"/>
      <c r="N446310" s="95"/>
      <c r="O446310" s="95"/>
      <c r="P446310" s="79"/>
      <c r="Q446310" s="79"/>
    </row>
    <row r="446311" spans="1:17" ht="16" customHeight="1">
      <c r="A446311" s="97"/>
      <c r="B446311" s="98"/>
      <c r="C446311" s="98"/>
      <c r="D446311" s="99"/>
      <c r="E446311" s="340"/>
      <c r="F446311" s="98"/>
      <c r="G446311" s="307"/>
      <c r="H446311" s="80"/>
      <c r="I446311" s="80"/>
      <c r="J446311" s="80"/>
      <c r="K446311" s="80"/>
      <c r="L446311" s="95"/>
      <c r="M446311" s="95"/>
      <c r="N446311" s="95"/>
      <c r="O446311" s="95"/>
      <c r="P446311" s="79"/>
      <c r="Q446311" s="79"/>
    </row>
    <row r="446312" spans="1:17" ht="16" customHeight="1">
      <c r="A446312" s="97"/>
      <c r="B446312" s="98"/>
      <c r="C446312" s="98"/>
      <c r="D446312" s="99"/>
      <c r="E446312" s="340"/>
      <c r="F446312" s="98"/>
      <c r="G446312" s="307"/>
      <c r="H446312" s="80"/>
      <c r="I446312" s="80"/>
      <c r="J446312" s="80"/>
      <c r="K446312" s="80"/>
      <c r="L446312" s="95"/>
      <c r="M446312" s="95"/>
      <c r="N446312" s="95"/>
      <c r="O446312" s="95"/>
      <c r="P446312" s="79"/>
      <c r="Q446312" s="79"/>
    </row>
    <row r="446313" spans="1:17" ht="16" customHeight="1">
      <c r="A446313" s="97"/>
      <c r="B446313" s="98"/>
      <c r="C446313" s="98"/>
      <c r="D446313" s="99"/>
      <c r="E446313" s="340"/>
      <c r="F446313" s="98"/>
      <c r="G446313" s="307"/>
      <c r="H446313" s="80"/>
      <c r="I446313" s="80"/>
      <c r="J446313" s="80"/>
      <c r="K446313" s="80"/>
      <c r="L446313" s="95"/>
      <c r="M446313" s="95"/>
      <c r="N446313" s="95"/>
      <c r="O446313" s="95"/>
      <c r="P446313" s="79"/>
      <c r="Q446313" s="79"/>
    </row>
    <row r="446314" spans="1:17" ht="16" customHeight="1">
      <c r="A446314" s="97"/>
      <c r="B446314" s="98"/>
      <c r="C446314" s="98"/>
      <c r="D446314" s="99"/>
      <c r="E446314" s="340"/>
      <c r="F446314" s="98"/>
      <c r="G446314" s="307"/>
      <c r="H446314" s="80"/>
      <c r="I446314" s="80"/>
      <c r="J446314" s="80"/>
      <c r="K446314" s="80"/>
      <c r="L446314" s="95"/>
      <c r="M446314" s="95"/>
      <c r="N446314" s="95"/>
      <c r="O446314" s="95"/>
      <c r="P446314" s="79"/>
      <c r="Q446314" s="79"/>
    </row>
    <row r="446315" spans="1:17" ht="16" customHeight="1">
      <c r="A446315" s="97"/>
      <c r="B446315" s="98"/>
      <c r="C446315" s="98"/>
      <c r="D446315" s="99"/>
      <c r="E446315" s="340"/>
      <c r="F446315" s="98"/>
      <c r="G446315" s="307"/>
      <c r="H446315" s="80"/>
      <c r="I446315" s="80"/>
      <c r="J446315" s="80"/>
      <c r="K446315" s="80"/>
      <c r="L446315" s="95"/>
      <c r="M446315" s="95"/>
      <c r="N446315" s="95"/>
      <c r="O446315" s="95"/>
      <c r="P446315" s="79"/>
      <c r="Q446315" s="79"/>
    </row>
    <row r="446316" spans="1:17" ht="16" customHeight="1">
      <c r="A446316" s="97"/>
      <c r="B446316" s="98"/>
      <c r="C446316" s="98"/>
      <c r="D446316" s="99"/>
      <c r="E446316" s="340"/>
      <c r="F446316" s="98"/>
      <c r="G446316" s="307"/>
      <c r="H446316" s="80"/>
      <c r="I446316" s="80"/>
      <c r="J446316" s="80"/>
      <c r="K446316" s="80"/>
      <c r="L446316" s="95"/>
      <c r="M446316" s="95"/>
      <c r="N446316" s="95"/>
      <c r="O446316" s="95"/>
      <c r="P446316" s="79"/>
      <c r="Q446316" s="79"/>
    </row>
    <row r="446317" spans="1:17" ht="16" customHeight="1">
      <c r="A446317" s="97"/>
      <c r="B446317" s="98"/>
      <c r="C446317" s="98"/>
      <c r="D446317" s="99"/>
      <c r="E446317" s="340"/>
      <c r="F446317" s="98"/>
      <c r="G446317" s="307"/>
      <c r="H446317" s="80"/>
      <c r="I446317" s="80"/>
      <c r="J446317" s="80"/>
      <c r="K446317" s="80"/>
      <c r="L446317" s="95"/>
      <c r="M446317" s="95"/>
      <c r="N446317" s="95"/>
      <c r="O446317" s="95"/>
      <c r="P446317" s="79"/>
      <c r="Q446317" s="79"/>
    </row>
    <row r="446318" spans="1:17" ht="16" customHeight="1">
      <c r="A446318" s="97"/>
      <c r="B446318" s="98"/>
      <c r="C446318" s="98"/>
      <c r="D446318" s="99"/>
      <c r="E446318" s="340"/>
      <c r="F446318" s="98"/>
      <c r="G446318" s="307"/>
      <c r="H446318" s="80"/>
      <c r="I446318" s="80"/>
      <c r="J446318" s="80"/>
      <c r="K446318" s="80"/>
      <c r="L446318" s="95"/>
      <c r="M446318" s="95"/>
      <c r="N446318" s="95"/>
      <c r="O446318" s="95"/>
      <c r="P446318" s="79"/>
      <c r="Q446318" s="79"/>
    </row>
    <row r="446319" spans="1:17" ht="16" customHeight="1">
      <c r="A446319" s="97"/>
      <c r="B446319" s="98"/>
      <c r="C446319" s="98"/>
      <c r="D446319" s="99"/>
      <c r="E446319" s="340"/>
      <c r="F446319" s="98"/>
      <c r="G446319" s="307"/>
      <c r="H446319" s="80"/>
      <c r="I446319" s="80"/>
      <c r="J446319" s="80"/>
      <c r="K446319" s="80"/>
      <c r="L446319" s="95"/>
      <c r="M446319" s="95"/>
      <c r="N446319" s="95"/>
      <c r="O446319" s="95"/>
      <c r="P446319" s="79"/>
      <c r="Q446319" s="79"/>
    </row>
    <row r="446320" spans="1:17" ht="16" customHeight="1">
      <c r="A446320" s="97"/>
      <c r="B446320" s="98"/>
      <c r="C446320" s="98"/>
      <c r="D446320" s="99"/>
      <c r="E446320" s="340"/>
      <c r="F446320" s="98"/>
      <c r="G446320" s="307"/>
      <c r="H446320" s="80"/>
      <c r="I446320" s="80"/>
      <c r="J446320" s="80"/>
      <c r="K446320" s="80"/>
      <c r="L446320" s="95"/>
      <c r="M446320" s="95"/>
      <c r="N446320" s="95"/>
      <c r="O446320" s="95"/>
      <c r="P446320" s="79"/>
      <c r="Q446320" s="79"/>
    </row>
    <row r="446321" spans="1:17" ht="16" customHeight="1">
      <c r="A446321" s="97"/>
      <c r="B446321" s="98"/>
      <c r="C446321" s="98"/>
      <c r="D446321" s="99"/>
      <c r="E446321" s="340"/>
      <c r="F446321" s="98"/>
      <c r="G446321" s="307"/>
      <c r="H446321" s="80"/>
      <c r="I446321" s="80"/>
      <c r="J446321" s="80"/>
      <c r="K446321" s="80"/>
      <c r="L446321" s="95"/>
      <c r="M446321" s="95"/>
      <c r="N446321" s="95"/>
      <c r="O446321" s="95"/>
      <c r="P446321" s="79"/>
      <c r="Q446321" s="79"/>
    </row>
    <row r="446322" spans="1:17" ht="16" customHeight="1">
      <c r="A446322" s="97"/>
      <c r="B446322" s="98"/>
      <c r="C446322" s="98"/>
      <c r="D446322" s="99"/>
      <c r="E446322" s="340"/>
      <c r="F446322" s="98"/>
      <c r="G446322" s="307"/>
      <c r="H446322" s="80"/>
      <c r="I446322" s="80"/>
      <c r="J446322" s="80"/>
      <c r="K446322" s="80"/>
      <c r="L446322" s="95"/>
      <c r="M446322" s="95"/>
      <c r="N446322" s="95"/>
      <c r="O446322" s="95"/>
      <c r="P446322" s="79"/>
      <c r="Q446322" s="79"/>
    </row>
    <row r="446323" spans="1:17" ht="16" customHeight="1">
      <c r="A446323" s="97"/>
      <c r="B446323" s="98"/>
      <c r="C446323" s="98"/>
      <c r="D446323" s="99"/>
      <c r="E446323" s="340"/>
      <c r="F446323" s="98"/>
      <c r="G446323" s="307"/>
      <c r="H446323" s="80"/>
      <c r="I446323" s="80"/>
      <c r="J446323" s="80"/>
      <c r="K446323" s="80"/>
      <c r="L446323" s="95"/>
      <c r="M446323" s="95"/>
      <c r="N446323" s="95"/>
      <c r="O446323" s="95"/>
      <c r="P446323" s="79"/>
      <c r="Q446323" s="79"/>
    </row>
    <row r="446324" spans="1:17" ht="16" customHeight="1">
      <c r="A446324" s="97"/>
      <c r="B446324" s="98"/>
      <c r="C446324" s="98"/>
      <c r="D446324" s="99"/>
      <c r="E446324" s="340"/>
      <c r="F446324" s="98"/>
      <c r="G446324" s="307"/>
      <c r="H446324" s="80"/>
      <c r="I446324" s="80"/>
      <c r="J446324" s="80"/>
      <c r="K446324" s="80"/>
      <c r="L446324" s="95"/>
      <c r="M446324" s="95"/>
      <c r="N446324" s="95"/>
      <c r="O446324" s="95"/>
      <c r="P446324" s="79"/>
      <c r="Q446324" s="79"/>
    </row>
    <row r="446325" spans="1:17" ht="16" customHeight="1">
      <c r="A446325" s="97"/>
      <c r="B446325" s="98"/>
      <c r="C446325" s="98"/>
      <c r="D446325" s="99"/>
      <c r="E446325" s="340"/>
      <c r="F446325" s="98"/>
      <c r="G446325" s="307"/>
      <c r="H446325" s="80"/>
      <c r="I446325" s="80"/>
      <c r="J446325" s="80"/>
      <c r="K446325" s="80"/>
      <c r="L446325" s="95"/>
      <c r="M446325" s="95"/>
      <c r="N446325" s="95"/>
      <c r="O446325" s="95"/>
      <c r="P446325" s="79"/>
      <c r="Q446325" s="79"/>
    </row>
    <row r="446326" spans="1:17" ht="16" customHeight="1">
      <c r="A446326" s="97"/>
      <c r="B446326" s="98"/>
      <c r="C446326" s="98"/>
      <c r="D446326" s="99"/>
      <c r="E446326" s="340"/>
      <c r="F446326" s="98"/>
      <c r="G446326" s="307"/>
      <c r="H446326" s="80"/>
      <c r="I446326" s="80"/>
      <c r="J446326" s="80"/>
      <c r="K446326" s="80"/>
      <c r="L446326" s="95"/>
      <c r="M446326" s="95"/>
      <c r="N446326" s="95"/>
      <c r="O446326" s="95"/>
      <c r="P446326" s="79"/>
      <c r="Q446326" s="79"/>
    </row>
    <row r="446327" spans="1:17" ht="16" customHeight="1">
      <c r="A446327" s="97"/>
      <c r="B446327" s="98"/>
      <c r="C446327" s="98"/>
      <c r="D446327" s="99"/>
      <c r="E446327" s="340"/>
      <c r="F446327" s="98"/>
      <c r="G446327" s="307"/>
      <c r="H446327" s="80"/>
      <c r="I446327" s="80"/>
      <c r="J446327" s="80"/>
      <c r="K446327" s="80"/>
      <c r="L446327" s="95"/>
      <c r="M446327" s="95"/>
      <c r="N446327" s="95"/>
      <c r="O446327" s="95"/>
      <c r="P446327" s="79"/>
      <c r="Q446327" s="79"/>
    </row>
    <row r="446328" spans="1:17" ht="16" customHeight="1">
      <c r="A446328" s="97"/>
      <c r="B446328" s="98"/>
      <c r="C446328" s="98"/>
      <c r="D446328" s="99"/>
      <c r="E446328" s="340"/>
      <c r="F446328" s="98"/>
      <c r="G446328" s="307"/>
      <c r="H446328" s="80"/>
      <c r="I446328" s="80"/>
      <c r="J446328" s="80"/>
      <c r="K446328" s="80"/>
      <c r="L446328" s="95"/>
      <c r="M446328" s="95"/>
      <c r="N446328" s="95"/>
      <c r="O446328" s="95"/>
      <c r="P446328" s="79"/>
      <c r="Q446328" s="79"/>
    </row>
    <row r="446329" spans="1:17" ht="16" customHeight="1">
      <c r="A446329" s="97"/>
      <c r="B446329" s="98"/>
      <c r="C446329" s="98"/>
      <c r="D446329" s="99"/>
      <c r="E446329" s="340"/>
      <c r="F446329" s="98"/>
      <c r="G446329" s="307"/>
      <c r="H446329" s="80"/>
      <c r="I446329" s="80"/>
      <c r="J446329" s="80"/>
      <c r="K446329" s="80"/>
      <c r="L446329" s="95"/>
      <c r="M446329" s="95"/>
      <c r="N446329" s="95"/>
      <c r="O446329" s="95"/>
      <c r="P446329" s="79"/>
      <c r="Q446329" s="79"/>
    </row>
    <row r="446330" spans="1:17" ht="16" customHeight="1">
      <c r="A446330" s="97"/>
      <c r="B446330" s="98"/>
      <c r="C446330" s="98"/>
      <c r="D446330" s="99"/>
      <c r="E446330" s="340"/>
      <c r="F446330" s="98"/>
      <c r="G446330" s="307"/>
      <c r="H446330" s="80"/>
      <c r="I446330" s="80"/>
      <c r="J446330" s="80"/>
      <c r="K446330" s="80"/>
      <c r="L446330" s="95"/>
      <c r="M446330" s="95"/>
      <c r="N446330" s="95"/>
      <c r="O446330" s="95"/>
      <c r="P446330" s="79"/>
      <c r="Q446330" s="79"/>
    </row>
    <row r="446331" spans="1:17" ht="16" customHeight="1">
      <c r="A446331" s="97"/>
      <c r="B446331" s="98"/>
      <c r="C446331" s="98"/>
      <c r="D446331" s="99"/>
      <c r="E446331" s="340"/>
      <c r="F446331" s="98"/>
      <c r="G446331" s="307"/>
      <c r="H446331" s="80"/>
      <c r="I446331" s="80"/>
      <c r="J446331" s="80"/>
      <c r="K446331" s="80"/>
      <c r="L446331" s="95"/>
      <c r="M446331" s="95"/>
      <c r="N446331" s="95"/>
      <c r="O446331" s="95"/>
      <c r="P446331" s="79"/>
      <c r="Q446331" s="79"/>
    </row>
    <row r="446332" spans="1:17" ht="16" customHeight="1">
      <c r="A446332" s="97"/>
      <c r="B446332" s="98"/>
      <c r="C446332" s="98"/>
      <c r="D446332" s="99"/>
      <c r="E446332" s="340"/>
      <c r="F446332" s="98"/>
      <c r="G446332" s="307"/>
      <c r="H446332" s="80"/>
      <c r="I446332" s="80"/>
      <c r="J446332" s="80"/>
      <c r="K446332" s="80"/>
      <c r="L446332" s="95"/>
      <c r="M446332" s="95"/>
      <c r="N446332" s="95"/>
      <c r="O446332" s="95"/>
      <c r="P446332" s="79"/>
      <c r="Q446332" s="79"/>
    </row>
    <row r="446333" spans="1:17" ht="16" customHeight="1">
      <c r="A446333" s="97"/>
      <c r="B446333" s="98"/>
      <c r="C446333" s="98"/>
      <c r="D446333" s="99"/>
      <c r="E446333" s="340"/>
      <c r="F446333" s="98"/>
      <c r="G446333" s="307"/>
      <c r="H446333" s="80"/>
      <c r="I446333" s="80"/>
      <c r="J446333" s="80"/>
      <c r="K446333" s="80"/>
      <c r="L446333" s="95"/>
      <c r="M446333" s="95"/>
      <c r="N446333" s="95"/>
      <c r="O446333" s="95"/>
      <c r="P446333" s="79"/>
      <c r="Q446333" s="79"/>
    </row>
    <row r="446334" spans="1:17" ht="16" customHeight="1">
      <c r="A446334" s="97"/>
      <c r="B446334" s="98"/>
      <c r="C446334" s="98"/>
      <c r="D446334" s="99"/>
      <c r="E446334" s="340"/>
      <c r="F446334" s="98"/>
      <c r="G446334" s="307"/>
      <c r="H446334" s="80"/>
      <c r="I446334" s="80"/>
      <c r="J446334" s="80"/>
      <c r="K446334" s="80"/>
      <c r="L446334" s="95"/>
      <c r="M446334" s="95"/>
      <c r="N446334" s="95"/>
      <c r="O446334" s="95"/>
      <c r="P446334" s="79"/>
      <c r="Q446334" s="79"/>
    </row>
    <row r="446335" spans="1:17" ht="16" customHeight="1">
      <c r="A446335" s="97"/>
      <c r="B446335" s="98"/>
      <c r="C446335" s="98"/>
      <c r="D446335" s="99"/>
      <c r="E446335" s="340"/>
      <c r="F446335" s="98"/>
      <c r="G446335" s="307"/>
      <c r="H446335" s="80"/>
      <c r="I446335" s="80"/>
      <c r="J446335" s="80"/>
      <c r="K446335" s="80"/>
      <c r="L446335" s="95"/>
      <c r="M446335" s="95"/>
      <c r="N446335" s="95"/>
      <c r="O446335" s="95"/>
      <c r="P446335" s="79"/>
      <c r="Q446335" s="79"/>
    </row>
    <row r="446336" spans="1:17" ht="16" customHeight="1">
      <c r="A446336" s="97"/>
      <c r="B446336" s="98"/>
      <c r="C446336" s="98"/>
      <c r="D446336" s="99"/>
      <c r="E446336" s="340"/>
      <c r="F446336" s="98"/>
      <c r="G446336" s="307"/>
      <c r="H446336" s="80"/>
      <c r="I446336" s="80"/>
      <c r="J446336" s="80"/>
      <c r="K446336" s="80"/>
      <c r="L446336" s="95"/>
      <c r="M446336" s="95"/>
      <c r="N446336" s="95"/>
      <c r="O446336" s="95"/>
      <c r="P446336" s="79"/>
      <c r="Q446336" s="79"/>
    </row>
    <row r="446337" spans="1:17" ht="16" customHeight="1">
      <c r="A446337" s="97"/>
      <c r="B446337" s="98"/>
      <c r="C446337" s="98"/>
      <c r="D446337" s="99"/>
      <c r="E446337" s="340"/>
      <c r="F446337" s="98"/>
      <c r="G446337" s="307"/>
      <c r="H446337" s="80"/>
      <c r="I446337" s="80"/>
      <c r="J446337" s="80"/>
      <c r="K446337" s="80"/>
      <c r="L446337" s="95"/>
      <c r="M446337" s="95"/>
      <c r="N446337" s="95"/>
      <c r="O446337" s="95"/>
      <c r="P446337" s="79"/>
      <c r="Q446337" s="79"/>
    </row>
    <row r="446338" spans="1:17" ht="16" customHeight="1">
      <c r="A446338" s="97"/>
      <c r="B446338" s="98"/>
      <c r="C446338" s="98"/>
      <c r="D446338" s="99"/>
      <c r="E446338" s="340"/>
      <c r="F446338" s="98"/>
      <c r="G446338" s="307"/>
      <c r="H446338" s="80"/>
      <c r="I446338" s="80"/>
      <c r="J446338" s="80"/>
      <c r="K446338" s="80"/>
      <c r="L446338" s="95"/>
      <c r="M446338" s="95"/>
      <c r="N446338" s="95"/>
      <c r="O446338" s="95"/>
      <c r="P446338" s="79"/>
      <c r="Q446338" s="79"/>
    </row>
    <row r="446339" spans="1:17" ht="16" customHeight="1">
      <c r="A446339" s="97"/>
      <c r="B446339" s="98"/>
      <c r="C446339" s="98"/>
      <c r="D446339" s="99"/>
      <c r="E446339" s="340"/>
      <c r="F446339" s="98"/>
      <c r="G446339" s="307"/>
      <c r="H446339" s="80"/>
      <c r="I446339" s="80"/>
      <c r="J446339" s="80"/>
      <c r="K446339" s="80"/>
      <c r="L446339" s="95"/>
      <c r="M446339" s="95"/>
      <c r="N446339" s="95"/>
      <c r="O446339" s="95"/>
      <c r="P446339" s="79"/>
      <c r="Q446339" s="79"/>
    </row>
    <row r="446340" spans="1:17" ht="16" customHeight="1">
      <c r="A446340" s="97"/>
      <c r="B446340" s="98"/>
      <c r="C446340" s="98"/>
      <c r="D446340" s="99"/>
      <c r="E446340" s="340"/>
      <c r="F446340" s="98"/>
      <c r="G446340" s="307"/>
      <c r="H446340" s="80"/>
      <c r="I446340" s="80"/>
      <c r="J446340" s="80"/>
      <c r="K446340" s="80"/>
      <c r="L446340" s="95"/>
      <c r="M446340" s="95"/>
      <c r="N446340" s="95"/>
      <c r="O446340" s="95"/>
      <c r="P446340" s="79"/>
      <c r="Q446340" s="79"/>
    </row>
    <row r="446341" spans="1:17" ht="16" customHeight="1">
      <c r="A446341" s="97"/>
      <c r="B446341" s="98"/>
      <c r="C446341" s="98"/>
      <c r="D446341" s="99"/>
      <c r="E446341" s="340"/>
      <c r="F446341" s="98"/>
      <c r="G446341" s="307"/>
      <c r="H446341" s="80"/>
      <c r="I446341" s="80"/>
      <c r="J446341" s="80"/>
      <c r="K446341" s="80"/>
      <c r="L446341" s="95"/>
      <c r="M446341" s="95"/>
      <c r="N446341" s="95"/>
      <c r="O446341" s="95"/>
      <c r="P446341" s="79"/>
      <c r="Q446341" s="79"/>
    </row>
    <row r="446342" spans="1:17" ht="16" customHeight="1">
      <c r="A446342" s="97"/>
      <c r="B446342" s="98"/>
      <c r="C446342" s="98"/>
      <c r="D446342" s="99"/>
      <c r="E446342" s="340"/>
      <c r="F446342" s="98"/>
      <c r="G446342" s="307"/>
      <c r="H446342" s="80"/>
      <c r="I446342" s="80"/>
      <c r="J446342" s="80"/>
      <c r="K446342" s="80"/>
      <c r="L446342" s="95"/>
      <c r="M446342" s="95"/>
      <c r="N446342" s="95"/>
      <c r="O446342" s="95"/>
      <c r="P446342" s="79"/>
      <c r="Q446342" s="79"/>
    </row>
    <row r="446343" spans="1:17" ht="16" customHeight="1">
      <c r="A446343" s="97"/>
      <c r="B446343" s="98"/>
      <c r="C446343" s="98"/>
      <c r="D446343" s="99"/>
      <c r="E446343" s="340"/>
      <c r="F446343" s="98"/>
      <c r="G446343" s="307"/>
      <c r="H446343" s="80"/>
      <c r="I446343" s="80"/>
      <c r="J446343" s="80"/>
      <c r="K446343" s="80"/>
      <c r="L446343" s="95"/>
      <c r="M446343" s="95"/>
      <c r="N446343" s="95"/>
      <c r="O446343" s="95"/>
      <c r="P446343" s="79"/>
      <c r="Q446343" s="79"/>
    </row>
    <row r="446344" spans="1:17" ht="16" customHeight="1">
      <c r="A446344" s="97"/>
      <c r="B446344" s="98"/>
      <c r="C446344" s="98"/>
      <c r="D446344" s="99"/>
      <c r="E446344" s="340"/>
      <c r="F446344" s="98"/>
      <c r="G446344" s="307"/>
      <c r="H446344" s="80"/>
      <c r="I446344" s="80"/>
      <c r="J446344" s="80"/>
      <c r="K446344" s="80"/>
      <c r="L446344" s="95"/>
      <c r="M446344" s="95"/>
      <c r="N446344" s="95"/>
      <c r="O446344" s="95"/>
      <c r="P446344" s="79"/>
      <c r="Q446344" s="79"/>
    </row>
    <row r="446345" spans="1:17" ht="16" customHeight="1">
      <c r="A446345" s="97"/>
      <c r="B446345" s="98"/>
      <c r="C446345" s="98"/>
      <c r="D446345" s="99"/>
      <c r="E446345" s="340"/>
      <c r="F446345" s="98"/>
      <c r="G446345" s="307"/>
      <c r="H446345" s="80"/>
      <c r="I446345" s="80"/>
      <c r="J446345" s="80"/>
      <c r="K446345" s="80"/>
      <c r="L446345" s="95"/>
      <c r="M446345" s="95"/>
      <c r="N446345" s="95"/>
      <c r="O446345" s="95"/>
      <c r="P446345" s="79"/>
      <c r="Q446345" s="79"/>
    </row>
    <row r="446346" spans="1:17" ht="16" customHeight="1">
      <c r="A446346" s="97"/>
      <c r="B446346" s="98"/>
      <c r="C446346" s="98"/>
      <c r="D446346" s="99"/>
      <c r="E446346" s="340"/>
      <c r="F446346" s="98"/>
      <c r="G446346" s="307"/>
      <c r="H446346" s="80"/>
      <c r="I446346" s="80"/>
      <c r="J446346" s="80"/>
      <c r="K446346" s="80"/>
      <c r="L446346" s="95"/>
      <c r="M446346" s="95"/>
      <c r="N446346" s="95"/>
      <c r="O446346" s="95"/>
      <c r="P446346" s="79"/>
      <c r="Q446346" s="79"/>
    </row>
    <row r="446347" spans="1:17" ht="16" customHeight="1">
      <c r="A446347" s="97"/>
      <c r="B446347" s="98"/>
      <c r="C446347" s="98"/>
      <c r="D446347" s="99"/>
      <c r="E446347" s="340"/>
      <c r="F446347" s="98"/>
      <c r="G446347" s="307"/>
      <c r="H446347" s="80"/>
      <c r="I446347" s="80"/>
      <c r="J446347" s="80"/>
      <c r="K446347" s="80"/>
      <c r="L446347" s="95"/>
      <c r="M446347" s="95"/>
      <c r="N446347" s="95"/>
      <c r="O446347" s="95"/>
      <c r="P446347" s="79"/>
      <c r="Q446347" s="79"/>
    </row>
    <row r="446348" spans="1:17" ht="16" customHeight="1">
      <c r="A446348" s="97"/>
      <c r="B446348" s="98"/>
      <c r="C446348" s="98"/>
      <c r="D446348" s="99"/>
      <c r="E446348" s="340"/>
      <c r="F446348" s="98"/>
      <c r="G446348" s="307"/>
      <c r="H446348" s="80"/>
      <c r="I446348" s="80"/>
      <c r="J446348" s="80"/>
      <c r="K446348" s="80"/>
      <c r="L446348" s="95"/>
      <c r="M446348" s="95"/>
      <c r="N446348" s="95"/>
      <c r="O446348" s="95"/>
      <c r="P446348" s="79"/>
      <c r="Q446348" s="79"/>
    </row>
    <row r="446349" spans="1:17" ht="16" customHeight="1">
      <c r="A446349" s="97"/>
      <c r="B446349" s="98"/>
      <c r="C446349" s="98"/>
      <c r="D446349" s="99"/>
      <c r="E446349" s="340"/>
      <c r="F446349" s="98"/>
      <c r="G446349" s="307"/>
      <c r="H446349" s="80"/>
      <c r="I446349" s="80"/>
      <c r="J446349" s="80"/>
      <c r="K446349" s="80"/>
      <c r="L446349" s="95"/>
      <c r="M446349" s="95"/>
      <c r="N446349" s="95"/>
      <c r="O446349" s="95"/>
      <c r="P446349" s="79"/>
      <c r="Q446349" s="79"/>
    </row>
    <row r="446350" spans="1:17" ht="16" customHeight="1">
      <c r="A446350" s="97"/>
      <c r="B446350" s="98"/>
      <c r="C446350" s="98"/>
      <c r="D446350" s="99"/>
      <c r="E446350" s="340"/>
      <c r="F446350" s="98"/>
      <c r="G446350" s="307"/>
      <c r="H446350" s="80"/>
      <c r="I446350" s="80"/>
      <c r="J446350" s="80"/>
      <c r="K446350" s="80"/>
      <c r="L446350" s="95"/>
      <c r="M446350" s="95"/>
      <c r="N446350" s="95"/>
      <c r="O446350" s="95"/>
      <c r="P446350" s="79"/>
      <c r="Q446350" s="79"/>
    </row>
    <row r="446351" spans="1:17" ht="16" customHeight="1">
      <c r="A446351" s="97"/>
      <c r="B446351" s="98"/>
      <c r="C446351" s="98"/>
      <c r="D446351" s="99"/>
      <c r="E446351" s="340"/>
      <c r="F446351" s="98"/>
      <c r="G446351" s="307"/>
      <c r="H446351" s="80"/>
      <c r="I446351" s="80"/>
      <c r="J446351" s="80"/>
      <c r="K446351" s="80"/>
      <c r="L446351" s="95"/>
      <c r="M446351" s="95"/>
      <c r="N446351" s="95"/>
      <c r="O446351" s="95"/>
      <c r="P446351" s="79"/>
      <c r="Q446351" s="79"/>
    </row>
    <row r="837960" spans="16357:16383" ht="27.75" customHeight="1">
      <c r="XEC837960" s="107" t="s">
        <v>192</v>
      </c>
      <c r="XED837960" s="107"/>
      <c r="XEE837960" s="107"/>
      <c r="XEF837960" s="107"/>
      <c r="XEG837960" s="107"/>
      <c r="XEN837960" s="108"/>
      <c r="XEO837960" s="108"/>
      <c r="XEV837960" s="379"/>
      <c r="XEW837960" s="379"/>
      <c r="XEX837960" s="379"/>
      <c r="XEY837960" s="379"/>
      <c r="XEZ837960" s="379"/>
      <c r="XFB837960" s="380" t="s">
        <v>193</v>
      </c>
      <c r="XFC837960" s="380"/>
    </row>
    <row r="837961" spans="16357:16383" ht="16" customHeight="1">
      <c r="XEM837961" s="109"/>
      <c r="XEN837961" s="110"/>
    </row>
    <row r="837962" spans="16357:16383" ht="34.5" customHeight="1">
      <c r="XEM837962" s="111"/>
      <c r="XEV837962" s="102"/>
      <c r="XEW837962" s="381"/>
      <c r="XEX837962" s="381"/>
      <c r="XEY837962" s="102"/>
      <c r="XEZ837962" s="102"/>
      <c r="XFB837962" s="112" t="s">
        <v>194</v>
      </c>
      <c r="XFC837962" s="112" t="s">
        <v>195</v>
      </c>
    </row>
    <row r="837963" spans="16357:16383" ht="20.25" customHeight="1">
      <c r="XEM837963" s="113"/>
      <c r="XEV837963" s="104"/>
      <c r="XEW837963" s="378"/>
      <c r="XEX837963" s="378"/>
      <c r="XEY837963" s="104"/>
      <c r="XEZ837963" s="105"/>
      <c r="XFB837963" s="114" t="s">
        <v>196</v>
      </c>
      <c r="XFC837963" s="114" t="s">
        <v>197</v>
      </c>
    </row>
    <row r="837964" spans="16357:16383" ht="20.25" customHeight="1">
      <c r="XEM837964" s="113"/>
      <c r="XEV837964" s="104"/>
      <c r="XEW837964" s="378"/>
      <c r="XEX837964" s="378"/>
      <c r="XEY837964" s="104"/>
      <c r="XEZ837964" s="105"/>
      <c r="XFB837964" s="78" t="s">
        <v>198</v>
      </c>
      <c r="XFC837964" s="78" t="s">
        <v>199</v>
      </c>
    </row>
    <row r="837965" spans="16357:16383" ht="20.25" customHeight="1">
      <c r="XEM837965" s="113"/>
      <c r="XEV837965" s="104"/>
      <c r="XEW837965" s="378"/>
      <c r="XEX837965" s="378"/>
      <c r="XEY837965" s="104"/>
      <c r="XEZ837965" s="105"/>
      <c r="XFB837965" s="78" t="s">
        <v>200</v>
      </c>
      <c r="XFC837965" s="78" t="s">
        <v>201</v>
      </c>
    </row>
    <row r="837966" spans="16357:16383" ht="20.25" customHeight="1">
      <c r="XEM837966" s="113"/>
      <c r="XEV837966" s="104"/>
      <c r="XEW837966" s="378"/>
      <c r="XEX837966" s="378"/>
      <c r="XEY837966" s="104"/>
      <c r="XEZ837966" s="105"/>
      <c r="XFB837966" s="78" t="s">
        <v>202</v>
      </c>
      <c r="XFC837966" s="78" t="s">
        <v>203</v>
      </c>
    </row>
    <row r="837967" spans="16357:16383" ht="20.25" customHeight="1">
      <c r="XEM837967" s="113"/>
      <c r="XEV837967" s="104"/>
      <c r="XEW837967" s="378"/>
      <c r="XEX837967" s="378"/>
      <c r="XEY837967" s="104"/>
      <c r="XEZ837967" s="105"/>
      <c r="XFB837967" s="115" t="s">
        <v>204</v>
      </c>
      <c r="XFC837967" s="115" t="s">
        <v>205</v>
      </c>
    </row>
    <row r="837968" spans="16357:16383" ht="20.25" customHeight="1">
      <c r="XEM837968" s="113"/>
      <c r="XEV837968" s="104"/>
      <c r="XEW837968" s="378"/>
      <c r="XEX837968" s="378"/>
      <c r="XEY837968" s="104"/>
      <c r="XEZ837968" s="105"/>
      <c r="XFB837968" s="115" t="s">
        <v>206</v>
      </c>
      <c r="XFC837968" s="115" t="s">
        <v>207</v>
      </c>
    </row>
    <row r="837969" spans="16367:16383" ht="20.25" customHeight="1">
      <c r="XEM837969" s="113"/>
      <c r="XEV837969" s="101"/>
      <c r="XEW837969" s="377"/>
      <c r="XEX837969" s="377"/>
      <c r="XEY837969" s="101"/>
      <c r="XEZ837969" s="101"/>
      <c r="XFB837969" s="28" t="s">
        <v>208</v>
      </c>
      <c r="XFC837969" s="28" t="s">
        <v>209</v>
      </c>
    </row>
    <row r="837970" spans="16367:16383" ht="20.25" customHeight="1">
      <c r="XEM837970" s="113"/>
      <c r="XEV837970" s="105"/>
      <c r="XEW837970" s="378"/>
      <c r="XEX837970" s="378"/>
      <c r="XEY837970" s="105"/>
      <c r="XEZ837970" s="105"/>
      <c r="XFB837970" s="115"/>
      <c r="XFC837970" s="115"/>
    </row>
    <row r="837971" spans="16367:16383" ht="20.25" customHeight="1">
      <c r="XEM837971" s="113"/>
      <c r="XEV837971" s="105"/>
      <c r="XEW837971" s="378"/>
      <c r="XEX837971" s="378"/>
      <c r="XEY837971" s="105"/>
      <c r="XEZ837971" s="105"/>
      <c r="XFB837971" s="28"/>
      <c r="XFC837971" s="28"/>
    </row>
    <row r="837972" spans="16367:16383" ht="20.25" customHeight="1">
      <c r="XEM837972" s="113"/>
      <c r="XEV837972" s="105"/>
      <c r="XEW837972" s="378"/>
      <c r="XEX837972" s="378"/>
      <c r="XEY837972" s="105"/>
      <c r="XEZ837972" s="105"/>
      <c r="XFB837972" s="115"/>
      <c r="XFC837972" s="115"/>
    </row>
    <row r="837973" spans="16367:16383" ht="20.25" customHeight="1">
      <c r="XEM837973" s="113"/>
      <c r="XEV837973" s="101"/>
      <c r="XEW837973" s="377"/>
      <c r="XEX837973" s="377"/>
      <c r="XEY837973" s="101"/>
      <c r="XEZ837973" s="101"/>
      <c r="XFB837973" s="115"/>
      <c r="XFC837973" s="115"/>
    </row>
    <row r="837974" spans="16367:16383" ht="20.25" customHeight="1">
      <c r="XEM837974" s="113"/>
      <c r="XEV837974" s="105"/>
      <c r="XEW837974" s="378"/>
      <c r="XEX837974" s="378"/>
      <c r="XEY837974" s="105"/>
      <c r="XEZ837974" s="105"/>
      <c r="XFB837974" s="115"/>
      <c r="XFC837974" s="115"/>
    </row>
    <row r="837975" spans="16367:16383" ht="20.25" customHeight="1">
      <c r="XEM837975" s="113"/>
      <c r="XEV837975" s="105"/>
      <c r="XEW837975" s="378"/>
      <c r="XEX837975" s="378"/>
      <c r="XEY837975" s="105"/>
      <c r="XEZ837975" s="105"/>
      <c r="XFB837975" s="116"/>
      <c r="XFC837975" s="116"/>
    </row>
    <row r="837976" spans="16367:16383" ht="20.25" customHeight="1">
      <c r="XEM837976" s="113"/>
      <c r="XEV837976" s="105"/>
      <c r="XEW837976" s="378"/>
      <c r="XEX837976" s="378"/>
      <c r="XEY837976" s="105"/>
      <c r="XEZ837976" s="105"/>
      <c r="XFB837976" s="115"/>
      <c r="XFC837976" s="115"/>
    </row>
    <row r="837977" spans="16367:16383" ht="20.25" customHeight="1">
      <c r="XEM837977" s="113"/>
      <c r="XEV837977" s="101"/>
      <c r="XEW837977" s="377"/>
      <c r="XEX837977" s="377"/>
      <c r="XEY837977" s="101"/>
      <c r="XEZ837977" s="101"/>
      <c r="XFB837977" s="115"/>
      <c r="XFC837977" s="115"/>
    </row>
    <row r="837978" spans="16367:16383" ht="20.25" customHeight="1">
      <c r="XEM837978" s="113"/>
      <c r="XEV837978" s="105"/>
      <c r="XEW837978" s="378"/>
      <c r="XEX837978" s="378"/>
      <c r="XEY837978" s="105"/>
      <c r="XEZ837978" s="105"/>
      <c r="XFB837978" s="115"/>
      <c r="XFC837978" s="115"/>
    </row>
    <row r="837979" spans="16367:16383" ht="20.25" customHeight="1">
      <c r="XEM837979" s="113"/>
      <c r="XEV837979" s="105"/>
      <c r="XEW837979" s="378"/>
      <c r="XEX837979" s="378"/>
      <c r="XEY837979" s="105"/>
      <c r="XEZ837979" s="105"/>
      <c r="XFB837979" s="115"/>
      <c r="XFC837979" s="115"/>
    </row>
    <row r="837980" spans="16367:16383" ht="20.25" customHeight="1">
      <c r="XEM837980" s="113"/>
      <c r="XEV837980" s="101"/>
      <c r="XEW837980" s="377"/>
      <c r="XEX837980" s="377"/>
      <c r="XEY837980" s="101"/>
      <c r="XEZ837980" s="101"/>
      <c r="XFB837980" s="115"/>
      <c r="XFC837980" s="115"/>
    </row>
    <row r="837981" spans="16367:16383" ht="20.25" customHeight="1">
      <c r="XEM837981" s="113"/>
      <c r="XEV837981" s="105"/>
      <c r="XEW837981" s="378"/>
      <c r="XEX837981" s="378"/>
      <c r="XEY837981" s="105"/>
      <c r="XEZ837981" s="105"/>
      <c r="XFB837981" s="115"/>
      <c r="XFC837981" s="115"/>
    </row>
    <row r="837982" spans="16367:16383" ht="20.25" customHeight="1">
      <c r="XEM837982" s="113"/>
      <c r="XEV837982" s="105"/>
      <c r="XEW837982" s="378"/>
      <c r="XEX837982" s="378"/>
      <c r="XEY837982" s="105"/>
      <c r="XEZ837982" s="105"/>
      <c r="XFB837982" s="115"/>
      <c r="XFC837982" s="115"/>
    </row>
    <row r="837983" spans="16367:16383" ht="20.25" customHeight="1">
      <c r="XEM837983" s="113"/>
      <c r="XEV837983" s="101"/>
      <c r="XEW837983" s="377"/>
      <c r="XEX837983" s="377"/>
      <c r="XEY837983" s="101"/>
      <c r="XEZ837983" s="101"/>
      <c r="XFB837983" s="115"/>
      <c r="XFC837983" s="115"/>
    </row>
    <row r="837984" spans="16367:16383" ht="20.25" customHeight="1">
      <c r="XEM837984" s="113"/>
      <c r="XEV837984" s="105"/>
      <c r="XEW837984" s="378"/>
      <c r="XEX837984" s="378"/>
      <c r="XEY837984" s="105"/>
      <c r="XEZ837984" s="105"/>
      <c r="XFB837984" s="115"/>
      <c r="XFC837984" s="115"/>
    </row>
    <row r="837985" spans="16367:16383" ht="20.25" customHeight="1">
      <c r="XEM837985" s="113"/>
      <c r="XEV837985" s="105"/>
      <c r="XEW837985" s="378"/>
      <c r="XEX837985" s="378"/>
      <c r="XEY837985" s="105"/>
      <c r="XEZ837985" s="105"/>
      <c r="XFB837985" s="116"/>
      <c r="XFC837985" s="116"/>
    </row>
    <row r="837986" spans="16367:16383" ht="20.25" customHeight="1">
      <c r="XEM837986" s="113"/>
      <c r="XEV837986" s="105"/>
      <c r="XEW837986" s="378"/>
      <c r="XEX837986" s="378"/>
      <c r="XEY837986" s="105"/>
      <c r="XEZ837986" s="105"/>
      <c r="XFB837986" s="115"/>
      <c r="XFC837986" s="115"/>
    </row>
    <row r="837987" spans="16367:16383" ht="20.25" customHeight="1">
      <c r="XEM837987" s="113"/>
      <c r="XEV837987" s="105"/>
      <c r="XEW837987" s="378"/>
      <c r="XEX837987" s="378"/>
      <c r="XEY837987" s="105"/>
      <c r="XEZ837987" s="105"/>
      <c r="XFB837987" s="115"/>
      <c r="XFC837987" s="115"/>
    </row>
    <row r="837988" spans="16367:16383" ht="20.25" customHeight="1">
      <c r="XEM837988" s="113"/>
      <c r="XEV837988" s="101"/>
      <c r="XEW837988" s="377"/>
      <c r="XEX837988" s="377"/>
      <c r="XEY837988" s="101"/>
      <c r="XEZ837988" s="101"/>
      <c r="XFB837988" s="115"/>
      <c r="XFC837988" s="115"/>
    </row>
    <row r="837989" spans="16367:16383" ht="20.25" customHeight="1">
      <c r="XEM837989" s="113"/>
      <c r="XEV837989" s="105"/>
      <c r="XEW837989" s="378"/>
      <c r="XEX837989" s="378"/>
      <c r="XEY837989" s="105"/>
      <c r="XEZ837989" s="105"/>
      <c r="XFB837989" s="115"/>
      <c r="XFC837989" s="115"/>
    </row>
    <row r="837990" spans="16367:16383" ht="20.25" customHeight="1">
      <c r="XEM837990" s="113"/>
      <c r="XEV837990" s="105"/>
      <c r="XEW837990" s="378"/>
      <c r="XEX837990" s="378"/>
      <c r="XEY837990" s="105"/>
      <c r="XEZ837990" s="105"/>
      <c r="XFB837990" s="115"/>
      <c r="XFC837990" s="115"/>
    </row>
    <row r="837991" spans="16367:16383" ht="20.25" customHeight="1">
      <c r="XEM837991" s="113"/>
      <c r="XEV837991" s="101"/>
      <c r="XEW837991" s="377"/>
      <c r="XEX837991" s="377"/>
      <c r="XEY837991" s="101"/>
      <c r="XEZ837991" s="101"/>
      <c r="XFB837991" s="115"/>
      <c r="XFC837991" s="115"/>
    </row>
    <row r="837992" spans="16367:16383" ht="20.25" customHeight="1">
      <c r="XEM837992" s="113"/>
      <c r="XEV837992" s="105"/>
      <c r="XEW837992" s="378"/>
      <c r="XEX837992" s="378"/>
      <c r="XEY837992" s="105"/>
      <c r="XEZ837992" s="105"/>
      <c r="XFB837992" s="115"/>
      <c r="XFC837992" s="115"/>
    </row>
    <row r="837993" spans="16367:16383" ht="20.25" customHeight="1">
      <c r="XEM837993" s="113"/>
      <c r="XEV837993" s="105"/>
      <c r="XEW837993" s="378"/>
      <c r="XEX837993" s="378"/>
      <c r="XEY837993" s="105"/>
      <c r="XEZ837993" s="105"/>
      <c r="XFB837993" s="115"/>
      <c r="XFC837993" s="115"/>
    </row>
    <row r="837994" spans="16367:16383" ht="20.25" customHeight="1">
      <c r="XEM837994" s="113"/>
      <c r="XEV837994" s="101"/>
      <c r="XEW837994" s="377"/>
      <c r="XEX837994" s="377"/>
      <c r="XEY837994" s="101"/>
      <c r="XEZ837994" s="101"/>
      <c r="XFB837994" s="115"/>
      <c r="XFC837994" s="115"/>
    </row>
    <row r="837995" spans="16367:16383" ht="20.25" customHeight="1">
      <c r="XEM837995" s="113"/>
      <c r="XEV837995" s="105"/>
      <c r="XEW837995" s="378"/>
      <c r="XEX837995" s="378"/>
      <c r="XEY837995" s="105"/>
      <c r="XEZ837995" s="105"/>
      <c r="XFB837995" s="115"/>
      <c r="XFC837995" s="115"/>
    </row>
    <row r="837996" spans="16367:16383" ht="20.25" customHeight="1">
      <c r="XEM837996" s="113"/>
      <c r="XEV837996" s="105"/>
      <c r="XEW837996" s="378"/>
      <c r="XEX837996" s="378"/>
      <c r="XEY837996" s="105"/>
      <c r="XEZ837996" s="105"/>
      <c r="XFB837996" s="115"/>
      <c r="XFC837996" s="115"/>
    </row>
    <row r="837997" spans="16367:16383" ht="20.25" customHeight="1">
      <c r="XEM837997" s="113"/>
      <c r="XEV837997" s="105"/>
      <c r="XEW837997" s="378"/>
      <c r="XEX837997" s="378"/>
      <c r="XEY837997" s="105"/>
      <c r="XEZ837997" s="105"/>
      <c r="XFB837997" s="115"/>
      <c r="XFC837997" s="115"/>
    </row>
    <row r="837998" spans="16367:16383" ht="20.25" customHeight="1">
      <c r="XEM837998" s="113"/>
      <c r="XEV837998" s="105"/>
      <c r="XEW837998" s="378"/>
      <c r="XEX837998" s="378"/>
      <c r="XEY837998" s="105"/>
      <c r="XEZ837998" s="105"/>
      <c r="XFB837998" s="115"/>
      <c r="XFC837998" s="115"/>
    </row>
    <row r="837999" spans="16367:16383" ht="20.25" customHeight="1">
      <c r="XEM837999" s="113"/>
      <c r="XEV837999" s="105"/>
      <c r="XEW837999" s="378"/>
      <c r="XEX837999" s="378"/>
      <c r="XEY837999" s="105"/>
      <c r="XEZ837999" s="105"/>
      <c r="XFB837999" s="115"/>
      <c r="XFC837999" s="115"/>
    </row>
    <row r="838000" spans="16367:16383" ht="20.25" customHeight="1">
      <c r="XEM838000" s="113"/>
      <c r="XEV838000" s="105"/>
      <c r="XEW838000" s="378"/>
      <c r="XEX838000" s="378"/>
      <c r="XEY838000" s="105"/>
      <c r="XEZ838000" s="105"/>
      <c r="XFB838000" s="115"/>
      <c r="XFC838000" s="115"/>
    </row>
    <row r="838001" spans="16367:16383" ht="20.25" customHeight="1">
      <c r="XEM838001" s="113"/>
      <c r="XEV838001" s="105"/>
      <c r="XEW838001" s="378"/>
      <c r="XEX838001" s="378"/>
      <c r="XEY838001" s="105"/>
      <c r="XEZ838001" s="105"/>
      <c r="XFB838001" s="115"/>
      <c r="XFC838001" s="115"/>
    </row>
    <row r="838002" spans="16367:16383" ht="20.25" customHeight="1">
      <c r="XEM838002" s="113"/>
      <c r="XEV838002" s="105"/>
      <c r="XEW838002" s="378"/>
      <c r="XEX838002" s="378"/>
      <c r="XEY838002" s="105"/>
      <c r="XEZ838002" s="105"/>
      <c r="XFB838002" s="115"/>
      <c r="XFC838002" s="115"/>
    </row>
    <row r="838003" spans="16367:16383" ht="20.25" customHeight="1">
      <c r="XEM838003" s="113"/>
      <c r="XEV838003" s="105"/>
      <c r="XEW838003" s="378"/>
      <c r="XEX838003" s="378"/>
      <c r="XEY838003" s="105"/>
      <c r="XEZ838003" s="105"/>
      <c r="XFB838003" s="115"/>
      <c r="XFC838003" s="115"/>
    </row>
    <row r="838004" spans="16367:16383" ht="20.25" customHeight="1">
      <c r="XEM838004" s="113"/>
      <c r="XEV838004" s="105"/>
      <c r="XEW838004" s="378"/>
      <c r="XEX838004" s="378"/>
      <c r="XEY838004" s="105"/>
      <c r="XEZ838004" s="105"/>
      <c r="XFB838004" s="115"/>
      <c r="XFC838004" s="115"/>
    </row>
    <row r="838005" spans="16367:16383" ht="20.25" customHeight="1">
      <c r="XEM838005" s="113"/>
      <c r="XEV838005" s="101"/>
      <c r="XEW838005" s="377"/>
      <c r="XEX838005" s="377"/>
      <c r="XEY838005" s="101"/>
      <c r="XEZ838005" s="101"/>
      <c r="XFB838005" s="115"/>
      <c r="XFC838005" s="115"/>
    </row>
    <row r="838006" spans="16367:16383" ht="20.25" customHeight="1">
      <c r="XEM838006" s="113"/>
      <c r="XEV838006" s="105"/>
      <c r="XEW838006" s="378"/>
      <c r="XEX838006" s="378"/>
      <c r="XEY838006" s="105"/>
      <c r="XEZ838006" s="105"/>
      <c r="XFB838006" s="115"/>
      <c r="XFC838006" s="115"/>
    </row>
    <row r="838007" spans="16367:16383" ht="20.25" customHeight="1">
      <c r="XEM838007" s="113"/>
      <c r="XEV838007" s="105"/>
      <c r="XEW838007" s="378"/>
      <c r="XEX838007" s="378"/>
      <c r="XEY838007" s="105"/>
      <c r="XEZ838007" s="105"/>
      <c r="XFB838007" s="115"/>
      <c r="XFC838007" s="115"/>
    </row>
    <row r="838008" spans="16367:16383" ht="20.25" customHeight="1">
      <c r="XEM838008" s="113"/>
      <c r="XEV838008" s="105"/>
      <c r="XEW838008" s="378"/>
      <c r="XEX838008" s="378"/>
      <c r="XEY838008" s="105"/>
      <c r="XEZ838008" s="105"/>
      <c r="XFB838008" s="115"/>
      <c r="XFC838008" s="115"/>
    </row>
    <row r="838009" spans="16367:16383" ht="20.25" customHeight="1">
      <c r="XEM838009" s="113"/>
      <c r="XEV838009" s="101"/>
      <c r="XEW838009" s="377"/>
      <c r="XEX838009" s="377"/>
      <c r="XEY838009" s="101"/>
      <c r="XEZ838009" s="101"/>
      <c r="XFB838009" s="115"/>
      <c r="XFC838009" s="115"/>
    </row>
    <row r="838010" spans="16367:16383" ht="20.25" customHeight="1">
      <c r="XEM838010" s="113"/>
      <c r="XEV838010" s="105"/>
      <c r="XEW838010" s="378"/>
      <c r="XEX838010" s="378"/>
      <c r="XEY838010" s="105"/>
      <c r="XEZ838010" s="105"/>
      <c r="XFB838010" s="115"/>
      <c r="XFC838010" s="115"/>
    </row>
    <row r="838011" spans="16367:16383" ht="20.25" customHeight="1">
      <c r="XEM838011" s="113"/>
      <c r="XEV838011" s="105"/>
      <c r="XEW838011" s="378"/>
      <c r="XEX838011" s="378"/>
      <c r="XEY838011" s="105"/>
      <c r="XEZ838011" s="105"/>
      <c r="XFB838011" s="115"/>
      <c r="XFC838011" s="115"/>
    </row>
    <row r="838012" spans="16367:16383" ht="20.25" customHeight="1">
      <c r="XEM838012" s="113"/>
      <c r="XEV838012" s="105"/>
      <c r="XEW838012" s="378"/>
      <c r="XEX838012" s="378"/>
      <c r="XEY838012" s="105"/>
      <c r="XEZ838012" s="105"/>
      <c r="XFB838012" s="115"/>
      <c r="XFC838012" s="115"/>
    </row>
    <row r="838013" spans="16367:16383" ht="20.25" customHeight="1">
      <c r="XEM838013" s="113"/>
      <c r="XEV838013" s="105"/>
      <c r="XEW838013" s="378"/>
      <c r="XEX838013" s="378"/>
      <c r="XEY838013" s="105"/>
      <c r="XEZ838013" s="105"/>
      <c r="XFB838013" s="115"/>
      <c r="XFC838013" s="115"/>
    </row>
    <row r="838014" spans="16367:16383" ht="20.25" customHeight="1">
      <c r="XEM838014" s="113"/>
      <c r="XEV838014" s="105"/>
      <c r="XEW838014" s="378"/>
      <c r="XEX838014" s="378"/>
      <c r="XEY838014" s="105"/>
      <c r="XEZ838014" s="105"/>
      <c r="XFB838014" s="115"/>
      <c r="XFC838014" s="115"/>
    </row>
    <row r="838015" spans="16367:16383" ht="20.25" customHeight="1">
      <c r="XEM838015" s="113"/>
      <c r="XEV838015" s="105"/>
      <c r="XEW838015" s="378"/>
      <c r="XEX838015" s="378"/>
      <c r="XEY838015" s="105"/>
      <c r="XEZ838015" s="105"/>
      <c r="XFB838015" s="115"/>
      <c r="XFC838015" s="115"/>
    </row>
    <row r="838016" spans="16367:16383" ht="20.25" customHeight="1">
      <c r="XEM838016" s="113"/>
      <c r="XEV838016" s="101"/>
      <c r="XEW838016" s="377"/>
      <c r="XEX838016" s="377"/>
      <c r="XEY838016" s="101"/>
      <c r="XEZ838016" s="101"/>
      <c r="XFB838016" s="115"/>
      <c r="XFC838016" s="115"/>
    </row>
    <row r="838017" spans="16367:16383" ht="20.25" customHeight="1">
      <c r="XEM838017" s="113"/>
      <c r="XEV838017" s="105"/>
      <c r="XEW838017" s="378"/>
      <c r="XEX838017" s="378"/>
      <c r="XEY838017" s="105"/>
      <c r="XEZ838017" s="105"/>
      <c r="XFB838017" s="115"/>
      <c r="XFC838017" s="115"/>
    </row>
    <row r="838018" spans="16367:16383" ht="20.25" customHeight="1">
      <c r="XEM838018" s="113"/>
      <c r="XEV838018" s="105"/>
      <c r="XEW838018" s="378"/>
      <c r="XEX838018" s="378"/>
      <c r="XEY838018" s="105"/>
      <c r="XEZ838018" s="105"/>
      <c r="XFB838018" s="115"/>
      <c r="XFC838018" s="115"/>
    </row>
    <row r="838019" spans="16367:16383" ht="20.25" customHeight="1">
      <c r="XEM838019" s="113"/>
      <c r="XEV838019" s="101"/>
      <c r="XEW838019" s="377"/>
      <c r="XEX838019" s="377"/>
      <c r="XEY838019" s="101"/>
      <c r="XEZ838019" s="101"/>
      <c r="XFB838019" s="115"/>
      <c r="XFC838019" s="115"/>
    </row>
    <row r="838020" spans="16367:16383" ht="20.25" customHeight="1">
      <c r="XEM838020" s="113"/>
      <c r="XEV838020" s="105"/>
      <c r="XEW838020" s="378"/>
      <c r="XEX838020" s="378"/>
      <c r="XEY838020" s="105"/>
      <c r="XEZ838020" s="105"/>
      <c r="XFB838020" s="115"/>
      <c r="XFC838020" s="115"/>
    </row>
    <row r="838021" spans="16367:16383" ht="20.25" customHeight="1">
      <c r="XEM838021" s="113"/>
      <c r="XEV838021" s="105"/>
      <c r="XEW838021" s="378"/>
      <c r="XEX838021" s="378"/>
      <c r="XEY838021" s="105"/>
      <c r="XEZ838021" s="105"/>
      <c r="XFB838021" s="115"/>
      <c r="XFC838021" s="115"/>
    </row>
    <row r="838022" spans="16367:16383" ht="20.25" customHeight="1">
      <c r="XEM838022" s="113"/>
      <c r="XEV838022" s="105"/>
      <c r="XEW838022" s="378"/>
      <c r="XEX838022" s="378"/>
      <c r="XEY838022" s="105"/>
      <c r="XEZ838022" s="105"/>
      <c r="XFB838022" s="115"/>
      <c r="XFC838022" s="115"/>
    </row>
    <row r="838023" spans="16367:16383" ht="20.25" customHeight="1">
      <c r="XEM838023" s="113"/>
      <c r="XEV838023" s="105"/>
      <c r="XEW838023" s="378"/>
      <c r="XEX838023" s="378"/>
      <c r="XEY838023" s="105"/>
      <c r="XEZ838023" s="105"/>
      <c r="XFB838023" s="115"/>
      <c r="XFC838023" s="115"/>
    </row>
    <row r="838024" spans="16367:16383" ht="20.25" customHeight="1">
      <c r="XEM838024" s="113"/>
      <c r="XEV838024" s="105"/>
      <c r="XEW838024" s="378"/>
      <c r="XEX838024" s="378"/>
      <c r="XEY838024" s="105"/>
      <c r="XEZ838024" s="105"/>
      <c r="XFB838024" s="115"/>
      <c r="XFC838024" s="115"/>
    </row>
    <row r="838025" spans="16367:16383" ht="20.25" customHeight="1">
      <c r="XEM838025" s="113"/>
      <c r="XEV838025" s="105"/>
      <c r="XEW838025" s="378"/>
      <c r="XEX838025" s="378"/>
      <c r="XEY838025" s="105"/>
      <c r="XEZ838025" s="105"/>
      <c r="XFB838025" s="115"/>
      <c r="XFC838025" s="115"/>
    </row>
    <row r="838026" spans="16367:16383" ht="20.25" customHeight="1">
      <c r="XEM838026" s="113"/>
      <c r="XEV838026" s="105"/>
      <c r="XEW838026" s="378"/>
      <c r="XEX838026" s="378"/>
      <c r="XEY838026" s="105"/>
      <c r="XEZ838026" s="105"/>
      <c r="XFB838026" s="115"/>
      <c r="XFC838026" s="115"/>
    </row>
    <row r="838027" spans="16367:16383" ht="20.25" customHeight="1">
      <c r="XEM838027" s="113"/>
      <c r="XEV838027" s="101"/>
      <c r="XEW838027" s="377"/>
      <c r="XEX838027" s="377"/>
      <c r="XEY838027" s="101"/>
      <c r="XEZ838027" s="101"/>
      <c r="XFB838027" s="115"/>
      <c r="XFC838027" s="115"/>
    </row>
    <row r="838028" spans="16367:16383" ht="20.25" customHeight="1">
      <c r="XEM838028" s="113"/>
      <c r="XEV838028" s="105"/>
      <c r="XEW838028" s="378"/>
      <c r="XEX838028" s="378"/>
      <c r="XEY838028" s="105"/>
      <c r="XEZ838028" s="105"/>
      <c r="XFB838028" s="115"/>
      <c r="XFC838028" s="115"/>
    </row>
    <row r="838029" spans="16367:16383" ht="20.25" customHeight="1">
      <c r="XEM838029" s="113"/>
      <c r="XEV838029" s="105"/>
      <c r="XEW838029" s="378"/>
      <c r="XEX838029" s="378"/>
      <c r="XEY838029" s="105"/>
      <c r="XEZ838029" s="105"/>
      <c r="XFB838029" s="115"/>
      <c r="XFC838029" s="115"/>
    </row>
    <row r="838030" spans="16367:16383" ht="20.25" customHeight="1">
      <c r="XEM838030" s="113"/>
      <c r="XEV838030" s="105"/>
      <c r="XEW838030" s="378"/>
      <c r="XEX838030" s="378"/>
      <c r="XEY838030" s="105"/>
      <c r="XEZ838030" s="105"/>
      <c r="XFB838030" s="115"/>
      <c r="XFC838030" s="115"/>
    </row>
    <row r="838031" spans="16367:16383" ht="20.25" customHeight="1">
      <c r="XEM838031" s="113"/>
      <c r="XEV838031" s="105"/>
      <c r="XEW838031" s="378"/>
      <c r="XEX838031" s="378"/>
      <c r="XEY838031" s="105"/>
      <c r="XEZ838031" s="105"/>
      <c r="XFB838031" s="115"/>
      <c r="XFC838031" s="115"/>
    </row>
    <row r="838032" spans="16367:16383" ht="20.25" customHeight="1">
      <c r="XEM838032" s="113"/>
      <c r="XEV838032" s="105"/>
      <c r="XEW838032" s="378"/>
      <c r="XEX838032" s="378"/>
      <c r="XEY838032" s="105"/>
      <c r="XEZ838032" s="105"/>
      <c r="XFB838032" s="115"/>
      <c r="XFC838032" s="115"/>
    </row>
    <row r="838033" spans="16367:16383" ht="20.25" customHeight="1">
      <c r="XEM838033" s="113"/>
      <c r="XEV838033" s="105"/>
      <c r="XEW838033" s="378"/>
      <c r="XEX838033" s="378"/>
      <c r="XEY838033" s="105"/>
      <c r="XEZ838033" s="105"/>
      <c r="XFB838033" s="115"/>
      <c r="XFC838033" s="115"/>
    </row>
    <row r="838034" spans="16367:16383" ht="20.25" customHeight="1">
      <c r="XEM838034" s="113"/>
      <c r="XEV838034" s="105"/>
      <c r="XEW838034" s="378"/>
      <c r="XEX838034" s="378"/>
      <c r="XEY838034" s="105"/>
      <c r="XEZ838034" s="105"/>
      <c r="XFB838034" s="115"/>
      <c r="XFC838034" s="115"/>
    </row>
    <row r="838035" spans="16367:16383" ht="20.25" customHeight="1">
      <c r="XEM838035" s="113"/>
      <c r="XEV838035" s="101"/>
      <c r="XEW838035" s="377"/>
      <c r="XEX838035" s="377"/>
      <c r="XEY838035" s="101"/>
      <c r="XEZ838035" s="101"/>
      <c r="XFB838035" s="115"/>
      <c r="XFC838035" s="115"/>
    </row>
    <row r="838036" spans="16367:16383" ht="20.25" customHeight="1">
      <c r="XEM838036" s="113"/>
      <c r="XEV838036" s="105"/>
      <c r="XEW838036" s="378"/>
      <c r="XEX838036" s="378"/>
      <c r="XEY838036" s="105"/>
      <c r="XEZ838036" s="105"/>
      <c r="XFB838036" s="115"/>
      <c r="XFC838036" s="115"/>
    </row>
    <row r="838037" spans="16367:16383" ht="20.25" customHeight="1">
      <c r="XEM838037" s="113"/>
      <c r="XEV838037" s="105"/>
      <c r="XEW838037" s="378"/>
      <c r="XEX838037" s="378"/>
      <c r="XEY838037" s="105"/>
      <c r="XEZ838037" s="105"/>
      <c r="XFB838037" s="115"/>
      <c r="XFC838037" s="115"/>
    </row>
    <row r="838038" spans="16367:16383" ht="20.25" customHeight="1">
      <c r="XEM838038" s="113"/>
      <c r="XEV838038" s="105"/>
      <c r="XEW838038" s="378"/>
      <c r="XEX838038" s="378"/>
      <c r="XEY838038" s="105"/>
      <c r="XEZ838038" s="105"/>
      <c r="XFB838038" s="115"/>
      <c r="XFC838038" s="115"/>
    </row>
    <row r="838039" spans="16367:16383" ht="20.25" customHeight="1">
      <c r="XEM838039" s="113"/>
      <c r="XEV838039" s="105"/>
      <c r="XEW838039" s="378"/>
      <c r="XEX838039" s="378"/>
      <c r="XEY838039" s="105"/>
      <c r="XEZ838039" s="105"/>
      <c r="XFB838039" s="115"/>
      <c r="XFC838039" s="115"/>
    </row>
    <row r="838040" spans="16367:16383" ht="20.25" customHeight="1">
      <c r="XEM838040" s="113"/>
      <c r="XEV838040" s="105"/>
      <c r="XEW838040" s="378"/>
      <c r="XEX838040" s="378"/>
      <c r="XEY838040" s="105"/>
      <c r="XEZ838040" s="105"/>
      <c r="XFB838040" s="115"/>
      <c r="XFC838040" s="115"/>
    </row>
    <row r="838041" spans="16367:16383" ht="20.25" customHeight="1">
      <c r="XEM838041" s="113"/>
      <c r="XEV838041" s="105"/>
      <c r="XEW838041" s="378"/>
      <c r="XEX838041" s="378"/>
      <c r="XEY838041" s="105"/>
      <c r="XEZ838041" s="105"/>
      <c r="XFB838041" s="115"/>
      <c r="XFC838041" s="115"/>
    </row>
    <row r="838042" spans="16367:16383" ht="20.25" customHeight="1">
      <c r="XEM838042" s="113"/>
      <c r="XEV838042" s="105"/>
      <c r="XEW838042" s="378"/>
      <c r="XEX838042" s="378"/>
      <c r="XEY838042" s="105"/>
      <c r="XEZ838042" s="105"/>
      <c r="XFB838042" s="115"/>
      <c r="XFC838042" s="115"/>
    </row>
    <row r="838043" spans="16367:16383" ht="20.25" customHeight="1">
      <c r="XEM838043" s="113"/>
      <c r="XEV838043" s="105"/>
      <c r="XEW838043" s="378"/>
      <c r="XEX838043" s="378"/>
      <c r="XEY838043" s="105"/>
      <c r="XEZ838043" s="105"/>
      <c r="XFB838043" s="115"/>
      <c r="XFC838043" s="115"/>
    </row>
    <row r="838044" spans="16367:16383" ht="20.25" customHeight="1">
      <c r="XEM838044" s="113"/>
      <c r="XEV838044" s="101"/>
      <c r="XEW838044" s="377"/>
      <c r="XEX838044" s="377"/>
      <c r="XEY838044" s="101"/>
      <c r="XEZ838044" s="101"/>
      <c r="XFB838044" s="115"/>
      <c r="XFC838044" s="115"/>
    </row>
    <row r="838045" spans="16367:16383" ht="20.25" customHeight="1">
      <c r="XEM838045" s="113"/>
      <c r="XEV838045" s="105"/>
      <c r="XEW838045" s="378"/>
      <c r="XEX838045" s="378"/>
      <c r="XEY838045" s="105"/>
      <c r="XEZ838045" s="105"/>
      <c r="XFB838045" s="115"/>
      <c r="XFC838045" s="115"/>
    </row>
    <row r="838046" spans="16367:16383" ht="20.25" customHeight="1">
      <c r="XEM838046" s="113"/>
      <c r="XEV838046" s="105"/>
      <c r="XEW838046" s="378"/>
      <c r="XEX838046" s="378"/>
      <c r="XEY838046" s="105"/>
      <c r="XEZ838046" s="105"/>
      <c r="XFB838046" s="115"/>
      <c r="XFC838046" s="115"/>
    </row>
    <row r="838047" spans="16367:16383" ht="20.25" customHeight="1">
      <c r="XEM838047" s="113"/>
      <c r="XEV838047" s="105"/>
      <c r="XEW838047" s="378"/>
      <c r="XEX838047" s="378"/>
      <c r="XEY838047" s="105"/>
      <c r="XEZ838047" s="105"/>
      <c r="XFB838047" s="115"/>
      <c r="XFC838047" s="115"/>
    </row>
    <row r="838048" spans="16367:16383" ht="20.25" customHeight="1">
      <c r="XEM838048" s="113"/>
      <c r="XEV838048" s="105"/>
      <c r="XEW838048" s="378"/>
      <c r="XEX838048" s="378"/>
      <c r="XEY838048" s="105"/>
      <c r="XEZ838048" s="105"/>
      <c r="XFB838048" s="115"/>
      <c r="XFC838048" s="115"/>
    </row>
    <row r="838049" spans="16367:16383" ht="20.25" customHeight="1">
      <c r="XEM838049" s="113"/>
      <c r="XEV838049" s="101"/>
      <c r="XEW838049" s="377"/>
      <c r="XEX838049" s="377"/>
      <c r="XEY838049" s="101"/>
      <c r="XEZ838049" s="101"/>
      <c r="XFB838049" s="115"/>
      <c r="XFC838049" s="115"/>
    </row>
    <row r="838050" spans="16367:16383" ht="20.25" customHeight="1">
      <c r="XEM838050" s="113"/>
      <c r="XEV838050" s="105"/>
      <c r="XEW838050" s="378"/>
      <c r="XEX838050" s="378"/>
      <c r="XEY838050" s="105"/>
      <c r="XEZ838050" s="105"/>
      <c r="XFB838050" s="115"/>
      <c r="XFC838050" s="115"/>
    </row>
    <row r="838051" spans="16367:16383" ht="20.25" customHeight="1">
      <c r="XEM838051" s="113"/>
      <c r="XEV838051" s="105"/>
      <c r="XEW838051" s="378"/>
      <c r="XEX838051" s="378"/>
      <c r="XEY838051" s="105"/>
      <c r="XEZ838051" s="105"/>
      <c r="XFB838051" s="115"/>
      <c r="XFC838051" s="115"/>
    </row>
    <row r="838052" spans="16367:16383" ht="20.25" customHeight="1">
      <c r="XEM838052" s="113"/>
      <c r="XEV838052" s="105"/>
      <c r="XEW838052" s="378"/>
      <c r="XEX838052" s="378"/>
      <c r="XEY838052" s="105"/>
      <c r="XEZ838052" s="105"/>
      <c r="XFB838052" s="115"/>
      <c r="XFC838052" s="115"/>
    </row>
    <row r="838053" spans="16367:16383" ht="20.25" customHeight="1">
      <c r="XEM838053" s="113"/>
      <c r="XEV838053" s="105"/>
      <c r="XEW838053" s="378"/>
      <c r="XEX838053" s="378"/>
      <c r="XEY838053" s="105"/>
      <c r="XEZ838053" s="105"/>
      <c r="XFB838053" s="115"/>
      <c r="XFC838053" s="115"/>
    </row>
    <row r="838054" spans="16367:16383" ht="20.25" customHeight="1">
      <c r="XEM838054" s="113"/>
      <c r="XEV838054" s="105"/>
      <c r="XEW838054" s="378"/>
      <c r="XEX838054" s="378"/>
      <c r="XEY838054" s="105"/>
      <c r="XEZ838054" s="105"/>
      <c r="XFB838054" s="115"/>
      <c r="XFC838054" s="115"/>
    </row>
    <row r="838055" spans="16367:16383" ht="20.25" customHeight="1">
      <c r="XEM838055" s="113"/>
      <c r="XEV838055" s="105"/>
      <c r="XEW838055" s="378"/>
      <c r="XEX838055" s="378"/>
      <c r="XEY838055" s="105"/>
      <c r="XEZ838055" s="105"/>
      <c r="XFB838055" s="115"/>
      <c r="XFC838055" s="115"/>
    </row>
    <row r="838056" spans="16367:16383" ht="20.25" customHeight="1">
      <c r="XEM838056" s="113"/>
      <c r="XEV838056" s="105"/>
      <c r="XEW838056" s="378"/>
      <c r="XEX838056" s="378"/>
      <c r="XEY838056" s="105"/>
      <c r="XEZ838056" s="105"/>
      <c r="XFB838056" s="115"/>
      <c r="XFC838056" s="115"/>
    </row>
    <row r="838057" spans="16367:16383" ht="20.25" customHeight="1">
      <c r="XEM838057" s="113"/>
      <c r="XEV838057" s="105"/>
      <c r="XEW838057" s="378"/>
      <c r="XEX838057" s="378"/>
      <c r="XEY838057" s="105"/>
      <c r="XEZ838057" s="105"/>
      <c r="XFB838057" s="115"/>
      <c r="XFC838057" s="115"/>
    </row>
    <row r="838058" spans="16367:16383" ht="20.25" customHeight="1">
      <c r="XEM838058" s="113"/>
      <c r="XEV838058" s="105"/>
      <c r="XEW838058" s="378"/>
      <c r="XEX838058" s="378"/>
      <c r="XEY838058" s="105"/>
      <c r="XEZ838058" s="105"/>
      <c r="XFB838058" s="115"/>
      <c r="XFC838058" s="115"/>
    </row>
    <row r="838059" spans="16367:16383" ht="20.25" customHeight="1">
      <c r="XEM838059" s="113"/>
      <c r="XEV838059" s="101"/>
      <c r="XEW838059" s="377"/>
      <c r="XEX838059" s="377"/>
      <c r="XEY838059" s="101"/>
      <c r="XEZ838059" s="101"/>
      <c r="XFB838059" s="115"/>
      <c r="XFC838059" s="115"/>
    </row>
    <row r="838060" spans="16367:16383" ht="20.25" customHeight="1">
      <c r="XEM838060" s="113"/>
      <c r="XEV838060" s="101"/>
      <c r="XEW838060" s="377"/>
      <c r="XEX838060" s="377"/>
      <c r="XEY838060" s="101"/>
      <c r="XEZ838060" s="101"/>
      <c r="XFB838060" s="115"/>
      <c r="XFC838060" s="115"/>
    </row>
    <row r="838061" spans="16367:16383" ht="20.25" customHeight="1">
      <c r="XEM838061" s="113"/>
      <c r="XEV838061" s="105"/>
      <c r="XEW838061" s="378"/>
      <c r="XEX838061" s="378"/>
      <c r="XEY838061" s="105"/>
      <c r="XEZ838061" s="105"/>
      <c r="XFB838061" s="115"/>
      <c r="XFC838061" s="115"/>
    </row>
    <row r="838062" spans="16367:16383" ht="20.25" customHeight="1">
      <c r="XEM838062" s="113"/>
      <c r="XEV838062" s="105"/>
      <c r="XEW838062" s="378"/>
      <c r="XEX838062" s="378"/>
      <c r="XEY838062" s="105"/>
      <c r="XEZ838062" s="105"/>
      <c r="XFB838062" s="115"/>
      <c r="XFC838062" s="115"/>
    </row>
    <row r="838063" spans="16367:16383" ht="20.25" customHeight="1">
      <c r="XEM838063" s="113"/>
      <c r="XEV838063" s="105"/>
      <c r="XEW838063" s="378"/>
      <c r="XEX838063" s="378"/>
      <c r="XEY838063" s="105"/>
      <c r="XEZ838063" s="105"/>
      <c r="XFB838063" s="115"/>
      <c r="XFC838063" s="115"/>
    </row>
    <row r="838064" spans="16367:16383" ht="20.25" customHeight="1">
      <c r="XEM838064" s="113"/>
      <c r="XEV838064" s="105"/>
      <c r="XEW838064" s="378"/>
      <c r="XEX838064" s="378"/>
      <c r="XEY838064" s="105"/>
      <c r="XEZ838064" s="105"/>
      <c r="XFB838064" s="115"/>
      <c r="XFC838064" s="115"/>
    </row>
    <row r="838065" spans="16367:16383" ht="20.25" customHeight="1">
      <c r="XEM838065" s="113"/>
      <c r="XEV838065" s="105"/>
      <c r="XEW838065" s="378"/>
      <c r="XEX838065" s="378"/>
      <c r="XEY838065" s="105"/>
      <c r="XEZ838065" s="105"/>
      <c r="XFB838065" s="115"/>
      <c r="XFC838065" s="115"/>
    </row>
    <row r="838066" spans="16367:16383" ht="20.25" customHeight="1">
      <c r="XEM838066" s="113"/>
      <c r="XEV838066" s="105"/>
      <c r="XEW838066" s="378"/>
      <c r="XEX838066" s="378"/>
      <c r="XEY838066" s="105"/>
      <c r="XEZ838066" s="105"/>
      <c r="XFB838066" s="115"/>
      <c r="XFC838066" s="115"/>
    </row>
    <row r="838067" spans="16367:16383" ht="20.25" customHeight="1">
      <c r="XEM838067" s="113"/>
      <c r="XEV838067" s="105"/>
      <c r="XEW838067" s="378"/>
      <c r="XEX838067" s="378"/>
      <c r="XEY838067" s="105"/>
      <c r="XEZ838067" s="105"/>
      <c r="XFB838067" s="115"/>
      <c r="XFC838067" s="115"/>
    </row>
    <row r="838068" spans="16367:16383" ht="20.25" customHeight="1">
      <c r="XEM838068" s="113"/>
      <c r="XEV838068" s="105"/>
      <c r="XEW838068" s="378"/>
      <c r="XEX838068" s="378"/>
      <c r="XEY838068" s="105"/>
      <c r="XEZ838068" s="105"/>
      <c r="XFB838068" s="115"/>
      <c r="XFC838068" s="115"/>
    </row>
    <row r="838069" spans="16367:16383" ht="20.25" customHeight="1">
      <c r="XEM838069" s="113"/>
      <c r="XEV838069" s="105"/>
      <c r="XEW838069" s="378"/>
      <c r="XEX838069" s="378"/>
      <c r="XEY838069" s="105"/>
      <c r="XEZ838069" s="105"/>
      <c r="XFB838069" s="115"/>
      <c r="XFC838069" s="115"/>
    </row>
    <row r="838070" spans="16367:16383" ht="20.25" customHeight="1">
      <c r="XEM838070" s="113"/>
      <c r="XEV838070" s="105"/>
      <c r="XEW838070" s="378"/>
      <c r="XEX838070" s="378"/>
      <c r="XEY838070" s="105"/>
      <c r="XEZ838070" s="105"/>
      <c r="XFB838070" s="115"/>
      <c r="XFC838070" s="115"/>
    </row>
    <row r="838071" spans="16367:16383" ht="20.25" customHeight="1">
      <c r="XEM838071" s="113"/>
      <c r="XEV838071" s="101"/>
      <c r="XEW838071" s="377"/>
      <c r="XEX838071" s="377"/>
      <c r="XEY838071" s="101"/>
      <c r="XEZ838071" s="101"/>
      <c r="XFB838071" s="115"/>
      <c r="XFC838071" s="115"/>
    </row>
    <row r="838072" spans="16367:16383" ht="20.25" customHeight="1">
      <c r="XEM838072" s="113"/>
      <c r="XEV838072" s="105"/>
      <c r="XEW838072" s="378"/>
      <c r="XEX838072" s="378"/>
      <c r="XEY838072" s="105"/>
      <c r="XEZ838072" s="105"/>
      <c r="XFB838072" s="115"/>
      <c r="XFC838072" s="115"/>
    </row>
    <row r="838073" spans="16367:16383" ht="20.25" customHeight="1">
      <c r="XEM838073" s="113"/>
      <c r="XEV838073" s="105"/>
      <c r="XEW838073" s="378"/>
      <c r="XEX838073" s="378"/>
      <c r="XEY838073" s="105"/>
      <c r="XEZ838073" s="105"/>
      <c r="XFB838073" s="115"/>
      <c r="XFC838073" s="115"/>
    </row>
    <row r="838074" spans="16367:16383" ht="20.25" customHeight="1">
      <c r="XEM838074" s="113"/>
      <c r="XEV838074" s="105"/>
      <c r="XEW838074" s="378"/>
      <c r="XEX838074" s="378"/>
      <c r="XEY838074" s="105"/>
      <c r="XEZ838074" s="105"/>
      <c r="XFB838074" s="115"/>
      <c r="XFC838074" s="115"/>
    </row>
    <row r="838075" spans="16367:16383" ht="20.25" customHeight="1">
      <c r="XEM838075" s="113"/>
      <c r="XEV838075" s="105"/>
      <c r="XEW838075" s="378"/>
      <c r="XEX838075" s="378"/>
      <c r="XEY838075" s="105"/>
      <c r="XEZ838075" s="105"/>
      <c r="XFB838075" s="115"/>
      <c r="XFC838075" s="115"/>
    </row>
    <row r="838076" spans="16367:16383" ht="20.25" customHeight="1">
      <c r="XEM838076" s="113"/>
      <c r="XEV838076" s="105"/>
      <c r="XEW838076" s="378"/>
      <c r="XEX838076" s="378"/>
      <c r="XEY838076" s="105"/>
      <c r="XEZ838076" s="105"/>
      <c r="XFB838076" s="115"/>
      <c r="XFC838076" s="115"/>
    </row>
    <row r="838077" spans="16367:16383" ht="20.25" customHeight="1">
      <c r="XEM838077" s="113"/>
      <c r="XEV838077" s="101"/>
      <c r="XEW838077" s="377"/>
      <c r="XEX838077" s="377"/>
      <c r="XEY838077" s="101"/>
      <c r="XEZ838077" s="101"/>
      <c r="XFB838077" s="115"/>
      <c r="XFC838077" s="115"/>
    </row>
    <row r="838078" spans="16367:16383" ht="20.25" customHeight="1">
      <c r="XEM838078" s="113"/>
      <c r="XEV838078" s="105"/>
      <c r="XEW838078" s="378"/>
      <c r="XEX838078" s="378"/>
      <c r="XEY838078" s="105"/>
      <c r="XEZ838078" s="105"/>
      <c r="XFB838078" s="115"/>
      <c r="XFC838078" s="115"/>
    </row>
    <row r="838079" spans="16367:16383" ht="20.25" customHeight="1">
      <c r="XEM838079" s="113"/>
      <c r="XEV838079" s="105"/>
      <c r="XEW838079" s="378"/>
      <c r="XEX838079" s="378"/>
      <c r="XEY838079" s="105"/>
      <c r="XEZ838079" s="105"/>
      <c r="XFB838079" s="115"/>
      <c r="XFC838079" s="115"/>
    </row>
    <row r="838080" spans="16367:16383" ht="20.25" customHeight="1">
      <c r="XEM838080" s="113"/>
      <c r="XEV838080" s="105"/>
      <c r="XEW838080" s="378"/>
      <c r="XEX838080" s="378"/>
      <c r="XEY838080" s="105"/>
      <c r="XEZ838080" s="105"/>
      <c r="XFB838080" s="115"/>
      <c r="XFC838080" s="115"/>
    </row>
    <row r="838081" spans="16367:16383" ht="20.25" customHeight="1">
      <c r="XEM838081" s="113"/>
      <c r="XEV838081" s="105"/>
      <c r="XEW838081" s="378"/>
      <c r="XEX838081" s="378"/>
      <c r="XEY838081" s="105"/>
      <c r="XEZ838081" s="105"/>
      <c r="XFB838081" s="115"/>
      <c r="XFC838081" s="115"/>
    </row>
    <row r="838082" spans="16367:16383" ht="20.25" customHeight="1">
      <c r="XEM838082" s="113"/>
      <c r="XEV838082" s="105"/>
      <c r="XEW838082" s="378"/>
      <c r="XEX838082" s="378"/>
      <c r="XEY838082" s="105"/>
      <c r="XEZ838082" s="105"/>
      <c r="XFB838082" s="115"/>
      <c r="XFC838082" s="115"/>
    </row>
    <row r="838083" spans="16367:16383" ht="20.25" customHeight="1">
      <c r="XEM838083" s="113"/>
      <c r="XEV838083" s="105"/>
      <c r="XEW838083" s="378"/>
      <c r="XEX838083" s="378"/>
      <c r="XEY838083" s="105"/>
      <c r="XEZ838083" s="105"/>
      <c r="XFB838083" s="115"/>
      <c r="XFC838083" s="115"/>
    </row>
    <row r="838084" spans="16367:16383" ht="20.25" customHeight="1">
      <c r="XEM838084" s="113"/>
      <c r="XEV838084" s="105"/>
      <c r="XEW838084" s="378"/>
      <c r="XEX838084" s="378"/>
      <c r="XEY838084" s="105"/>
      <c r="XEZ838084" s="105"/>
      <c r="XFB838084" s="115"/>
      <c r="XFC838084" s="115"/>
    </row>
    <row r="838085" spans="16367:16383" ht="20.25" customHeight="1">
      <c r="XEM838085" s="113"/>
      <c r="XEV838085" s="105"/>
      <c r="XEW838085" s="378"/>
      <c r="XEX838085" s="378"/>
      <c r="XEY838085" s="105"/>
      <c r="XEZ838085" s="105"/>
      <c r="XFB838085" s="115"/>
      <c r="XFC838085" s="115"/>
    </row>
    <row r="838086" spans="16367:16383" ht="20.25" customHeight="1">
      <c r="XEM838086" s="113"/>
      <c r="XEV838086" s="105"/>
      <c r="XEW838086" s="378"/>
      <c r="XEX838086" s="378"/>
      <c r="XEY838086" s="105"/>
      <c r="XEZ838086" s="105"/>
      <c r="XFB838086" s="115"/>
      <c r="XFC838086" s="115"/>
    </row>
    <row r="838087" spans="16367:16383" ht="20.25" customHeight="1">
      <c r="XEM838087" s="113"/>
      <c r="XEV838087" s="105"/>
      <c r="XEW838087" s="378"/>
      <c r="XEX838087" s="378"/>
      <c r="XEY838087" s="105"/>
      <c r="XEZ838087" s="105"/>
      <c r="XFB838087" s="115"/>
      <c r="XFC838087" s="115"/>
    </row>
    <row r="838088" spans="16367:16383" ht="20.25" customHeight="1">
      <c r="XEM838088" s="113"/>
      <c r="XEV838088" s="105"/>
      <c r="XEW838088" s="378"/>
      <c r="XEX838088" s="378"/>
      <c r="XEY838088" s="105"/>
      <c r="XEZ838088" s="105"/>
      <c r="XFB838088" s="115"/>
      <c r="XFC838088" s="115"/>
    </row>
    <row r="838089" spans="16367:16383" ht="20.25" customHeight="1">
      <c r="XEM838089" s="113"/>
      <c r="XEV838089" s="101"/>
      <c r="XEW838089" s="377"/>
      <c r="XEX838089" s="377"/>
      <c r="XEY838089" s="101"/>
      <c r="XEZ838089" s="101"/>
      <c r="XFB838089" s="115"/>
      <c r="XFC838089" s="115"/>
    </row>
    <row r="838090" spans="16367:16383" ht="20.25" customHeight="1">
      <c r="XEM838090" s="113"/>
      <c r="XEV838090" s="105"/>
      <c r="XEW838090" s="378"/>
      <c r="XEX838090" s="378"/>
      <c r="XEY838090" s="105"/>
      <c r="XEZ838090" s="105"/>
      <c r="XFB838090" s="115"/>
      <c r="XFC838090" s="115"/>
    </row>
    <row r="838091" spans="16367:16383" ht="20.25" customHeight="1">
      <c r="XEM838091" s="113"/>
      <c r="XEV838091" s="105"/>
      <c r="XEW838091" s="378"/>
      <c r="XEX838091" s="378"/>
      <c r="XEY838091" s="105"/>
      <c r="XEZ838091" s="105"/>
      <c r="XFB838091" s="115"/>
      <c r="XFC838091" s="115"/>
    </row>
    <row r="838092" spans="16367:16383" ht="20.25" customHeight="1">
      <c r="XEM838092" s="113"/>
      <c r="XEV838092" s="105"/>
      <c r="XEW838092" s="378"/>
      <c r="XEX838092" s="378"/>
      <c r="XEY838092" s="105"/>
      <c r="XEZ838092" s="105"/>
      <c r="XFB838092" s="115"/>
      <c r="XFC838092" s="115"/>
    </row>
    <row r="838093" spans="16367:16383" ht="20.25" customHeight="1">
      <c r="XEM838093" s="113"/>
      <c r="XEV838093" s="105"/>
      <c r="XEW838093" s="378"/>
      <c r="XEX838093" s="378"/>
      <c r="XEY838093" s="105"/>
      <c r="XEZ838093" s="105"/>
      <c r="XFB838093" s="115"/>
      <c r="XFC838093" s="115"/>
    </row>
    <row r="838094" spans="16367:16383" ht="20.25" customHeight="1">
      <c r="XEM838094" s="113"/>
      <c r="XEV838094" s="105"/>
      <c r="XEW838094" s="378"/>
      <c r="XEX838094" s="378"/>
      <c r="XEY838094" s="105"/>
      <c r="XEZ838094" s="105"/>
      <c r="XFB838094" s="115"/>
      <c r="XFC838094" s="115"/>
    </row>
    <row r="838095" spans="16367:16383" ht="20.25" customHeight="1">
      <c r="XEM838095" s="113"/>
      <c r="XEV838095" s="105"/>
      <c r="XEW838095" s="378"/>
      <c r="XEX838095" s="378"/>
      <c r="XEY838095" s="105"/>
      <c r="XEZ838095" s="105"/>
      <c r="XFB838095" s="115"/>
      <c r="XFC838095" s="115"/>
    </row>
    <row r="838096" spans="16367:16383" ht="20.25" customHeight="1">
      <c r="XEM838096" s="113"/>
      <c r="XEV838096" s="105"/>
      <c r="XEW838096" s="378"/>
      <c r="XEX838096" s="378"/>
      <c r="XEY838096" s="105"/>
      <c r="XEZ838096" s="105"/>
      <c r="XFB838096" s="115"/>
      <c r="XFC838096" s="115"/>
    </row>
    <row r="838097" spans="16367:16383" ht="20.25" customHeight="1">
      <c r="XEM838097" s="113"/>
      <c r="XEV838097" s="101"/>
      <c r="XEW838097" s="377"/>
      <c r="XEX838097" s="377"/>
      <c r="XEY838097" s="101"/>
      <c r="XEZ838097" s="101"/>
      <c r="XFB838097" s="115"/>
      <c r="XFC838097" s="115"/>
    </row>
    <row r="838098" spans="16367:16383" ht="20.25" customHeight="1">
      <c r="XEM838098" s="113"/>
      <c r="XEV838098" s="105"/>
      <c r="XEW838098" s="378"/>
      <c r="XEX838098" s="378"/>
      <c r="XEY838098" s="105"/>
      <c r="XEZ838098" s="105"/>
      <c r="XFB838098" s="115"/>
      <c r="XFC838098" s="115"/>
    </row>
    <row r="838099" spans="16367:16383" ht="20.25" customHeight="1">
      <c r="XEM838099" s="113"/>
      <c r="XEV838099" s="105"/>
      <c r="XEW838099" s="378"/>
      <c r="XEX838099" s="378"/>
      <c r="XEY838099" s="105"/>
      <c r="XEZ838099" s="105"/>
      <c r="XFB838099" s="115"/>
      <c r="XFC838099" s="115"/>
    </row>
    <row r="838100" spans="16367:16383" ht="20.25" customHeight="1">
      <c r="XEM838100" s="113"/>
      <c r="XEV838100" s="105"/>
      <c r="XEW838100" s="378"/>
      <c r="XEX838100" s="378"/>
      <c r="XEY838100" s="105"/>
      <c r="XEZ838100" s="105"/>
      <c r="XFB838100" s="115"/>
      <c r="XFC838100" s="115"/>
    </row>
    <row r="838101" spans="16367:16383" ht="20.25" customHeight="1">
      <c r="XEM838101" s="113"/>
      <c r="XEV838101" s="105"/>
      <c r="XEW838101" s="378"/>
      <c r="XEX838101" s="378"/>
      <c r="XEY838101" s="105"/>
      <c r="XEZ838101" s="105"/>
      <c r="XFB838101" s="115"/>
      <c r="XFC838101" s="115"/>
    </row>
    <row r="838102" spans="16367:16383" ht="20.25" customHeight="1">
      <c r="XEM838102" s="113"/>
      <c r="XEV838102" s="101"/>
      <c r="XEW838102" s="377"/>
      <c r="XEX838102" s="377"/>
      <c r="XEY838102" s="101"/>
      <c r="XEZ838102" s="101"/>
      <c r="XFB838102" s="115"/>
      <c r="XFC838102" s="115"/>
    </row>
    <row r="838103" spans="16367:16383" ht="20.25" customHeight="1">
      <c r="XEM838103" s="113"/>
      <c r="XEV838103" s="105"/>
      <c r="XEW838103" s="378"/>
      <c r="XEX838103" s="378"/>
      <c r="XEY838103" s="105"/>
      <c r="XEZ838103" s="105"/>
      <c r="XFB838103" s="115"/>
      <c r="XFC838103" s="115"/>
    </row>
    <row r="838104" spans="16367:16383" ht="20.25" customHeight="1">
      <c r="XEM838104" s="113"/>
      <c r="XEV838104" s="105"/>
      <c r="XEW838104" s="378"/>
      <c r="XEX838104" s="378"/>
      <c r="XEY838104" s="105"/>
      <c r="XEZ838104" s="105"/>
      <c r="XFB838104" s="115"/>
      <c r="XFC838104" s="115"/>
    </row>
    <row r="838105" spans="16367:16383" ht="20.25" customHeight="1">
      <c r="XEM838105" s="113"/>
      <c r="XEV838105" s="101"/>
      <c r="XEW838105" s="377"/>
      <c r="XEX838105" s="377"/>
      <c r="XEY838105" s="101"/>
      <c r="XEZ838105" s="101"/>
      <c r="XFB838105" s="115"/>
      <c r="XFC838105" s="115"/>
    </row>
    <row r="838106" spans="16367:16383" ht="20.25" customHeight="1">
      <c r="XEM838106" s="113"/>
      <c r="XEV838106" s="105"/>
      <c r="XEW838106" s="378"/>
      <c r="XEX838106" s="378"/>
      <c r="XEY838106" s="105"/>
      <c r="XEZ838106" s="105"/>
      <c r="XFB838106" s="115"/>
      <c r="XFC838106" s="115"/>
    </row>
    <row r="838107" spans="16367:16383" ht="20.25" customHeight="1">
      <c r="XEM838107" s="113"/>
      <c r="XEV838107" s="105"/>
      <c r="XEW838107" s="378"/>
      <c r="XEX838107" s="378"/>
      <c r="XEY838107" s="105"/>
      <c r="XEZ838107" s="105"/>
      <c r="XFB838107" s="115"/>
      <c r="XFC838107" s="115"/>
    </row>
    <row r="838108" spans="16367:16383" ht="20.25" customHeight="1">
      <c r="XEM838108" s="113"/>
      <c r="XEV838108" s="105"/>
      <c r="XEW838108" s="378"/>
      <c r="XEX838108" s="378"/>
      <c r="XEY838108" s="105"/>
      <c r="XEZ838108" s="105"/>
      <c r="XFB838108" s="115"/>
      <c r="XFC838108" s="115"/>
    </row>
    <row r="838109" spans="16367:16383" ht="20.25" customHeight="1">
      <c r="XEM838109" s="113"/>
      <c r="XEV838109" s="105"/>
      <c r="XEW838109" s="378"/>
      <c r="XEX838109" s="378"/>
      <c r="XEY838109" s="105"/>
      <c r="XEZ838109" s="105"/>
      <c r="XFB838109" s="115"/>
      <c r="XFC838109" s="115"/>
    </row>
    <row r="838110" spans="16367:16383" ht="20.25" customHeight="1">
      <c r="XEM838110" s="113"/>
      <c r="XEV838110" s="101"/>
      <c r="XEW838110" s="377"/>
      <c r="XEX838110" s="377"/>
      <c r="XEY838110" s="101"/>
      <c r="XEZ838110" s="101"/>
      <c r="XFB838110" s="115"/>
      <c r="XFC838110" s="115"/>
    </row>
    <row r="838111" spans="16367:16383" ht="20.25" customHeight="1">
      <c r="XEM838111" s="113"/>
      <c r="XEV838111" s="105"/>
      <c r="XEW838111" s="378"/>
      <c r="XEX838111" s="378"/>
      <c r="XEY838111" s="105"/>
      <c r="XEZ838111" s="105"/>
      <c r="XFB838111" s="115"/>
      <c r="XFC838111" s="115"/>
    </row>
    <row r="838112" spans="16367:16383" ht="20.25" customHeight="1">
      <c r="XEM838112" s="113"/>
      <c r="XEV838112" s="105"/>
      <c r="XEW838112" s="378"/>
      <c r="XEX838112" s="378"/>
      <c r="XEY838112" s="105"/>
      <c r="XEZ838112" s="105"/>
      <c r="XFB838112" s="115"/>
      <c r="XFC838112" s="115"/>
    </row>
    <row r="838113" spans="16367:16383" ht="20.25" customHeight="1">
      <c r="XEM838113" s="113"/>
      <c r="XEV838113" s="105"/>
      <c r="XEW838113" s="378"/>
      <c r="XEX838113" s="378"/>
      <c r="XEY838113" s="105"/>
      <c r="XEZ838113" s="105"/>
      <c r="XFB838113" s="115"/>
      <c r="XFC838113" s="115"/>
    </row>
    <row r="838114" spans="16367:16383" ht="20.25" customHeight="1">
      <c r="XEM838114" s="113"/>
      <c r="XEV838114" s="105"/>
      <c r="XEW838114" s="378"/>
      <c r="XEX838114" s="378"/>
      <c r="XEY838114" s="105"/>
      <c r="XEZ838114" s="105"/>
      <c r="XFB838114" s="115"/>
      <c r="XFC838114" s="115"/>
    </row>
    <row r="838115" spans="16367:16383" ht="20.25" customHeight="1">
      <c r="XEM838115" s="113"/>
      <c r="XEV838115" s="105"/>
      <c r="XEW838115" s="378"/>
      <c r="XEX838115" s="378"/>
      <c r="XEY838115" s="105"/>
      <c r="XEZ838115" s="105"/>
      <c r="XFB838115" s="115"/>
      <c r="XFC838115" s="115"/>
    </row>
    <row r="838116" spans="16367:16383" ht="20.25" customHeight="1">
      <c r="XEM838116" s="113"/>
      <c r="XEV838116" s="105"/>
      <c r="XEW838116" s="378"/>
      <c r="XEX838116" s="378"/>
      <c r="XEY838116" s="105"/>
      <c r="XEZ838116" s="105"/>
      <c r="XFB838116" s="115"/>
      <c r="XFC838116" s="115"/>
    </row>
    <row r="838117" spans="16367:16383" ht="20.25" customHeight="1">
      <c r="XEM838117" s="113"/>
      <c r="XEV838117" s="105"/>
      <c r="XEW838117" s="378"/>
      <c r="XEX838117" s="378"/>
      <c r="XEY838117" s="105"/>
      <c r="XEZ838117" s="105"/>
      <c r="XFB838117" s="115"/>
      <c r="XFC838117" s="115"/>
    </row>
    <row r="838118" spans="16367:16383" ht="20.25" customHeight="1">
      <c r="XEM838118" s="113"/>
      <c r="XEV838118" s="101"/>
      <c r="XEW838118" s="377"/>
      <c r="XEX838118" s="377"/>
      <c r="XEY838118" s="101"/>
      <c r="XEZ838118" s="101"/>
      <c r="XFB838118" s="115"/>
      <c r="XFC838118" s="115"/>
    </row>
    <row r="838119" spans="16367:16383" ht="20.25" customHeight="1">
      <c r="XEM838119" s="113"/>
      <c r="XEV838119" s="105"/>
      <c r="XEW838119" s="378"/>
      <c r="XEX838119" s="378"/>
      <c r="XEY838119" s="105"/>
      <c r="XEZ838119" s="105"/>
      <c r="XFB838119" s="115"/>
      <c r="XFC838119" s="115"/>
    </row>
    <row r="838120" spans="16367:16383" ht="20.25" customHeight="1">
      <c r="XEM838120" s="113"/>
      <c r="XEV838120" s="105"/>
      <c r="XEW838120" s="378"/>
      <c r="XEX838120" s="378"/>
      <c r="XEY838120" s="105"/>
      <c r="XEZ838120" s="105"/>
      <c r="XFB838120" s="115"/>
      <c r="XFC838120" s="115"/>
    </row>
    <row r="838121" spans="16367:16383" ht="20.25" customHeight="1">
      <c r="XEM838121" s="113"/>
      <c r="XEV838121" s="105"/>
      <c r="XEW838121" s="378"/>
      <c r="XEX838121" s="378"/>
      <c r="XEY838121" s="105"/>
      <c r="XEZ838121" s="105"/>
      <c r="XFB838121" s="115"/>
      <c r="XFC838121" s="115"/>
    </row>
    <row r="838122" spans="16367:16383" ht="20.25" customHeight="1">
      <c r="XEM838122" s="113"/>
      <c r="XEV838122" s="101"/>
      <c r="XEW838122" s="377"/>
      <c r="XEX838122" s="377"/>
      <c r="XEY838122" s="101"/>
      <c r="XEZ838122" s="101"/>
      <c r="XFB838122" s="115"/>
      <c r="XFC838122" s="115"/>
    </row>
    <row r="838123" spans="16367:16383" ht="20.25" customHeight="1">
      <c r="XEM838123" s="113"/>
      <c r="XEV838123" s="105"/>
      <c r="XEW838123" s="378"/>
      <c r="XEX838123" s="378"/>
      <c r="XEY838123" s="105"/>
      <c r="XEZ838123" s="105"/>
      <c r="XFB838123" s="115"/>
      <c r="XFC838123" s="115"/>
    </row>
    <row r="838124" spans="16367:16383" ht="20.25" customHeight="1">
      <c r="XEM838124" s="113"/>
      <c r="XEV838124" s="105"/>
      <c r="XEW838124" s="378"/>
      <c r="XEX838124" s="378"/>
      <c r="XEY838124" s="105"/>
      <c r="XEZ838124" s="105"/>
      <c r="XFB838124" s="115"/>
      <c r="XFC838124" s="115"/>
    </row>
    <row r="838125" spans="16367:16383" ht="20.25" customHeight="1">
      <c r="XEM838125" s="113"/>
      <c r="XEV838125" s="105"/>
      <c r="XEW838125" s="378"/>
      <c r="XEX838125" s="378"/>
      <c r="XEY838125" s="105"/>
      <c r="XEZ838125" s="105"/>
      <c r="XFB838125" s="115"/>
      <c r="XFC838125" s="115"/>
    </row>
    <row r="838126" spans="16367:16383" ht="20.25" customHeight="1">
      <c r="XEM838126" s="113"/>
      <c r="XEV838126" s="101"/>
      <c r="XEW838126" s="377"/>
      <c r="XEX838126" s="377"/>
      <c r="XEY838126" s="101"/>
      <c r="XEZ838126" s="101"/>
      <c r="XFB838126" s="115"/>
      <c r="XFC838126" s="115"/>
    </row>
    <row r="838127" spans="16367:16383" ht="20.25" customHeight="1">
      <c r="XEM838127" s="113"/>
      <c r="XEV838127" s="105"/>
      <c r="XEW838127" s="378"/>
      <c r="XEX838127" s="378"/>
      <c r="XEY838127" s="105"/>
      <c r="XEZ838127" s="105"/>
      <c r="XFB838127" s="115"/>
      <c r="XFC838127" s="115"/>
    </row>
    <row r="838128" spans="16367:16383" ht="20.25" customHeight="1">
      <c r="XEM838128" s="113"/>
      <c r="XEV838128" s="105"/>
      <c r="XEW838128" s="378"/>
      <c r="XEX838128" s="378"/>
      <c r="XEY838128" s="105"/>
      <c r="XEZ838128" s="105"/>
      <c r="XFB838128" s="115"/>
      <c r="XFC838128" s="115"/>
    </row>
    <row r="838129" spans="16367:16383" ht="20.25" customHeight="1">
      <c r="XEM838129" s="113"/>
      <c r="XEV838129" s="105"/>
      <c r="XEW838129" s="378"/>
      <c r="XEX838129" s="378"/>
      <c r="XEY838129" s="105"/>
      <c r="XEZ838129" s="105"/>
      <c r="XFB838129" s="115"/>
      <c r="XFC838129" s="115"/>
    </row>
    <row r="838130" spans="16367:16383" ht="20.25" customHeight="1">
      <c r="XEM838130" s="113"/>
      <c r="XEV838130" s="105"/>
      <c r="XEW838130" s="378"/>
      <c r="XEX838130" s="378"/>
      <c r="XEY838130" s="105"/>
      <c r="XEZ838130" s="105"/>
      <c r="XFB838130" s="115"/>
      <c r="XFC838130" s="115"/>
    </row>
    <row r="838131" spans="16367:16383" ht="20.25" customHeight="1">
      <c r="XEM838131" s="113"/>
      <c r="XEV838131" s="105"/>
      <c r="XEW838131" s="378"/>
      <c r="XEX838131" s="378"/>
      <c r="XEY838131" s="105"/>
      <c r="XEZ838131" s="105"/>
      <c r="XFB838131" s="115"/>
      <c r="XFC838131" s="115"/>
    </row>
    <row r="838132" spans="16367:16383" ht="20.25" customHeight="1">
      <c r="XEM838132" s="113"/>
      <c r="XEV838132" s="105"/>
      <c r="XEW838132" s="378"/>
      <c r="XEX838132" s="378"/>
      <c r="XEY838132" s="105"/>
      <c r="XEZ838132" s="105"/>
      <c r="XFB838132" s="115"/>
      <c r="XFC838132" s="115"/>
    </row>
    <row r="838133" spans="16367:16383" ht="20.25" customHeight="1">
      <c r="XEM838133" s="113"/>
      <c r="XEV838133" s="101"/>
      <c r="XEW838133" s="377"/>
      <c r="XEX838133" s="377"/>
      <c r="XEY838133" s="101"/>
      <c r="XEZ838133" s="101"/>
      <c r="XFB838133" s="115"/>
      <c r="XFC838133" s="115"/>
    </row>
    <row r="838134" spans="16367:16383" ht="20.25" customHeight="1">
      <c r="XEM838134" s="113"/>
      <c r="XEV838134" s="105"/>
      <c r="XEW838134" s="378"/>
      <c r="XEX838134" s="378"/>
      <c r="XEY838134" s="105"/>
      <c r="XEZ838134" s="105"/>
      <c r="XFB838134" s="115"/>
      <c r="XFC838134" s="115"/>
    </row>
    <row r="838135" spans="16367:16383" ht="20.25" customHeight="1">
      <c r="XEM838135" s="113"/>
      <c r="XEV838135" s="105"/>
      <c r="XEW838135" s="378"/>
      <c r="XEX838135" s="378"/>
      <c r="XEY838135" s="105"/>
      <c r="XEZ838135" s="105"/>
      <c r="XFB838135" s="115"/>
      <c r="XFC838135" s="115"/>
    </row>
    <row r="838136" spans="16367:16383" ht="20.25" customHeight="1">
      <c r="XEM838136" s="113"/>
      <c r="XEV838136" s="105"/>
      <c r="XEW838136" s="378"/>
      <c r="XEX838136" s="378"/>
      <c r="XEY838136" s="105"/>
      <c r="XEZ838136" s="105"/>
      <c r="XFB838136" s="115"/>
      <c r="XFC838136" s="115"/>
    </row>
    <row r="838137" spans="16367:16383" ht="20.25" customHeight="1">
      <c r="XEM838137" s="113"/>
      <c r="XEV838137" s="105"/>
      <c r="XEW838137" s="378"/>
      <c r="XEX838137" s="378"/>
      <c r="XEY838137" s="105"/>
      <c r="XEZ838137" s="105"/>
      <c r="XFB838137" s="115"/>
      <c r="XFC838137" s="115"/>
    </row>
    <row r="838138" spans="16367:16383" ht="20.25" customHeight="1">
      <c r="XEM838138" s="113"/>
      <c r="XEV838138" s="105"/>
      <c r="XEW838138" s="378"/>
      <c r="XEX838138" s="378"/>
      <c r="XEY838138" s="105"/>
      <c r="XEZ838138" s="105"/>
      <c r="XFB838138" s="115"/>
      <c r="XFC838138" s="115"/>
    </row>
    <row r="838139" spans="16367:16383" ht="20.25" customHeight="1">
      <c r="XEM838139" s="113"/>
      <c r="XEV838139" s="105"/>
      <c r="XEW838139" s="378"/>
      <c r="XEX838139" s="378"/>
      <c r="XEY838139" s="105"/>
      <c r="XEZ838139" s="105"/>
      <c r="XFB838139" s="115"/>
      <c r="XFC838139" s="115"/>
    </row>
    <row r="838140" spans="16367:16383" ht="20.25" customHeight="1">
      <c r="XEM838140" s="113"/>
      <c r="XEV838140" s="105"/>
      <c r="XEW838140" s="378"/>
      <c r="XEX838140" s="378"/>
      <c r="XEY838140" s="105"/>
      <c r="XEZ838140" s="105"/>
      <c r="XFB838140" s="115"/>
      <c r="XFC838140" s="115"/>
    </row>
    <row r="838141" spans="16367:16383" ht="20.25" customHeight="1">
      <c r="XEM838141" s="113"/>
      <c r="XEV838141" s="101"/>
      <c r="XEW838141" s="377"/>
      <c r="XEX838141" s="377"/>
      <c r="XEY838141" s="101"/>
      <c r="XEZ838141" s="101"/>
      <c r="XFB838141" s="115"/>
      <c r="XFC838141" s="115"/>
    </row>
    <row r="838142" spans="16367:16383" ht="20.25" customHeight="1">
      <c r="XEM838142" s="113"/>
      <c r="XEV838142" s="105"/>
      <c r="XEW838142" s="378"/>
      <c r="XEX838142" s="378"/>
      <c r="XEY838142" s="105"/>
      <c r="XEZ838142" s="105"/>
      <c r="XFB838142" s="115"/>
      <c r="XFC838142" s="115"/>
    </row>
    <row r="838143" spans="16367:16383" ht="20.25" customHeight="1">
      <c r="XEM838143" s="113"/>
      <c r="XEV838143" s="105"/>
      <c r="XEW838143" s="378"/>
      <c r="XEX838143" s="378"/>
      <c r="XEY838143" s="105"/>
      <c r="XEZ838143" s="105"/>
      <c r="XFB838143" s="115"/>
      <c r="XFC838143" s="115"/>
    </row>
    <row r="838144" spans="16367:16383" ht="20.25" customHeight="1">
      <c r="XEM838144" s="113"/>
      <c r="XEV838144" s="105"/>
      <c r="XEW838144" s="378"/>
      <c r="XEX838144" s="378"/>
      <c r="XEY838144" s="105"/>
      <c r="XEZ838144" s="105"/>
      <c r="XFB838144" s="115"/>
      <c r="XFC838144" s="115"/>
    </row>
    <row r="838145" spans="16367:16383" ht="20.25" customHeight="1">
      <c r="XEM838145" s="113"/>
      <c r="XEV838145" s="105"/>
      <c r="XEW838145" s="378"/>
      <c r="XEX838145" s="378"/>
      <c r="XEY838145" s="105"/>
      <c r="XEZ838145" s="105"/>
      <c r="XFB838145" s="115"/>
      <c r="XFC838145" s="115"/>
    </row>
    <row r="838146" spans="16367:16383" ht="20.25" customHeight="1">
      <c r="XEM838146" s="113"/>
      <c r="XEV838146" s="101"/>
      <c r="XEW838146" s="377"/>
      <c r="XEX838146" s="377"/>
      <c r="XEY838146" s="101"/>
      <c r="XEZ838146" s="101"/>
      <c r="XFB838146" s="115"/>
      <c r="XFC838146" s="115"/>
    </row>
    <row r="838147" spans="16367:16383" ht="20.25" customHeight="1">
      <c r="XEM838147" s="113"/>
      <c r="XEV838147" s="105"/>
      <c r="XEW838147" s="378"/>
      <c r="XEX838147" s="378"/>
      <c r="XEY838147" s="105"/>
      <c r="XEZ838147" s="105"/>
      <c r="XFB838147" s="115"/>
      <c r="XFC838147" s="115"/>
    </row>
    <row r="838148" spans="16367:16383" ht="20.25" customHeight="1">
      <c r="XEM838148" s="113"/>
      <c r="XEV838148" s="105"/>
      <c r="XEW838148" s="378"/>
      <c r="XEX838148" s="378"/>
      <c r="XEY838148" s="105"/>
      <c r="XEZ838148" s="105"/>
      <c r="XFB838148" s="115"/>
      <c r="XFC838148" s="115"/>
    </row>
    <row r="838149" spans="16367:16383" ht="20.25" customHeight="1">
      <c r="XEM838149" s="113"/>
      <c r="XEV838149" s="105"/>
      <c r="XEW838149" s="378"/>
      <c r="XEX838149" s="378"/>
      <c r="XEY838149" s="105"/>
      <c r="XEZ838149" s="105"/>
      <c r="XFB838149" s="115"/>
      <c r="XFC838149" s="115"/>
    </row>
    <row r="838150" spans="16367:16383" ht="20.25" customHeight="1">
      <c r="XEM838150" s="113"/>
      <c r="XEV838150" s="105"/>
      <c r="XEW838150" s="378"/>
      <c r="XEX838150" s="378"/>
      <c r="XEY838150" s="105"/>
      <c r="XEZ838150" s="105"/>
      <c r="XFB838150" s="115"/>
      <c r="XFC838150" s="115"/>
    </row>
    <row r="838151" spans="16367:16383" ht="20.25" customHeight="1">
      <c r="XEM838151" s="113"/>
      <c r="XEV838151" s="105"/>
      <c r="XEW838151" s="378"/>
      <c r="XEX838151" s="378"/>
      <c r="XEY838151" s="105"/>
      <c r="XEZ838151" s="105"/>
      <c r="XFB838151" s="115"/>
      <c r="XFC838151" s="115"/>
    </row>
    <row r="838152" spans="16367:16383" ht="20.25" customHeight="1">
      <c r="XEM838152" s="113"/>
      <c r="XEV838152" s="105"/>
      <c r="XEW838152" s="378"/>
      <c r="XEX838152" s="378"/>
      <c r="XEY838152" s="105"/>
      <c r="XEZ838152" s="105"/>
      <c r="XFB838152" s="115"/>
      <c r="XFC838152" s="115"/>
    </row>
    <row r="838153" spans="16367:16383" ht="20.25" customHeight="1">
      <c r="XEM838153" s="113"/>
      <c r="XEV838153" s="101"/>
      <c r="XEW838153" s="377"/>
      <c r="XEX838153" s="377"/>
      <c r="XEY838153" s="101"/>
      <c r="XEZ838153" s="101"/>
      <c r="XFB838153" s="115"/>
      <c r="XFC838153" s="115"/>
    </row>
    <row r="838154" spans="16367:16383" ht="20.25" customHeight="1">
      <c r="XEM838154" s="113"/>
      <c r="XEV838154" s="105"/>
      <c r="XEW838154" s="378"/>
      <c r="XEX838154" s="378"/>
      <c r="XEY838154" s="105"/>
      <c r="XEZ838154" s="105"/>
      <c r="XFB838154" s="115"/>
      <c r="XFC838154" s="115"/>
    </row>
    <row r="838155" spans="16367:16383" ht="20.25" customHeight="1">
      <c r="XEM838155" s="113"/>
      <c r="XEV838155" s="105"/>
      <c r="XEW838155" s="378"/>
      <c r="XEX838155" s="378"/>
      <c r="XEY838155" s="105"/>
      <c r="XEZ838155" s="105"/>
      <c r="XFB838155" s="115"/>
      <c r="XFC838155" s="115"/>
    </row>
    <row r="838156" spans="16367:16383" ht="20.25" customHeight="1">
      <c r="XEM838156" s="113"/>
      <c r="XEV838156" s="105"/>
      <c r="XEW838156" s="378"/>
      <c r="XEX838156" s="378"/>
      <c r="XEY838156" s="105"/>
      <c r="XEZ838156" s="105"/>
      <c r="XFB838156" s="115"/>
      <c r="XFC838156" s="115"/>
    </row>
    <row r="838157" spans="16367:16383" ht="20.25" customHeight="1">
      <c r="XEM838157" s="113"/>
      <c r="XEV838157" s="105"/>
      <c r="XEW838157" s="378"/>
      <c r="XEX838157" s="378"/>
      <c r="XEY838157" s="105"/>
      <c r="XEZ838157" s="105"/>
      <c r="XFB838157" s="115"/>
      <c r="XFC838157" s="115"/>
    </row>
    <row r="838158" spans="16367:16383" ht="20.25" customHeight="1">
      <c r="XEM838158" s="113"/>
      <c r="XEV838158" s="105"/>
      <c r="XEW838158" s="378"/>
      <c r="XEX838158" s="378"/>
      <c r="XEY838158" s="105"/>
      <c r="XEZ838158" s="105"/>
      <c r="XFB838158" s="115"/>
      <c r="XFC838158" s="115"/>
    </row>
    <row r="838159" spans="16367:16383" ht="20.25" customHeight="1">
      <c r="XEM838159" s="113"/>
      <c r="XEV838159" s="105"/>
      <c r="XEW838159" s="378"/>
      <c r="XEX838159" s="378"/>
      <c r="XEY838159" s="105"/>
      <c r="XEZ838159" s="105"/>
      <c r="XFB838159" s="115"/>
      <c r="XFC838159" s="115"/>
    </row>
    <row r="838160" spans="16367:16383" ht="20.25" customHeight="1">
      <c r="XEM838160" s="113"/>
      <c r="XEV838160" s="105"/>
      <c r="XEW838160" s="378"/>
      <c r="XEX838160" s="378"/>
      <c r="XEY838160" s="105"/>
      <c r="XEZ838160" s="105"/>
      <c r="XFB838160" s="115"/>
      <c r="XFC838160" s="115"/>
    </row>
    <row r="838161" spans="16367:16383" ht="20.25" customHeight="1">
      <c r="XEM838161" s="113"/>
      <c r="XEV838161" s="105"/>
      <c r="XEW838161" s="378"/>
      <c r="XEX838161" s="378"/>
      <c r="XEY838161" s="105"/>
      <c r="XEZ838161" s="105"/>
      <c r="XFB838161" s="115"/>
      <c r="XFC838161" s="115"/>
    </row>
    <row r="838162" spans="16367:16383" ht="20.25" customHeight="1">
      <c r="XEM838162" s="113"/>
      <c r="XEV838162" s="105"/>
      <c r="XEW838162" s="378"/>
      <c r="XEX838162" s="378"/>
      <c r="XEY838162" s="105"/>
      <c r="XEZ838162" s="105"/>
      <c r="XFB838162" s="115"/>
      <c r="XFC838162" s="115"/>
    </row>
    <row r="838163" spans="16367:16383" ht="20.25" customHeight="1">
      <c r="XEM838163" s="113"/>
      <c r="XEV838163" s="101"/>
      <c r="XEW838163" s="377"/>
      <c r="XEX838163" s="377"/>
      <c r="XEY838163" s="101"/>
      <c r="XEZ838163" s="101"/>
      <c r="XFB838163" s="115"/>
      <c r="XFC838163" s="115"/>
    </row>
    <row r="838164" spans="16367:16383" ht="20.25" customHeight="1">
      <c r="XEM838164" s="113"/>
      <c r="XEV838164" s="105"/>
      <c r="XEW838164" s="378"/>
      <c r="XEX838164" s="378"/>
      <c r="XEY838164" s="105"/>
      <c r="XEZ838164" s="105"/>
      <c r="XFB838164" s="115"/>
      <c r="XFC838164" s="115"/>
    </row>
    <row r="838165" spans="16367:16383" ht="20.25" customHeight="1">
      <c r="XEM838165" s="113"/>
      <c r="XEV838165" s="105"/>
      <c r="XEW838165" s="378"/>
      <c r="XEX838165" s="378"/>
      <c r="XEY838165" s="105"/>
      <c r="XEZ838165" s="105"/>
      <c r="XFB838165" s="115"/>
      <c r="XFC838165" s="115"/>
    </row>
    <row r="838166" spans="16367:16383" ht="20.25" customHeight="1">
      <c r="XEM838166" s="113"/>
      <c r="XEV838166" s="105"/>
      <c r="XEW838166" s="378"/>
      <c r="XEX838166" s="378"/>
      <c r="XEY838166" s="105"/>
      <c r="XEZ838166" s="105"/>
      <c r="XFB838166" s="115"/>
      <c r="XFC838166" s="115"/>
    </row>
    <row r="838167" spans="16367:16383" ht="20.25" customHeight="1">
      <c r="XEM838167" s="113"/>
      <c r="XEV838167" s="105"/>
      <c r="XEW838167" s="378"/>
      <c r="XEX838167" s="378"/>
      <c r="XEY838167" s="105"/>
      <c r="XEZ838167" s="105"/>
      <c r="XFB838167" s="115"/>
      <c r="XFC838167" s="115"/>
    </row>
    <row r="838168" spans="16367:16383" ht="20.25" customHeight="1">
      <c r="XEM838168" s="113"/>
      <c r="XEV838168" s="105"/>
      <c r="XEW838168" s="378"/>
      <c r="XEX838168" s="378"/>
      <c r="XEY838168" s="105"/>
      <c r="XEZ838168" s="105"/>
      <c r="XFB838168" s="115"/>
      <c r="XFC838168" s="115"/>
    </row>
    <row r="838169" spans="16367:16383" ht="20.25" customHeight="1">
      <c r="XEM838169" s="113"/>
      <c r="XEV838169" s="105"/>
      <c r="XEW838169" s="378"/>
      <c r="XEX838169" s="378"/>
      <c r="XEY838169" s="105"/>
      <c r="XEZ838169" s="105"/>
      <c r="XFB838169" s="115"/>
      <c r="XFC838169" s="115"/>
    </row>
    <row r="838170" spans="16367:16383" ht="20.25" customHeight="1">
      <c r="XEM838170" s="113"/>
      <c r="XEV838170" s="105"/>
      <c r="XEW838170" s="378"/>
      <c r="XEX838170" s="378"/>
      <c r="XEY838170" s="105"/>
      <c r="XEZ838170" s="105"/>
      <c r="XFB838170" s="115"/>
      <c r="XFC838170" s="115"/>
    </row>
    <row r="838171" spans="16367:16383" ht="20.25" customHeight="1">
      <c r="XEM838171" s="113"/>
      <c r="XEV838171" s="101"/>
      <c r="XEW838171" s="377"/>
      <c r="XEX838171" s="377"/>
      <c r="XEY838171" s="101"/>
      <c r="XEZ838171" s="101"/>
      <c r="XFB838171" s="115"/>
      <c r="XFC838171" s="115"/>
    </row>
    <row r="838172" spans="16367:16383" ht="20.25" customHeight="1">
      <c r="XEM838172" s="113"/>
      <c r="XEV838172" s="105"/>
      <c r="XEW838172" s="378"/>
      <c r="XEX838172" s="378"/>
      <c r="XEY838172" s="105"/>
      <c r="XEZ838172" s="105"/>
      <c r="XFB838172" s="115"/>
      <c r="XFC838172" s="115"/>
    </row>
    <row r="838173" spans="16367:16383" ht="20.25" customHeight="1">
      <c r="XEM838173" s="113"/>
      <c r="XEV838173" s="105"/>
      <c r="XEW838173" s="378"/>
      <c r="XEX838173" s="378"/>
      <c r="XEY838173" s="105"/>
      <c r="XEZ838173" s="105"/>
      <c r="XFB838173" s="115"/>
      <c r="XFC838173" s="115"/>
    </row>
    <row r="838174" spans="16367:16383" ht="20.25" customHeight="1">
      <c r="XEM838174" s="113"/>
      <c r="XEV838174" s="105"/>
      <c r="XEW838174" s="378"/>
      <c r="XEX838174" s="378"/>
      <c r="XEY838174" s="105"/>
      <c r="XEZ838174" s="105"/>
      <c r="XFB838174" s="115"/>
      <c r="XFC838174" s="115"/>
    </row>
    <row r="838175" spans="16367:16383" ht="20.25" customHeight="1">
      <c r="XEM838175" s="113"/>
      <c r="XEV838175" s="105"/>
      <c r="XEW838175" s="378"/>
      <c r="XEX838175" s="378"/>
      <c r="XEY838175" s="105"/>
      <c r="XEZ838175" s="105"/>
      <c r="XFB838175" s="115"/>
      <c r="XFC838175" s="115"/>
    </row>
    <row r="838176" spans="16367:16383" ht="20.25" customHeight="1">
      <c r="XEM838176" s="113"/>
      <c r="XEV838176" s="105"/>
      <c r="XEW838176" s="378"/>
      <c r="XEX838176" s="378"/>
      <c r="XEY838176" s="105"/>
      <c r="XEZ838176" s="105"/>
      <c r="XFB838176" s="115"/>
      <c r="XFC838176" s="115"/>
    </row>
    <row r="838177" spans="16367:16383" ht="20.25" customHeight="1">
      <c r="XEM838177" s="113"/>
      <c r="XEV838177" s="105"/>
      <c r="XEW838177" s="378"/>
      <c r="XEX838177" s="378"/>
      <c r="XEY838177" s="105"/>
      <c r="XEZ838177" s="105"/>
      <c r="XFB838177" s="115"/>
      <c r="XFC838177" s="115"/>
    </row>
    <row r="838178" spans="16367:16383" ht="20.25" customHeight="1">
      <c r="XEM838178" s="113"/>
      <c r="XEV838178" s="105"/>
      <c r="XEW838178" s="378"/>
      <c r="XEX838178" s="378"/>
      <c r="XEY838178" s="105"/>
      <c r="XEZ838178" s="105"/>
      <c r="XFB838178" s="115"/>
      <c r="XFC838178" s="115"/>
    </row>
    <row r="838179" spans="16367:16383" ht="20.25" customHeight="1">
      <c r="XEM838179" s="113"/>
      <c r="XEV838179" s="105"/>
      <c r="XEW838179" s="378"/>
      <c r="XEX838179" s="378"/>
      <c r="XEY838179" s="105"/>
      <c r="XEZ838179" s="105"/>
      <c r="XFB838179" s="115"/>
      <c r="XFC838179" s="115"/>
    </row>
    <row r="838180" spans="16367:16383" ht="20.25" customHeight="1">
      <c r="XEM838180" s="113"/>
      <c r="XEV838180" s="105"/>
      <c r="XEW838180" s="378"/>
      <c r="XEX838180" s="378"/>
      <c r="XEY838180" s="105"/>
      <c r="XEZ838180" s="105"/>
      <c r="XFB838180" s="115"/>
      <c r="XFC838180" s="115"/>
    </row>
    <row r="838181" spans="16367:16383" ht="20.25" customHeight="1">
      <c r="XEM838181" s="113"/>
      <c r="XEV838181" s="105"/>
      <c r="XEW838181" s="378"/>
      <c r="XEX838181" s="378"/>
      <c r="XEY838181" s="105"/>
      <c r="XEZ838181" s="105"/>
      <c r="XFB838181" s="115"/>
      <c r="XFC838181" s="115"/>
    </row>
    <row r="838182" spans="16367:16383" ht="20.25" customHeight="1">
      <c r="XEM838182" s="113"/>
      <c r="XEV838182" s="101"/>
      <c r="XEW838182" s="377"/>
      <c r="XEX838182" s="377"/>
      <c r="XEY838182" s="101"/>
      <c r="XEZ838182" s="101"/>
      <c r="XFB838182" s="115"/>
      <c r="XFC838182" s="115"/>
    </row>
    <row r="838183" spans="16367:16383" ht="20.25" customHeight="1">
      <c r="XEM838183" s="113"/>
      <c r="XEV838183" s="105"/>
      <c r="XEW838183" s="378"/>
      <c r="XEX838183" s="378"/>
      <c r="XEY838183" s="105"/>
      <c r="XEZ838183" s="105"/>
      <c r="XFB838183" s="115"/>
      <c r="XFC838183" s="115"/>
    </row>
    <row r="838184" spans="16367:16383" ht="20.25" customHeight="1">
      <c r="XEM838184" s="113"/>
      <c r="XEV838184" s="105"/>
      <c r="XEW838184" s="378"/>
      <c r="XEX838184" s="378"/>
      <c r="XEY838184" s="105"/>
      <c r="XEZ838184" s="105"/>
      <c r="XFB838184" s="115"/>
      <c r="XFC838184" s="115"/>
    </row>
    <row r="838185" spans="16367:16383" ht="20.25" customHeight="1">
      <c r="XEM838185" s="113"/>
      <c r="XEV838185" s="105"/>
      <c r="XEW838185" s="378"/>
      <c r="XEX838185" s="378"/>
      <c r="XEY838185" s="105"/>
      <c r="XEZ838185" s="105"/>
      <c r="XFB838185" s="117"/>
      <c r="XFC838185" s="117"/>
    </row>
  </sheetData>
  <autoFilter ref="A8:Q48"/>
  <mergeCells count="252">
    <mergeCell ref="B1:E1"/>
    <mergeCell ref="A3:I3"/>
    <mergeCell ref="A4:I4"/>
    <mergeCell ref="A5:A6"/>
    <mergeCell ref="B5:D5"/>
    <mergeCell ref="E5:E6"/>
    <mergeCell ref="F5:F6"/>
    <mergeCell ref="J5:M5"/>
    <mergeCell ref="J6:J7"/>
    <mergeCell ref="K6:K7"/>
    <mergeCell ref="L6:L7"/>
    <mergeCell ref="M6:M7"/>
    <mergeCell ref="A52:D52"/>
    <mergeCell ref="G52:I52"/>
    <mergeCell ref="G5:G6"/>
    <mergeCell ref="H5:I5"/>
    <mergeCell ref="XEW837966:XEX837966"/>
    <mergeCell ref="XEW837967:XEX837967"/>
    <mergeCell ref="XEW837968:XEX837968"/>
    <mergeCell ref="XEW837969:XEX837969"/>
    <mergeCell ref="XEW837970:XEX837970"/>
    <mergeCell ref="N5:Q5"/>
    <mergeCell ref="N6:N7"/>
    <mergeCell ref="P6:P7"/>
    <mergeCell ref="Q6:Q7"/>
    <mergeCell ref="A47:E47"/>
    <mergeCell ref="A48:E48"/>
    <mergeCell ref="G50:I50"/>
    <mergeCell ref="A51:D51"/>
    <mergeCell ref="G51:I51"/>
    <mergeCell ref="O6:O7"/>
    <mergeCell ref="XEW837971:XEX837971"/>
    <mergeCell ref="XEV837960:XEZ837960"/>
    <mergeCell ref="XFB837960:XFC837960"/>
    <mergeCell ref="XEW837962:XEX837962"/>
    <mergeCell ref="XEW837963:XEX837963"/>
    <mergeCell ref="XEW837964:XEX837964"/>
    <mergeCell ref="XEW837965:XEX837965"/>
    <mergeCell ref="XEW837978:XEX837978"/>
    <mergeCell ref="XEW837979:XEX837979"/>
    <mergeCell ref="XEW837980:XEX837980"/>
    <mergeCell ref="XEW837981:XEX837981"/>
    <mergeCell ref="XEW837982:XEX837982"/>
    <mergeCell ref="XEW837983:XEX837983"/>
    <mergeCell ref="XEW837972:XEX837972"/>
    <mergeCell ref="XEW837973:XEX837973"/>
    <mergeCell ref="XEW837974:XEX837974"/>
    <mergeCell ref="XEW837975:XEX837975"/>
    <mergeCell ref="XEW837976:XEX837976"/>
    <mergeCell ref="XEW837977:XEX837977"/>
    <mergeCell ref="XEW837990:XEX837990"/>
    <mergeCell ref="XEW837991:XEX837991"/>
    <mergeCell ref="XEW837992:XEX837992"/>
    <mergeCell ref="XEW837993:XEX837993"/>
    <mergeCell ref="XEW837994:XEX837994"/>
    <mergeCell ref="XEW837995:XEX837995"/>
    <mergeCell ref="XEW837984:XEX837984"/>
    <mergeCell ref="XEW837985:XEX837985"/>
    <mergeCell ref="XEW837986:XEX837986"/>
    <mergeCell ref="XEW837987:XEX837987"/>
    <mergeCell ref="XEW837988:XEX837988"/>
    <mergeCell ref="XEW837989:XEX837989"/>
    <mergeCell ref="XEW838002:XEX838002"/>
    <mergeCell ref="XEW838003:XEX838003"/>
    <mergeCell ref="XEW838004:XEX838004"/>
    <mergeCell ref="XEW838005:XEX838005"/>
    <mergeCell ref="XEW838006:XEX838006"/>
    <mergeCell ref="XEW838007:XEX838007"/>
    <mergeCell ref="XEW837996:XEX837996"/>
    <mergeCell ref="XEW837997:XEX837997"/>
    <mergeCell ref="XEW837998:XEX837998"/>
    <mergeCell ref="XEW837999:XEX837999"/>
    <mergeCell ref="XEW838000:XEX838000"/>
    <mergeCell ref="XEW838001:XEX838001"/>
    <mergeCell ref="XEW838014:XEX838014"/>
    <mergeCell ref="XEW838015:XEX838015"/>
    <mergeCell ref="XEW838016:XEX838016"/>
    <mergeCell ref="XEW838017:XEX838017"/>
    <mergeCell ref="XEW838018:XEX838018"/>
    <mergeCell ref="XEW838019:XEX838019"/>
    <mergeCell ref="XEW838008:XEX838008"/>
    <mergeCell ref="XEW838009:XEX838009"/>
    <mergeCell ref="XEW838010:XEX838010"/>
    <mergeCell ref="XEW838011:XEX838011"/>
    <mergeCell ref="XEW838012:XEX838012"/>
    <mergeCell ref="XEW838013:XEX838013"/>
    <mergeCell ref="XEW838026:XEX838026"/>
    <mergeCell ref="XEW838027:XEX838027"/>
    <mergeCell ref="XEW838028:XEX838028"/>
    <mergeCell ref="XEW838029:XEX838029"/>
    <mergeCell ref="XEW838030:XEX838030"/>
    <mergeCell ref="XEW838031:XEX838031"/>
    <mergeCell ref="XEW838020:XEX838020"/>
    <mergeCell ref="XEW838021:XEX838021"/>
    <mergeCell ref="XEW838022:XEX838022"/>
    <mergeCell ref="XEW838023:XEX838023"/>
    <mergeCell ref="XEW838024:XEX838024"/>
    <mergeCell ref="XEW838025:XEX838025"/>
    <mergeCell ref="XEW838038:XEX838038"/>
    <mergeCell ref="XEW838039:XEX838039"/>
    <mergeCell ref="XEW838040:XEX838040"/>
    <mergeCell ref="XEW838041:XEX838041"/>
    <mergeCell ref="XEW838042:XEX838042"/>
    <mergeCell ref="XEW838043:XEX838043"/>
    <mergeCell ref="XEW838032:XEX838032"/>
    <mergeCell ref="XEW838033:XEX838033"/>
    <mergeCell ref="XEW838034:XEX838034"/>
    <mergeCell ref="XEW838035:XEX838035"/>
    <mergeCell ref="XEW838036:XEX838036"/>
    <mergeCell ref="XEW838037:XEX838037"/>
    <mergeCell ref="XEW838050:XEX838050"/>
    <mergeCell ref="XEW838051:XEX838051"/>
    <mergeCell ref="XEW838052:XEX838052"/>
    <mergeCell ref="XEW838053:XEX838053"/>
    <mergeCell ref="XEW838054:XEX838054"/>
    <mergeCell ref="XEW838055:XEX838055"/>
    <mergeCell ref="XEW838044:XEX838044"/>
    <mergeCell ref="XEW838045:XEX838045"/>
    <mergeCell ref="XEW838046:XEX838046"/>
    <mergeCell ref="XEW838047:XEX838047"/>
    <mergeCell ref="XEW838048:XEX838048"/>
    <mergeCell ref="XEW838049:XEX838049"/>
    <mergeCell ref="XEW838062:XEX838062"/>
    <mergeCell ref="XEW838063:XEX838063"/>
    <mergeCell ref="XEW838064:XEX838064"/>
    <mergeCell ref="XEW838065:XEX838065"/>
    <mergeCell ref="XEW838066:XEX838066"/>
    <mergeCell ref="XEW838067:XEX838067"/>
    <mergeCell ref="XEW838056:XEX838056"/>
    <mergeCell ref="XEW838057:XEX838057"/>
    <mergeCell ref="XEW838058:XEX838058"/>
    <mergeCell ref="XEW838059:XEX838059"/>
    <mergeCell ref="XEW838060:XEX838060"/>
    <mergeCell ref="XEW838061:XEX838061"/>
    <mergeCell ref="XEW838074:XEX838074"/>
    <mergeCell ref="XEW838075:XEX838075"/>
    <mergeCell ref="XEW838076:XEX838076"/>
    <mergeCell ref="XEW838077:XEX838077"/>
    <mergeCell ref="XEW838078:XEX838078"/>
    <mergeCell ref="XEW838079:XEX838079"/>
    <mergeCell ref="XEW838068:XEX838068"/>
    <mergeCell ref="XEW838069:XEX838069"/>
    <mergeCell ref="XEW838070:XEX838070"/>
    <mergeCell ref="XEW838071:XEX838071"/>
    <mergeCell ref="XEW838072:XEX838072"/>
    <mergeCell ref="XEW838073:XEX838073"/>
    <mergeCell ref="XEW838086:XEX838086"/>
    <mergeCell ref="XEW838087:XEX838087"/>
    <mergeCell ref="XEW838088:XEX838088"/>
    <mergeCell ref="XEW838089:XEX838089"/>
    <mergeCell ref="XEW838090:XEX838090"/>
    <mergeCell ref="XEW838091:XEX838091"/>
    <mergeCell ref="XEW838080:XEX838080"/>
    <mergeCell ref="XEW838081:XEX838081"/>
    <mergeCell ref="XEW838082:XEX838082"/>
    <mergeCell ref="XEW838083:XEX838083"/>
    <mergeCell ref="XEW838084:XEX838084"/>
    <mergeCell ref="XEW838085:XEX838085"/>
    <mergeCell ref="XEW838098:XEX838098"/>
    <mergeCell ref="XEW838099:XEX838099"/>
    <mergeCell ref="XEW838100:XEX838100"/>
    <mergeCell ref="XEW838101:XEX838101"/>
    <mergeCell ref="XEW838102:XEX838102"/>
    <mergeCell ref="XEW838103:XEX838103"/>
    <mergeCell ref="XEW838092:XEX838092"/>
    <mergeCell ref="XEW838093:XEX838093"/>
    <mergeCell ref="XEW838094:XEX838094"/>
    <mergeCell ref="XEW838095:XEX838095"/>
    <mergeCell ref="XEW838096:XEX838096"/>
    <mergeCell ref="XEW838097:XEX838097"/>
    <mergeCell ref="XEW838110:XEX838110"/>
    <mergeCell ref="XEW838111:XEX838111"/>
    <mergeCell ref="XEW838112:XEX838112"/>
    <mergeCell ref="XEW838113:XEX838113"/>
    <mergeCell ref="XEW838114:XEX838114"/>
    <mergeCell ref="XEW838115:XEX838115"/>
    <mergeCell ref="XEW838104:XEX838104"/>
    <mergeCell ref="XEW838105:XEX838105"/>
    <mergeCell ref="XEW838106:XEX838106"/>
    <mergeCell ref="XEW838107:XEX838107"/>
    <mergeCell ref="XEW838108:XEX838108"/>
    <mergeCell ref="XEW838109:XEX838109"/>
    <mergeCell ref="XEW838122:XEX838122"/>
    <mergeCell ref="XEW838123:XEX838123"/>
    <mergeCell ref="XEW838124:XEX838124"/>
    <mergeCell ref="XEW838125:XEX838125"/>
    <mergeCell ref="XEW838126:XEX838126"/>
    <mergeCell ref="XEW838127:XEX838127"/>
    <mergeCell ref="XEW838116:XEX838116"/>
    <mergeCell ref="XEW838117:XEX838117"/>
    <mergeCell ref="XEW838118:XEX838118"/>
    <mergeCell ref="XEW838119:XEX838119"/>
    <mergeCell ref="XEW838120:XEX838120"/>
    <mergeCell ref="XEW838121:XEX838121"/>
    <mergeCell ref="XEW838134:XEX838134"/>
    <mergeCell ref="XEW838135:XEX838135"/>
    <mergeCell ref="XEW838136:XEX838136"/>
    <mergeCell ref="XEW838137:XEX838137"/>
    <mergeCell ref="XEW838138:XEX838138"/>
    <mergeCell ref="XEW838139:XEX838139"/>
    <mergeCell ref="XEW838128:XEX838128"/>
    <mergeCell ref="XEW838129:XEX838129"/>
    <mergeCell ref="XEW838130:XEX838130"/>
    <mergeCell ref="XEW838131:XEX838131"/>
    <mergeCell ref="XEW838132:XEX838132"/>
    <mergeCell ref="XEW838133:XEX838133"/>
    <mergeCell ref="XEW838146:XEX838146"/>
    <mergeCell ref="XEW838147:XEX838147"/>
    <mergeCell ref="XEW838148:XEX838148"/>
    <mergeCell ref="XEW838149:XEX838149"/>
    <mergeCell ref="XEW838150:XEX838150"/>
    <mergeCell ref="XEW838151:XEX838151"/>
    <mergeCell ref="XEW838140:XEX838140"/>
    <mergeCell ref="XEW838141:XEX838141"/>
    <mergeCell ref="XEW838142:XEX838142"/>
    <mergeCell ref="XEW838143:XEX838143"/>
    <mergeCell ref="XEW838144:XEX838144"/>
    <mergeCell ref="XEW838145:XEX838145"/>
    <mergeCell ref="XEW838158:XEX838158"/>
    <mergeCell ref="XEW838159:XEX838159"/>
    <mergeCell ref="XEW838160:XEX838160"/>
    <mergeCell ref="XEW838161:XEX838161"/>
    <mergeCell ref="XEW838162:XEX838162"/>
    <mergeCell ref="XEW838163:XEX838163"/>
    <mergeCell ref="XEW838152:XEX838152"/>
    <mergeCell ref="XEW838153:XEX838153"/>
    <mergeCell ref="XEW838154:XEX838154"/>
    <mergeCell ref="XEW838155:XEX838155"/>
    <mergeCell ref="XEW838156:XEX838156"/>
    <mergeCell ref="XEW838157:XEX838157"/>
    <mergeCell ref="XEW838170:XEX838170"/>
    <mergeCell ref="XEW838171:XEX838171"/>
    <mergeCell ref="XEW838172:XEX838172"/>
    <mergeCell ref="XEW838173:XEX838173"/>
    <mergeCell ref="XEW838174:XEX838174"/>
    <mergeCell ref="XEW838175:XEX838175"/>
    <mergeCell ref="XEW838164:XEX838164"/>
    <mergeCell ref="XEW838165:XEX838165"/>
    <mergeCell ref="XEW838166:XEX838166"/>
    <mergeCell ref="XEW838167:XEX838167"/>
    <mergeCell ref="XEW838168:XEX838168"/>
    <mergeCell ref="XEW838169:XEX838169"/>
    <mergeCell ref="XEW838182:XEX838182"/>
    <mergeCell ref="XEW838183:XEX838183"/>
    <mergeCell ref="XEW838184:XEX838184"/>
    <mergeCell ref="XEW838185:XEX838185"/>
    <mergeCell ref="XEW838176:XEX838176"/>
    <mergeCell ref="XEW838177:XEX838177"/>
    <mergeCell ref="XEW838178:XEX838178"/>
    <mergeCell ref="XEW838179:XEX838179"/>
    <mergeCell ref="XEW838180:XEX838180"/>
    <mergeCell ref="XEW838181:XEX838181"/>
  </mergeCells>
  <printOptions horizontalCentered="1"/>
  <pageMargins left="0" right="0" top="0.17" bottom="0.33" header="0" footer="0"/>
  <pageSetup paperSize="9" orientation="landscape" r:id="rId1"/>
  <headerFooter alignWithMargins="0">
    <oddFooter xml:space="preserve">&amp;C
&amp;P
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'[1]HH&amp;KH,NCC'!#REF!</xm:f>
          </x14:formula1>
          <xm:sqref>L9:L46 O9:P46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zoomScale="91" zoomScaleNormal="91" workbookViewId="0">
      <pane ySplit="5" topLeftCell="A6" activePane="bottomLeft" state="frozen"/>
      <selection pane="bottomLeft" activeCell="E13" sqref="E13"/>
    </sheetView>
  </sheetViews>
  <sheetFormatPr defaultRowHeight="14.5"/>
  <cols>
    <col min="1" max="1" width="6" style="223" customWidth="1"/>
    <col min="2" max="2" width="20.1796875" style="223" bestFit="1" customWidth="1"/>
    <col min="3" max="3" width="5.81640625" style="223" customWidth="1"/>
    <col min="4" max="4" width="13.453125" style="223" customWidth="1"/>
    <col min="5" max="5" width="12.1796875" style="223" customWidth="1"/>
    <col min="6" max="6" width="6.81640625" style="223" customWidth="1"/>
    <col min="7" max="7" width="15.26953125" style="225" customWidth="1"/>
    <col min="8" max="8" width="11.453125" style="223" customWidth="1"/>
    <col min="9" max="13" width="12.1796875" style="223" customWidth="1"/>
    <col min="14" max="14" width="8" style="289" customWidth="1"/>
    <col min="15" max="15" width="9.54296875" style="243" customWidth="1"/>
    <col min="16" max="16" width="12.453125" style="289" customWidth="1"/>
    <col min="17" max="17" width="8.7265625" style="289"/>
    <col min="18" max="253" width="8.7265625" style="223"/>
    <col min="254" max="254" width="20.1796875" style="223" bestFit="1" customWidth="1"/>
    <col min="255" max="255" width="8.7265625" style="223"/>
    <col min="256" max="256" width="11.81640625" style="223" customWidth="1"/>
    <col min="257" max="257" width="12.1796875" style="223" customWidth="1"/>
    <col min="258" max="258" width="11.26953125" style="223" bestFit="1" customWidth="1"/>
    <col min="259" max="259" width="15.26953125" style="223" customWidth="1"/>
    <col min="260" max="260" width="11.453125" style="223" customWidth="1"/>
    <col min="261" max="262" width="8.7265625" style="223"/>
    <col min="263" max="267" width="12.1796875" style="223" customWidth="1"/>
    <col min="268" max="268" width="11.453125" style="223" customWidth="1"/>
    <col min="269" max="269" width="14.7265625" style="223" customWidth="1"/>
    <col min="270" max="270" width="8.7265625" style="223"/>
    <col min="271" max="271" width="12.7265625" style="223" customWidth="1"/>
    <col min="272" max="509" width="8.7265625" style="223"/>
    <col min="510" max="510" width="20.1796875" style="223" bestFit="1" customWidth="1"/>
    <col min="511" max="511" width="8.7265625" style="223"/>
    <col min="512" max="512" width="11.81640625" style="223" customWidth="1"/>
    <col min="513" max="513" width="12.1796875" style="223" customWidth="1"/>
    <col min="514" max="514" width="11.26953125" style="223" bestFit="1" customWidth="1"/>
    <col min="515" max="515" width="15.26953125" style="223" customWidth="1"/>
    <col min="516" max="516" width="11.453125" style="223" customWidth="1"/>
    <col min="517" max="518" width="8.7265625" style="223"/>
    <col min="519" max="523" width="12.1796875" style="223" customWidth="1"/>
    <col min="524" max="524" width="11.453125" style="223" customWidth="1"/>
    <col min="525" max="525" width="14.7265625" style="223" customWidth="1"/>
    <col min="526" max="526" width="8.7265625" style="223"/>
    <col min="527" max="527" width="12.7265625" style="223" customWidth="1"/>
    <col min="528" max="765" width="8.7265625" style="223"/>
    <col min="766" max="766" width="20.1796875" style="223" bestFit="1" customWidth="1"/>
    <col min="767" max="767" width="8.7265625" style="223"/>
    <col min="768" max="768" width="11.81640625" style="223" customWidth="1"/>
    <col min="769" max="769" width="12.1796875" style="223" customWidth="1"/>
    <col min="770" max="770" width="11.26953125" style="223" bestFit="1" customWidth="1"/>
    <col min="771" max="771" width="15.26953125" style="223" customWidth="1"/>
    <col min="772" max="772" width="11.453125" style="223" customWidth="1"/>
    <col min="773" max="774" width="8.7265625" style="223"/>
    <col min="775" max="779" width="12.1796875" style="223" customWidth="1"/>
    <col min="780" max="780" width="11.453125" style="223" customWidth="1"/>
    <col min="781" max="781" width="14.7265625" style="223" customWidth="1"/>
    <col min="782" max="782" width="8.7265625" style="223"/>
    <col min="783" max="783" width="12.7265625" style="223" customWidth="1"/>
    <col min="784" max="1021" width="8.7265625" style="223"/>
    <col min="1022" max="1022" width="20.1796875" style="223" bestFit="1" customWidth="1"/>
    <col min="1023" max="1023" width="8.7265625" style="223"/>
    <col min="1024" max="1024" width="11.81640625" style="223" customWidth="1"/>
    <col min="1025" max="1025" width="12.1796875" style="223" customWidth="1"/>
    <col min="1026" max="1026" width="11.26953125" style="223" bestFit="1" customWidth="1"/>
    <col min="1027" max="1027" width="15.26953125" style="223" customWidth="1"/>
    <col min="1028" max="1028" width="11.453125" style="223" customWidth="1"/>
    <col min="1029" max="1030" width="8.7265625" style="223"/>
    <col min="1031" max="1035" width="12.1796875" style="223" customWidth="1"/>
    <col min="1036" max="1036" width="11.453125" style="223" customWidth="1"/>
    <col min="1037" max="1037" width="14.7265625" style="223" customWidth="1"/>
    <col min="1038" max="1038" width="8.7265625" style="223"/>
    <col min="1039" max="1039" width="12.7265625" style="223" customWidth="1"/>
    <col min="1040" max="1277" width="8.7265625" style="223"/>
    <col min="1278" max="1278" width="20.1796875" style="223" bestFit="1" customWidth="1"/>
    <col min="1279" max="1279" width="8.7265625" style="223"/>
    <col min="1280" max="1280" width="11.81640625" style="223" customWidth="1"/>
    <col min="1281" max="1281" width="12.1796875" style="223" customWidth="1"/>
    <col min="1282" max="1282" width="11.26953125" style="223" bestFit="1" customWidth="1"/>
    <col min="1283" max="1283" width="15.26953125" style="223" customWidth="1"/>
    <col min="1284" max="1284" width="11.453125" style="223" customWidth="1"/>
    <col min="1285" max="1286" width="8.7265625" style="223"/>
    <col min="1287" max="1291" width="12.1796875" style="223" customWidth="1"/>
    <col min="1292" max="1292" width="11.453125" style="223" customWidth="1"/>
    <col min="1293" max="1293" width="14.7265625" style="223" customWidth="1"/>
    <col min="1294" max="1294" width="8.7265625" style="223"/>
    <col min="1295" max="1295" width="12.7265625" style="223" customWidth="1"/>
    <col min="1296" max="1533" width="8.7265625" style="223"/>
    <col min="1534" max="1534" width="20.1796875" style="223" bestFit="1" customWidth="1"/>
    <col min="1535" max="1535" width="8.7265625" style="223"/>
    <col min="1536" max="1536" width="11.81640625" style="223" customWidth="1"/>
    <col min="1537" max="1537" width="12.1796875" style="223" customWidth="1"/>
    <col min="1538" max="1538" width="11.26953125" style="223" bestFit="1" customWidth="1"/>
    <col min="1539" max="1539" width="15.26953125" style="223" customWidth="1"/>
    <col min="1540" max="1540" width="11.453125" style="223" customWidth="1"/>
    <col min="1541" max="1542" width="8.7265625" style="223"/>
    <col min="1543" max="1547" width="12.1796875" style="223" customWidth="1"/>
    <col min="1548" max="1548" width="11.453125" style="223" customWidth="1"/>
    <col min="1549" max="1549" width="14.7265625" style="223" customWidth="1"/>
    <col min="1550" max="1550" width="8.7265625" style="223"/>
    <col min="1551" max="1551" width="12.7265625" style="223" customWidth="1"/>
    <col min="1552" max="1789" width="8.7265625" style="223"/>
    <col min="1790" max="1790" width="20.1796875" style="223" bestFit="1" customWidth="1"/>
    <col min="1791" max="1791" width="8.7265625" style="223"/>
    <col min="1792" max="1792" width="11.81640625" style="223" customWidth="1"/>
    <col min="1793" max="1793" width="12.1796875" style="223" customWidth="1"/>
    <col min="1794" max="1794" width="11.26953125" style="223" bestFit="1" customWidth="1"/>
    <col min="1795" max="1795" width="15.26953125" style="223" customWidth="1"/>
    <col min="1796" max="1796" width="11.453125" style="223" customWidth="1"/>
    <col min="1797" max="1798" width="8.7265625" style="223"/>
    <col min="1799" max="1803" width="12.1796875" style="223" customWidth="1"/>
    <col min="1804" max="1804" width="11.453125" style="223" customWidth="1"/>
    <col min="1805" max="1805" width="14.7265625" style="223" customWidth="1"/>
    <col min="1806" max="1806" width="8.7265625" style="223"/>
    <col min="1807" max="1807" width="12.7265625" style="223" customWidth="1"/>
    <col min="1808" max="2045" width="8.7265625" style="223"/>
    <col min="2046" max="2046" width="20.1796875" style="223" bestFit="1" customWidth="1"/>
    <col min="2047" max="2047" width="8.7265625" style="223"/>
    <col min="2048" max="2048" width="11.81640625" style="223" customWidth="1"/>
    <col min="2049" max="2049" width="12.1796875" style="223" customWidth="1"/>
    <col min="2050" max="2050" width="11.26953125" style="223" bestFit="1" customWidth="1"/>
    <col min="2051" max="2051" width="15.26953125" style="223" customWidth="1"/>
    <col min="2052" max="2052" width="11.453125" style="223" customWidth="1"/>
    <col min="2053" max="2054" width="8.7265625" style="223"/>
    <col min="2055" max="2059" width="12.1796875" style="223" customWidth="1"/>
    <col min="2060" max="2060" width="11.453125" style="223" customWidth="1"/>
    <col min="2061" max="2061" width="14.7265625" style="223" customWidth="1"/>
    <col min="2062" max="2062" width="8.7265625" style="223"/>
    <col min="2063" max="2063" width="12.7265625" style="223" customWidth="1"/>
    <col min="2064" max="2301" width="8.7265625" style="223"/>
    <col min="2302" max="2302" width="20.1796875" style="223" bestFit="1" customWidth="1"/>
    <col min="2303" max="2303" width="8.7265625" style="223"/>
    <col min="2304" max="2304" width="11.81640625" style="223" customWidth="1"/>
    <col min="2305" max="2305" width="12.1796875" style="223" customWidth="1"/>
    <col min="2306" max="2306" width="11.26953125" style="223" bestFit="1" customWidth="1"/>
    <col min="2307" max="2307" width="15.26953125" style="223" customWidth="1"/>
    <col min="2308" max="2308" width="11.453125" style="223" customWidth="1"/>
    <col min="2309" max="2310" width="8.7265625" style="223"/>
    <col min="2311" max="2315" width="12.1796875" style="223" customWidth="1"/>
    <col min="2316" max="2316" width="11.453125" style="223" customWidth="1"/>
    <col min="2317" max="2317" width="14.7265625" style="223" customWidth="1"/>
    <col min="2318" max="2318" width="8.7265625" style="223"/>
    <col min="2319" max="2319" width="12.7265625" style="223" customWidth="1"/>
    <col min="2320" max="2557" width="8.7265625" style="223"/>
    <col min="2558" max="2558" width="20.1796875" style="223" bestFit="1" customWidth="1"/>
    <col min="2559" max="2559" width="8.7265625" style="223"/>
    <col min="2560" max="2560" width="11.81640625" style="223" customWidth="1"/>
    <col min="2561" max="2561" width="12.1796875" style="223" customWidth="1"/>
    <col min="2562" max="2562" width="11.26953125" style="223" bestFit="1" customWidth="1"/>
    <col min="2563" max="2563" width="15.26953125" style="223" customWidth="1"/>
    <col min="2564" max="2564" width="11.453125" style="223" customWidth="1"/>
    <col min="2565" max="2566" width="8.7265625" style="223"/>
    <col min="2567" max="2571" width="12.1796875" style="223" customWidth="1"/>
    <col min="2572" max="2572" width="11.453125" style="223" customWidth="1"/>
    <col min="2573" max="2573" width="14.7265625" style="223" customWidth="1"/>
    <col min="2574" max="2574" width="8.7265625" style="223"/>
    <col min="2575" max="2575" width="12.7265625" style="223" customWidth="1"/>
    <col min="2576" max="2813" width="8.7265625" style="223"/>
    <col min="2814" max="2814" width="20.1796875" style="223" bestFit="1" customWidth="1"/>
    <col min="2815" max="2815" width="8.7265625" style="223"/>
    <col min="2816" max="2816" width="11.81640625" style="223" customWidth="1"/>
    <col min="2817" max="2817" width="12.1796875" style="223" customWidth="1"/>
    <col min="2818" max="2818" width="11.26953125" style="223" bestFit="1" customWidth="1"/>
    <col min="2819" max="2819" width="15.26953125" style="223" customWidth="1"/>
    <col min="2820" max="2820" width="11.453125" style="223" customWidth="1"/>
    <col min="2821" max="2822" width="8.7265625" style="223"/>
    <col min="2823" max="2827" width="12.1796875" style="223" customWidth="1"/>
    <col min="2828" max="2828" width="11.453125" style="223" customWidth="1"/>
    <col min="2829" max="2829" width="14.7265625" style="223" customWidth="1"/>
    <col min="2830" max="2830" width="8.7265625" style="223"/>
    <col min="2831" max="2831" width="12.7265625" style="223" customWidth="1"/>
    <col min="2832" max="3069" width="8.7265625" style="223"/>
    <col min="3070" max="3070" width="20.1796875" style="223" bestFit="1" customWidth="1"/>
    <col min="3071" max="3071" width="8.7265625" style="223"/>
    <col min="3072" max="3072" width="11.81640625" style="223" customWidth="1"/>
    <col min="3073" max="3073" width="12.1796875" style="223" customWidth="1"/>
    <col min="3074" max="3074" width="11.26953125" style="223" bestFit="1" customWidth="1"/>
    <col min="3075" max="3075" width="15.26953125" style="223" customWidth="1"/>
    <col min="3076" max="3076" width="11.453125" style="223" customWidth="1"/>
    <col min="3077" max="3078" width="8.7265625" style="223"/>
    <col min="3079" max="3083" width="12.1796875" style="223" customWidth="1"/>
    <col min="3084" max="3084" width="11.453125" style="223" customWidth="1"/>
    <col min="3085" max="3085" width="14.7265625" style="223" customWidth="1"/>
    <col min="3086" max="3086" width="8.7265625" style="223"/>
    <col min="3087" max="3087" width="12.7265625" style="223" customWidth="1"/>
    <col min="3088" max="3325" width="8.7265625" style="223"/>
    <col min="3326" max="3326" width="20.1796875" style="223" bestFit="1" customWidth="1"/>
    <col min="3327" max="3327" width="8.7265625" style="223"/>
    <col min="3328" max="3328" width="11.81640625" style="223" customWidth="1"/>
    <col min="3329" max="3329" width="12.1796875" style="223" customWidth="1"/>
    <col min="3330" max="3330" width="11.26953125" style="223" bestFit="1" customWidth="1"/>
    <col min="3331" max="3331" width="15.26953125" style="223" customWidth="1"/>
    <col min="3332" max="3332" width="11.453125" style="223" customWidth="1"/>
    <col min="3333" max="3334" width="8.7265625" style="223"/>
    <col min="3335" max="3339" width="12.1796875" style="223" customWidth="1"/>
    <col min="3340" max="3340" width="11.453125" style="223" customWidth="1"/>
    <col min="3341" max="3341" width="14.7265625" style="223" customWidth="1"/>
    <col min="3342" max="3342" width="8.7265625" style="223"/>
    <col min="3343" max="3343" width="12.7265625" style="223" customWidth="1"/>
    <col min="3344" max="3581" width="8.7265625" style="223"/>
    <col min="3582" max="3582" width="20.1796875" style="223" bestFit="1" customWidth="1"/>
    <col min="3583" max="3583" width="8.7265625" style="223"/>
    <col min="3584" max="3584" width="11.81640625" style="223" customWidth="1"/>
    <col min="3585" max="3585" width="12.1796875" style="223" customWidth="1"/>
    <col min="3586" max="3586" width="11.26953125" style="223" bestFit="1" customWidth="1"/>
    <col min="3587" max="3587" width="15.26953125" style="223" customWidth="1"/>
    <col min="3588" max="3588" width="11.453125" style="223" customWidth="1"/>
    <col min="3589" max="3590" width="8.7265625" style="223"/>
    <col min="3591" max="3595" width="12.1796875" style="223" customWidth="1"/>
    <col min="3596" max="3596" width="11.453125" style="223" customWidth="1"/>
    <col min="3597" max="3597" width="14.7265625" style="223" customWidth="1"/>
    <col min="3598" max="3598" width="8.7265625" style="223"/>
    <col min="3599" max="3599" width="12.7265625" style="223" customWidth="1"/>
    <col min="3600" max="3837" width="8.7265625" style="223"/>
    <col min="3838" max="3838" width="20.1796875" style="223" bestFit="1" customWidth="1"/>
    <col min="3839" max="3839" width="8.7265625" style="223"/>
    <col min="3840" max="3840" width="11.81640625" style="223" customWidth="1"/>
    <col min="3841" max="3841" width="12.1796875" style="223" customWidth="1"/>
    <col min="3842" max="3842" width="11.26953125" style="223" bestFit="1" customWidth="1"/>
    <col min="3843" max="3843" width="15.26953125" style="223" customWidth="1"/>
    <col min="3844" max="3844" width="11.453125" style="223" customWidth="1"/>
    <col min="3845" max="3846" width="8.7265625" style="223"/>
    <col min="3847" max="3851" width="12.1796875" style="223" customWidth="1"/>
    <col min="3852" max="3852" width="11.453125" style="223" customWidth="1"/>
    <col min="3853" max="3853" width="14.7265625" style="223" customWidth="1"/>
    <col min="3854" max="3854" width="8.7265625" style="223"/>
    <col min="3855" max="3855" width="12.7265625" style="223" customWidth="1"/>
    <col min="3856" max="4093" width="8.7265625" style="223"/>
    <col min="4094" max="4094" width="20.1796875" style="223" bestFit="1" customWidth="1"/>
    <col min="4095" max="4095" width="8.7265625" style="223"/>
    <col min="4096" max="4096" width="11.81640625" style="223" customWidth="1"/>
    <col min="4097" max="4097" width="12.1796875" style="223" customWidth="1"/>
    <col min="4098" max="4098" width="11.26953125" style="223" bestFit="1" customWidth="1"/>
    <col min="4099" max="4099" width="15.26953125" style="223" customWidth="1"/>
    <col min="4100" max="4100" width="11.453125" style="223" customWidth="1"/>
    <col min="4101" max="4102" width="8.7265625" style="223"/>
    <col min="4103" max="4107" width="12.1796875" style="223" customWidth="1"/>
    <col min="4108" max="4108" width="11.453125" style="223" customWidth="1"/>
    <col min="4109" max="4109" width="14.7265625" style="223" customWidth="1"/>
    <col min="4110" max="4110" width="8.7265625" style="223"/>
    <col min="4111" max="4111" width="12.7265625" style="223" customWidth="1"/>
    <col min="4112" max="4349" width="8.7265625" style="223"/>
    <col min="4350" max="4350" width="20.1796875" style="223" bestFit="1" customWidth="1"/>
    <col min="4351" max="4351" width="8.7265625" style="223"/>
    <col min="4352" max="4352" width="11.81640625" style="223" customWidth="1"/>
    <col min="4353" max="4353" width="12.1796875" style="223" customWidth="1"/>
    <col min="4354" max="4354" width="11.26953125" style="223" bestFit="1" customWidth="1"/>
    <col min="4355" max="4355" width="15.26953125" style="223" customWidth="1"/>
    <col min="4356" max="4356" width="11.453125" style="223" customWidth="1"/>
    <col min="4357" max="4358" width="8.7265625" style="223"/>
    <col min="4359" max="4363" width="12.1796875" style="223" customWidth="1"/>
    <col min="4364" max="4364" width="11.453125" style="223" customWidth="1"/>
    <col min="4365" max="4365" width="14.7265625" style="223" customWidth="1"/>
    <col min="4366" max="4366" width="8.7265625" style="223"/>
    <col min="4367" max="4367" width="12.7265625" style="223" customWidth="1"/>
    <col min="4368" max="4605" width="8.7265625" style="223"/>
    <col min="4606" max="4606" width="20.1796875" style="223" bestFit="1" customWidth="1"/>
    <col min="4607" max="4607" width="8.7265625" style="223"/>
    <col min="4608" max="4608" width="11.81640625" style="223" customWidth="1"/>
    <col min="4609" max="4609" width="12.1796875" style="223" customWidth="1"/>
    <col min="4610" max="4610" width="11.26953125" style="223" bestFit="1" customWidth="1"/>
    <col min="4611" max="4611" width="15.26953125" style="223" customWidth="1"/>
    <col min="4612" max="4612" width="11.453125" style="223" customWidth="1"/>
    <col min="4613" max="4614" width="8.7265625" style="223"/>
    <col min="4615" max="4619" width="12.1796875" style="223" customWidth="1"/>
    <col min="4620" max="4620" width="11.453125" style="223" customWidth="1"/>
    <col min="4621" max="4621" width="14.7265625" style="223" customWidth="1"/>
    <col min="4622" max="4622" width="8.7265625" style="223"/>
    <col min="4623" max="4623" width="12.7265625" style="223" customWidth="1"/>
    <col min="4624" max="4861" width="8.7265625" style="223"/>
    <col min="4862" max="4862" width="20.1796875" style="223" bestFit="1" customWidth="1"/>
    <col min="4863" max="4863" width="8.7265625" style="223"/>
    <col min="4864" max="4864" width="11.81640625" style="223" customWidth="1"/>
    <col min="4865" max="4865" width="12.1796875" style="223" customWidth="1"/>
    <col min="4866" max="4866" width="11.26953125" style="223" bestFit="1" customWidth="1"/>
    <col min="4867" max="4867" width="15.26953125" style="223" customWidth="1"/>
    <col min="4868" max="4868" width="11.453125" style="223" customWidth="1"/>
    <col min="4869" max="4870" width="8.7265625" style="223"/>
    <col min="4871" max="4875" width="12.1796875" style="223" customWidth="1"/>
    <col min="4876" max="4876" width="11.453125" style="223" customWidth="1"/>
    <col min="4877" max="4877" width="14.7265625" style="223" customWidth="1"/>
    <col min="4878" max="4878" width="8.7265625" style="223"/>
    <col min="4879" max="4879" width="12.7265625" style="223" customWidth="1"/>
    <col min="4880" max="5117" width="8.7265625" style="223"/>
    <col min="5118" max="5118" width="20.1796875" style="223" bestFit="1" customWidth="1"/>
    <col min="5119" max="5119" width="8.7265625" style="223"/>
    <col min="5120" max="5120" width="11.81640625" style="223" customWidth="1"/>
    <col min="5121" max="5121" width="12.1796875" style="223" customWidth="1"/>
    <col min="5122" max="5122" width="11.26953125" style="223" bestFit="1" customWidth="1"/>
    <col min="5123" max="5123" width="15.26953125" style="223" customWidth="1"/>
    <col min="5124" max="5124" width="11.453125" style="223" customWidth="1"/>
    <col min="5125" max="5126" width="8.7265625" style="223"/>
    <col min="5127" max="5131" width="12.1796875" style="223" customWidth="1"/>
    <col min="5132" max="5132" width="11.453125" style="223" customWidth="1"/>
    <col min="5133" max="5133" width="14.7265625" style="223" customWidth="1"/>
    <col min="5134" max="5134" width="8.7265625" style="223"/>
    <col min="5135" max="5135" width="12.7265625" style="223" customWidth="1"/>
    <col min="5136" max="5373" width="8.7265625" style="223"/>
    <col min="5374" max="5374" width="20.1796875" style="223" bestFit="1" customWidth="1"/>
    <col min="5375" max="5375" width="8.7265625" style="223"/>
    <col min="5376" max="5376" width="11.81640625" style="223" customWidth="1"/>
    <col min="5377" max="5377" width="12.1796875" style="223" customWidth="1"/>
    <col min="5378" max="5378" width="11.26953125" style="223" bestFit="1" customWidth="1"/>
    <col min="5379" max="5379" width="15.26953125" style="223" customWidth="1"/>
    <col min="5380" max="5380" width="11.453125" style="223" customWidth="1"/>
    <col min="5381" max="5382" width="8.7265625" style="223"/>
    <col min="5383" max="5387" width="12.1796875" style="223" customWidth="1"/>
    <col min="5388" max="5388" width="11.453125" style="223" customWidth="1"/>
    <col min="5389" max="5389" width="14.7265625" style="223" customWidth="1"/>
    <col min="5390" max="5390" width="8.7265625" style="223"/>
    <col min="5391" max="5391" width="12.7265625" style="223" customWidth="1"/>
    <col min="5392" max="5629" width="8.7265625" style="223"/>
    <col min="5630" max="5630" width="20.1796875" style="223" bestFit="1" customWidth="1"/>
    <col min="5631" max="5631" width="8.7265625" style="223"/>
    <col min="5632" max="5632" width="11.81640625" style="223" customWidth="1"/>
    <col min="5633" max="5633" width="12.1796875" style="223" customWidth="1"/>
    <col min="5634" max="5634" width="11.26953125" style="223" bestFit="1" customWidth="1"/>
    <col min="5635" max="5635" width="15.26953125" style="223" customWidth="1"/>
    <col min="5636" max="5636" width="11.453125" style="223" customWidth="1"/>
    <col min="5637" max="5638" width="8.7265625" style="223"/>
    <col min="5639" max="5643" width="12.1796875" style="223" customWidth="1"/>
    <col min="5644" max="5644" width="11.453125" style="223" customWidth="1"/>
    <col min="5645" max="5645" width="14.7265625" style="223" customWidth="1"/>
    <col min="5646" max="5646" width="8.7265625" style="223"/>
    <col min="5647" max="5647" width="12.7265625" style="223" customWidth="1"/>
    <col min="5648" max="5885" width="8.7265625" style="223"/>
    <col min="5886" max="5886" width="20.1796875" style="223" bestFit="1" customWidth="1"/>
    <col min="5887" max="5887" width="8.7265625" style="223"/>
    <col min="5888" max="5888" width="11.81640625" style="223" customWidth="1"/>
    <col min="5889" max="5889" width="12.1796875" style="223" customWidth="1"/>
    <col min="5890" max="5890" width="11.26953125" style="223" bestFit="1" customWidth="1"/>
    <col min="5891" max="5891" width="15.26953125" style="223" customWidth="1"/>
    <col min="5892" max="5892" width="11.453125" style="223" customWidth="1"/>
    <col min="5893" max="5894" width="8.7265625" style="223"/>
    <col min="5895" max="5899" width="12.1796875" style="223" customWidth="1"/>
    <col min="5900" max="5900" width="11.453125" style="223" customWidth="1"/>
    <col min="5901" max="5901" width="14.7265625" style="223" customWidth="1"/>
    <col min="5902" max="5902" width="8.7265625" style="223"/>
    <col min="5903" max="5903" width="12.7265625" style="223" customWidth="1"/>
    <col min="5904" max="6141" width="8.7265625" style="223"/>
    <col min="6142" max="6142" width="20.1796875" style="223" bestFit="1" customWidth="1"/>
    <col min="6143" max="6143" width="8.7265625" style="223"/>
    <col min="6144" max="6144" width="11.81640625" style="223" customWidth="1"/>
    <col min="6145" max="6145" width="12.1796875" style="223" customWidth="1"/>
    <col min="6146" max="6146" width="11.26953125" style="223" bestFit="1" customWidth="1"/>
    <col min="6147" max="6147" width="15.26953125" style="223" customWidth="1"/>
    <col min="6148" max="6148" width="11.453125" style="223" customWidth="1"/>
    <col min="6149" max="6150" width="8.7265625" style="223"/>
    <col min="6151" max="6155" width="12.1796875" style="223" customWidth="1"/>
    <col min="6156" max="6156" width="11.453125" style="223" customWidth="1"/>
    <col min="6157" max="6157" width="14.7265625" style="223" customWidth="1"/>
    <col min="6158" max="6158" width="8.7265625" style="223"/>
    <col min="6159" max="6159" width="12.7265625" style="223" customWidth="1"/>
    <col min="6160" max="6397" width="8.7265625" style="223"/>
    <col min="6398" max="6398" width="20.1796875" style="223" bestFit="1" customWidth="1"/>
    <col min="6399" max="6399" width="8.7265625" style="223"/>
    <col min="6400" max="6400" width="11.81640625" style="223" customWidth="1"/>
    <col min="6401" max="6401" width="12.1796875" style="223" customWidth="1"/>
    <col min="6402" max="6402" width="11.26953125" style="223" bestFit="1" customWidth="1"/>
    <col min="6403" max="6403" width="15.26953125" style="223" customWidth="1"/>
    <col min="6404" max="6404" width="11.453125" style="223" customWidth="1"/>
    <col min="6405" max="6406" width="8.7265625" style="223"/>
    <col min="6407" max="6411" width="12.1796875" style="223" customWidth="1"/>
    <col min="6412" max="6412" width="11.453125" style="223" customWidth="1"/>
    <col min="6413" max="6413" width="14.7265625" style="223" customWidth="1"/>
    <col min="6414" max="6414" width="8.7265625" style="223"/>
    <col min="6415" max="6415" width="12.7265625" style="223" customWidth="1"/>
    <col min="6416" max="6653" width="8.7265625" style="223"/>
    <col min="6654" max="6654" width="20.1796875" style="223" bestFit="1" customWidth="1"/>
    <col min="6655" max="6655" width="8.7265625" style="223"/>
    <col min="6656" max="6656" width="11.81640625" style="223" customWidth="1"/>
    <col min="6657" max="6657" width="12.1796875" style="223" customWidth="1"/>
    <col min="6658" max="6658" width="11.26953125" style="223" bestFit="1" customWidth="1"/>
    <col min="6659" max="6659" width="15.26953125" style="223" customWidth="1"/>
    <col min="6660" max="6660" width="11.453125" style="223" customWidth="1"/>
    <col min="6661" max="6662" width="8.7265625" style="223"/>
    <col min="6663" max="6667" width="12.1796875" style="223" customWidth="1"/>
    <col min="6668" max="6668" width="11.453125" style="223" customWidth="1"/>
    <col min="6669" max="6669" width="14.7265625" style="223" customWidth="1"/>
    <col min="6670" max="6670" width="8.7265625" style="223"/>
    <col min="6671" max="6671" width="12.7265625" style="223" customWidth="1"/>
    <col min="6672" max="6909" width="8.7265625" style="223"/>
    <col min="6910" max="6910" width="20.1796875" style="223" bestFit="1" customWidth="1"/>
    <col min="6911" max="6911" width="8.7265625" style="223"/>
    <col min="6912" max="6912" width="11.81640625" style="223" customWidth="1"/>
    <col min="6913" max="6913" width="12.1796875" style="223" customWidth="1"/>
    <col min="6914" max="6914" width="11.26953125" style="223" bestFit="1" customWidth="1"/>
    <col min="6915" max="6915" width="15.26953125" style="223" customWidth="1"/>
    <col min="6916" max="6916" width="11.453125" style="223" customWidth="1"/>
    <col min="6917" max="6918" width="8.7265625" style="223"/>
    <col min="6919" max="6923" width="12.1796875" style="223" customWidth="1"/>
    <col min="6924" max="6924" width="11.453125" style="223" customWidth="1"/>
    <col min="6925" max="6925" width="14.7265625" style="223" customWidth="1"/>
    <col min="6926" max="6926" width="8.7265625" style="223"/>
    <col min="6927" max="6927" width="12.7265625" style="223" customWidth="1"/>
    <col min="6928" max="7165" width="8.7265625" style="223"/>
    <col min="7166" max="7166" width="20.1796875" style="223" bestFit="1" customWidth="1"/>
    <col min="7167" max="7167" width="8.7265625" style="223"/>
    <col min="7168" max="7168" width="11.81640625" style="223" customWidth="1"/>
    <col min="7169" max="7169" width="12.1796875" style="223" customWidth="1"/>
    <col min="7170" max="7170" width="11.26953125" style="223" bestFit="1" customWidth="1"/>
    <col min="7171" max="7171" width="15.26953125" style="223" customWidth="1"/>
    <col min="7172" max="7172" width="11.453125" style="223" customWidth="1"/>
    <col min="7173" max="7174" width="8.7265625" style="223"/>
    <col min="7175" max="7179" width="12.1796875" style="223" customWidth="1"/>
    <col min="7180" max="7180" width="11.453125" style="223" customWidth="1"/>
    <col min="7181" max="7181" width="14.7265625" style="223" customWidth="1"/>
    <col min="7182" max="7182" width="8.7265625" style="223"/>
    <col min="7183" max="7183" width="12.7265625" style="223" customWidth="1"/>
    <col min="7184" max="7421" width="8.7265625" style="223"/>
    <col min="7422" max="7422" width="20.1796875" style="223" bestFit="1" customWidth="1"/>
    <col min="7423" max="7423" width="8.7265625" style="223"/>
    <col min="7424" max="7424" width="11.81640625" style="223" customWidth="1"/>
    <col min="7425" max="7425" width="12.1796875" style="223" customWidth="1"/>
    <col min="7426" max="7426" width="11.26953125" style="223" bestFit="1" customWidth="1"/>
    <col min="7427" max="7427" width="15.26953125" style="223" customWidth="1"/>
    <col min="7428" max="7428" width="11.453125" style="223" customWidth="1"/>
    <col min="7429" max="7430" width="8.7265625" style="223"/>
    <col min="7431" max="7435" width="12.1796875" style="223" customWidth="1"/>
    <col min="7436" max="7436" width="11.453125" style="223" customWidth="1"/>
    <col min="7437" max="7437" width="14.7265625" style="223" customWidth="1"/>
    <col min="7438" max="7438" width="8.7265625" style="223"/>
    <col min="7439" max="7439" width="12.7265625" style="223" customWidth="1"/>
    <col min="7440" max="7677" width="8.7265625" style="223"/>
    <col min="7678" max="7678" width="20.1796875" style="223" bestFit="1" customWidth="1"/>
    <col min="7679" max="7679" width="8.7265625" style="223"/>
    <col min="7680" max="7680" width="11.81640625" style="223" customWidth="1"/>
    <col min="7681" max="7681" width="12.1796875" style="223" customWidth="1"/>
    <col min="7682" max="7682" width="11.26953125" style="223" bestFit="1" customWidth="1"/>
    <col min="7683" max="7683" width="15.26953125" style="223" customWidth="1"/>
    <col min="7684" max="7684" width="11.453125" style="223" customWidth="1"/>
    <col min="7685" max="7686" width="8.7265625" style="223"/>
    <col min="7687" max="7691" width="12.1796875" style="223" customWidth="1"/>
    <col min="7692" max="7692" width="11.453125" style="223" customWidth="1"/>
    <col min="7693" max="7693" width="14.7265625" style="223" customWidth="1"/>
    <col min="7694" max="7694" width="8.7265625" style="223"/>
    <col min="7695" max="7695" width="12.7265625" style="223" customWidth="1"/>
    <col min="7696" max="7933" width="8.7265625" style="223"/>
    <col min="7934" max="7934" width="20.1796875" style="223" bestFit="1" customWidth="1"/>
    <col min="7935" max="7935" width="8.7265625" style="223"/>
    <col min="7936" max="7936" width="11.81640625" style="223" customWidth="1"/>
    <col min="7937" max="7937" width="12.1796875" style="223" customWidth="1"/>
    <col min="7938" max="7938" width="11.26953125" style="223" bestFit="1" customWidth="1"/>
    <col min="7939" max="7939" width="15.26953125" style="223" customWidth="1"/>
    <col min="7940" max="7940" width="11.453125" style="223" customWidth="1"/>
    <col min="7941" max="7942" width="8.7265625" style="223"/>
    <col min="7943" max="7947" width="12.1796875" style="223" customWidth="1"/>
    <col min="7948" max="7948" width="11.453125" style="223" customWidth="1"/>
    <col min="7949" max="7949" width="14.7265625" style="223" customWidth="1"/>
    <col min="7950" max="7950" width="8.7265625" style="223"/>
    <col min="7951" max="7951" width="12.7265625" style="223" customWidth="1"/>
    <col min="7952" max="8189" width="8.7265625" style="223"/>
    <col min="8190" max="8190" width="20.1796875" style="223" bestFit="1" customWidth="1"/>
    <col min="8191" max="8191" width="8.7265625" style="223"/>
    <col min="8192" max="8192" width="11.81640625" style="223" customWidth="1"/>
    <col min="8193" max="8193" width="12.1796875" style="223" customWidth="1"/>
    <col min="8194" max="8194" width="11.26953125" style="223" bestFit="1" customWidth="1"/>
    <col min="8195" max="8195" width="15.26953125" style="223" customWidth="1"/>
    <col min="8196" max="8196" width="11.453125" style="223" customWidth="1"/>
    <col min="8197" max="8198" width="8.7265625" style="223"/>
    <col min="8199" max="8203" width="12.1796875" style="223" customWidth="1"/>
    <col min="8204" max="8204" width="11.453125" style="223" customWidth="1"/>
    <col min="8205" max="8205" width="14.7265625" style="223" customWidth="1"/>
    <col min="8206" max="8206" width="8.7265625" style="223"/>
    <col min="8207" max="8207" width="12.7265625" style="223" customWidth="1"/>
    <col min="8208" max="8445" width="8.7265625" style="223"/>
    <col min="8446" max="8446" width="20.1796875" style="223" bestFit="1" customWidth="1"/>
    <col min="8447" max="8447" width="8.7265625" style="223"/>
    <col min="8448" max="8448" width="11.81640625" style="223" customWidth="1"/>
    <col min="8449" max="8449" width="12.1796875" style="223" customWidth="1"/>
    <col min="8450" max="8450" width="11.26953125" style="223" bestFit="1" customWidth="1"/>
    <col min="8451" max="8451" width="15.26953125" style="223" customWidth="1"/>
    <col min="8452" max="8452" width="11.453125" style="223" customWidth="1"/>
    <col min="8453" max="8454" width="8.7265625" style="223"/>
    <col min="8455" max="8459" width="12.1796875" style="223" customWidth="1"/>
    <col min="8460" max="8460" width="11.453125" style="223" customWidth="1"/>
    <col min="8461" max="8461" width="14.7265625" style="223" customWidth="1"/>
    <col min="8462" max="8462" width="8.7265625" style="223"/>
    <col min="8463" max="8463" width="12.7265625" style="223" customWidth="1"/>
    <col min="8464" max="8701" width="8.7265625" style="223"/>
    <col min="8702" max="8702" width="20.1796875" style="223" bestFit="1" customWidth="1"/>
    <col min="8703" max="8703" width="8.7265625" style="223"/>
    <col min="8704" max="8704" width="11.81640625" style="223" customWidth="1"/>
    <col min="8705" max="8705" width="12.1796875" style="223" customWidth="1"/>
    <col min="8706" max="8706" width="11.26953125" style="223" bestFit="1" customWidth="1"/>
    <col min="8707" max="8707" width="15.26953125" style="223" customWidth="1"/>
    <col min="8708" max="8708" width="11.453125" style="223" customWidth="1"/>
    <col min="8709" max="8710" width="8.7265625" style="223"/>
    <col min="8711" max="8715" width="12.1796875" style="223" customWidth="1"/>
    <col min="8716" max="8716" width="11.453125" style="223" customWidth="1"/>
    <col min="8717" max="8717" width="14.7265625" style="223" customWidth="1"/>
    <col min="8718" max="8718" width="8.7265625" style="223"/>
    <col min="8719" max="8719" width="12.7265625" style="223" customWidth="1"/>
    <col min="8720" max="8957" width="8.7265625" style="223"/>
    <col min="8958" max="8958" width="20.1796875" style="223" bestFit="1" customWidth="1"/>
    <col min="8959" max="8959" width="8.7265625" style="223"/>
    <col min="8960" max="8960" width="11.81640625" style="223" customWidth="1"/>
    <col min="8961" max="8961" width="12.1796875" style="223" customWidth="1"/>
    <col min="8962" max="8962" width="11.26953125" style="223" bestFit="1" customWidth="1"/>
    <col min="8963" max="8963" width="15.26953125" style="223" customWidth="1"/>
    <col min="8964" max="8964" width="11.453125" style="223" customWidth="1"/>
    <col min="8965" max="8966" width="8.7265625" style="223"/>
    <col min="8967" max="8971" width="12.1796875" style="223" customWidth="1"/>
    <col min="8972" max="8972" width="11.453125" style="223" customWidth="1"/>
    <col min="8973" max="8973" width="14.7265625" style="223" customWidth="1"/>
    <col min="8974" max="8974" width="8.7265625" style="223"/>
    <col min="8975" max="8975" width="12.7265625" style="223" customWidth="1"/>
    <col min="8976" max="9213" width="8.7265625" style="223"/>
    <col min="9214" max="9214" width="20.1796875" style="223" bestFit="1" customWidth="1"/>
    <col min="9215" max="9215" width="8.7265625" style="223"/>
    <col min="9216" max="9216" width="11.81640625" style="223" customWidth="1"/>
    <col min="9217" max="9217" width="12.1796875" style="223" customWidth="1"/>
    <col min="9218" max="9218" width="11.26953125" style="223" bestFit="1" customWidth="1"/>
    <col min="9219" max="9219" width="15.26953125" style="223" customWidth="1"/>
    <col min="9220" max="9220" width="11.453125" style="223" customWidth="1"/>
    <col min="9221" max="9222" width="8.7265625" style="223"/>
    <col min="9223" max="9227" width="12.1796875" style="223" customWidth="1"/>
    <col min="9228" max="9228" width="11.453125" style="223" customWidth="1"/>
    <col min="9229" max="9229" width="14.7265625" style="223" customWidth="1"/>
    <col min="9230" max="9230" width="8.7265625" style="223"/>
    <col min="9231" max="9231" width="12.7265625" style="223" customWidth="1"/>
    <col min="9232" max="9469" width="8.7265625" style="223"/>
    <col min="9470" max="9470" width="20.1796875" style="223" bestFit="1" customWidth="1"/>
    <col min="9471" max="9471" width="8.7265625" style="223"/>
    <col min="9472" max="9472" width="11.81640625" style="223" customWidth="1"/>
    <col min="9473" max="9473" width="12.1796875" style="223" customWidth="1"/>
    <col min="9474" max="9474" width="11.26953125" style="223" bestFit="1" customWidth="1"/>
    <col min="9475" max="9475" width="15.26953125" style="223" customWidth="1"/>
    <col min="9476" max="9476" width="11.453125" style="223" customWidth="1"/>
    <col min="9477" max="9478" width="8.7265625" style="223"/>
    <col min="9479" max="9483" width="12.1796875" style="223" customWidth="1"/>
    <col min="9484" max="9484" width="11.453125" style="223" customWidth="1"/>
    <col min="9485" max="9485" width="14.7265625" style="223" customWidth="1"/>
    <col min="9486" max="9486" width="8.7265625" style="223"/>
    <col min="9487" max="9487" width="12.7265625" style="223" customWidth="1"/>
    <col min="9488" max="9725" width="8.7265625" style="223"/>
    <col min="9726" max="9726" width="20.1796875" style="223" bestFit="1" customWidth="1"/>
    <col min="9727" max="9727" width="8.7265625" style="223"/>
    <col min="9728" max="9728" width="11.81640625" style="223" customWidth="1"/>
    <col min="9729" max="9729" width="12.1796875" style="223" customWidth="1"/>
    <col min="9730" max="9730" width="11.26953125" style="223" bestFit="1" customWidth="1"/>
    <col min="9731" max="9731" width="15.26953125" style="223" customWidth="1"/>
    <col min="9732" max="9732" width="11.453125" style="223" customWidth="1"/>
    <col min="9733" max="9734" width="8.7265625" style="223"/>
    <col min="9735" max="9739" width="12.1796875" style="223" customWidth="1"/>
    <col min="9740" max="9740" width="11.453125" style="223" customWidth="1"/>
    <col min="9741" max="9741" width="14.7265625" style="223" customWidth="1"/>
    <col min="9742" max="9742" width="8.7265625" style="223"/>
    <col min="9743" max="9743" width="12.7265625" style="223" customWidth="1"/>
    <col min="9744" max="9981" width="8.7265625" style="223"/>
    <col min="9982" max="9982" width="20.1796875" style="223" bestFit="1" customWidth="1"/>
    <col min="9983" max="9983" width="8.7265625" style="223"/>
    <col min="9984" max="9984" width="11.81640625" style="223" customWidth="1"/>
    <col min="9985" max="9985" width="12.1796875" style="223" customWidth="1"/>
    <col min="9986" max="9986" width="11.26953125" style="223" bestFit="1" customWidth="1"/>
    <col min="9987" max="9987" width="15.26953125" style="223" customWidth="1"/>
    <col min="9988" max="9988" width="11.453125" style="223" customWidth="1"/>
    <col min="9989" max="9990" width="8.7265625" style="223"/>
    <col min="9991" max="9995" width="12.1796875" style="223" customWidth="1"/>
    <col min="9996" max="9996" width="11.453125" style="223" customWidth="1"/>
    <col min="9997" max="9997" width="14.7265625" style="223" customWidth="1"/>
    <col min="9998" max="9998" width="8.7265625" style="223"/>
    <col min="9999" max="9999" width="12.7265625" style="223" customWidth="1"/>
    <col min="10000" max="10237" width="8.7265625" style="223"/>
    <col min="10238" max="10238" width="20.1796875" style="223" bestFit="1" customWidth="1"/>
    <col min="10239" max="10239" width="8.7265625" style="223"/>
    <col min="10240" max="10240" width="11.81640625" style="223" customWidth="1"/>
    <col min="10241" max="10241" width="12.1796875" style="223" customWidth="1"/>
    <col min="10242" max="10242" width="11.26953125" style="223" bestFit="1" customWidth="1"/>
    <col min="10243" max="10243" width="15.26953125" style="223" customWidth="1"/>
    <col min="10244" max="10244" width="11.453125" style="223" customWidth="1"/>
    <col min="10245" max="10246" width="8.7265625" style="223"/>
    <col min="10247" max="10251" width="12.1796875" style="223" customWidth="1"/>
    <col min="10252" max="10252" width="11.453125" style="223" customWidth="1"/>
    <col min="10253" max="10253" width="14.7265625" style="223" customWidth="1"/>
    <col min="10254" max="10254" width="8.7265625" style="223"/>
    <col min="10255" max="10255" width="12.7265625" style="223" customWidth="1"/>
    <col min="10256" max="10493" width="8.7265625" style="223"/>
    <col min="10494" max="10494" width="20.1796875" style="223" bestFit="1" customWidth="1"/>
    <col min="10495" max="10495" width="8.7265625" style="223"/>
    <col min="10496" max="10496" width="11.81640625" style="223" customWidth="1"/>
    <col min="10497" max="10497" width="12.1796875" style="223" customWidth="1"/>
    <col min="10498" max="10498" width="11.26953125" style="223" bestFit="1" customWidth="1"/>
    <col min="10499" max="10499" width="15.26953125" style="223" customWidth="1"/>
    <col min="10500" max="10500" width="11.453125" style="223" customWidth="1"/>
    <col min="10501" max="10502" width="8.7265625" style="223"/>
    <col min="10503" max="10507" width="12.1796875" style="223" customWidth="1"/>
    <col min="10508" max="10508" width="11.453125" style="223" customWidth="1"/>
    <col min="10509" max="10509" width="14.7265625" style="223" customWidth="1"/>
    <col min="10510" max="10510" width="8.7265625" style="223"/>
    <col min="10511" max="10511" width="12.7265625" style="223" customWidth="1"/>
    <col min="10512" max="10749" width="8.7265625" style="223"/>
    <col min="10750" max="10750" width="20.1796875" style="223" bestFit="1" customWidth="1"/>
    <col min="10751" max="10751" width="8.7265625" style="223"/>
    <col min="10752" max="10752" width="11.81640625" style="223" customWidth="1"/>
    <col min="10753" max="10753" width="12.1796875" style="223" customWidth="1"/>
    <col min="10754" max="10754" width="11.26953125" style="223" bestFit="1" customWidth="1"/>
    <col min="10755" max="10755" width="15.26953125" style="223" customWidth="1"/>
    <col min="10756" max="10756" width="11.453125" style="223" customWidth="1"/>
    <col min="10757" max="10758" width="8.7265625" style="223"/>
    <col min="10759" max="10763" width="12.1796875" style="223" customWidth="1"/>
    <col min="10764" max="10764" width="11.453125" style="223" customWidth="1"/>
    <col min="10765" max="10765" width="14.7265625" style="223" customWidth="1"/>
    <col min="10766" max="10766" width="8.7265625" style="223"/>
    <col min="10767" max="10767" width="12.7265625" style="223" customWidth="1"/>
    <col min="10768" max="11005" width="8.7265625" style="223"/>
    <col min="11006" max="11006" width="20.1796875" style="223" bestFit="1" customWidth="1"/>
    <col min="11007" max="11007" width="8.7265625" style="223"/>
    <col min="11008" max="11008" width="11.81640625" style="223" customWidth="1"/>
    <col min="11009" max="11009" width="12.1796875" style="223" customWidth="1"/>
    <col min="11010" max="11010" width="11.26953125" style="223" bestFit="1" customWidth="1"/>
    <col min="11011" max="11011" width="15.26953125" style="223" customWidth="1"/>
    <col min="11012" max="11012" width="11.453125" style="223" customWidth="1"/>
    <col min="11013" max="11014" width="8.7265625" style="223"/>
    <col min="11015" max="11019" width="12.1796875" style="223" customWidth="1"/>
    <col min="11020" max="11020" width="11.453125" style="223" customWidth="1"/>
    <col min="11021" max="11021" width="14.7265625" style="223" customWidth="1"/>
    <col min="11022" max="11022" width="8.7265625" style="223"/>
    <col min="11023" max="11023" width="12.7265625" style="223" customWidth="1"/>
    <col min="11024" max="11261" width="8.7265625" style="223"/>
    <col min="11262" max="11262" width="20.1796875" style="223" bestFit="1" customWidth="1"/>
    <col min="11263" max="11263" width="8.7265625" style="223"/>
    <col min="11264" max="11264" width="11.81640625" style="223" customWidth="1"/>
    <col min="11265" max="11265" width="12.1796875" style="223" customWidth="1"/>
    <col min="11266" max="11266" width="11.26953125" style="223" bestFit="1" customWidth="1"/>
    <col min="11267" max="11267" width="15.26953125" style="223" customWidth="1"/>
    <col min="11268" max="11268" width="11.453125" style="223" customWidth="1"/>
    <col min="11269" max="11270" width="8.7265625" style="223"/>
    <col min="11271" max="11275" width="12.1796875" style="223" customWidth="1"/>
    <col min="11276" max="11276" width="11.453125" style="223" customWidth="1"/>
    <col min="11277" max="11277" width="14.7265625" style="223" customWidth="1"/>
    <col min="11278" max="11278" width="8.7265625" style="223"/>
    <col min="11279" max="11279" width="12.7265625" style="223" customWidth="1"/>
    <col min="11280" max="11517" width="8.7265625" style="223"/>
    <col min="11518" max="11518" width="20.1796875" style="223" bestFit="1" customWidth="1"/>
    <col min="11519" max="11519" width="8.7265625" style="223"/>
    <col min="11520" max="11520" width="11.81640625" style="223" customWidth="1"/>
    <col min="11521" max="11521" width="12.1796875" style="223" customWidth="1"/>
    <col min="11522" max="11522" width="11.26953125" style="223" bestFit="1" customWidth="1"/>
    <col min="11523" max="11523" width="15.26953125" style="223" customWidth="1"/>
    <col min="11524" max="11524" width="11.453125" style="223" customWidth="1"/>
    <col min="11525" max="11526" width="8.7265625" style="223"/>
    <col min="11527" max="11531" width="12.1796875" style="223" customWidth="1"/>
    <col min="11532" max="11532" width="11.453125" style="223" customWidth="1"/>
    <col min="11533" max="11533" width="14.7265625" style="223" customWidth="1"/>
    <col min="11534" max="11534" width="8.7265625" style="223"/>
    <col min="11535" max="11535" width="12.7265625" style="223" customWidth="1"/>
    <col min="11536" max="11773" width="8.7265625" style="223"/>
    <col min="11774" max="11774" width="20.1796875" style="223" bestFit="1" customWidth="1"/>
    <col min="11775" max="11775" width="8.7265625" style="223"/>
    <col min="11776" max="11776" width="11.81640625" style="223" customWidth="1"/>
    <col min="11777" max="11777" width="12.1796875" style="223" customWidth="1"/>
    <col min="11778" max="11778" width="11.26953125" style="223" bestFit="1" customWidth="1"/>
    <col min="11779" max="11779" width="15.26953125" style="223" customWidth="1"/>
    <col min="11780" max="11780" width="11.453125" style="223" customWidth="1"/>
    <col min="11781" max="11782" width="8.7265625" style="223"/>
    <col min="11783" max="11787" width="12.1796875" style="223" customWidth="1"/>
    <col min="11788" max="11788" width="11.453125" style="223" customWidth="1"/>
    <col min="11789" max="11789" width="14.7265625" style="223" customWidth="1"/>
    <col min="11790" max="11790" width="8.7265625" style="223"/>
    <col min="11791" max="11791" width="12.7265625" style="223" customWidth="1"/>
    <col min="11792" max="12029" width="8.7265625" style="223"/>
    <col min="12030" max="12030" width="20.1796875" style="223" bestFit="1" customWidth="1"/>
    <col min="12031" max="12031" width="8.7265625" style="223"/>
    <col min="12032" max="12032" width="11.81640625" style="223" customWidth="1"/>
    <col min="12033" max="12033" width="12.1796875" style="223" customWidth="1"/>
    <col min="12034" max="12034" width="11.26953125" style="223" bestFit="1" customWidth="1"/>
    <col min="12035" max="12035" width="15.26953125" style="223" customWidth="1"/>
    <col min="12036" max="12036" width="11.453125" style="223" customWidth="1"/>
    <col min="12037" max="12038" width="8.7265625" style="223"/>
    <col min="12039" max="12043" width="12.1796875" style="223" customWidth="1"/>
    <col min="12044" max="12044" width="11.453125" style="223" customWidth="1"/>
    <col min="12045" max="12045" width="14.7265625" style="223" customWidth="1"/>
    <col min="12046" max="12046" width="8.7265625" style="223"/>
    <col min="12047" max="12047" width="12.7265625" style="223" customWidth="1"/>
    <col min="12048" max="12285" width="8.7265625" style="223"/>
    <col min="12286" max="12286" width="20.1796875" style="223" bestFit="1" customWidth="1"/>
    <col min="12287" max="12287" width="8.7265625" style="223"/>
    <col min="12288" max="12288" width="11.81640625" style="223" customWidth="1"/>
    <col min="12289" max="12289" width="12.1796875" style="223" customWidth="1"/>
    <col min="12290" max="12290" width="11.26953125" style="223" bestFit="1" customWidth="1"/>
    <col min="12291" max="12291" width="15.26953125" style="223" customWidth="1"/>
    <col min="12292" max="12292" width="11.453125" style="223" customWidth="1"/>
    <col min="12293" max="12294" width="8.7265625" style="223"/>
    <col min="12295" max="12299" width="12.1796875" style="223" customWidth="1"/>
    <col min="12300" max="12300" width="11.453125" style="223" customWidth="1"/>
    <col min="12301" max="12301" width="14.7265625" style="223" customWidth="1"/>
    <col min="12302" max="12302" width="8.7265625" style="223"/>
    <col min="12303" max="12303" width="12.7265625" style="223" customWidth="1"/>
    <col min="12304" max="12541" width="8.7265625" style="223"/>
    <col min="12542" max="12542" width="20.1796875" style="223" bestFit="1" customWidth="1"/>
    <col min="12543" max="12543" width="8.7265625" style="223"/>
    <col min="12544" max="12544" width="11.81640625" style="223" customWidth="1"/>
    <col min="12545" max="12545" width="12.1796875" style="223" customWidth="1"/>
    <col min="12546" max="12546" width="11.26953125" style="223" bestFit="1" customWidth="1"/>
    <col min="12547" max="12547" width="15.26953125" style="223" customWidth="1"/>
    <col min="12548" max="12548" width="11.453125" style="223" customWidth="1"/>
    <col min="12549" max="12550" width="8.7265625" style="223"/>
    <col min="12551" max="12555" width="12.1796875" style="223" customWidth="1"/>
    <col min="12556" max="12556" width="11.453125" style="223" customWidth="1"/>
    <col min="12557" max="12557" width="14.7265625" style="223" customWidth="1"/>
    <col min="12558" max="12558" width="8.7265625" style="223"/>
    <col min="12559" max="12559" width="12.7265625" style="223" customWidth="1"/>
    <col min="12560" max="12797" width="8.7265625" style="223"/>
    <col min="12798" max="12798" width="20.1796875" style="223" bestFit="1" customWidth="1"/>
    <col min="12799" max="12799" width="8.7265625" style="223"/>
    <col min="12800" max="12800" width="11.81640625" style="223" customWidth="1"/>
    <col min="12801" max="12801" width="12.1796875" style="223" customWidth="1"/>
    <col min="12802" max="12802" width="11.26953125" style="223" bestFit="1" customWidth="1"/>
    <col min="12803" max="12803" width="15.26953125" style="223" customWidth="1"/>
    <col min="12804" max="12804" width="11.453125" style="223" customWidth="1"/>
    <col min="12805" max="12806" width="8.7265625" style="223"/>
    <col min="12807" max="12811" width="12.1796875" style="223" customWidth="1"/>
    <col min="12812" max="12812" width="11.453125" style="223" customWidth="1"/>
    <col min="12813" max="12813" width="14.7265625" style="223" customWidth="1"/>
    <col min="12814" max="12814" width="8.7265625" style="223"/>
    <col min="12815" max="12815" width="12.7265625" style="223" customWidth="1"/>
    <col min="12816" max="13053" width="8.7265625" style="223"/>
    <col min="13054" max="13054" width="20.1796875" style="223" bestFit="1" customWidth="1"/>
    <col min="13055" max="13055" width="8.7265625" style="223"/>
    <col min="13056" max="13056" width="11.81640625" style="223" customWidth="1"/>
    <col min="13057" max="13057" width="12.1796875" style="223" customWidth="1"/>
    <col min="13058" max="13058" width="11.26953125" style="223" bestFit="1" customWidth="1"/>
    <col min="13059" max="13059" width="15.26953125" style="223" customWidth="1"/>
    <col min="13060" max="13060" width="11.453125" style="223" customWidth="1"/>
    <col min="13061" max="13062" width="8.7265625" style="223"/>
    <col min="13063" max="13067" width="12.1796875" style="223" customWidth="1"/>
    <col min="13068" max="13068" width="11.453125" style="223" customWidth="1"/>
    <col min="13069" max="13069" width="14.7265625" style="223" customWidth="1"/>
    <col min="13070" max="13070" width="8.7265625" style="223"/>
    <col min="13071" max="13071" width="12.7265625" style="223" customWidth="1"/>
    <col min="13072" max="13309" width="8.7265625" style="223"/>
    <col min="13310" max="13310" width="20.1796875" style="223" bestFit="1" customWidth="1"/>
    <col min="13311" max="13311" width="8.7265625" style="223"/>
    <col min="13312" max="13312" width="11.81640625" style="223" customWidth="1"/>
    <col min="13313" max="13313" width="12.1796875" style="223" customWidth="1"/>
    <col min="13314" max="13314" width="11.26953125" style="223" bestFit="1" customWidth="1"/>
    <col min="13315" max="13315" width="15.26953125" style="223" customWidth="1"/>
    <col min="13316" max="13316" width="11.453125" style="223" customWidth="1"/>
    <col min="13317" max="13318" width="8.7265625" style="223"/>
    <col min="13319" max="13323" width="12.1796875" style="223" customWidth="1"/>
    <col min="13324" max="13324" width="11.453125" style="223" customWidth="1"/>
    <col min="13325" max="13325" width="14.7265625" style="223" customWidth="1"/>
    <col min="13326" max="13326" width="8.7265625" style="223"/>
    <col min="13327" max="13327" width="12.7265625" style="223" customWidth="1"/>
    <col min="13328" max="13565" width="8.7265625" style="223"/>
    <col min="13566" max="13566" width="20.1796875" style="223" bestFit="1" customWidth="1"/>
    <col min="13567" max="13567" width="8.7265625" style="223"/>
    <col min="13568" max="13568" width="11.81640625" style="223" customWidth="1"/>
    <col min="13569" max="13569" width="12.1796875" style="223" customWidth="1"/>
    <col min="13570" max="13570" width="11.26953125" style="223" bestFit="1" customWidth="1"/>
    <col min="13571" max="13571" width="15.26953125" style="223" customWidth="1"/>
    <col min="13572" max="13572" width="11.453125" style="223" customWidth="1"/>
    <col min="13573" max="13574" width="8.7265625" style="223"/>
    <col min="13575" max="13579" width="12.1796875" style="223" customWidth="1"/>
    <col min="13580" max="13580" width="11.453125" style="223" customWidth="1"/>
    <col min="13581" max="13581" width="14.7265625" style="223" customWidth="1"/>
    <col min="13582" max="13582" width="8.7265625" style="223"/>
    <col min="13583" max="13583" width="12.7265625" style="223" customWidth="1"/>
    <col min="13584" max="13821" width="8.7265625" style="223"/>
    <col min="13822" max="13822" width="20.1796875" style="223" bestFit="1" customWidth="1"/>
    <col min="13823" max="13823" width="8.7265625" style="223"/>
    <col min="13824" max="13824" width="11.81640625" style="223" customWidth="1"/>
    <col min="13825" max="13825" width="12.1796875" style="223" customWidth="1"/>
    <col min="13826" max="13826" width="11.26953125" style="223" bestFit="1" customWidth="1"/>
    <col min="13827" max="13827" width="15.26953125" style="223" customWidth="1"/>
    <col min="13828" max="13828" width="11.453125" style="223" customWidth="1"/>
    <col min="13829" max="13830" width="8.7265625" style="223"/>
    <col min="13831" max="13835" width="12.1796875" style="223" customWidth="1"/>
    <col min="13836" max="13836" width="11.453125" style="223" customWidth="1"/>
    <col min="13837" max="13837" width="14.7265625" style="223" customWidth="1"/>
    <col min="13838" max="13838" width="8.7265625" style="223"/>
    <col min="13839" max="13839" width="12.7265625" style="223" customWidth="1"/>
    <col min="13840" max="14077" width="8.7265625" style="223"/>
    <col min="14078" max="14078" width="20.1796875" style="223" bestFit="1" customWidth="1"/>
    <col min="14079" max="14079" width="8.7265625" style="223"/>
    <col min="14080" max="14080" width="11.81640625" style="223" customWidth="1"/>
    <col min="14081" max="14081" width="12.1796875" style="223" customWidth="1"/>
    <col min="14082" max="14082" width="11.26953125" style="223" bestFit="1" customWidth="1"/>
    <col min="14083" max="14083" width="15.26953125" style="223" customWidth="1"/>
    <col min="14084" max="14084" width="11.453125" style="223" customWidth="1"/>
    <col min="14085" max="14086" width="8.7265625" style="223"/>
    <col min="14087" max="14091" width="12.1796875" style="223" customWidth="1"/>
    <col min="14092" max="14092" width="11.453125" style="223" customWidth="1"/>
    <col min="14093" max="14093" width="14.7265625" style="223" customWidth="1"/>
    <col min="14094" max="14094" width="8.7265625" style="223"/>
    <col min="14095" max="14095" width="12.7265625" style="223" customWidth="1"/>
    <col min="14096" max="14333" width="8.7265625" style="223"/>
    <col min="14334" max="14334" width="20.1796875" style="223" bestFit="1" customWidth="1"/>
    <col min="14335" max="14335" width="8.7265625" style="223"/>
    <col min="14336" max="14336" width="11.81640625" style="223" customWidth="1"/>
    <col min="14337" max="14337" width="12.1796875" style="223" customWidth="1"/>
    <col min="14338" max="14338" width="11.26953125" style="223" bestFit="1" customWidth="1"/>
    <col min="14339" max="14339" width="15.26953125" style="223" customWidth="1"/>
    <col min="14340" max="14340" width="11.453125" style="223" customWidth="1"/>
    <col min="14341" max="14342" width="8.7265625" style="223"/>
    <col min="14343" max="14347" width="12.1796875" style="223" customWidth="1"/>
    <col min="14348" max="14348" width="11.453125" style="223" customWidth="1"/>
    <col min="14349" max="14349" width="14.7265625" style="223" customWidth="1"/>
    <col min="14350" max="14350" width="8.7265625" style="223"/>
    <col min="14351" max="14351" width="12.7265625" style="223" customWidth="1"/>
    <col min="14352" max="14589" width="8.7265625" style="223"/>
    <col min="14590" max="14590" width="20.1796875" style="223" bestFit="1" customWidth="1"/>
    <col min="14591" max="14591" width="8.7265625" style="223"/>
    <col min="14592" max="14592" width="11.81640625" style="223" customWidth="1"/>
    <col min="14593" max="14593" width="12.1796875" style="223" customWidth="1"/>
    <col min="14594" max="14594" width="11.26953125" style="223" bestFit="1" customWidth="1"/>
    <col min="14595" max="14595" width="15.26953125" style="223" customWidth="1"/>
    <col min="14596" max="14596" width="11.453125" style="223" customWidth="1"/>
    <col min="14597" max="14598" width="8.7265625" style="223"/>
    <col min="14599" max="14603" width="12.1796875" style="223" customWidth="1"/>
    <col min="14604" max="14604" width="11.453125" style="223" customWidth="1"/>
    <col min="14605" max="14605" width="14.7265625" style="223" customWidth="1"/>
    <col min="14606" max="14606" width="8.7265625" style="223"/>
    <col min="14607" max="14607" width="12.7265625" style="223" customWidth="1"/>
    <col min="14608" max="14845" width="8.7265625" style="223"/>
    <col min="14846" max="14846" width="20.1796875" style="223" bestFit="1" customWidth="1"/>
    <col min="14847" max="14847" width="8.7265625" style="223"/>
    <col min="14848" max="14848" width="11.81640625" style="223" customWidth="1"/>
    <col min="14849" max="14849" width="12.1796875" style="223" customWidth="1"/>
    <col min="14850" max="14850" width="11.26953125" style="223" bestFit="1" customWidth="1"/>
    <col min="14851" max="14851" width="15.26953125" style="223" customWidth="1"/>
    <col min="14852" max="14852" width="11.453125" style="223" customWidth="1"/>
    <col min="14853" max="14854" width="8.7265625" style="223"/>
    <col min="14855" max="14859" width="12.1796875" style="223" customWidth="1"/>
    <col min="14860" max="14860" width="11.453125" style="223" customWidth="1"/>
    <col min="14861" max="14861" width="14.7265625" style="223" customWidth="1"/>
    <col min="14862" max="14862" width="8.7265625" style="223"/>
    <col min="14863" max="14863" width="12.7265625" style="223" customWidth="1"/>
    <col min="14864" max="15101" width="8.7265625" style="223"/>
    <col min="15102" max="15102" width="20.1796875" style="223" bestFit="1" customWidth="1"/>
    <col min="15103" max="15103" width="8.7265625" style="223"/>
    <col min="15104" max="15104" width="11.81640625" style="223" customWidth="1"/>
    <col min="15105" max="15105" width="12.1796875" style="223" customWidth="1"/>
    <col min="15106" max="15106" width="11.26953125" style="223" bestFit="1" customWidth="1"/>
    <col min="15107" max="15107" width="15.26953125" style="223" customWidth="1"/>
    <col min="15108" max="15108" width="11.453125" style="223" customWidth="1"/>
    <col min="15109" max="15110" width="8.7265625" style="223"/>
    <col min="15111" max="15115" width="12.1796875" style="223" customWidth="1"/>
    <col min="15116" max="15116" width="11.453125" style="223" customWidth="1"/>
    <col min="15117" max="15117" width="14.7265625" style="223" customWidth="1"/>
    <col min="15118" max="15118" width="8.7265625" style="223"/>
    <col min="15119" max="15119" width="12.7265625" style="223" customWidth="1"/>
    <col min="15120" max="15357" width="8.7265625" style="223"/>
    <col min="15358" max="15358" width="20.1796875" style="223" bestFit="1" customWidth="1"/>
    <col min="15359" max="15359" width="8.7265625" style="223"/>
    <col min="15360" max="15360" width="11.81640625" style="223" customWidth="1"/>
    <col min="15361" max="15361" width="12.1796875" style="223" customWidth="1"/>
    <col min="15362" max="15362" width="11.26953125" style="223" bestFit="1" customWidth="1"/>
    <col min="15363" max="15363" width="15.26953125" style="223" customWidth="1"/>
    <col min="15364" max="15364" width="11.453125" style="223" customWidth="1"/>
    <col min="15365" max="15366" width="8.7265625" style="223"/>
    <col min="15367" max="15371" width="12.1796875" style="223" customWidth="1"/>
    <col min="15372" max="15372" width="11.453125" style="223" customWidth="1"/>
    <col min="15373" max="15373" width="14.7265625" style="223" customWidth="1"/>
    <col min="15374" max="15374" width="8.7265625" style="223"/>
    <col min="15375" max="15375" width="12.7265625" style="223" customWidth="1"/>
    <col min="15376" max="15613" width="8.7265625" style="223"/>
    <col min="15614" max="15614" width="20.1796875" style="223" bestFit="1" customWidth="1"/>
    <col min="15615" max="15615" width="8.7265625" style="223"/>
    <col min="15616" max="15616" width="11.81640625" style="223" customWidth="1"/>
    <col min="15617" max="15617" width="12.1796875" style="223" customWidth="1"/>
    <col min="15618" max="15618" width="11.26953125" style="223" bestFit="1" customWidth="1"/>
    <col min="15619" max="15619" width="15.26953125" style="223" customWidth="1"/>
    <col min="15620" max="15620" width="11.453125" style="223" customWidth="1"/>
    <col min="15621" max="15622" width="8.7265625" style="223"/>
    <col min="15623" max="15627" width="12.1796875" style="223" customWidth="1"/>
    <col min="15628" max="15628" width="11.453125" style="223" customWidth="1"/>
    <col min="15629" max="15629" width="14.7265625" style="223" customWidth="1"/>
    <col min="15630" max="15630" width="8.7265625" style="223"/>
    <col min="15631" max="15631" width="12.7265625" style="223" customWidth="1"/>
    <col min="15632" max="15869" width="8.7265625" style="223"/>
    <col min="15870" max="15870" width="20.1796875" style="223" bestFit="1" customWidth="1"/>
    <col min="15871" max="15871" width="8.7265625" style="223"/>
    <col min="15872" max="15872" width="11.81640625" style="223" customWidth="1"/>
    <col min="15873" max="15873" width="12.1796875" style="223" customWidth="1"/>
    <col min="15874" max="15874" width="11.26953125" style="223" bestFit="1" customWidth="1"/>
    <col min="15875" max="15875" width="15.26953125" style="223" customWidth="1"/>
    <col min="15876" max="15876" width="11.453125" style="223" customWidth="1"/>
    <col min="15877" max="15878" width="8.7265625" style="223"/>
    <col min="15879" max="15883" width="12.1796875" style="223" customWidth="1"/>
    <col min="15884" max="15884" width="11.453125" style="223" customWidth="1"/>
    <col min="15885" max="15885" width="14.7265625" style="223" customWidth="1"/>
    <col min="15886" max="15886" width="8.7265625" style="223"/>
    <col min="15887" max="15887" width="12.7265625" style="223" customWidth="1"/>
    <col min="15888" max="16125" width="8.7265625" style="223"/>
    <col min="16126" max="16126" width="20.1796875" style="223" bestFit="1" customWidth="1"/>
    <col min="16127" max="16127" width="8.7265625" style="223"/>
    <col min="16128" max="16128" width="11.81640625" style="223" customWidth="1"/>
    <col min="16129" max="16129" width="12.1796875" style="223" customWidth="1"/>
    <col min="16130" max="16130" width="11.26953125" style="223" bestFit="1" customWidth="1"/>
    <col min="16131" max="16131" width="15.26953125" style="223" customWidth="1"/>
    <col min="16132" max="16132" width="11.453125" style="223" customWidth="1"/>
    <col min="16133" max="16134" width="8.7265625" style="223"/>
    <col min="16135" max="16139" width="12.1796875" style="223" customWidth="1"/>
    <col min="16140" max="16140" width="11.453125" style="223" customWidth="1"/>
    <col min="16141" max="16141" width="14.7265625" style="223" customWidth="1"/>
    <col min="16142" max="16142" width="8.7265625" style="223"/>
    <col min="16143" max="16143" width="12.7265625" style="223" customWidth="1"/>
    <col min="16144" max="16384" width="8.7265625" style="223"/>
  </cols>
  <sheetData>
    <row r="1" spans="1:31" s="196" customFormat="1" ht="25">
      <c r="A1" s="415" t="s">
        <v>314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S1" s="198"/>
      <c r="V1" s="197"/>
      <c r="W1" s="197"/>
      <c r="X1" s="197"/>
      <c r="Y1" s="197"/>
      <c r="Z1" s="198"/>
      <c r="AA1" s="198"/>
      <c r="AB1" s="198"/>
      <c r="AC1" s="197"/>
      <c r="AE1" s="197"/>
    </row>
    <row r="2" spans="1:31" s="196" customFormat="1" ht="14">
      <c r="A2" s="199"/>
      <c r="B2" s="200"/>
      <c r="C2" s="200"/>
      <c r="D2" s="200"/>
      <c r="E2" s="200"/>
      <c r="F2" s="200"/>
      <c r="G2" s="201"/>
      <c r="H2" s="200"/>
      <c r="I2" s="200"/>
      <c r="J2" s="200"/>
      <c r="K2" s="200"/>
      <c r="L2" s="200"/>
      <c r="M2" s="200"/>
      <c r="N2" s="238"/>
      <c r="O2" s="238"/>
      <c r="P2" s="239"/>
      <c r="Q2" s="239"/>
      <c r="S2" s="198"/>
      <c r="V2" s="197"/>
      <c r="W2" s="197"/>
      <c r="X2" s="197"/>
      <c r="Y2" s="197"/>
      <c r="Z2" s="198"/>
      <c r="AA2" s="198"/>
      <c r="AB2" s="198"/>
      <c r="AC2" s="197"/>
      <c r="AE2" s="197"/>
    </row>
    <row r="3" spans="1:31" s="204" customFormat="1" ht="12.75" customHeight="1">
      <c r="A3" s="418" t="s">
        <v>158</v>
      </c>
      <c r="B3" s="418" t="s">
        <v>342</v>
      </c>
      <c r="C3" s="418" t="s">
        <v>315</v>
      </c>
      <c r="D3" s="420" t="s">
        <v>312</v>
      </c>
      <c r="E3" s="421"/>
      <c r="F3" s="418" t="s">
        <v>323</v>
      </c>
      <c r="G3" s="416" t="s">
        <v>316</v>
      </c>
      <c r="H3" s="418" t="s">
        <v>317</v>
      </c>
      <c r="I3" s="418" t="s">
        <v>318</v>
      </c>
      <c r="J3" s="418" t="s">
        <v>324</v>
      </c>
      <c r="K3" s="203" t="s">
        <v>319</v>
      </c>
      <c r="L3" s="418" t="s">
        <v>339</v>
      </c>
      <c r="M3" s="418" t="s">
        <v>325</v>
      </c>
      <c r="N3" s="413" t="s">
        <v>326</v>
      </c>
      <c r="O3" s="413" t="s">
        <v>341</v>
      </c>
      <c r="P3" s="413" t="s">
        <v>320</v>
      </c>
      <c r="Q3" s="413" t="s">
        <v>313</v>
      </c>
      <c r="S3" s="205"/>
      <c r="V3" s="206"/>
      <c r="W3" s="206"/>
      <c r="X3" s="206"/>
      <c r="Y3" s="206"/>
      <c r="Z3" s="205"/>
      <c r="AA3" s="205"/>
      <c r="AB3" s="205"/>
      <c r="AC3" s="206"/>
      <c r="AE3" s="206"/>
    </row>
    <row r="4" spans="1:31" s="204" customFormat="1" ht="28">
      <c r="A4" s="419"/>
      <c r="B4" s="419"/>
      <c r="C4" s="419"/>
      <c r="D4" s="207" t="s">
        <v>321</v>
      </c>
      <c r="E4" s="207" t="s">
        <v>322</v>
      </c>
      <c r="F4" s="419"/>
      <c r="G4" s="417"/>
      <c r="H4" s="419"/>
      <c r="I4" s="419"/>
      <c r="J4" s="419"/>
      <c r="K4" s="278">
        <v>0.105</v>
      </c>
      <c r="L4" s="419"/>
      <c r="M4" s="419"/>
      <c r="N4" s="414"/>
      <c r="O4" s="414"/>
      <c r="P4" s="414"/>
      <c r="Q4" s="414"/>
      <c r="S4" s="205"/>
      <c r="V4" s="206"/>
      <c r="W4" s="206"/>
      <c r="X4" s="206"/>
      <c r="Y4" s="206"/>
      <c r="Z4" s="205"/>
      <c r="AA4" s="205"/>
      <c r="AB4" s="205"/>
      <c r="AC4" s="206"/>
      <c r="AE4" s="206"/>
    </row>
    <row r="5" spans="1:31" s="204" customFormat="1" ht="14">
      <c r="A5" s="207" t="s">
        <v>292</v>
      </c>
      <c r="B5" s="207" t="s">
        <v>328</v>
      </c>
      <c r="C5" s="207"/>
      <c r="D5" s="237">
        <f t="shared" ref="D5:Q5" si="0">SUBTOTAL(9,D6:D7)</f>
        <v>11000000</v>
      </c>
      <c r="E5" s="237">
        <f t="shared" si="0"/>
        <v>15500000</v>
      </c>
      <c r="F5" s="237">
        <f t="shared" si="0"/>
        <v>51</v>
      </c>
      <c r="G5" s="237">
        <f t="shared" si="0"/>
        <v>15211538.46153846</v>
      </c>
      <c r="H5" s="237">
        <f t="shared" si="0"/>
        <v>1360000</v>
      </c>
      <c r="I5" s="237">
        <f t="shared" si="0"/>
        <v>16571538.46153846</v>
      </c>
      <c r="J5" s="237">
        <f t="shared" si="0"/>
        <v>18000000</v>
      </c>
      <c r="K5" s="237">
        <f t="shared" si="0"/>
        <v>1155000</v>
      </c>
      <c r="L5" s="237">
        <f t="shared" si="0"/>
        <v>19155000</v>
      </c>
      <c r="M5" s="237">
        <f t="shared" si="0"/>
        <v>15211538.46153846</v>
      </c>
      <c r="N5" s="237">
        <f t="shared" si="0"/>
        <v>0</v>
      </c>
      <c r="O5" s="237">
        <f t="shared" si="0"/>
        <v>0</v>
      </c>
      <c r="P5" s="237">
        <f t="shared" si="0"/>
        <v>15416538.46153846</v>
      </c>
      <c r="Q5" s="237">
        <f t="shared" si="0"/>
        <v>0</v>
      </c>
      <c r="S5" s="205"/>
      <c r="V5" s="206"/>
      <c r="W5" s="206"/>
      <c r="X5" s="206"/>
      <c r="Y5" s="206"/>
      <c r="Z5" s="205"/>
      <c r="AA5" s="205"/>
      <c r="AB5" s="205"/>
      <c r="AC5" s="206"/>
      <c r="AE5" s="206"/>
    </row>
    <row r="6" spans="1:31" s="196" customFormat="1" ht="23.25" customHeight="1">
      <c r="A6" s="226">
        <v>1</v>
      </c>
      <c r="B6" s="227" t="s">
        <v>329</v>
      </c>
      <c r="C6" s="209"/>
      <c r="D6" s="210">
        <v>6000000</v>
      </c>
      <c r="E6" s="211">
        <v>8000000</v>
      </c>
      <c r="F6" s="208">
        <v>26</v>
      </c>
      <c r="G6" s="212">
        <f>+E6/26*F6</f>
        <v>8000000</v>
      </c>
      <c r="H6" s="213">
        <v>680000</v>
      </c>
      <c r="I6" s="214">
        <f>SUM(G6:H6)</f>
        <v>8680000</v>
      </c>
      <c r="J6" s="214">
        <v>9000000</v>
      </c>
      <c r="K6" s="214">
        <f>+D6*10.5%</f>
        <v>630000</v>
      </c>
      <c r="L6" s="214">
        <f>SUM(J6:K6)</f>
        <v>9630000</v>
      </c>
      <c r="M6" s="214">
        <f>I6-H6</f>
        <v>8000000</v>
      </c>
      <c r="N6" s="240">
        <f>MAX(M6-L6,0)</f>
        <v>0</v>
      </c>
      <c r="O6" s="240">
        <f>+IF(N6&lt;=5000000,N6*0.05,IF(N6&lt;=10000000,250000+(N6-5000000)*0.1,IF(N6&lt;=18000000,750000+(N6-10000000)*0.15)))</f>
        <v>0</v>
      </c>
      <c r="P6" s="241">
        <f>+I6-K6-O6</f>
        <v>8050000</v>
      </c>
      <c r="Q6" s="240"/>
      <c r="R6" s="215"/>
      <c r="S6" s="216"/>
      <c r="T6" s="198"/>
      <c r="U6" s="217"/>
      <c r="V6" s="197"/>
      <c r="W6" s="197"/>
      <c r="X6" s="197"/>
      <c r="Y6" s="197"/>
      <c r="Z6" s="198"/>
      <c r="AA6" s="198"/>
      <c r="AB6" s="198"/>
      <c r="AC6" s="197"/>
      <c r="AE6" s="197"/>
    </row>
    <row r="7" spans="1:31" s="196" customFormat="1" ht="23.25" customHeight="1">
      <c r="A7" s="228">
        <f>+A6+1</f>
        <v>2</v>
      </c>
      <c r="B7" s="229" t="s">
        <v>330</v>
      </c>
      <c r="C7" s="209"/>
      <c r="D7" s="210">
        <v>5000000</v>
      </c>
      <c r="E7" s="211">
        <v>7500000</v>
      </c>
      <c r="F7" s="208">
        <v>25</v>
      </c>
      <c r="G7" s="212">
        <f t="shared" ref="G7:G11" si="1">+E7/26*F7</f>
        <v>7211538.461538461</v>
      </c>
      <c r="H7" s="213">
        <v>680000</v>
      </c>
      <c r="I7" s="214">
        <f>SUM(G7:H7)</f>
        <v>7891538.461538461</v>
      </c>
      <c r="J7" s="214">
        <v>9000000</v>
      </c>
      <c r="K7" s="214">
        <f>+D7*10.5%</f>
        <v>525000</v>
      </c>
      <c r="L7" s="214">
        <f t="shared" ref="L7:L11" si="2">SUM(J7:K7)</f>
        <v>9525000</v>
      </c>
      <c r="M7" s="214">
        <f>I7-H7</f>
        <v>7211538.461538461</v>
      </c>
      <c r="N7" s="240">
        <f t="shared" ref="N7:N11" si="3">MAX(M7-L7,0)</f>
        <v>0</v>
      </c>
      <c r="O7" s="240">
        <f t="shared" ref="O7:O11" si="4">+IF(N7&lt;=5000000,N7*0.05,IF(N7&lt;=10000000,250000+(N7-5000000)*0.1,IF(N7&lt;=18000000,750000+(N7-10000000)*0.15)))</f>
        <v>0</v>
      </c>
      <c r="P7" s="241">
        <f>+I7-K7-O7</f>
        <v>7366538.461538461</v>
      </c>
      <c r="Q7" s="240"/>
      <c r="R7" s="215"/>
      <c r="S7" s="216"/>
      <c r="T7" s="198"/>
      <c r="U7" s="217"/>
      <c r="V7" s="197"/>
      <c r="W7" s="197"/>
      <c r="X7" s="197"/>
      <c r="Y7" s="197"/>
      <c r="Z7" s="198"/>
      <c r="AA7" s="198"/>
      <c r="AB7" s="198"/>
      <c r="AC7" s="197"/>
      <c r="AE7" s="197"/>
    </row>
    <row r="8" spans="1:31" s="204" customFormat="1" ht="23.25" customHeight="1">
      <c r="A8" s="232" t="s">
        <v>293</v>
      </c>
      <c r="B8" s="233" t="s">
        <v>327</v>
      </c>
      <c r="C8" s="234"/>
      <c r="D8" s="235">
        <f t="shared" ref="D8:Q8" si="5">SUBTOTAL(9,D9:D11)</f>
        <v>12000000</v>
      </c>
      <c r="E8" s="235">
        <f t="shared" si="5"/>
        <v>14500000</v>
      </c>
      <c r="F8" s="235">
        <f t="shared" si="5"/>
        <v>76</v>
      </c>
      <c r="G8" s="235">
        <f t="shared" si="5"/>
        <v>14096153.846153848</v>
      </c>
      <c r="H8" s="235">
        <f t="shared" si="5"/>
        <v>2040000</v>
      </c>
      <c r="I8" s="235">
        <f t="shared" si="5"/>
        <v>16136153.846153846</v>
      </c>
      <c r="J8" s="235">
        <f t="shared" si="5"/>
        <v>27000000</v>
      </c>
      <c r="K8" s="235">
        <f t="shared" si="5"/>
        <v>1260000</v>
      </c>
      <c r="L8" s="235">
        <f t="shared" si="5"/>
        <v>28260000</v>
      </c>
      <c r="M8" s="235">
        <f t="shared" si="5"/>
        <v>14096153.846153848</v>
      </c>
      <c r="N8" s="242">
        <f t="shared" si="5"/>
        <v>0</v>
      </c>
      <c r="O8" s="242">
        <f t="shared" si="5"/>
        <v>0</v>
      </c>
      <c r="P8" s="242">
        <f t="shared" si="5"/>
        <v>14876153.846153846</v>
      </c>
      <c r="Q8" s="242">
        <f t="shared" si="5"/>
        <v>0</v>
      </c>
      <c r="R8" s="236"/>
      <c r="S8" s="205"/>
      <c r="T8" s="205"/>
      <c r="V8" s="206"/>
      <c r="W8" s="206"/>
      <c r="X8" s="206"/>
      <c r="Y8" s="206"/>
      <c r="Z8" s="205"/>
      <c r="AA8" s="205"/>
      <c r="AB8" s="205"/>
      <c r="AC8" s="206"/>
      <c r="AE8" s="206"/>
    </row>
    <row r="9" spans="1:31" s="196" customFormat="1" ht="23.25" customHeight="1">
      <c r="A9" s="228">
        <v>3</v>
      </c>
      <c r="B9" s="229" t="s">
        <v>331</v>
      </c>
      <c r="C9" s="209"/>
      <c r="D9" s="210">
        <v>4000000</v>
      </c>
      <c r="E9" s="211">
        <v>4500000</v>
      </c>
      <c r="F9" s="208">
        <v>25</v>
      </c>
      <c r="G9" s="212">
        <f t="shared" si="1"/>
        <v>4326923.076923077</v>
      </c>
      <c r="H9" s="213">
        <v>680000</v>
      </c>
      <c r="I9" s="214">
        <f t="shared" ref="I9:I11" si="6">SUM(G9:H9)</f>
        <v>5006923.076923077</v>
      </c>
      <c r="J9" s="214">
        <v>9000000</v>
      </c>
      <c r="K9" s="214">
        <f t="shared" ref="K9:K11" si="7">+D9*10.5%</f>
        <v>420000</v>
      </c>
      <c r="L9" s="214">
        <f t="shared" si="2"/>
        <v>9420000</v>
      </c>
      <c r="M9" s="214">
        <f t="shared" ref="M9:M11" si="8">I9-H9</f>
        <v>4326923.076923077</v>
      </c>
      <c r="N9" s="240">
        <f t="shared" si="3"/>
        <v>0</v>
      </c>
      <c r="O9" s="240">
        <f t="shared" si="4"/>
        <v>0</v>
      </c>
      <c r="P9" s="241">
        <f t="shared" ref="P9:P11" si="9">+I9-K9-O9</f>
        <v>4586923.076923077</v>
      </c>
      <c r="Q9" s="240"/>
      <c r="R9" s="215"/>
      <c r="S9" s="198"/>
      <c r="T9" s="198"/>
      <c r="V9" s="197"/>
      <c r="W9" s="197"/>
      <c r="X9" s="197"/>
      <c r="Y9" s="197"/>
      <c r="Z9" s="198"/>
      <c r="AA9" s="198"/>
      <c r="AB9" s="198"/>
      <c r="AC9" s="197"/>
      <c r="AE9" s="197"/>
    </row>
    <row r="10" spans="1:31" s="196" customFormat="1" ht="23.25" customHeight="1">
      <c r="A10" s="228">
        <v>4</v>
      </c>
      <c r="B10" s="229" t="s">
        <v>332</v>
      </c>
      <c r="C10" s="209"/>
      <c r="D10" s="210">
        <v>4000000</v>
      </c>
      <c r="E10" s="211">
        <v>4000000</v>
      </c>
      <c r="F10" s="208">
        <v>26</v>
      </c>
      <c r="G10" s="212">
        <f t="shared" si="1"/>
        <v>4000000</v>
      </c>
      <c r="H10" s="213">
        <v>680000</v>
      </c>
      <c r="I10" s="214">
        <f t="shared" si="6"/>
        <v>4680000</v>
      </c>
      <c r="J10" s="214">
        <v>9000000</v>
      </c>
      <c r="K10" s="214">
        <f t="shared" si="7"/>
        <v>420000</v>
      </c>
      <c r="L10" s="214">
        <f t="shared" si="2"/>
        <v>9420000</v>
      </c>
      <c r="M10" s="214">
        <f t="shared" si="8"/>
        <v>4000000</v>
      </c>
      <c r="N10" s="240">
        <f t="shared" si="3"/>
        <v>0</v>
      </c>
      <c r="O10" s="240">
        <f t="shared" si="4"/>
        <v>0</v>
      </c>
      <c r="P10" s="241">
        <f t="shared" si="9"/>
        <v>4260000</v>
      </c>
      <c r="Q10" s="240"/>
      <c r="R10" s="215"/>
      <c r="S10" s="198"/>
      <c r="T10" s="198"/>
      <c r="V10" s="197"/>
      <c r="W10" s="197"/>
      <c r="X10" s="197"/>
      <c r="Y10" s="197"/>
      <c r="Z10" s="198"/>
      <c r="AA10" s="198"/>
      <c r="AB10" s="198"/>
      <c r="AC10" s="197"/>
      <c r="AE10" s="197"/>
    </row>
    <row r="11" spans="1:31" s="196" customFormat="1" ht="23.25" customHeight="1">
      <c r="A11" s="230">
        <v>5</v>
      </c>
      <c r="B11" s="231" t="s">
        <v>333</v>
      </c>
      <c r="C11" s="209"/>
      <c r="D11" s="210">
        <v>4000000</v>
      </c>
      <c r="E11" s="211">
        <v>6000000</v>
      </c>
      <c r="F11" s="208">
        <v>25</v>
      </c>
      <c r="G11" s="212">
        <f t="shared" si="1"/>
        <v>5769230.7692307699</v>
      </c>
      <c r="H11" s="213">
        <v>680000</v>
      </c>
      <c r="I11" s="214">
        <f t="shared" si="6"/>
        <v>6449230.7692307699</v>
      </c>
      <c r="J11" s="214">
        <v>9000000</v>
      </c>
      <c r="K11" s="214">
        <f t="shared" si="7"/>
        <v>420000</v>
      </c>
      <c r="L11" s="214">
        <f t="shared" si="2"/>
        <v>9420000</v>
      </c>
      <c r="M11" s="214">
        <f t="shared" si="8"/>
        <v>5769230.7692307699</v>
      </c>
      <c r="N11" s="240">
        <f t="shared" si="3"/>
        <v>0</v>
      </c>
      <c r="O11" s="240">
        <f t="shared" si="4"/>
        <v>0</v>
      </c>
      <c r="P11" s="241">
        <f t="shared" si="9"/>
        <v>6029230.7692307699</v>
      </c>
      <c r="Q11" s="240"/>
      <c r="R11" s="215"/>
      <c r="S11" s="198"/>
      <c r="T11" s="198"/>
      <c r="V11" s="197"/>
      <c r="W11" s="197"/>
      <c r="X11" s="197"/>
      <c r="Y11" s="197"/>
      <c r="Z11" s="198"/>
      <c r="AA11" s="198"/>
      <c r="AB11" s="198"/>
      <c r="AC11" s="197"/>
      <c r="AE11" s="197"/>
    </row>
    <row r="12" spans="1:31" s="196" customFormat="1" ht="23.25" customHeight="1">
      <c r="A12" s="218"/>
      <c r="B12" s="218" t="s">
        <v>148</v>
      </c>
      <c r="C12" s="218"/>
      <c r="D12" s="219">
        <f>SUBTOTAL(9,D5:D11)</f>
        <v>23000000</v>
      </c>
      <c r="E12" s="219">
        <f t="shared" ref="E12:Q12" si="10">SUBTOTAL(9,E5:E11)</f>
        <v>30000000</v>
      </c>
      <c r="F12" s="219">
        <f t="shared" si="10"/>
        <v>127</v>
      </c>
      <c r="G12" s="219">
        <f t="shared" si="10"/>
        <v>29307692.307692304</v>
      </c>
      <c r="H12" s="219">
        <f t="shared" si="10"/>
        <v>3400000</v>
      </c>
      <c r="I12" s="219">
        <f t="shared" si="10"/>
        <v>32707692.307692304</v>
      </c>
      <c r="J12" s="219">
        <f t="shared" si="10"/>
        <v>45000000</v>
      </c>
      <c r="K12" s="219">
        <f t="shared" si="10"/>
        <v>2415000</v>
      </c>
      <c r="L12" s="219">
        <f t="shared" si="10"/>
        <v>47415000</v>
      </c>
      <c r="M12" s="219">
        <f t="shared" si="10"/>
        <v>29307692.307692304</v>
      </c>
      <c r="N12" s="219">
        <f t="shared" si="10"/>
        <v>0</v>
      </c>
      <c r="O12" s="219">
        <f t="shared" si="10"/>
        <v>0</v>
      </c>
      <c r="P12" s="219">
        <f t="shared" si="10"/>
        <v>30292692.307692304</v>
      </c>
      <c r="Q12" s="219">
        <f t="shared" si="10"/>
        <v>0</v>
      </c>
      <c r="R12" s="215"/>
      <c r="S12" s="198">
        <v>334</v>
      </c>
      <c r="T12" s="198"/>
      <c r="V12" s="219"/>
      <c r="W12" s="197"/>
      <c r="X12" s="197"/>
      <c r="Y12" s="197"/>
      <c r="Z12" s="198"/>
      <c r="AA12" s="198"/>
      <c r="AB12" s="198"/>
      <c r="AC12" s="197"/>
      <c r="AE12" s="197"/>
    </row>
    <row r="13" spans="1:31" s="196" customFormat="1" ht="23.25" customHeight="1">
      <c r="A13" s="200"/>
      <c r="B13" s="200"/>
      <c r="C13" s="200"/>
      <c r="D13" s="220"/>
      <c r="E13" s="220"/>
      <c r="F13" s="220"/>
      <c r="G13" s="221"/>
      <c r="H13" s="220"/>
      <c r="I13" s="220"/>
      <c r="J13" s="220"/>
      <c r="K13" s="220"/>
      <c r="L13" s="220"/>
      <c r="M13" s="220"/>
      <c r="N13" s="238">
        <f>K13/9.5%</f>
        <v>0</v>
      </c>
      <c r="O13" s="238"/>
      <c r="P13" s="238"/>
      <c r="Q13" s="238"/>
      <c r="R13" s="222"/>
      <c r="S13" s="198"/>
      <c r="T13" s="198"/>
      <c r="V13" s="220"/>
      <c r="W13" s="197"/>
      <c r="X13" s="197"/>
      <c r="Y13" s="197"/>
      <c r="Z13" s="198"/>
      <c r="AA13" s="198"/>
      <c r="AB13" s="198"/>
      <c r="AC13" s="197"/>
      <c r="AE13" s="197"/>
    </row>
    <row r="14" spans="1:31" s="196" customFormat="1" ht="23.25" customHeight="1">
      <c r="A14" s="200"/>
      <c r="B14" s="200"/>
      <c r="C14" s="200"/>
      <c r="D14" s="220"/>
      <c r="E14" s="220"/>
      <c r="F14" s="220"/>
      <c r="G14" s="221"/>
      <c r="H14" s="220"/>
      <c r="I14" s="220"/>
      <c r="J14" s="220"/>
      <c r="K14" s="220"/>
      <c r="L14" s="220"/>
      <c r="M14" s="220"/>
      <c r="N14" s="238"/>
      <c r="O14" s="238"/>
      <c r="P14" s="238"/>
      <c r="Q14" s="238"/>
      <c r="R14" s="222"/>
      <c r="S14" s="198"/>
      <c r="T14" s="198"/>
      <c r="V14" s="220"/>
      <c r="W14" s="197"/>
      <c r="X14" s="197"/>
      <c r="Y14" s="197"/>
      <c r="Z14" s="198"/>
      <c r="AA14" s="198"/>
      <c r="AB14" s="198"/>
      <c r="AC14" s="197"/>
      <c r="AE14" s="197"/>
    </row>
    <row r="15" spans="1:31" s="196" customFormat="1" ht="23.25" customHeight="1">
      <c r="A15" s="200"/>
      <c r="B15" s="200"/>
      <c r="C15" s="200"/>
      <c r="D15" s="220"/>
      <c r="E15" s="202"/>
      <c r="F15" s="220"/>
      <c r="G15" s="221"/>
      <c r="H15" s="220"/>
      <c r="I15" s="220"/>
      <c r="J15" s="220"/>
      <c r="K15" s="220"/>
      <c r="L15" s="220"/>
      <c r="M15" s="220"/>
      <c r="N15" s="238"/>
      <c r="O15" s="238"/>
      <c r="P15" s="238"/>
      <c r="Q15" s="238"/>
      <c r="R15" s="222"/>
      <c r="S15" s="198"/>
      <c r="T15" s="198"/>
      <c r="V15" s="220"/>
      <c r="W15" s="197"/>
      <c r="X15" s="197"/>
      <c r="Y15" s="197"/>
      <c r="Z15" s="198"/>
      <c r="AA15" s="198"/>
      <c r="AB15" s="198"/>
      <c r="AC15" s="197"/>
      <c r="AE15" s="197"/>
    </row>
    <row r="16" spans="1:31">
      <c r="E16" s="224"/>
    </row>
    <row r="17" spans="5:17">
      <c r="E17" s="224"/>
      <c r="G17" s="223"/>
      <c r="N17" s="223"/>
      <c r="O17" s="223"/>
      <c r="P17" s="223"/>
      <c r="Q17" s="223"/>
    </row>
    <row r="18" spans="5:17">
      <c r="E18" s="224"/>
      <c r="G18" s="223"/>
      <c r="N18" s="223"/>
      <c r="O18" s="223"/>
      <c r="P18" s="223"/>
      <c r="Q18" s="223"/>
    </row>
    <row r="19" spans="5:17">
      <c r="E19" s="224"/>
      <c r="G19" s="223"/>
      <c r="N19" s="223"/>
      <c r="O19" s="223"/>
      <c r="P19" s="223"/>
      <c r="Q19" s="223"/>
    </row>
    <row r="20" spans="5:17" ht="12.5">
      <c r="G20" s="223"/>
      <c r="N20" s="223"/>
      <c r="O20" s="223"/>
      <c r="P20" s="223"/>
      <c r="Q20" s="223"/>
    </row>
    <row r="21" spans="5:17" ht="12.5">
      <c r="G21" s="223"/>
      <c r="N21" s="223"/>
      <c r="O21" s="223"/>
      <c r="P21" s="223"/>
      <c r="Q21" s="223"/>
    </row>
    <row r="22" spans="5:17" ht="12.5">
      <c r="G22" s="223"/>
      <c r="N22" s="223"/>
      <c r="O22" s="223"/>
      <c r="P22" s="223"/>
      <c r="Q22" s="223"/>
    </row>
    <row r="23" spans="5:17" ht="12.5">
      <c r="G23" s="223"/>
      <c r="N23" s="223"/>
      <c r="O23" s="223"/>
      <c r="P23" s="223"/>
      <c r="Q23" s="223"/>
    </row>
    <row r="24" spans="5:17" ht="12.5">
      <c r="G24" s="223"/>
      <c r="N24" s="223"/>
      <c r="O24" s="223"/>
      <c r="P24" s="223"/>
      <c r="Q24" s="223"/>
    </row>
    <row r="25" spans="5:17" ht="12.5">
      <c r="G25" s="223"/>
      <c r="N25" s="223"/>
      <c r="O25" s="223"/>
      <c r="P25" s="223"/>
      <c r="Q25" s="223"/>
    </row>
  </sheetData>
  <mergeCells count="16">
    <mergeCell ref="O3:O4"/>
    <mergeCell ref="A1:Q1"/>
    <mergeCell ref="G3:G4"/>
    <mergeCell ref="P3:P4"/>
    <mergeCell ref="Q3:Q4"/>
    <mergeCell ref="C3:C4"/>
    <mergeCell ref="F3:F4"/>
    <mergeCell ref="I3:I4"/>
    <mergeCell ref="J3:J4"/>
    <mergeCell ref="H3:H4"/>
    <mergeCell ref="A3:A4"/>
    <mergeCell ref="B3:B4"/>
    <mergeCell ref="D3:E3"/>
    <mergeCell ref="L3:L4"/>
    <mergeCell ref="M3:M4"/>
    <mergeCell ref="N3:N4"/>
  </mergeCells>
  <pageMargins left="0.75" right="0.75" top="0.48" bottom="0.22" header="0.5" footer="0.5"/>
  <pageSetup paperSize="9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pane ySplit="7" topLeftCell="A8" activePane="bottomLeft" state="frozen"/>
      <selection pane="bottomLeft" activeCell="G10" sqref="G10"/>
    </sheetView>
  </sheetViews>
  <sheetFormatPr defaultColWidth="9.1796875" defaultRowHeight="14"/>
  <cols>
    <col min="1" max="1" width="5.90625" style="172" customWidth="1"/>
    <col min="2" max="2" width="32.90625" style="164" customWidth="1"/>
    <col min="3" max="3" width="11.1796875" style="165" bestFit="1" customWidth="1"/>
    <col min="4" max="4" width="6" style="165" bestFit="1" customWidth="1"/>
    <col min="5" max="5" width="14.54296875" style="165" customWidth="1"/>
    <col min="6" max="6" width="12.26953125" style="165" customWidth="1"/>
    <col min="7" max="7" width="13.7265625" style="165" customWidth="1"/>
    <col min="8" max="9" width="12.26953125" style="165" customWidth="1"/>
    <col min="10" max="10" width="13.26953125" style="165" customWidth="1"/>
    <col min="11" max="11" width="11.1796875" style="165" bestFit="1" customWidth="1"/>
    <col min="12" max="16384" width="9.1796875" style="164"/>
  </cols>
  <sheetData>
    <row r="1" spans="1:11" s="175" customFormat="1" ht="16.5">
      <c r="A1" s="176" t="s">
        <v>296</v>
      </c>
      <c r="B1" s="374" t="s">
        <v>403</v>
      </c>
      <c r="C1" s="374"/>
      <c r="D1" s="374"/>
      <c r="E1" s="374"/>
    </row>
    <row r="2" spans="1:11" s="175" customFormat="1" ht="15.5">
      <c r="A2" s="176" t="s">
        <v>297</v>
      </c>
      <c r="B2" s="175" t="s">
        <v>404</v>
      </c>
      <c r="D2" s="177"/>
      <c r="E2" s="273"/>
    </row>
    <row r="3" spans="1:11" ht="27.5" customHeight="1">
      <c r="A3" s="422" t="s">
        <v>280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</row>
    <row r="5" spans="1:11" ht="22.5" customHeight="1">
      <c r="A5" s="430" t="s">
        <v>158</v>
      </c>
      <c r="B5" s="166" t="s">
        <v>281</v>
      </c>
      <c r="C5" s="423" t="s">
        <v>282</v>
      </c>
      <c r="D5" s="424"/>
      <c r="E5" s="425"/>
      <c r="F5" s="423" t="s">
        <v>283</v>
      </c>
      <c r="G5" s="424"/>
      <c r="H5" s="424"/>
      <c r="I5" s="425"/>
      <c r="J5" s="426" t="s">
        <v>284</v>
      </c>
      <c r="K5" s="426" t="s">
        <v>148</v>
      </c>
    </row>
    <row r="6" spans="1:11" s="181" customFormat="1" ht="33.75" customHeight="1">
      <c r="A6" s="431"/>
      <c r="B6" s="178" t="s">
        <v>285</v>
      </c>
      <c r="C6" s="179" t="s">
        <v>348</v>
      </c>
      <c r="D6" s="179" t="s">
        <v>286</v>
      </c>
      <c r="E6" s="179" t="s">
        <v>287</v>
      </c>
      <c r="F6" s="179" t="s">
        <v>288</v>
      </c>
      <c r="G6" s="180" t="s">
        <v>408</v>
      </c>
      <c r="H6" s="180" t="s">
        <v>289</v>
      </c>
      <c r="I6" s="180" t="s">
        <v>298</v>
      </c>
      <c r="J6" s="427"/>
      <c r="K6" s="427"/>
    </row>
    <row r="7" spans="1:11">
      <c r="A7" s="167" t="s">
        <v>161</v>
      </c>
      <c r="B7" s="168" t="s">
        <v>162</v>
      </c>
      <c r="C7" s="169">
        <v>1</v>
      </c>
      <c r="D7" s="169">
        <v>2</v>
      </c>
      <c r="E7" s="169">
        <v>4</v>
      </c>
      <c r="F7" s="169">
        <v>5</v>
      </c>
      <c r="G7" s="174">
        <v>6</v>
      </c>
      <c r="H7" s="174">
        <v>7</v>
      </c>
      <c r="I7" s="174">
        <v>8</v>
      </c>
      <c r="J7" s="169">
        <v>9</v>
      </c>
      <c r="K7" s="169">
        <v>10</v>
      </c>
    </row>
    <row r="8" spans="1:11" ht="15.75" customHeight="1">
      <c r="A8" s="274">
        <v>1</v>
      </c>
      <c r="B8" s="275" t="s">
        <v>290</v>
      </c>
      <c r="C8" s="190">
        <f>Lương!I8</f>
        <v>16136153.846153846</v>
      </c>
      <c r="D8" s="190"/>
      <c r="E8" s="190">
        <f>C8+D8</f>
        <v>16136153.846153846</v>
      </c>
      <c r="F8" s="190">
        <f>Lương!D8*2%</f>
        <v>240000</v>
      </c>
      <c r="G8" s="276">
        <f>Lương!D8*17.5%</f>
        <v>2100000</v>
      </c>
      <c r="H8" s="276">
        <f>Lương!D8*3%</f>
        <v>360000</v>
      </c>
      <c r="I8" s="276">
        <f>Lương!D8*1%</f>
        <v>120000</v>
      </c>
      <c r="J8" s="190">
        <f>SUM(F8:I8)</f>
        <v>2820000</v>
      </c>
      <c r="K8" s="190">
        <f>J8+E8</f>
        <v>18956153.846153848</v>
      </c>
    </row>
    <row r="9" spans="1:11" ht="15.75" customHeight="1">
      <c r="A9" s="274">
        <v>2</v>
      </c>
      <c r="B9" s="275" t="s">
        <v>291</v>
      </c>
      <c r="C9" s="190">
        <f>Lương!I5</f>
        <v>16571538.46153846</v>
      </c>
      <c r="D9" s="190"/>
      <c r="E9" s="190">
        <f>C9+D9</f>
        <v>16571538.46153846</v>
      </c>
      <c r="F9" s="190">
        <f>Lương!D5*2%</f>
        <v>220000</v>
      </c>
      <c r="G9" s="276">
        <f>Lương!D5*17.5%</f>
        <v>1924999.9999999998</v>
      </c>
      <c r="H9" s="276">
        <f>Lương!D5*3%</f>
        <v>330000</v>
      </c>
      <c r="I9" s="276">
        <f>Lương!D5*1%</f>
        <v>110000</v>
      </c>
      <c r="J9" s="190">
        <f t="shared" ref="J9:J12" si="0">SUM(F9:I9)</f>
        <v>2585000</v>
      </c>
      <c r="K9" s="190">
        <f t="shared" ref="K9:K12" si="1">J9+E9</f>
        <v>19156538.46153846</v>
      </c>
    </row>
    <row r="10" spans="1:11" ht="15.75" customHeight="1">
      <c r="A10" s="274">
        <v>3</v>
      </c>
      <c r="B10" s="275" t="s">
        <v>283</v>
      </c>
      <c r="C10" s="190"/>
      <c r="D10" s="190"/>
      <c r="E10" s="190">
        <f>C10+D10</f>
        <v>0</v>
      </c>
      <c r="F10" s="190">
        <f>C10*2%</f>
        <v>0</v>
      </c>
      <c r="G10" s="276">
        <f>C10*18%</f>
        <v>0</v>
      </c>
      <c r="H10" s="276">
        <f>C10*3%</f>
        <v>0</v>
      </c>
      <c r="I10" s="276">
        <f>C10*1%</f>
        <v>0</v>
      </c>
      <c r="J10" s="190">
        <f t="shared" si="0"/>
        <v>0</v>
      </c>
      <c r="K10" s="190">
        <f t="shared" si="1"/>
        <v>0</v>
      </c>
    </row>
    <row r="11" spans="1:11" ht="15.75" customHeight="1">
      <c r="A11" s="274">
        <v>4</v>
      </c>
      <c r="B11" s="275" t="s">
        <v>340</v>
      </c>
      <c r="C11" s="190"/>
      <c r="D11" s="190"/>
      <c r="E11" s="190">
        <f>C11+D11</f>
        <v>0</v>
      </c>
      <c r="F11" s="190">
        <f>C11*2%</f>
        <v>0</v>
      </c>
      <c r="G11" s="276">
        <f>C11*18%</f>
        <v>0</v>
      </c>
      <c r="H11" s="276">
        <f>C11*3%</f>
        <v>0</v>
      </c>
      <c r="I11" s="276">
        <f>C11*1%</f>
        <v>0</v>
      </c>
      <c r="J11" s="190">
        <f t="shared" si="0"/>
        <v>0</v>
      </c>
      <c r="K11" s="190">
        <f t="shared" si="1"/>
        <v>0</v>
      </c>
    </row>
    <row r="12" spans="1:11" ht="15.75" customHeight="1">
      <c r="A12" s="274">
        <v>5</v>
      </c>
      <c r="B12" s="275" t="s">
        <v>282</v>
      </c>
      <c r="C12" s="190"/>
      <c r="D12" s="190"/>
      <c r="E12" s="190">
        <f>C12+D12</f>
        <v>0</v>
      </c>
      <c r="F12" s="190"/>
      <c r="G12" s="276">
        <f>Lương!D15*8%</f>
        <v>0</v>
      </c>
      <c r="H12" s="276">
        <f>Lương!D15*1.5%</f>
        <v>0</v>
      </c>
      <c r="I12" s="276">
        <f>Lương!D15*1%</f>
        <v>0</v>
      </c>
      <c r="J12" s="190">
        <f t="shared" si="0"/>
        <v>0</v>
      </c>
      <c r="K12" s="190">
        <f t="shared" si="1"/>
        <v>0</v>
      </c>
    </row>
    <row r="13" spans="1:11" s="171" customFormat="1" ht="15" customHeight="1">
      <c r="A13" s="428" t="s">
        <v>148</v>
      </c>
      <c r="B13" s="429"/>
      <c r="C13" s="170">
        <f t="shared" ref="C13:K13" si="2">SUBTOTAL(9,C8:C12)</f>
        <v>32707692.307692304</v>
      </c>
      <c r="D13" s="170">
        <f t="shared" si="2"/>
        <v>0</v>
      </c>
      <c r="E13" s="170">
        <f t="shared" si="2"/>
        <v>32707692.307692304</v>
      </c>
      <c r="F13" s="170">
        <f t="shared" si="2"/>
        <v>460000</v>
      </c>
      <c r="G13" s="170">
        <f t="shared" si="2"/>
        <v>4025000</v>
      </c>
      <c r="H13" s="170">
        <f t="shared" si="2"/>
        <v>690000</v>
      </c>
      <c r="I13" s="170">
        <f t="shared" si="2"/>
        <v>230000</v>
      </c>
      <c r="J13" s="170">
        <f t="shared" si="2"/>
        <v>5405000</v>
      </c>
      <c r="K13" s="170">
        <f t="shared" si="2"/>
        <v>38112692.307692304</v>
      </c>
    </row>
    <row r="18" spans="4:4">
      <c r="D18" s="173"/>
    </row>
  </sheetData>
  <mergeCells count="8">
    <mergeCell ref="B1:E1"/>
    <mergeCell ref="A3:K3"/>
    <mergeCell ref="C5:E5"/>
    <mergeCell ref="K5:K6"/>
    <mergeCell ref="A13:B13"/>
    <mergeCell ref="A5:A6"/>
    <mergeCell ref="F5:I5"/>
    <mergeCell ref="J5:J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C16" sqref="C16"/>
    </sheetView>
  </sheetViews>
  <sheetFormatPr defaultColWidth="9.1796875" defaultRowHeight="14"/>
  <cols>
    <col min="1" max="1" width="15.453125" style="182" customWidth="1"/>
    <col min="2" max="2" width="38.1796875" style="182" customWidth="1"/>
    <col min="3" max="3" width="14.26953125" style="165" bestFit="1" customWidth="1"/>
    <col min="4" max="4" width="23.36328125" style="182" customWidth="1"/>
    <col min="5" max="5" width="13.26953125" style="182" hidden="1" customWidth="1"/>
    <col min="6" max="6" width="13.26953125" style="165" hidden="1" customWidth="1"/>
    <col min="7" max="7" width="14.54296875" style="182" hidden="1" customWidth="1"/>
    <col min="8" max="8" width="16.26953125" style="282" customWidth="1"/>
    <col min="9" max="9" width="35.453125" style="182" customWidth="1"/>
    <col min="10" max="10" width="38.1796875" style="182" customWidth="1"/>
    <col min="11" max="11" width="14.26953125" style="182" customWidth="1"/>
    <col min="12" max="16384" width="9.1796875" style="182"/>
  </cols>
  <sheetData>
    <row r="1" spans="1:11" s="175" customFormat="1" ht="16.5">
      <c r="A1" s="176" t="s">
        <v>296</v>
      </c>
      <c r="B1" s="374" t="s">
        <v>403</v>
      </c>
      <c r="C1" s="374"/>
      <c r="D1" s="374"/>
      <c r="E1" s="374"/>
      <c r="H1" s="281"/>
    </row>
    <row r="2" spans="1:11" s="175" customFormat="1" ht="15.5">
      <c r="A2" s="176" t="s">
        <v>297</v>
      </c>
      <c r="B2" s="175" t="s">
        <v>404</v>
      </c>
      <c r="D2" s="177"/>
      <c r="E2" s="273"/>
      <c r="H2" s="281"/>
    </row>
    <row r="3" spans="1:11" ht="25.5" customHeight="1">
      <c r="A3" s="432" t="s">
        <v>245</v>
      </c>
      <c r="B3" s="432"/>
      <c r="C3" s="432"/>
      <c r="H3" s="432" t="s">
        <v>274</v>
      </c>
      <c r="I3" s="432"/>
    </row>
    <row r="4" spans="1:11">
      <c r="D4" s="256"/>
    </row>
    <row r="5" spans="1:11" s="185" customFormat="1">
      <c r="A5" s="183" t="s">
        <v>264</v>
      </c>
      <c r="B5" s="183" t="s">
        <v>263</v>
      </c>
      <c r="C5" s="184" t="s">
        <v>261</v>
      </c>
      <c r="D5" s="257"/>
      <c r="F5" s="186"/>
      <c r="H5" s="283" t="s">
        <v>275</v>
      </c>
      <c r="I5" s="187" t="s">
        <v>276</v>
      </c>
      <c r="J5" s="187" t="s">
        <v>297</v>
      </c>
      <c r="K5" s="187" t="s">
        <v>301</v>
      </c>
    </row>
    <row r="6" spans="1:11" ht="15.5">
      <c r="A6" s="188" t="s">
        <v>269</v>
      </c>
      <c r="B6" s="189" t="s">
        <v>265</v>
      </c>
      <c r="C6" s="190" t="s">
        <v>262</v>
      </c>
      <c r="D6" s="258"/>
      <c r="G6" s="191"/>
      <c r="H6" s="193" t="s">
        <v>300</v>
      </c>
      <c r="I6" s="188" t="s">
        <v>299</v>
      </c>
      <c r="J6" s="192" t="s">
        <v>302</v>
      </c>
      <c r="K6" s="193" t="s">
        <v>303</v>
      </c>
    </row>
    <row r="7" spans="1:11" ht="15.5">
      <c r="A7" s="188" t="s">
        <v>270</v>
      </c>
      <c r="B7" s="189" t="s">
        <v>266</v>
      </c>
      <c r="C7" s="190" t="s">
        <v>262</v>
      </c>
      <c r="D7" s="258"/>
      <c r="G7" s="191"/>
      <c r="H7" s="193" t="s">
        <v>306</v>
      </c>
      <c r="I7" s="188" t="s">
        <v>304</v>
      </c>
      <c r="J7" s="188" t="s">
        <v>305</v>
      </c>
      <c r="K7" s="194" t="s">
        <v>309</v>
      </c>
    </row>
    <row r="8" spans="1:11" ht="15.5">
      <c r="A8" s="188" t="s">
        <v>268</v>
      </c>
      <c r="B8" s="189" t="s">
        <v>267</v>
      </c>
      <c r="C8" s="190" t="s">
        <v>262</v>
      </c>
      <c r="D8" s="258"/>
      <c r="G8" s="191"/>
      <c r="H8" s="193" t="s">
        <v>310</v>
      </c>
      <c r="I8" s="188" t="s">
        <v>311</v>
      </c>
      <c r="J8" s="188" t="s">
        <v>307</v>
      </c>
      <c r="K8" s="195" t="s">
        <v>308</v>
      </c>
    </row>
    <row r="9" spans="1:11" ht="15.5">
      <c r="A9" s="188" t="s">
        <v>271</v>
      </c>
      <c r="B9" s="189" t="s">
        <v>294</v>
      </c>
      <c r="C9" s="190" t="s">
        <v>262</v>
      </c>
      <c r="D9" s="258"/>
      <c r="G9" s="191"/>
      <c r="H9" s="290"/>
      <c r="I9" s="291"/>
      <c r="J9" s="291"/>
      <c r="K9" s="292"/>
    </row>
    <row r="10" spans="1:11" ht="15.5">
      <c r="A10" s="188" t="s">
        <v>272</v>
      </c>
      <c r="B10" s="189" t="s">
        <v>295</v>
      </c>
      <c r="C10" s="190" t="s">
        <v>262</v>
      </c>
      <c r="D10" s="258"/>
      <c r="G10" s="191"/>
      <c r="H10" s="293"/>
      <c r="I10" s="256"/>
      <c r="J10" s="256"/>
      <c r="K10" s="294"/>
    </row>
  </sheetData>
  <mergeCells count="3">
    <mergeCell ref="A3:C3"/>
    <mergeCell ref="H3:I3"/>
    <mergeCell ref="B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8"/>
  <sheetViews>
    <sheetView zoomScaleSheetLayoutView="100" workbookViewId="0">
      <pane ySplit="7" topLeftCell="A8" activePane="bottomLeft" state="frozen"/>
      <selection pane="bottomLeft" activeCell="F37" sqref="F37"/>
    </sheetView>
  </sheetViews>
  <sheetFormatPr defaultRowHeight="16" customHeight="1"/>
  <cols>
    <col min="1" max="1" width="11.81640625" style="46" customWidth="1"/>
    <col min="2" max="2" width="9.54296875" style="5" customWidth="1"/>
    <col min="3" max="3" width="9" style="6" customWidth="1"/>
    <col min="4" max="4" width="38.54296875" style="7" customWidth="1"/>
    <col min="5" max="5" width="14" style="7" customWidth="1"/>
    <col min="6" max="6" width="27.54296875" style="5" customWidth="1"/>
    <col min="7" max="7" width="5.81640625" style="8" customWidth="1"/>
    <col min="8" max="8" width="6.453125" style="9" customWidth="1"/>
    <col min="9" max="9" width="15.26953125" style="9" customWidth="1"/>
    <col min="10" max="10" width="14" style="5" customWidth="1"/>
    <col min="11" max="250" width="9.1796875" style="5"/>
    <col min="251" max="251" width="12.81640625" style="5" customWidth="1"/>
    <col min="252" max="252" width="10.453125" style="5" customWidth="1"/>
    <col min="253" max="253" width="9.54296875" style="5" customWidth="1"/>
    <col min="254" max="254" width="43.81640625" style="5" customWidth="1"/>
    <col min="255" max="255" width="19" style="5" customWidth="1"/>
    <col min="256" max="256" width="36.81640625" style="5" customWidth="1"/>
    <col min="257" max="257" width="5.453125" style="5" customWidth="1"/>
    <col min="258" max="258" width="7.26953125" style="5" customWidth="1"/>
    <col min="259" max="259" width="16.1796875" style="5" bestFit="1" customWidth="1"/>
    <col min="260" max="260" width="16.7265625" style="5" bestFit="1" customWidth="1"/>
    <col min="261" max="261" width="14" style="5" customWidth="1"/>
    <col min="262" max="262" width="10.1796875" style="5" bestFit="1" customWidth="1"/>
    <col min="263" max="263" width="14.26953125" style="5" customWidth="1"/>
    <col min="264" max="506" width="9.1796875" style="5"/>
    <col min="507" max="507" width="12.81640625" style="5" customWidth="1"/>
    <col min="508" max="508" width="10.453125" style="5" customWidth="1"/>
    <col min="509" max="509" width="9.54296875" style="5" customWidth="1"/>
    <col min="510" max="510" width="43.81640625" style="5" customWidth="1"/>
    <col min="511" max="511" width="19" style="5" customWidth="1"/>
    <col min="512" max="512" width="36.81640625" style="5" customWidth="1"/>
    <col min="513" max="513" width="5.453125" style="5" customWidth="1"/>
    <col min="514" max="514" width="7.26953125" style="5" customWidth="1"/>
    <col min="515" max="515" width="16.1796875" style="5" bestFit="1" customWidth="1"/>
    <col min="516" max="516" width="16.7265625" style="5" bestFit="1" customWidth="1"/>
    <col min="517" max="517" width="14" style="5" customWidth="1"/>
    <col min="518" max="518" width="10.1796875" style="5" bestFit="1" customWidth="1"/>
    <col min="519" max="519" width="14.26953125" style="5" customWidth="1"/>
    <col min="520" max="762" width="9.1796875" style="5"/>
    <col min="763" max="763" width="12.81640625" style="5" customWidth="1"/>
    <col min="764" max="764" width="10.453125" style="5" customWidth="1"/>
    <col min="765" max="765" width="9.54296875" style="5" customWidth="1"/>
    <col min="766" max="766" width="43.81640625" style="5" customWidth="1"/>
    <col min="767" max="767" width="19" style="5" customWidth="1"/>
    <col min="768" max="768" width="36.81640625" style="5" customWidth="1"/>
    <col min="769" max="769" width="5.453125" style="5" customWidth="1"/>
    <col min="770" max="770" width="7.26953125" style="5" customWidth="1"/>
    <col min="771" max="771" width="16.1796875" style="5" bestFit="1" customWidth="1"/>
    <col min="772" max="772" width="16.7265625" style="5" bestFit="1" customWidth="1"/>
    <col min="773" max="773" width="14" style="5" customWidth="1"/>
    <col min="774" max="774" width="10.1796875" style="5" bestFit="1" customWidth="1"/>
    <col min="775" max="775" width="14.26953125" style="5" customWidth="1"/>
    <col min="776" max="1018" width="9.1796875" style="5"/>
    <col min="1019" max="1019" width="12.81640625" style="5" customWidth="1"/>
    <col min="1020" max="1020" width="10.453125" style="5" customWidth="1"/>
    <col min="1021" max="1021" width="9.54296875" style="5" customWidth="1"/>
    <col min="1022" max="1022" width="43.81640625" style="5" customWidth="1"/>
    <col min="1023" max="1023" width="19" style="5" customWidth="1"/>
    <col min="1024" max="1024" width="36.81640625" style="5" customWidth="1"/>
    <col min="1025" max="1025" width="5.453125" style="5" customWidth="1"/>
    <col min="1026" max="1026" width="7.26953125" style="5" customWidth="1"/>
    <col min="1027" max="1027" width="16.1796875" style="5" bestFit="1" customWidth="1"/>
    <col min="1028" max="1028" width="16.7265625" style="5" bestFit="1" customWidth="1"/>
    <col min="1029" max="1029" width="14" style="5" customWidth="1"/>
    <col min="1030" max="1030" width="10.1796875" style="5" bestFit="1" customWidth="1"/>
    <col min="1031" max="1031" width="14.26953125" style="5" customWidth="1"/>
    <col min="1032" max="1274" width="9.1796875" style="5"/>
    <col min="1275" max="1275" width="12.81640625" style="5" customWidth="1"/>
    <col min="1276" max="1276" width="10.453125" style="5" customWidth="1"/>
    <col min="1277" max="1277" width="9.54296875" style="5" customWidth="1"/>
    <col min="1278" max="1278" width="43.81640625" style="5" customWidth="1"/>
    <col min="1279" max="1279" width="19" style="5" customWidth="1"/>
    <col min="1280" max="1280" width="36.81640625" style="5" customWidth="1"/>
    <col min="1281" max="1281" width="5.453125" style="5" customWidth="1"/>
    <col min="1282" max="1282" width="7.26953125" style="5" customWidth="1"/>
    <col min="1283" max="1283" width="16.1796875" style="5" bestFit="1" customWidth="1"/>
    <col min="1284" max="1284" width="16.7265625" style="5" bestFit="1" customWidth="1"/>
    <col min="1285" max="1285" width="14" style="5" customWidth="1"/>
    <col min="1286" max="1286" width="10.1796875" style="5" bestFit="1" customWidth="1"/>
    <col min="1287" max="1287" width="14.26953125" style="5" customWidth="1"/>
    <col min="1288" max="1530" width="9.1796875" style="5"/>
    <col min="1531" max="1531" width="12.81640625" style="5" customWidth="1"/>
    <col min="1532" max="1532" width="10.453125" style="5" customWidth="1"/>
    <col min="1533" max="1533" width="9.54296875" style="5" customWidth="1"/>
    <col min="1534" max="1534" width="43.81640625" style="5" customWidth="1"/>
    <col min="1535" max="1535" width="19" style="5" customWidth="1"/>
    <col min="1536" max="1536" width="36.81640625" style="5" customWidth="1"/>
    <col min="1537" max="1537" width="5.453125" style="5" customWidth="1"/>
    <col min="1538" max="1538" width="7.26953125" style="5" customWidth="1"/>
    <col min="1539" max="1539" width="16.1796875" style="5" bestFit="1" customWidth="1"/>
    <col min="1540" max="1540" width="16.7265625" style="5" bestFit="1" customWidth="1"/>
    <col min="1541" max="1541" width="14" style="5" customWidth="1"/>
    <col min="1542" max="1542" width="10.1796875" style="5" bestFit="1" customWidth="1"/>
    <col min="1543" max="1543" width="14.26953125" style="5" customWidth="1"/>
    <col min="1544" max="1786" width="9.1796875" style="5"/>
    <col min="1787" max="1787" width="12.81640625" style="5" customWidth="1"/>
    <col min="1788" max="1788" width="10.453125" style="5" customWidth="1"/>
    <col min="1789" max="1789" width="9.54296875" style="5" customWidth="1"/>
    <col min="1790" max="1790" width="43.81640625" style="5" customWidth="1"/>
    <col min="1791" max="1791" width="19" style="5" customWidth="1"/>
    <col min="1792" max="1792" width="36.81640625" style="5" customWidth="1"/>
    <col min="1793" max="1793" width="5.453125" style="5" customWidth="1"/>
    <col min="1794" max="1794" width="7.26953125" style="5" customWidth="1"/>
    <col min="1795" max="1795" width="16.1796875" style="5" bestFit="1" customWidth="1"/>
    <col min="1796" max="1796" width="16.7265625" style="5" bestFit="1" customWidth="1"/>
    <col min="1797" max="1797" width="14" style="5" customWidth="1"/>
    <col min="1798" max="1798" width="10.1796875" style="5" bestFit="1" customWidth="1"/>
    <col min="1799" max="1799" width="14.26953125" style="5" customWidth="1"/>
    <col min="1800" max="2042" width="9.1796875" style="5"/>
    <col min="2043" max="2043" width="12.81640625" style="5" customWidth="1"/>
    <col min="2044" max="2044" width="10.453125" style="5" customWidth="1"/>
    <col min="2045" max="2045" width="9.54296875" style="5" customWidth="1"/>
    <col min="2046" max="2046" width="43.81640625" style="5" customWidth="1"/>
    <col min="2047" max="2047" width="19" style="5" customWidth="1"/>
    <col min="2048" max="2048" width="36.81640625" style="5" customWidth="1"/>
    <col min="2049" max="2049" width="5.453125" style="5" customWidth="1"/>
    <col min="2050" max="2050" width="7.26953125" style="5" customWidth="1"/>
    <col min="2051" max="2051" width="16.1796875" style="5" bestFit="1" customWidth="1"/>
    <col min="2052" max="2052" width="16.7265625" style="5" bestFit="1" customWidth="1"/>
    <col min="2053" max="2053" width="14" style="5" customWidth="1"/>
    <col min="2054" max="2054" width="10.1796875" style="5" bestFit="1" customWidth="1"/>
    <col min="2055" max="2055" width="14.26953125" style="5" customWidth="1"/>
    <col min="2056" max="2298" width="9.1796875" style="5"/>
    <col min="2299" max="2299" width="12.81640625" style="5" customWidth="1"/>
    <col min="2300" max="2300" width="10.453125" style="5" customWidth="1"/>
    <col min="2301" max="2301" width="9.54296875" style="5" customWidth="1"/>
    <col min="2302" max="2302" width="43.81640625" style="5" customWidth="1"/>
    <col min="2303" max="2303" width="19" style="5" customWidth="1"/>
    <col min="2304" max="2304" width="36.81640625" style="5" customWidth="1"/>
    <col min="2305" max="2305" width="5.453125" style="5" customWidth="1"/>
    <col min="2306" max="2306" width="7.26953125" style="5" customWidth="1"/>
    <col min="2307" max="2307" width="16.1796875" style="5" bestFit="1" customWidth="1"/>
    <col min="2308" max="2308" width="16.7265625" style="5" bestFit="1" customWidth="1"/>
    <col min="2309" max="2309" width="14" style="5" customWidth="1"/>
    <col min="2310" max="2310" width="10.1796875" style="5" bestFit="1" customWidth="1"/>
    <col min="2311" max="2311" width="14.26953125" style="5" customWidth="1"/>
    <col min="2312" max="2554" width="9.1796875" style="5"/>
    <col min="2555" max="2555" width="12.81640625" style="5" customWidth="1"/>
    <col min="2556" max="2556" width="10.453125" style="5" customWidth="1"/>
    <col min="2557" max="2557" width="9.54296875" style="5" customWidth="1"/>
    <col min="2558" max="2558" width="43.81640625" style="5" customWidth="1"/>
    <col min="2559" max="2559" width="19" style="5" customWidth="1"/>
    <col min="2560" max="2560" width="36.81640625" style="5" customWidth="1"/>
    <col min="2561" max="2561" width="5.453125" style="5" customWidth="1"/>
    <col min="2562" max="2562" width="7.26953125" style="5" customWidth="1"/>
    <col min="2563" max="2563" width="16.1796875" style="5" bestFit="1" customWidth="1"/>
    <col min="2564" max="2564" width="16.7265625" style="5" bestFit="1" customWidth="1"/>
    <col min="2565" max="2565" width="14" style="5" customWidth="1"/>
    <col min="2566" max="2566" width="10.1796875" style="5" bestFit="1" customWidth="1"/>
    <col min="2567" max="2567" width="14.26953125" style="5" customWidth="1"/>
    <col min="2568" max="2810" width="9.1796875" style="5"/>
    <col min="2811" max="2811" width="12.81640625" style="5" customWidth="1"/>
    <col min="2812" max="2812" width="10.453125" style="5" customWidth="1"/>
    <col min="2813" max="2813" width="9.54296875" style="5" customWidth="1"/>
    <col min="2814" max="2814" width="43.81640625" style="5" customWidth="1"/>
    <col min="2815" max="2815" width="19" style="5" customWidth="1"/>
    <col min="2816" max="2816" width="36.81640625" style="5" customWidth="1"/>
    <col min="2817" max="2817" width="5.453125" style="5" customWidth="1"/>
    <col min="2818" max="2818" width="7.26953125" style="5" customWidth="1"/>
    <col min="2819" max="2819" width="16.1796875" style="5" bestFit="1" customWidth="1"/>
    <col min="2820" max="2820" width="16.7265625" style="5" bestFit="1" customWidth="1"/>
    <col min="2821" max="2821" width="14" style="5" customWidth="1"/>
    <col min="2822" max="2822" width="10.1796875" style="5" bestFit="1" customWidth="1"/>
    <col min="2823" max="2823" width="14.26953125" style="5" customWidth="1"/>
    <col min="2824" max="3066" width="9.1796875" style="5"/>
    <col min="3067" max="3067" width="12.81640625" style="5" customWidth="1"/>
    <col min="3068" max="3068" width="10.453125" style="5" customWidth="1"/>
    <col min="3069" max="3069" width="9.54296875" style="5" customWidth="1"/>
    <col min="3070" max="3070" width="43.81640625" style="5" customWidth="1"/>
    <col min="3071" max="3071" width="19" style="5" customWidth="1"/>
    <col min="3072" max="3072" width="36.81640625" style="5" customWidth="1"/>
    <col min="3073" max="3073" width="5.453125" style="5" customWidth="1"/>
    <col min="3074" max="3074" width="7.26953125" style="5" customWidth="1"/>
    <col min="3075" max="3075" width="16.1796875" style="5" bestFit="1" customWidth="1"/>
    <col min="3076" max="3076" width="16.7265625" style="5" bestFit="1" customWidth="1"/>
    <col min="3077" max="3077" width="14" style="5" customWidth="1"/>
    <col min="3078" max="3078" width="10.1796875" style="5" bestFit="1" customWidth="1"/>
    <col min="3079" max="3079" width="14.26953125" style="5" customWidth="1"/>
    <col min="3080" max="3322" width="9.1796875" style="5"/>
    <col min="3323" max="3323" width="12.81640625" style="5" customWidth="1"/>
    <col min="3324" max="3324" width="10.453125" style="5" customWidth="1"/>
    <col min="3325" max="3325" width="9.54296875" style="5" customWidth="1"/>
    <col min="3326" max="3326" width="43.81640625" style="5" customWidth="1"/>
    <col min="3327" max="3327" width="19" style="5" customWidth="1"/>
    <col min="3328" max="3328" width="36.81640625" style="5" customWidth="1"/>
    <col min="3329" max="3329" width="5.453125" style="5" customWidth="1"/>
    <col min="3330" max="3330" width="7.26953125" style="5" customWidth="1"/>
    <col min="3331" max="3331" width="16.1796875" style="5" bestFit="1" customWidth="1"/>
    <col min="3332" max="3332" width="16.7265625" style="5" bestFit="1" customWidth="1"/>
    <col min="3333" max="3333" width="14" style="5" customWidth="1"/>
    <col min="3334" max="3334" width="10.1796875" style="5" bestFit="1" customWidth="1"/>
    <col min="3335" max="3335" width="14.26953125" style="5" customWidth="1"/>
    <col min="3336" max="3578" width="9.1796875" style="5"/>
    <col min="3579" max="3579" width="12.81640625" style="5" customWidth="1"/>
    <col min="3580" max="3580" width="10.453125" style="5" customWidth="1"/>
    <col min="3581" max="3581" width="9.54296875" style="5" customWidth="1"/>
    <col min="3582" max="3582" width="43.81640625" style="5" customWidth="1"/>
    <col min="3583" max="3583" width="19" style="5" customWidth="1"/>
    <col min="3584" max="3584" width="36.81640625" style="5" customWidth="1"/>
    <col min="3585" max="3585" width="5.453125" style="5" customWidth="1"/>
    <col min="3586" max="3586" width="7.26953125" style="5" customWidth="1"/>
    <col min="3587" max="3587" width="16.1796875" style="5" bestFit="1" customWidth="1"/>
    <col min="3588" max="3588" width="16.7265625" style="5" bestFit="1" customWidth="1"/>
    <col min="3589" max="3589" width="14" style="5" customWidth="1"/>
    <col min="3590" max="3590" width="10.1796875" style="5" bestFit="1" customWidth="1"/>
    <col min="3591" max="3591" width="14.26953125" style="5" customWidth="1"/>
    <col min="3592" max="3834" width="9.1796875" style="5"/>
    <col min="3835" max="3835" width="12.81640625" style="5" customWidth="1"/>
    <col min="3836" max="3836" width="10.453125" style="5" customWidth="1"/>
    <col min="3837" max="3837" width="9.54296875" style="5" customWidth="1"/>
    <col min="3838" max="3838" width="43.81640625" style="5" customWidth="1"/>
    <col min="3839" max="3839" width="19" style="5" customWidth="1"/>
    <col min="3840" max="3840" width="36.81640625" style="5" customWidth="1"/>
    <col min="3841" max="3841" width="5.453125" style="5" customWidth="1"/>
    <col min="3842" max="3842" width="7.26953125" style="5" customWidth="1"/>
    <col min="3843" max="3843" width="16.1796875" style="5" bestFit="1" customWidth="1"/>
    <col min="3844" max="3844" width="16.7265625" style="5" bestFit="1" customWidth="1"/>
    <col min="3845" max="3845" width="14" style="5" customWidth="1"/>
    <col min="3846" max="3846" width="10.1796875" style="5" bestFit="1" customWidth="1"/>
    <col min="3847" max="3847" width="14.26953125" style="5" customWidth="1"/>
    <col min="3848" max="4090" width="9.1796875" style="5"/>
    <col min="4091" max="4091" width="12.81640625" style="5" customWidth="1"/>
    <col min="4092" max="4092" width="10.453125" style="5" customWidth="1"/>
    <col min="4093" max="4093" width="9.54296875" style="5" customWidth="1"/>
    <col min="4094" max="4094" width="43.81640625" style="5" customWidth="1"/>
    <col min="4095" max="4095" width="19" style="5" customWidth="1"/>
    <col min="4096" max="4096" width="36.81640625" style="5" customWidth="1"/>
    <col min="4097" max="4097" width="5.453125" style="5" customWidth="1"/>
    <col min="4098" max="4098" width="7.26953125" style="5" customWidth="1"/>
    <col min="4099" max="4099" width="16.1796875" style="5" bestFit="1" customWidth="1"/>
    <col min="4100" max="4100" width="16.7265625" style="5" bestFit="1" customWidth="1"/>
    <col min="4101" max="4101" width="14" style="5" customWidth="1"/>
    <col min="4102" max="4102" width="10.1796875" style="5" bestFit="1" customWidth="1"/>
    <col min="4103" max="4103" width="14.26953125" style="5" customWidth="1"/>
    <col min="4104" max="4346" width="9.1796875" style="5"/>
    <col min="4347" max="4347" width="12.81640625" style="5" customWidth="1"/>
    <col min="4348" max="4348" width="10.453125" style="5" customWidth="1"/>
    <col min="4349" max="4349" width="9.54296875" style="5" customWidth="1"/>
    <col min="4350" max="4350" width="43.81640625" style="5" customWidth="1"/>
    <col min="4351" max="4351" width="19" style="5" customWidth="1"/>
    <col min="4352" max="4352" width="36.81640625" style="5" customWidth="1"/>
    <col min="4353" max="4353" width="5.453125" style="5" customWidth="1"/>
    <col min="4354" max="4354" width="7.26953125" style="5" customWidth="1"/>
    <col min="4355" max="4355" width="16.1796875" style="5" bestFit="1" customWidth="1"/>
    <col min="4356" max="4356" width="16.7265625" style="5" bestFit="1" customWidth="1"/>
    <col min="4357" max="4357" width="14" style="5" customWidth="1"/>
    <col min="4358" max="4358" width="10.1796875" style="5" bestFit="1" customWidth="1"/>
    <col min="4359" max="4359" width="14.26953125" style="5" customWidth="1"/>
    <col min="4360" max="4602" width="9.1796875" style="5"/>
    <col min="4603" max="4603" width="12.81640625" style="5" customWidth="1"/>
    <col min="4604" max="4604" width="10.453125" style="5" customWidth="1"/>
    <col min="4605" max="4605" width="9.54296875" style="5" customWidth="1"/>
    <col min="4606" max="4606" width="43.81640625" style="5" customWidth="1"/>
    <col min="4607" max="4607" width="19" style="5" customWidth="1"/>
    <col min="4608" max="4608" width="36.81640625" style="5" customWidth="1"/>
    <col min="4609" max="4609" width="5.453125" style="5" customWidth="1"/>
    <col min="4610" max="4610" width="7.26953125" style="5" customWidth="1"/>
    <col min="4611" max="4611" width="16.1796875" style="5" bestFit="1" customWidth="1"/>
    <col min="4612" max="4612" width="16.7265625" style="5" bestFit="1" customWidth="1"/>
    <col min="4613" max="4613" width="14" style="5" customWidth="1"/>
    <col min="4614" max="4614" width="10.1796875" style="5" bestFit="1" customWidth="1"/>
    <col min="4615" max="4615" width="14.26953125" style="5" customWidth="1"/>
    <col min="4616" max="4858" width="9.1796875" style="5"/>
    <col min="4859" max="4859" width="12.81640625" style="5" customWidth="1"/>
    <col min="4860" max="4860" width="10.453125" style="5" customWidth="1"/>
    <col min="4861" max="4861" width="9.54296875" style="5" customWidth="1"/>
    <col min="4862" max="4862" width="43.81640625" style="5" customWidth="1"/>
    <col min="4863" max="4863" width="19" style="5" customWidth="1"/>
    <col min="4864" max="4864" width="36.81640625" style="5" customWidth="1"/>
    <col min="4865" max="4865" width="5.453125" style="5" customWidth="1"/>
    <col min="4866" max="4866" width="7.26953125" style="5" customWidth="1"/>
    <col min="4867" max="4867" width="16.1796875" style="5" bestFit="1" customWidth="1"/>
    <col min="4868" max="4868" width="16.7265625" style="5" bestFit="1" customWidth="1"/>
    <col min="4869" max="4869" width="14" style="5" customWidth="1"/>
    <col min="4870" max="4870" width="10.1796875" style="5" bestFit="1" customWidth="1"/>
    <col min="4871" max="4871" width="14.26953125" style="5" customWidth="1"/>
    <col min="4872" max="5114" width="9.1796875" style="5"/>
    <col min="5115" max="5115" width="12.81640625" style="5" customWidth="1"/>
    <col min="5116" max="5116" width="10.453125" style="5" customWidth="1"/>
    <col min="5117" max="5117" width="9.54296875" style="5" customWidth="1"/>
    <col min="5118" max="5118" width="43.81640625" style="5" customWidth="1"/>
    <col min="5119" max="5119" width="19" style="5" customWidth="1"/>
    <col min="5120" max="5120" width="36.81640625" style="5" customWidth="1"/>
    <col min="5121" max="5121" width="5.453125" style="5" customWidth="1"/>
    <col min="5122" max="5122" width="7.26953125" style="5" customWidth="1"/>
    <col min="5123" max="5123" width="16.1796875" style="5" bestFit="1" customWidth="1"/>
    <col min="5124" max="5124" width="16.7265625" style="5" bestFit="1" customWidth="1"/>
    <col min="5125" max="5125" width="14" style="5" customWidth="1"/>
    <col min="5126" max="5126" width="10.1796875" style="5" bestFit="1" customWidth="1"/>
    <col min="5127" max="5127" width="14.26953125" style="5" customWidth="1"/>
    <col min="5128" max="5370" width="9.1796875" style="5"/>
    <col min="5371" max="5371" width="12.81640625" style="5" customWidth="1"/>
    <col min="5372" max="5372" width="10.453125" style="5" customWidth="1"/>
    <col min="5373" max="5373" width="9.54296875" style="5" customWidth="1"/>
    <col min="5374" max="5374" width="43.81640625" style="5" customWidth="1"/>
    <col min="5375" max="5375" width="19" style="5" customWidth="1"/>
    <col min="5376" max="5376" width="36.81640625" style="5" customWidth="1"/>
    <col min="5377" max="5377" width="5.453125" style="5" customWidth="1"/>
    <col min="5378" max="5378" width="7.26953125" style="5" customWidth="1"/>
    <col min="5379" max="5379" width="16.1796875" style="5" bestFit="1" customWidth="1"/>
    <col min="5380" max="5380" width="16.7265625" style="5" bestFit="1" customWidth="1"/>
    <col min="5381" max="5381" width="14" style="5" customWidth="1"/>
    <col min="5382" max="5382" width="10.1796875" style="5" bestFit="1" customWidth="1"/>
    <col min="5383" max="5383" width="14.26953125" style="5" customWidth="1"/>
    <col min="5384" max="5626" width="9.1796875" style="5"/>
    <col min="5627" max="5627" width="12.81640625" style="5" customWidth="1"/>
    <col min="5628" max="5628" width="10.453125" style="5" customWidth="1"/>
    <col min="5629" max="5629" width="9.54296875" style="5" customWidth="1"/>
    <col min="5630" max="5630" width="43.81640625" style="5" customWidth="1"/>
    <col min="5631" max="5631" width="19" style="5" customWidth="1"/>
    <col min="5632" max="5632" width="36.81640625" style="5" customWidth="1"/>
    <col min="5633" max="5633" width="5.453125" style="5" customWidth="1"/>
    <col min="5634" max="5634" width="7.26953125" style="5" customWidth="1"/>
    <col min="5635" max="5635" width="16.1796875" style="5" bestFit="1" customWidth="1"/>
    <col min="5636" max="5636" width="16.7265625" style="5" bestFit="1" customWidth="1"/>
    <col min="5637" max="5637" width="14" style="5" customWidth="1"/>
    <col min="5638" max="5638" width="10.1796875" style="5" bestFit="1" customWidth="1"/>
    <col min="5639" max="5639" width="14.26953125" style="5" customWidth="1"/>
    <col min="5640" max="5882" width="9.1796875" style="5"/>
    <col min="5883" max="5883" width="12.81640625" style="5" customWidth="1"/>
    <col min="5884" max="5884" width="10.453125" style="5" customWidth="1"/>
    <col min="5885" max="5885" width="9.54296875" style="5" customWidth="1"/>
    <col min="5886" max="5886" width="43.81640625" style="5" customWidth="1"/>
    <col min="5887" max="5887" width="19" style="5" customWidth="1"/>
    <col min="5888" max="5888" width="36.81640625" style="5" customWidth="1"/>
    <col min="5889" max="5889" width="5.453125" style="5" customWidth="1"/>
    <col min="5890" max="5890" width="7.26953125" style="5" customWidth="1"/>
    <col min="5891" max="5891" width="16.1796875" style="5" bestFit="1" customWidth="1"/>
    <col min="5892" max="5892" width="16.7265625" style="5" bestFit="1" customWidth="1"/>
    <col min="5893" max="5893" width="14" style="5" customWidth="1"/>
    <col min="5894" max="5894" width="10.1796875" style="5" bestFit="1" customWidth="1"/>
    <col min="5895" max="5895" width="14.26953125" style="5" customWidth="1"/>
    <col min="5896" max="6138" width="9.1796875" style="5"/>
    <col min="6139" max="6139" width="12.81640625" style="5" customWidth="1"/>
    <col min="6140" max="6140" width="10.453125" style="5" customWidth="1"/>
    <col min="6141" max="6141" width="9.54296875" style="5" customWidth="1"/>
    <col min="6142" max="6142" width="43.81640625" style="5" customWidth="1"/>
    <col min="6143" max="6143" width="19" style="5" customWidth="1"/>
    <col min="6144" max="6144" width="36.81640625" style="5" customWidth="1"/>
    <col min="6145" max="6145" width="5.453125" style="5" customWidth="1"/>
    <col min="6146" max="6146" width="7.26953125" style="5" customWidth="1"/>
    <col min="6147" max="6147" width="16.1796875" style="5" bestFit="1" customWidth="1"/>
    <col min="6148" max="6148" width="16.7265625" style="5" bestFit="1" customWidth="1"/>
    <col min="6149" max="6149" width="14" style="5" customWidth="1"/>
    <col min="6150" max="6150" width="10.1796875" style="5" bestFit="1" customWidth="1"/>
    <col min="6151" max="6151" width="14.26953125" style="5" customWidth="1"/>
    <col min="6152" max="6394" width="9.1796875" style="5"/>
    <col min="6395" max="6395" width="12.81640625" style="5" customWidth="1"/>
    <col min="6396" max="6396" width="10.453125" style="5" customWidth="1"/>
    <col min="6397" max="6397" width="9.54296875" style="5" customWidth="1"/>
    <col min="6398" max="6398" width="43.81640625" style="5" customWidth="1"/>
    <col min="6399" max="6399" width="19" style="5" customWidth="1"/>
    <col min="6400" max="6400" width="36.81640625" style="5" customWidth="1"/>
    <col min="6401" max="6401" width="5.453125" style="5" customWidth="1"/>
    <col min="6402" max="6402" width="7.26953125" style="5" customWidth="1"/>
    <col min="6403" max="6403" width="16.1796875" style="5" bestFit="1" customWidth="1"/>
    <col min="6404" max="6404" width="16.7265625" style="5" bestFit="1" customWidth="1"/>
    <col min="6405" max="6405" width="14" style="5" customWidth="1"/>
    <col min="6406" max="6406" width="10.1796875" style="5" bestFit="1" customWidth="1"/>
    <col min="6407" max="6407" width="14.26953125" style="5" customWidth="1"/>
    <col min="6408" max="6650" width="9.1796875" style="5"/>
    <col min="6651" max="6651" width="12.81640625" style="5" customWidth="1"/>
    <col min="6652" max="6652" width="10.453125" style="5" customWidth="1"/>
    <col min="6653" max="6653" width="9.54296875" style="5" customWidth="1"/>
    <col min="6654" max="6654" width="43.81640625" style="5" customWidth="1"/>
    <col min="6655" max="6655" width="19" style="5" customWidth="1"/>
    <col min="6656" max="6656" width="36.81640625" style="5" customWidth="1"/>
    <col min="6657" max="6657" width="5.453125" style="5" customWidth="1"/>
    <col min="6658" max="6658" width="7.26953125" style="5" customWidth="1"/>
    <col min="6659" max="6659" width="16.1796875" style="5" bestFit="1" customWidth="1"/>
    <col min="6660" max="6660" width="16.7265625" style="5" bestFit="1" customWidth="1"/>
    <col min="6661" max="6661" width="14" style="5" customWidth="1"/>
    <col min="6662" max="6662" width="10.1796875" style="5" bestFit="1" customWidth="1"/>
    <col min="6663" max="6663" width="14.26953125" style="5" customWidth="1"/>
    <col min="6664" max="6906" width="9.1796875" style="5"/>
    <col min="6907" max="6907" width="12.81640625" style="5" customWidth="1"/>
    <col min="6908" max="6908" width="10.453125" style="5" customWidth="1"/>
    <col min="6909" max="6909" width="9.54296875" style="5" customWidth="1"/>
    <col min="6910" max="6910" width="43.81640625" style="5" customWidth="1"/>
    <col min="6911" max="6911" width="19" style="5" customWidth="1"/>
    <col min="6912" max="6912" width="36.81640625" style="5" customWidth="1"/>
    <col min="6913" max="6913" width="5.453125" style="5" customWidth="1"/>
    <col min="6914" max="6914" width="7.26953125" style="5" customWidth="1"/>
    <col min="6915" max="6915" width="16.1796875" style="5" bestFit="1" customWidth="1"/>
    <col min="6916" max="6916" width="16.7265625" style="5" bestFit="1" customWidth="1"/>
    <col min="6917" max="6917" width="14" style="5" customWidth="1"/>
    <col min="6918" max="6918" width="10.1796875" style="5" bestFit="1" customWidth="1"/>
    <col min="6919" max="6919" width="14.26953125" style="5" customWidth="1"/>
    <col min="6920" max="7162" width="9.1796875" style="5"/>
    <col min="7163" max="7163" width="12.81640625" style="5" customWidth="1"/>
    <col min="7164" max="7164" width="10.453125" style="5" customWidth="1"/>
    <col min="7165" max="7165" width="9.54296875" style="5" customWidth="1"/>
    <col min="7166" max="7166" width="43.81640625" style="5" customWidth="1"/>
    <col min="7167" max="7167" width="19" style="5" customWidth="1"/>
    <col min="7168" max="7168" width="36.81640625" style="5" customWidth="1"/>
    <col min="7169" max="7169" width="5.453125" style="5" customWidth="1"/>
    <col min="7170" max="7170" width="7.26953125" style="5" customWidth="1"/>
    <col min="7171" max="7171" width="16.1796875" style="5" bestFit="1" customWidth="1"/>
    <col min="7172" max="7172" width="16.7265625" style="5" bestFit="1" customWidth="1"/>
    <col min="7173" max="7173" width="14" style="5" customWidth="1"/>
    <col min="7174" max="7174" width="10.1796875" style="5" bestFit="1" customWidth="1"/>
    <col min="7175" max="7175" width="14.26953125" style="5" customWidth="1"/>
    <col min="7176" max="7418" width="9.1796875" style="5"/>
    <col min="7419" max="7419" width="12.81640625" style="5" customWidth="1"/>
    <col min="7420" max="7420" width="10.453125" style="5" customWidth="1"/>
    <col min="7421" max="7421" width="9.54296875" style="5" customWidth="1"/>
    <col min="7422" max="7422" width="43.81640625" style="5" customWidth="1"/>
    <col min="7423" max="7423" width="19" style="5" customWidth="1"/>
    <col min="7424" max="7424" width="36.81640625" style="5" customWidth="1"/>
    <col min="7425" max="7425" width="5.453125" style="5" customWidth="1"/>
    <col min="7426" max="7426" width="7.26953125" style="5" customWidth="1"/>
    <col min="7427" max="7427" width="16.1796875" style="5" bestFit="1" customWidth="1"/>
    <col min="7428" max="7428" width="16.7265625" style="5" bestFit="1" customWidth="1"/>
    <col min="7429" max="7429" width="14" style="5" customWidth="1"/>
    <col min="7430" max="7430" width="10.1796875" style="5" bestFit="1" customWidth="1"/>
    <col min="7431" max="7431" width="14.26953125" style="5" customWidth="1"/>
    <col min="7432" max="7674" width="9.1796875" style="5"/>
    <col min="7675" max="7675" width="12.81640625" style="5" customWidth="1"/>
    <col min="7676" max="7676" width="10.453125" style="5" customWidth="1"/>
    <col min="7677" max="7677" width="9.54296875" style="5" customWidth="1"/>
    <col min="7678" max="7678" width="43.81640625" style="5" customWidth="1"/>
    <col min="7679" max="7679" width="19" style="5" customWidth="1"/>
    <col min="7680" max="7680" width="36.81640625" style="5" customWidth="1"/>
    <col min="7681" max="7681" width="5.453125" style="5" customWidth="1"/>
    <col min="7682" max="7682" width="7.26953125" style="5" customWidth="1"/>
    <col min="7683" max="7683" width="16.1796875" style="5" bestFit="1" customWidth="1"/>
    <col min="7684" max="7684" width="16.7265625" style="5" bestFit="1" customWidth="1"/>
    <col min="7685" max="7685" width="14" style="5" customWidth="1"/>
    <col min="7686" max="7686" width="10.1796875" style="5" bestFit="1" customWidth="1"/>
    <col min="7687" max="7687" width="14.26953125" style="5" customWidth="1"/>
    <col min="7688" max="7930" width="9.1796875" style="5"/>
    <col min="7931" max="7931" width="12.81640625" style="5" customWidth="1"/>
    <col min="7932" max="7932" width="10.453125" style="5" customWidth="1"/>
    <col min="7933" max="7933" width="9.54296875" style="5" customWidth="1"/>
    <col min="7934" max="7934" width="43.81640625" style="5" customWidth="1"/>
    <col min="7935" max="7935" width="19" style="5" customWidth="1"/>
    <col min="7936" max="7936" width="36.81640625" style="5" customWidth="1"/>
    <col min="7937" max="7937" width="5.453125" style="5" customWidth="1"/>
    <col min="7938" max="7938" width="7.26953125" style="5" customWidth="1"/>
    <col min="7939" max="7939" width="16.1796875" style="5" bestFit="1" customWidth="1"/>
    <col min="7940" max="7940" width="16.7265625" style="5" bestFit="1" customWidth="1"/>
    <col min="7941" max="7941" width="14" style="5" customWidth="1"/>
    <col min="7942" max="7942" width="10.1796875" style="5" bestFit="1" customWidth="1"/>
    <col min="7943" max="7943" width="14.26953125" style="5" customWidth="1"/>
    <col min="7944" max="8186" width="9.1796875" style="5"/>
    <col min="8187" max="8187" width="12.81640625" style="5" customWidth="1"/>
    <col min="8188" max="8188" width="10.453125" style="5" customWidth="1"/>
    <col min="8189" max="8189" width="9.54296875" style="5" customWidth="1"/>
    <col min="8190" max="8190" width="43.81640625" style="5" customWidth="1"/>
    <col min="8191" max="8191" width="19" style="5" customWidth="1"/>
    <col min="8192" max="8192" width="36.81640625" style="5" customWidth="1"/>
    <col min="8193" max="8193" width="5.453125" style="5" customWidth="1"/>
    <col min="8194" max="8194" width="7.26953125" style="5" customWidth="1"/>
    <col min="8195" max="8195" width="16.1796875" style="5" bestFit="1" customWidth="1"/>
    <col min="8196" max="8196" width="16.7265625" style="5" bestFit="1" customWidth="1"/>
    <col min="8197" max="8197" width="14" style="5" customWidth="1"/>
    <col min="8198" max="8198" width="10.1796875" style="5" bestFit="1" customWidth="1"/>
    <col min="8199" max="8199" width="14.26953125" style="5" customWidth="1"/>
    <col min="8200" max="8442" width="9.1796875" style="5"/>
    <col min="8443" max="8443" width="12.81640625" style="5" customWidth="1"/>
    <col min="8444" max="8444" width="10.453125" style="5" customWidth="1"/>
    <col min="8445" max="8445" width="9.54296875" style="5" customWidth="1"/>
    <col min="8446" max="8446" width="43.81640625" style="5" customWidth="1"/>
    <col min="8447" max="8447" width="19" style="5" customWidth="1"/>
    <col min="8448" max="8448" width="36.81640625" style="5" customWidth="1"/>
    <col min="8449" max="8449" width="5.453125" style="5" customWidth="1"/>
    <col min="8450" max="8450" width="7.26953125" style="5" customWidth="1"/>
    <col min="8451" max="8451" width="16.1796875" style="5" bestFit="1" customWidth="1"/>
    <col min="8452" max="8452" width="16.7265625" style="5" bestFit="1" customWidth="1"/>
    <col min="8453" max="8453" width="14" style="5" customWidth="1"/>
    <col min="8454" max="8454" width="10.1796875" style="5" bestFit="1" customWidth="1"/>
    <col min="8455" max="8455" width="14.26953125" style="5" customWidth="1"/>
    <col min="8456" max="8698" width="9.1796875" style="5"/>
    <col min="8699" max="8699" width="12.81640625" style="5" customWidth="1"/>
    <col min="8700" max="8700" width="10.453125" style="5" customWidth="1"/>
    <col min="8701" max="8701" width="9.54296875" style="5" customWidth="1"/>
    <col min="8702" max="8702" width="43.81640625" style="5" customWidth="1"/>
    <col min="8703" max="8703" width="19" style="5" customWidth="1"/>
    <col min="8704" max="8704" width="36.81640625" style="5" customWidth="1"/>
    <col min="8705" max="8705" width="5.453125" style="5" customWidth="1"/>
    <col min="8706" max="8706" width="7.26953125" style="5" customWidth="1"/>
    <col min="8707" max="8707" width="16.1796875" style="5" bestFit="1" customWidth="1"/>
    <col min="8708" max="8708" width="16.7265625" style="5" bestFit="1" customWidth="1"/>
    <col min="8709" max="8709" width="14" style="5" customWidth="1"/>
    <col min="8710" max="8710" width="10.1796875" style="5" bestFit="1" customWidth="1"/>
    <col min="8711" max="8711" width="14.26953125" style="5" customWidth="1"/>
    <col min="8712" max="8954" width="9.1796875" style="5"/>
    <col min="8955" max="8955" width="12.81640625" style="5" customWidth="1"/>
    <col min="8956" max="8956" width="10.453125" style="5" customWidth="1"/>
    <col min="8957" max="8957" width="9.54296875" style="5" customWidth="1"/>
    <col min="8958" max="8958" width="43.81640625" style="5" customWidth="1"/>
    <col min="8959" max="8959" width="19" style="5" customWidth="1"/>
    <col min="8960" max="8960" width="36.81640625" style="5" customWidth="1"/>
    <col min="8961" max="8961" width="5.453125" style="5" customWidth="1"/>
    <col min="8962" max="8962" width="7.26953125" style="5" customWidth="1"/>
    <col min="8963" max="8963" width="16.1796875" style="5" bestFit="1" customWidth="1"/>
    <col min="8964" max="8964" width="16.7265625" style="5" bestFit="1" customWidth="1"/>
    <col min="8965" max="8965" width="14" style="5" customWidth="1"/>
    <col min="8966" max="8966" width="10.1796875" style="5" bestFit="1" customWidth="1"/>
    <col min="8967" max="8967" width="14.26953125" style="5" customWidth="1"/>
    <col min="8968" max="9210" width="9.1796875" style="5"/>
    <col min="9211" max="9211" width="12.81640625" style="5" customWidth="1"/>
    <col min="9212" max="9212" width="10.453125" style="5" customWidth="1"/>
    <col min="9213" max="9213" width="9.54296875" style="5" customWidth="1"/>
    <col min="9214" max="9214" width="43.81640625" style="5" customWidth="1"/>
    <col min="9215" max="9215" width="19" style="5" customWidth="1"/>
    <col min="9216" max="9216" width="36.81640625" style="5" customWidth="1"/>
    <col min="9217" max="9217" width="5.453125" style="5" customWidth="1"/>
    <col min="9218" max="9218" width="7.26953125" style="5" customWidth="1"/>
    <col min="9219" max="9219" width="16.1796875" style="5" bestFit="1" customWidth="1"/>
    <col min="9220" max="9220" width="16.7265625" style="5" bestFit="1" customWidth="1"/>
    <col min="9221" max="9221" width="14" style="5" customWidth="1"/>
    <col min="9222" max="9222" width="10.1796875" style="5" bestFit="1" customWidth="1"/>
    <col min="9223" max="9223" width="14.26953125" style="5" customWidth="1"/>
    <col min="9224" max="9466" width="9.1796875" style="5"/>
    <col min="9467" max="9467" width="12.81640625" style="5" customWidth="1"/>
    <col min="9468" max="9468" width="10.453125" style="5" customWidth="1"/>
    <col min="9469" max="9469" width="9.54296875" style="5" customWidth="1"/>
    <col min="9470" max="9470" width="43.81640625" style="5" customWidth="1"/>
    <col min="9471" max="9471" width="19" style="5" customWidth="1"/>
    <col min="9472" max="9472" width="36.81640625" style="5" customWidth="1"/>
    <col min="9473" max="9473" width="5.453125" style="5" customWidth="1"/>
    <col min="9474" max="9474" width="7.26953125" style="5" customWidth="1"/>
    <col min="9475" max="9475" width="16.1796875" style="5" bestFit="1" customWidth="1"/>
    <col min="9476" max="9476" width="16.7265625" style="5" bestFit="1" customWidth="1"/>
    <col min="9477" max="9477" width="14" style="5" customWidth="1"/>
    <col min="9478" max="9478" width="10.1796875" style="5" bestFit="1" customWidth="1"/>
    <col min="9479" max="9479" width="14.26953125" style="5" customWidth="1"/>
    <col min="9480" max="9722" width="9.1796875" style="5"/>
    <col min="9723" max="9723" width="12.81640625" style="5" customWidth="1"/>
    <col min="9724" max="9724" width="10.453125" style="5" customWidth="1"/>
    <col min="9725" max="9725" width="9.54296875" style="5" customWidth="1"/>
    <col min="9726" max="9726" width="43.81640625" style="5" customWidth="1"/>
    <col min="9727" max="9727" width="19" style="5" customWidth="1"/>
    <col min="9728" max="9728" width="36.81640625" style="5" customWidth="1"/>
    <col min="9729" max="9729" width="5.453125" style="5" customWidth="1"/>
    <col min="9730" max="9730" width="7.26953125" style="5" customWidth="1"/>
    <col min="9731" max="9731" width="16.1796875" style="5" bestFit="1" customWidth="1"/>
    <col min="9732" max="9732" width="16.7265625" style="5" bestFit="1" customWidth="1"/>
    <col min="9733" max="9733" width="14" style="5" customWidth="1"/>
    <col min="9734" max="9734" width="10.1796875" style="5" bestFit="1" customWidth="1"/>
    <col min="9735" max="9735" width="14.26953125" style="5" customWidth="1"/>
    <col min="9736" max="9978" width="9.1796875" style="5"/>
    <col min="9979" max="9979" width="12.81640625" style="5" customWidth="1"/>
    <col min="9980" max="9980" width="10.453125" style="5" customWidth="1"/>
    <col min="9981" max="9981" width="9.54296875" style="5" customWidth="1"/>
    <col min="9982" max="9982" width="43.81640625" style="5" customWidth="1"/>
    <col min="9983" max="9983" width="19" style="5" customWidth="1"/>
    <col min="9984" max="9984" width="36.81640625" style="5" customWidth="1"/>
    <col min="9985" max="9985" width="5.453125" style="5" customWidth="1"/>
    <col min="9986" max="9986" width="7.26953125" style="5" customWidth="1"/>
    <col min="9987" max="9987" width="16.1796875" style="5" bestFit="1" customWidth="1"/>
    <col min="9988" max="9988" width="16.7265625" style="5" bestFit="1" customWidth="1"/>
    <col min="9989" max="9989" width="14" style="5" customWidth="1"/>
    <col min="9990" max="9990" width="10.1796875" style="5" bestFit="1" customWidth="1"/>
    <col min="9991" max="9991" width="14.26953125" style="5" customWidth="1"/>
    <col min="9992" max="10234" width="9.1796875" style="5"/>
    <col min="10235" max="10235" width="12.81640625" style="5" customWidth="1"/>
    <col min="10236" max="10236" width="10.453125" style="5" customWidth="1"/>
    <col min="10237" max="10237" width="9.54296875" style="5" customWidth="1"/>
    <col min="10238" max="10238" width="43.81640625" style="5" customWidth="1"/>
    <col min="10239" max="10239" width="19" style="5" customWidth="1"/>
    <col min="10240" max="10240" width="36.81640625" style="5" customWidth="1"/>
    <col min="10241" max="10241" width="5.453125" style="5" customWidth="1"/>
    <col min="10242" max="10242" width="7.26953125" style="5" customWidth="1"/>
    <col min="10243" max="10243" width="16.1796875" style="5" bestFit="1" customWidth="1"/>
    <col min="10244" max="10244" width="16.7265625" style="5" bestFit="1" customWidth="1"/>
    <col min="10245" max="10245" width="14" style="5" customWidth="1"/>
    <col min="10246" max="10246" width="10.1796875" style="5" bestFit="1" customWidth="1"/>
    <col min="10247" max="10247" width="14.26953125" style="5" customWidth="1"/>
    <col min="10248" max="10490" width="9.1796875" style="5"/>
    <col min="10491" max="10491" width="12.81640625" style="5" customWidth="1"/>
    <col min="10492" max="10492" width="10.453125" style="5" customWidth="1"/>
    <col min="10493" max="10493" width="9.54296875" style="5" customWidth="1"/>
    <col min="10494" max="10494" width="43.81640625" style="5" customWidth="1"/>
    <col min="10495" max="10495" width="19" style="5" customWidth="1"/>
    <col min="10496" max="10496" width="36.81640625" style="5" customWidth="1"/>
    <col min="10497" max="10497" width="5.453125" style="5" customWidth="1"/>
    <col min="10498" max="10498" width="7.26953125" style="5" customWidth="1"/>
    <col min="10499" max="10499" width="16.1796875" style="5" bestFit="1" customWidth="1"/>
    <col min="10500" max="10500" width="16.7265625" style="5" bestFit="1" customWidth="1"/>
    <col min="10501" max="10501" width="14" style="5" customWidth="1"/>
    <col min="10502" max="10502" width="10.1796875" style="5" bestFit="1" customWidth="1"/>
    <col min="10503" max="10503" width="14.26953125" style="5" customWidth="1"/>
    <col min="10504" max="10746" width="9.1796875" style="5"/>
    <col min="10747" max="10747" width="12.81640625" style="5" customWidth="1"/>
    <col min="10748" max="10748" width="10.453125" style="5" customWidth="1"/>
    <col min="10749" max="10749" width="9.54296875" style="5" customWidth="1"/>
    <col min="10750" max="10750" width="43.81640625" style="5" customWidth="1"/>
    <col min="10751" max="10751" width="19" style="5" customWidth="1"/>
    <col min="10752" max="10752" width="36.81640625" style="5" customWidth="1"/>
    <col min="10753" max="10753" width="5.453125" style="5" customWidth="1"/>
    <col min="10754" max="10754" width="7.26953125" style="5" customWidth="1"/>
    <col min="10755" max="10755" width="16.1796875" style="5" bestFit="1" customWidth="1"/>
    <col min="10756" max="10756" width="16.7265625" style="5" bestFit="1" customWidth="1"/>
    <col min="10757" max="10757" width="14" style="5" customWidth="1"/>
    <col min="10758" max="10758" width="10.1796875" style="5" bestFit="1" customWidth="1"/>
    <col min="10759" max="10759" width="14.26953125" style="5" customWidth="1"/>
    <col min="10760" max="11002" width="9.1796875" style="5"/>
    <col min="11003" max="11003" width="12.81640625" style="5" customWidth="1"/>
    <col min="11004" max="11004" width="10.453125" style="5" customWidth="1"/>
    <col min="11005" max="11005" width="9.54296875" style="5" customWidth="1"/>
    <col min="11006" max="11006" width="43.81640625" style="5" customWidth="1"/>
    <col min="11007" max="11007" width="19" style="5" customWidth="1"/>
    <col min="11008" max="11008" width="36.81640625" style="5" customWidth="1"/>
    <col min="11009" max="11009" width="5.453125" style="5" customWidth="1"/>
    <col min="11010" max="11010" width="7.26953125" style="5" customWidth="1"/>
    <col min="11011" max="11011" width="16.1796875" style="5" bestFit="1" customWidth="1"/>
    <col min="11012" max="11012" width="16.7265625" style="5" bestFit="1" customWidth="1"/>
    <col min="11013" max="11013" width="14" style="5" customWidth="1"/>
    <col min="11014" max="11014" width="10.1796875" style="5" bestFit="1" customWidth="1"/>
    <col min="11015" max="11015" width="14.26953125" style="5" customWidth="1"/>
    <col min="11016" max="11258" width="9.1796875" style="5"/>
    <col min="11259" max="11259" width="12.81640625" style="5" customWidth="1"/>
    <col min="11260" max="11260" width="10.453125" style="5" customWidth="1"/>
    <col min="11261" max="11261" width="9.54296875" style="5" customWidth="1"/>
    <col min="11262" max="11262" width="43.81640625" style="5" customWidth="1"/>
    <col min="11263" max="11263" width="19" style="5" customWidth="1"/>
    <col min="11264" max="11264" width="36.81640625" style="5" customWidth="1"/>
    <col min="11265" max="11265" width="5.453125" style="5" customWidth="1"/>
    <col min="11266" max="11266" width="7.26953125" style="5" customWidth="1"/>
    <col min="11267" max="11267" width="16.1796875" style="5" bestFit="1" customWidth="1"/>
    <col min="11268" max="11268" width="16.7265625" style="5" bestFit="1" customWidth="1"/>
    <col min="11269" max="11269" width="14" style="5" customWidth="1"/>
    <col min="11270" max="11270" width="10.1796875" style="5" bestFit="1" customWidth="1"/>
    <col min="11271" max="11271" width="14.26953125" style="5" customWidth="1"/>
    <col min="11272" max="11514" width="9.1796875" style="5"/>
    <col min="11515" max="11515" width="12.81640625" style="5" customWidth="1"/>
    <col min="11516" max="11516" width="10.453125" style="5" customWidth="1"/>
    <col min="11517" max="11517" width="9.54296875" style="5" customWidth="1"/>
    <col min="11518" max="11518" width="43.81640625" style="5" customWidth="1"/>
    <col min="11519" max="11519" width="19" style="5" customWidth="1"/>
    <col min="11520" max="11520" width="36.81640625" style="5" customWidth="1"/>
    <col min="11521" max="11521" width="5.453125" style="5" customWidth="1"/>
    <col min="11522" max="11522" width="7.26953125" style="5" customWidth="1"/>
    <col min="11523" max="11523" width="16.1796875" style="5" bestFit="1" customWidth="1"/>
    <col min="11524" max="11524" width="16.7265625" style="5" bestFit="1" customWidth="1"/>
    <col min="11525" max="11525" width="14" style="5" customWidth="1"/>
    <col min="11526" max="11526" width="10.1796875" style="5" bestFit="1" customWidth="1"/>
    <col min="11527" max="11527" width="14.26953125" style="5" customWidth="1"/>
    <col min="11528" max="11770" width="9.1796875" style="5"/>
    <col min="11771" max="11771" width="12.81640625" style="5" customWidth="1"/>
    <col min="11772" max="11772" width="10.453125" style="5" customWidth="1"/>
    <col min="11773" max="11773" width="9.54296875" style="5" customWidth="1"/>
    <col min="11774" max="11774" width="43.81640625" style="5" customWidth="1"/>
    <col min="11775" max="11775" width="19" style="5" customWidth="1"/>
    <col min="11776" max="11776" width="36.81640625" style="5" customWidth="1"/>
    <col min="11777" max="11777" width="5.453125" style="5" customWidth="1"/>
    <col min="11778" max="11778" width="7.26953125" style="5" customWidth="1"/>
    <col min="11779" max="11779" width="16.1796875" style="5" bestFit="1" customWidth="1"/>
    <col min="11780" max="11780" width="16.7265625" style="5" bestFit="1" customWidth="1"/>
    <col min="11781" max="11781" width="14" style="5" customWidth="1"/>
    <col min="11782" max="11782" width="10.1796875" style="5" bestFit="1" customWidth="1"/>
    <col min="11783" max="11783" width="14.26953125" style="5" customWidth="1"/>
    <col min="11784" max="12026" width="9.1796875" style="5"/>
    <col min="12027" max="12027" width="12.81640625" style="5" customWidth="1"/>
    <col min="12028" max="12028" width="10.453125" style="5" customWidth="1"/>
    <col min="12029" max="12029" width="9.54296875" style="5" customWidth="1"/>
    <col min="12030" max="12030" width="43.81640625" style="5" customWidth="1"/>
    <col min="12031" max="12031" width="19" style="5" customWidth="1"/>
    <col min="12032" max="12032" width="36.81640625" style="5" customWidth="1"/>
    <col min="12033" max="12033" width="5.453125" style="5" customWidth="1"/>
    <col min="12034" max="12034" width="7.26953125" style="5" customWidth="1"/>
    <col min="12035" max="12035" width="16.1796875" style="5" bestFit="1" customWidth="1"/>
    <col min="12036" max="12036" width="16.7265625" style="5" bestFit="1" customWidth="1"/>
    <col min="12037" max="12037" width="14" style="5" customWidth="1"/>
    <col min="12038" max="12038" width="10.1796875" style="5" bestFit="1" customWidth="1"/>
    <col min="12039" max="12039" width="14.26953125" style="5" customWidth="1"/>
    <col min="12040" max="12282" width="9.1796875" style="5"/>
    <col min="12283" max="12283" width="12.81640625" style="5" customWidth="1"/>
    <col min="12284" max="12284" width="10.453125" style="5" customWidth="1"/>
    <col min="12285" max="12285" width="9.54296875" style="5" customWidth="1"/>
    <col min="12286" max="12286" width="43.81640625" style="5" customWidth="1"/>
    <col min="12287" max="12287" width="19" style="5" customWidth="1"/>
    <col min="12288" max="12288" width="36.81640625" style="5" customWidth="1"/>
    <col min="12289" max="12289" width="5.453125" style="5" customWidth="1"/>
    <col min="12290" max="12290" width="7.26953125" style="5" customWidth="1"/>
    <col min="12291" max="12291" width="16.1796875" style="5" bestFit="1" customWidth="1"/>
    <col min="12292" max="12292" width="16.7265625" style="5" bestFit="1" customWidth="1"/>
    <col min="12293" max="12293" width="14" style="5" customWidth="1"/>
    <col min="12294" max="12294" width="10.1796875" style="5" bestFit="1" customWidth="1"/>
    <col min="12295" max="12295" width="14.26953125" style="5" customWidth="1"/>
    <col min="12296" max="12538" width="9.1796875" style="5"/>
    <col min="12539" max="12539" width="12.81640625" style="5" customWidth="1"/>
    <col min="12540" max="12540" width="10.453125" style="5" customWidth="1"/>
    <col min="12541" max="12541" width="9.54296875" style="5" customWidth="1"/>
    <col min="12542" max="12542" width="43.81640625" style="5" customWidth="1"/>
    <col min="12543" max="12543" width="19" style="5" customWidth="1"/>
    <col min="12544" max="12544" width="36.81640625" style="5" customWidth="1"/>
    <col min="12545" max="12545" width="5.453125" style="5" customWidth="1"/>
    <col min="12546" max="12546" width="7.26953125" style="5" customWidth="1"/>
    <col min="12547" max="12547" width="16.1796875" style="5" bestFit="1" customWidth="1"/>
    <col min="12548" max="12548" width="16.7265625" style="5" bestFit="1" customWidth="1"/>
    <col min="12549" max="12549" width="14" style="5" customWidth="1"/>
    <col min="12550" max="12550" width="10.1796875" style="5" bestFit="1" customWidth="1"/>
    <col min="12551" max="12551" width="14.26953125" style="5" customWidth="1"/>
    <col min="12552" max="12794" width="9.1796875" style="5"/>
    <col min="12795" max="12795" width="12.81640625" style="5" customWidth="1"/>
    <col min="12796" max="12796" width="10.453125" style="5" customWidth="1"/>
    <col min="12797" max="12797" width="9.54296875" style="5" customWidth="1"/>
    <col min="12798" max="12798" width="43.81640625" style="5" customWidth="1"/>
    <col min="12799" max="12799" width="19" style="5" customWidth="1"/>
    <col min="12800" max="12800" width="36.81640625" style="5" customWidth="1"/>
    <col min="12801" max="12801" width="5.453125" style="5" customWidth="1"/>
    <col min="12802" max="12802" width="7.26953125" style="5" customWidth="1"/>
    <col min="12803" max="12803" width="16.1796875" style="5" bestFit="1" customWidth="1"/>
    <col min="12804" max="12804" width="16.7265625" style="5" bestFit="1" customWidth="1"/>
    <col min="12805" max="12805" width="14" style="5" customWidth="1"/>
    <col min="12806" max="12806" width="10.1796875" style="5" bestFit="1" customWidth="1"/>
    <col min="12807" max="12807" width="14.26953125" style="5" customWidth="1"/>
    <col min="12808" max="13050" width="9.1796875" style="5"/>
    <col min="13051" max="13051" width="12.81640625" style="5" customWidth="1"/>
    <col min="13052" max="13052" width="10.453125" style="5" customWidth="1"/>
    <col min="13053" max="13053" width="9.54296875" style="5" customWidth="1"/>
    <col min="13054" max="13054" width="43.81640625" style="5" customWidth="1"/>
    <col min="13055" max="13055" width="19" style="5" customWidth="1"/>
    <col min="13056" max="13056" width="36.81640625" style="5" customWidth="1"/>
    <col min="13057" max="13057" width="5.453125" style="5" customWidth="1"/>
    <col min="13058" max="13058" width="7.26953125" style="5" customWidth="1"/>
    <col min="13059" max="13059" width="16.1796875" style="5" bestFit="1" customWidth="1"/>
    <col min="13060" max="13060" width="16.7265625" style="5" bestFit="1" customWidth="1"/>
    <col min="13061" max="13061" width="14" style="5" customWidth="1"/>
    <col min="13062" max="13062" width="10.1796875" style="5" bestFit="1" customWidth="1"/>
    <col min="13063" max="13063" width="14.26953125" style="5" customWidth="1"/>
    <col min="13064" max="13306" width="9.1796875" style="5"/>
    <col min="13307" max="13307" width="12.81640625" style="5" customWidth="1"/>
    <col min="13308" max="13308" width="10.453125" style="5" customWidth="1"/>
    <col min="13309" max="13309" width="9.54296875" style="5" customWidth="1"/>
    <col min="13310" max="13310" width="43.81640625" style="5" customWidth="1"/>
    <col min="13311" max="13311" width="19" style="5" customWidth="1"/>
    <col min="13312" max="13312" width="36.81640625" style="5" customWidth="1"/>
    <col min="13313" max="13313" width="5.453125" style="5" customWidth="1"/>
    <col min="13314" max="13314" width="7.26953125" style="5" customWidth="1"/>
    <col min="13315" max="13315" width="16.1796875" style="5" bestFit="1" customWidth="1"/>
    <col min="13316" max="13316" width="16.7265625" style="5" bestFit="1" customWidth="1"/>
    <col min="13317" max="13317" width="14" style="5" customWidth="1"/>
    <col min="13318" max="13318" width="10.1796875" style="5" bestFit="1" customWidth="1"/>
    <col min="13319" max="13319" width="14.26953125" style="5" customWidth="1"/>
    <col min="13320" max="13562" width="9.1796875" style="5"/>
    <col min="13563" max="13563" width="12.81640625" style="5" customWidth="1"/>
    <col min="13564" max="13564" width="10.453125" style="5" customWidth="1"/>
    <col min="13565" max="13565" width="9.54296875" style="5" customWidth="1"/>
    <col min="13566" max="13566" width="43.81640625" style="5" customWidth="1"/>
    <col min="13567" max="13567" width="19" style="5" customWidth="1"/>
    <col min="13568" max="13568" width="36.81640625" style="5" customWidth="1"/>
    <col min="13569" max="13569" width="5.453125" style="5" customWidth="1"/>
    <col min="13570" max="13570" width="7.26953125" style="5" customWidth="1"/>
    <col min="13571" max="13571" width="16.1796875" style="5" bestFit="1" customWidth="1"/>
    <col min="13572" max="13572" width="16.7265625" style="5" bestFit="1" customWidth="1"/>
    <col min="13573" max="13573" width="14" style="5" customWidth="1"/>
    <col min="13574" max="13574" width="10.1796875" style="5" bestFit="1" customWidth="1"/>
    <col min="13575" max="13575" width="14.26953125" style="5" customWidth="1"/>
    <col min="13576" max="13818" width="9.1796875" style="5"/>
    <col min="13819" max="13819" width="12.81640625" style="5" customWidth="1"/>
    <col min="13820" max="13820" width="10.453125" style="5" customWidth="1"/>
    <col min="13821" max="13821" width="9.54296875" style="5" customWidth="1"/>
    <col min="13822" max="13822" width="43.81640625" style="5" customWidth="1"/>
    <col min="13823" max="13823" width="19" style="5" customWidth="1"/>
    <col min="13824" max="13824" width="36.81640625" style="5" customWidth="1"/>
    <col min="13825" max="13825" width="5.453125" style="5" customWidth="1"/>
    <col min="13826" max="13826" width="7.26953125" style="5" customWidth="1"/>
    <col min="13827" max="13827" width="16.1796875" style="5" bestFit="1" customWidth="1"/>
    <col min="13828" max="13828" width="16.7265625" style="5" bestFit="1" customWidth="1"/>
    <col min="13829" max="13829" width="14" style="5" customWidth="1"/>
    <col min="13830" max="13830" width="10.1796875" style="5" bestFit="1" customWidth="1"/>
    <col min="13831" max="13831" width="14.26953125" style="5" customWidth="1"/>
    <col min="13832" max="14074" width="9.1796875" style="5"/>
    <col min="14075" max="14075" width="12.81640625" style="5" customWidth="1"/>
    <col min="14076" max="14076" width="10.453125" style="5" customWidth="1"/>
    <col min="14077" max="14077" width="9.54296875" style="5" customWidth="1"/>
    <col min="14078" max="14078" width="43.81640625" style="5" customWidth="1"/>
    <col min="14079" max="14079" width="19" style="5" customWidth="1"/>
    <col min="14080" max="14080" width="36.81640625" style="5" customWidth="1"/>
    <col min="14081" max="14081" width="5.453125" style="5" customWidth="1"/>
    <col min="14082" max="14082" width="7.26953125" style="5" customWidth="1"/>
    <col min="14083" max="14083" width="16.1796875" style="5" bestFit="1" customWidth="1"/>
    <col min="14084" max="14084" width="16.7265625" style="5" bestFit="1" customWidth="1"/>
    <col min="14085" max="14085" width="14" style="5" customWidth="1"/>
    <col min="14086" max="14086" width="10.1796875" style="5" bestFit="1" customWidth="1"/>
    <col min="14087" max="14087" width="14.26953125" style="5" customWidth="1"/>
    <col min="14088" max="14330" width="9.1796875" style="5"/>
    <col min="14331" max="14331" width="12.81640625" style="5" customWidth="1"/>
    <col min="14332" max="14332" width="10.453125" style="5" customWidth="1"/>
    <col min="14333" max="14333" width="9.54296875" style="5" customWidth="1"/>
    <col min="14334" max="14334" width="43.81640625" style="5" customWidth="1"/>
    <col min="14335" max="14335" width="19" style="5" customWidth="1"/>
    <col min="14336" max="14336" width="36.81640625" style="5" customWidth="1"/>
    <col min="14337" max="14337" width="5.453125" style="5" customWidth="1"/>
    <col min="14338" max="14338" width="7.26953125" style="5" customWidth="1"/>
    <col min="14339" max="14339" width="16.1796875" style="5" bestFit="1" customWidth="1"/>
    <col min="14340" max="14340" width="16.7265625" style="5" bestFit="1" customWidth="1"/>
    <col min="14341" max="14341" width="14" style="5" customWidth="1"/>
    <col min="14342" max="14342" width="10.1796875" style="5" bestFit="1" customWidth="1"/>
    <col min="14343" max="14343" width="14.26953125" style="5" customWidth="1"/>
    <col min="14344" max="14586" width="9.1796875" style="5"/>
    <col min="14587" max="14587" width="12.81640625" style="5" customWidth="1"/>
    <col min="14588" max="14588" width="10.453125" style="5" customWidth="1"/>
    <col min="14589" max="14589" width="9.54296875" style="5" customWidth="1"/>
    <col min="14590" max="14590" width="43.81640625" style="5" customWidth="1"/>
    <col min="14591" max="14591" width="19" style="5" customWidth="1"/>
    <col min="14592" max="14592" width="36.81640625" style="5" customWidth="1"/>
    <col min="14593" max="14593" width="5.453125" style="5" customWidth="1"/>
    <col min="14594" max="14594" width="7.26953125" style="5" customWidth="1"/>
    <col min="14595" max="14595" width="16.1796875" style="5" bestFit="1" customWidth="1"/>
    <col min="14596" max="14596" width="16.7265625" style="5" bestFit="1" customWidth="1"/>
    <col min="14597" max="14597" width="14" style="5" customWidth="1"/>
    <col min="14598" max="14598" width="10.1796875" style="5" bestFit="1" customWidth="1"/>
    <col min="14599" max="14599" width="14.26953125" style="5" customWidth="1"/>
    <col min="14600" max="14842" width="9.1796875" style="5"/>
    <col min="14843" max="14843" width="12.81640625" style="5" customWidth="1"/>
    <col min="14844" max="14844" width="10.453125" style="5" customWidth="1"/>
    <col min="14845" max="14845" width="9.54296875" style="5" customWidth="1"/>
    <col min="14846" max="14846" width="43.81640625" style="5" customWidth="1"/>
    <col min="14847" max="14847" width="19" style="5" customWidth="1"/>
    <col min="14848" max="14848" width="36.81640625" style="5" customWidth="1"/>
    <col min="14849" max="14849" width="5.453125" style="5" customWidth="1"/>
    <col min="14850" max="14850" width="7.26953125" style="5" customWidth="1"/>
    <col min="14851" max="14851" width="16.1796875" style="5" bestFit="1" customWidth="1"/>
    <col min="14852" max="14852" width="16.7265625" style="5" bestFit="1" customWidth="1"/>
    <col min="14853" max="14853" width="14" style="5" customWidth="1"/>
    <col min="14854" max="14854" width="10.1796875" style="5" bestFit="1" customWidth="1"/>
    <col min="14855" max="14855" width="14.26953125" style="5" customWidth="1"/>
    <col min="14856" max="15098" width="9.1796875" style="5"/>
    <col min="15099" max="15099" width="12.81640625" style="5" customWidth="1"/>
    <col min="15100" max="15100" width="10.453125" style="5" customWidth="1"/>
    <col min="15101" max="15101" width="9.54296875" style="5" customWidth="1"/>
    <col min="15102" max="15102" width="43.81640625" style="5" customWidth="1"/>
    <col min="15103" max="15103" width="19" style="5" customWidth="1"/>
    <col min="15104" max="15104" width="36.81640625" style="5" customWidth="1"/>
    <col min="15105" max="15105" width="5.453125" style="5" customWidth="1"/>
    <col min="15106" max="15106" width="7.26953125" style="5" customWidth="1"/>
    <col min="15107" max="15107" width="16.1796875" style="5" bestFit="1" customWidth="1"/>
    <col min="15108" max="15108" width="16.7265625" style="5" bestFit="1" customWidth="1"/>
    <col min="15109" max="15109" width="14" style="5" customWidth="1"/>
    <col min="15110" max="15110" width="10.1796875" style="5" bestFit="1" customWidth="1"/>
    <col min="15111" max="15111" width="14.26953125" style="5" customWidth="1"/>
    <col min="15112" max="15354" width="9.1796875" style="5"/>
    <col min="15355" max="15355" width="12.81640625" style="5" customWidth="1"/>
    <col min="15356" max="15356" width="10.453125" style="5" customWidth="1"/>
    <col min="15357" max="15357" width="9.54296875" style="5" customWidth="1"/>
    <col min="15358" max="15358" width="43.81640625" style="5" customWidth="1"/>
    <col min="15359" max="15359" width="19" style="5" customWidth="1"/>
    <col min="15360" max="15360" width="36.81640625" style="5" customWidth="1"/>
    <col min="15361" max="15361" width="5.453125" style="5" customWidth="1"/>
    <col min="15362" max="15362" width="7.26953125" style="5" customWidth="1"/>
    <col min="15363" max="15363" width="16.1796875" style="5" bestFit="1" customWidth="1"/>
    <col min="15364" max="15364" width="16.7265625" style="5" bestFit="1" customWidth="1"/>
    <col min="15365" max="15365" width="14" style="5" customWidth="1"/>
    <col min="15366" max="15366" width="10.1796875" style="5" bestFit="1" customWidth="1"/>
    <col min="15367" max="15367" width="14.26953125" style="5" customWidth="1"/>
    <col min="15368" max="15610" width="9.1796875" style="5"/>
    <col min="15611" max="15611" width="12.81640625" style="5" customWidth="1"/>
    <col min="15612" max="15612" width="10.453125" style="5" customWidth="1"/>
    <col min="15613" max="15613" width="9.54296875" style="5" customWidth="1"/>
    <col min="15614" max="15614" width="43.81640625" style="5" customWidth="1"/>
    <col min="15615" max="15615" width="19" style="5" customWidth="1"/>
    <col min="15616" max="15616" width="36.81640625" style="5" customWidth="1"/>
    <col min="15617" max="15617" width="5.453125" style="5" customWidth="1"/>
    <col min="15618" max="15618" width="7.26953125" style="5" customWidth="1"/>
    <col min="15619" max="15619" width="16.1796875" style="5" bestFit="1" customWidth="1"/>
    <col min="15620" max="15620" width="16.7265625" style="5" bestFit="1" customWidth="1"/>
    <col min="15621" max="15621" width="14" style="5" customWidth="1"/>
    <col min="15622" max="15622" width="10.1796875" style="5" bestFit="1" customWidth="1"/>
    <col min="15623" max="15623" width="14.26953125" style="5" customWidth="1"/>
    <col min="15624" max="15866" width="9.1796875" style="5"/>
    <col min="15867" max="15867" width="12.81640625" style="5" customWidth="1"/>
    <col min="15868" max="15868" width="10.453125" style="5" customWidth="1"/>
    <col min="15869" max="15869" width="9.54296875" style="5" customWidth="1"/>
    <col min="15870" max="15870" width="43.81640625" style="5" customWidth="1"/>
    <col min="15871" max="15871" width="19" style="5" customWidth="1"/>
    <col min="15872" max="15872" width="36.81640625" style="5" customWidth="1"/>
    <col min="15873" max="15873" width="5.453125" style="5" customWidth="1"/>
    <col min="15874" max="15874" width="7.26953125" style="5" customWidth="1"/>
    <col min="15875" max="15875" width="16.1796875" style="5" bestFit="1" customWidth="1"/>
    <col min="15876" max="15876" width="16.7265625" style="5" bestFit="1" customWidth="1"/>
    <col min="15877" max="15877" width="14" style="5" customWidth="1"/>
    <col min="15878" max="15878" width="10.1796875" style="5" bestFit="1" customWidth="1"/>
    <col min="15879" max="15879" width="14.26953125" style="5" customWidth="1"/>
    <col min="15880" max="16122" width="9.1796875" style="5"/>
    <col min="16123" max="16123" width="12.81640625" style="5" customWidth="1"/>
    <col min="16124" max="16124" width="10.453125" style="5" customWidth="1"/>
    <col min="16125" max="16125" width="9.54296875" style="5" customWidth="1"/>
    <col min="16126" max="16126" width="43.81640625" style="5" customWidth="1"/>
    <col min="16127" max="16127" width="19" style="5" customWidth="1"/>
    <col min="16128" max="16128" width="36.81640625" style="5" customWidth="1"/>
    <col min="16129" max="16129" width="5.453125" style="5" customWidth="1"/>
    <col min="16130" max="16130" width="7.26953125" style="5" customWidth="1"/>
    <col min="16131" max="16131" width="16.1796875" style="5" bestFit="1" customWidth="1"/>
    <col min="16132" max="16132" width="16.7265625" style="5" bestFit="1" customWidth="1"/>
    <col min="16133" max="16133" width="14" style="5" customWidth="1"/>
    <col min="16134" max="16134" width="10.1796875" style="5" bestFit="1" customWidth="1"/>
    <col min="16135" max="16135" width="14.26953125" style="5" customWidth="1"/>
    <col min="16136" max="16384" width="9.1796875" style="5"/>
  </cols>
  <sheetData>
    <row r="1" spans="1:10" s="175" customFormat="1" ht="16.5">
      <c r="A1" s="176" t="s">
        <v>296</v>
      </c>
      <c r="B1" s="374" t="s">
        <v>403</v>
      </c>
      <c r="C1" s="374"/>
      <c r="D1" s="374"/>
      <c r="E1" s="374"/>
    </row>
    <row r="2" spans="1:10" s="175" customFormat="1" ht="15.5">
      <c r="A2" s="176" t="s">
        <v>297</v>
      </c>
      <c r="B2" s="175" t="s">
        <v>404</v>
      </c>
      <c r="D2" s="177"/>
      <c r="E2" s="273"/>
    </row>
    <row r="3" spans="1:10" s="10" customFormat="1" ht="40.5" customHeight="1">
      <c r="A3" s="443" t="s">
        <v>149</v>
      </c>
      <c r="B3" s="443"/>
      <c r="C3" s="443"/>
      <c r="D3" s="443"/>
      <c r="E3" s="443"/>
      <c r="F3" s="443"/>
      <c r="G3" s="443"/>
      <c r="H3" s="443"/>
      <c r="I3" s="443"/>
    </row>
    <row r="4" spans="1:10" s="11" customFormat="1" ht="22.5" customHeight="1">
      <c r="A4" s="444" t="s">
        <v>412</v>
      </c>
      <c r="B4" s="444"/>
      <c r="C4" s="444"/>
      <c r="D4" s="444"/>
      <c r="E4" s="444"/>
      <c r="F4" s="444"/>
      <c r="G4" s="444"/>
      <c r="H4" s="444"/>
      <c r="I4" s="444"/>
    </row>
    <row r="5" spans="1:10" s="12" customFormat="1" ht="19.5" customHeight="1">
      <c r="A5" s="445" t="s">
        <v>150</v>
      </c>
      <c r="B5" s="446" t="s">
        <v>151</v>
      </c>
      <c r="C5" s="446"/>
      <c r="D5" s="447" t="s">
        <v>152</v>
      </c>
      <c r="E5" s="447" t="s">
        <v>153</v>
      </c>
      <c r="F5" s="449" t="s">
        <v>154</v>
      </c>
      <c r="G5" s="447" t="s">
        <v>155</v>
      </c>
      <c r="H5" s="451" t="s">
        <v>156</v>
      </c>
      <c r="I5" s="451" t="s">
        <v>157</v>
      </c>
      <c r="J5" s="433" t="s">
        <v>407</v>
      </c>
    </row>
    <row r="6" spans="1:10" s="12" customFormat="1" ht="27.75" customHeight="1">
      <c r="A6" s="445"/>
      <c r="B6" s="13" t="s">
        <v>159</v>
      </c>
      <c r="C6" s="14" t="s">
        <v>160</v>
      </c>
      <c r="D6" s="448"/>
      <c r="E6" s="448"/>
      <c r="F6" s="450"/>
      <c r="G6" s="448"/>
      <c r="H6" s="452"/>
      <c r="I6" s="452"/>
      <c r="J6" s="434"/>
    </row>
    <row r="7" spans="1:10" s="12" customFormat="1" ht="18" customHeight="1">
      <c r="A7" s="15" t="s">
        <v>161</v>
      </c>
      <c r="B7" s="15" t="s">
        <v>162</v>
      </c>
      <c r="C7" s="16" t="s">
        <v>163</v>
      </c>
      <c r="D7" s="17" t="s">
        <v>164</v>
      </c>
      <c r="E7" s="17" t="s">
        <v>165</v>
      </c>
      <c r="F7" s="17" t="s">
        <v>166</v>
      </c>
      <c r="G7" s="17" t="s">
        <v>167</v>
      </c>
      <c r="H7" s="18">
        <v>1</v>
      </c>
      <c r="I7" s="18">
        <v>3</v>
      </c>
      <c r="J7" s="342"/>
    </row>
    <row r="8" spans="1:10" s="26" customFormat="1" ht="21" customHeight="1">
      <c r="A8" s="19" t="str">
        <f>IF(E8&lt;&gt;"",NKC!A9,"")</f>
        <v>05/01/2018</v>
      </c>
      <c r="B8" s="20" t="s">
        <v>390</v>
      </c>
      <c r="C8" s="272" t="str">
        <f>IF(E8&lt;&gt;"",NKC!C9,"")</f>
        <v>HĐ0000278</v>
      </c>
      <c r="D8" s="21" t="str">
        <f>IF(E8&lt;&gt;"",NKC!E9,"")</f>
        <v xml:space="preserve">Nhập kho Tủ lạnh Hitachi 395L </v>
      </c>
      <c r="E8" s="21" t="str">
        <f>IF(LEFT(NKC!F9,3)="156",NKC!L9,"")</f>
        <v>TLHITA395</v>
      </c>
      <c r="F8" s="22" t="str">
        <f t="shared" ref="F8" si="0">IF(E8&lt;&gt;"",VLOOKUP(E8,MaHH,2,0),"")</f>
        <v xml:space="preserve">Tủ lạnh Hitachi 395L </v>
      </c>
      <c r="G8" s="23" t="str">
        <f t="shared" ref="G8" si="1">IF(E8&lt;&gt;"",VLOOKUP(E8,MaHH,3,0),"")</f>
        <v>Chiếc</v>
      </c>
      <c r="H8" s="24">
        <f>IF(E8&lt;&gt;"",NKC!J9,0)</f>
        <v>5</v>
      </c>
      <c r="I8" s="25">
        <f>IF(E8&lt;&gt;"",NKC!H9,0)</f>
        <v>60000000</v>
      </c>
      <c r="J8" s="435">
        <v>1.5</v>
      </c>
    </row>
    <row r="9" spans="1:10" s="26" customFormat="1" ht="21" customHeight="1">
      <c r="A9" s="19" t="str">
        <f>IF(E9&lt;&gt;"",NKC!A10,"")</f>
        <v>05/01/2018</v>
      </c>
      <c r="B9" s="20" t="s">
        <v>390</v>
      </c>
      <c r="C9" s="272" t="str">
        <f>IF(E9&lt;&gt;"",NKC!C10,"")</f>
        <v>HĐ0000278</v>
      </c>
      <c r="D9" s="21" t="str">
        <f>IF(E9&lt;&gt;"",NKC!E10,"")</f>
        <v>Nhập kho Tủ lạnh  Hitachi 600L</v>
      </c>
      <c r="E9" s="21" t="str">
        <f>IF(LEFT(NKC!F10,3)="156",NKC!L10,"")</f>
        <v>TLHITA600</v>
      </c>
      <c r="F9" s="22" t="str">
        <f t="shared" ref="F9:F32" si="2">IF(E9&lt;&gt;"",VLOOKUP(E9,MaHH,2,0),"")</f>
        <v>Tủ lạnh  Hitachi 600L</v>
      </c>
      <c r="G9" s="23" t="str">
        <f t="shared" ref="G9:G32" si="3">IF(E9&lt;&gt;"",VLOOKUP(E9,MaHH,3,0),"")</f>
        <v>Chiếc</v>
      </c>
      <c r="H9" s="24">
        <f>IF(E9&lt;&gt;"",NKC!J10,0)</f>
        <v>6</v>
      </c>
      <c r="I9" s="25">
        <f>IF(E9&lt;&gt;"",NKC!H10,0)</f>
        <v>240000000</v>
      </c>
      <c r="J9" s="436"/>
    </row>
    <row r="10" spans="1:10" s="26" customFormat="1" ht="21" customHeight="1">
      <c r="A10" s="19" t="str">
        <f>IF(E10&lt;&gt;"",NKC!A11,"")</f>
        <v>05/01/2018</v>
      </c>
      <c r="B10" s="20" t="s">
        <v>390</v>
      </c>
      <c r="C10" s="272" t="str">
        <f>IF(E10&lt;&gt;"",NKC!C11,"")</f>
        <v>HĐ0000278</v>
      </c>
      <c r="D10" s="21" t="str">
        <f>IF(E10&lt;&gt;"",NKC!E11,"")</f>
        <v xml:space="preserve">Nhập kho Tủ lạnh Panasonic Inverter </v>
      </c>
      <c r="E10" s="21" t="str">
        <f>IF(LEFT(NKC!F11,3)="156",NKC!L11,"")</f>
        <v>TLPANAINV</v>
      </c>
      <c r="F10" s="22" t="str">
        <f t="shared" si="2"/>
        <v xml:space="preserve">Tủ lạnh Panasonic Inverter </v>
      </c>
      <c r="G10" s="23" t="str">
        <f t="shared" si="3"/>
        <v>Chiếc</v>
      </c>
      <c r="H10" s="24">
        <f>IF(E10&lt;&gt;"",NKC!J11,0)</f>
        <v>4</v>
      </c>
      <c r="I10" s="25">
        <f>IF(E10&lt;&gt;"",NKC!H11,0)</f>
        <v>20000000</v>
      </c>
      <c r="J10" s="437"/>
    </row>
    <row r="11" spans="1:10" s="26" customFormat="1" ht="21" hidden="1" customHeight="1">
      <c r="A11" s="19" t="str">
        <f>IF(E11&lt;&gt;"",NKC!A12,"")</f>
        <v/>
      </c>
      <c r="B11" s="20" t="str">
        <f>IF(LEFT(NKC!B12,3)="PNK",NKC!B12,"")</f>
        <v/>
      </c>
      <c r="C11" s="272" t="str">
        <f>IF(E11&lt;&gt;"",NKC!C12,"")</f>
        <v/>
      </c>
      <c r="D11" s="21" t="str">
        <f>IF(E11&lt;&gt;"",NKC!E12,"")</f>
        <v/>
      </c>
      <c r="E11" s="21" t="str">
        <f>IF(LEFT(NKC!F12,3)="156",NKC!L12,"")</f>
        <v/>
      </c>
      <c r="F11" s="22" t="str">
        <f t="shared" si="2"/>
        <v/>
      </c>
      <c r="G11" s="23" t="str">
        <f t="shared" si="3"/>
        <v/>
      </c>
      <c r="H11" s="24">
        <f>IF(E11&lt;&gt;"",NKC!J12,0)</f>
        <v>0</v>
      </c>
      <c r="I11" s="25">
        <f>IF(E11&lt;&gt;"",NKC!H12,0)</f>
        <v>0</v>
      </c>
    </row>
    <row r="12" spans="1:10" s="26" customFormat="1" ht="21" hidden="1" customHeight="1">
      <c r="A12" s="19" t="str">
        <f>IF(E12&lt;&gt;"",NKC!A13,"")</f>
        <v/>
      </c>
      <c r="B12" s="20" t="str">
        <f>IF(LEFT(NKC!B13,3)="PNK",NKC!B13,"")</f>
        <v/>
      </c>
      <c r="C12" s="272" t="str">
        <f>IF(E12&lt;&gt;"",NKC!C13,"")</f>
        <v/>
      </c>
      <c r="D12" s="21" t="str">
        <f>IF(E12&lt;&gt;"",NKC!E13,"")</f>
        <v/>
      </c>
      <c r="E12" s="21" t="str">
        <f>IF(LEFT(NKC!F13,3)="156",NKC!L13,"")</f>
        <v/>
      </c>
      <c r="F12" s="22" t="str">
        <f t="shared" si="2"/>
        <v/>
      </c>
      <c r="G12" s="23" t="str">
        <f t="shared" si="3"/>
        <v/>
      </c>
      <c r="H12" s="24">
        <f>IF(E12&lt;&gt;"",NKC!J13,0)</f>
        <v>0</v>
      </c>
      <c r="I12" s="25">
        <f>IF(E12&lt;&gt;"",NKC!H13,0)</f>
        <v>0</v>
      </c>
    </row>
    <row r="13" spans="1:10" s="26" customFormat="1" ht="21" hidden="1" customHeight="1">
      <c r="A13" s="19" t="str">
        <f>IF(E13&lt;&gt;"",NKC!A14,"")</f>
        <v/>
      </c>
      <c r="B13" s="20" t="str">
        <f>IF(LEFT(NKC!B14,3)="PNK",NKC!B14,"")</f>
        <v/>
      </c>
      <c r="C13" s="272" t="str">
        <f>IF(E13&lt;&gt;"",NKC!C14,"")</f>
        <v/>
      </c>
      <c r="D13" s="21" t="str">
        <f>IF(E13&lt;&gt;"",NKC!E14,"")</f>
        <v/>
      </c>
      <c r="E13" s="21" t="str">
        <f>IF(LEFT(NKC!F14,3)="156",NKC!L14,"")</f>
        <v/>
      </c>
      <c r="F13" s="22" t="str">
        <f t="shared" si="2"/>
        <v/>
      </c>
      <c r="G13" s="23" t="str">
        <f t="shared" si="3"/>
        <v/>
      </c>
      <c r="H13" s="24">
        <f>IF(E13&lt;&gt;"",NKC!J14,0)</f>
        <v>0</v>
      </c>
      <c r="I13" s="25">
        <f>IF(E13&lt;&gt;"",NKC!H14,0)</f>
        <v>0</v>
      </c>
    </row>
    <row r="14" spans="1:10" s="26" customFormat="1" ht="21" hidden="1" customHeight="1">
      <c r="A14" s="19" t="str">
        <f>IF(E14&lt;&gt;"",NKC!A15,"")</f>
        <v/>
      </c>
      <c r="B14" s="20" t="str">
        <f>IF(LEFT(NKC!B15,3)="PNK",NKC!B15,"")</f>
        <v/>
      </c>
      <c r="C14" s="272" t="str">
        <f>IF(E14&lt;&gt;"",NKC!C15,"")</f>
        <v/>
      </c>
      <c r="D14" s="21" t="str">
        <f>IF(E14&lt;&gt;"",NKC!E15,"")</f>
        <v/>
      </c>
      <c r="E14" s="21" t="str">
        <f>IF(LEFT(NKC!F15,3)="156",NKC!L15,"")</f>
        <v/>
      </c>
      <c r="F14" s="22" t="str">
        <f t="shared" si="2"/>
        <v/>
      </c>
      <c r="G14" s="23" t="str">
        <f t="shared" si="3"/>
        <v/>
      </c>
      <c r="H14" s="24">
        <f>IF(E14&lt;&gt;"",NKC!J15,0)</f>
        <v>0</v>
      </c>
      <c r="I14" s="25">
        <f>IF(E14&lt;&gt;"",NKC!H15,0)</f>
        <v>0</v>
      </c>
    </row>
    <row r="15" spans="1:10" s="26" customFormat="1" ht="21" hidden="1" customHeight="1">
      <c r="A15" s="19" t="str">
        <f>IF(E15&lt;&gt;"",NKC!A18,"")</f>
        <v/>
      </c>
      <c r="B15" s="20" t="str">
        <f>IF(LEFT(NKC!B18,3)="PNK",NKC!B18,"")</f>
        <v/>
      </c>
      <c r="C15" s="272" t="str">
        <f>IF(E15&lt;&gt;"",NKC!C18,"")</f>
        <v/>
      </c>
      <c r="D15" s="21" t="str">
        <f>IF(E15&lt;&gt;"",NKC!E18,"")</f>
        <v/>
      </c>
      <c r="E15" s="21" t="str">
        <f>IF(LEFT(NKC!F18,3)="156",NKC!L18,"")</f>
        <v/>
      </c>
      <c r="F15" s="22" t="str">
        <f t="shared" si="2"/>
        <v/>
      </c>
      <c r="G15" s="23" t="str">
        <f t="shared" si="3"/>
        <v/>
      </c>
      <c r="H15" s="24">
        <f>IF(E15&lt;&gt;"",NKC!J18,0)</f>
        <v>0</v>
      </c>
      <c r="I15" s="25">
        <f>IF(E15&lt;&gt;"",NKC!H18,0)</f>
        <v>0</v>
      </c>
    </row>
    <row r="16" spans="1:10" s="26" customFormat="1" ht="21" hidden="1" customHeight="1">
      <c r="A16" s="19" t="str">
        <f>IF(E16&lt;&gt;"",NKC!A19,"")</f>
        <v/>
      </c>
      <c r="B16" s="20" t="str">
        <f>IF(LEFT(NKC!B19,3)="PNK",NKC!B19,"")</f>
        <v/>
      </c>
      <c r="C16" s="272" t="str">
        <f>IF(E16&lt;&gt;"",NKC!C19,"")</f>
        <v/>
      </c>
      <c r="D16" s="21" t="str">
        <f>IF(E16&lt;&gt;"",NKC!E19,"")</f>
        <v/>
      </c>
      <c r="E16" s="21" t="str">
        <f>IF(LEFT(NKC!F19,3)="156",NKC!L19,"")</f>
        <v/>
      </c>
      <c r="F16" s="22" t="str">
        <f t="shared" si="2"/>
        <v/>
      </c>
      <c r="G16" s="23" t="str">
        <f t="shared" si="3"/>
        <v/>
      </c>
      <c r="H16" s="24">
        <f>IF(E16&lt;&gt;"",NKC!J19,0)</f>
        <v>0</v>
      </c>
      <c r="I16" s="25">
        <f>IF(E16&lt;&gt;"",NKC!H19,0)</f>
        <v>0</v>
      </c>
    </row>
    <row r="17" spans="1:9" s="26" customFormat="1" ht="21" hidden="1" customHeight="1">
      <c r="A17" s="19" t="str">
        <f>IF(E17&lt;&gt;"",NKC!A20,"")</f>
        <v/>
      </c>
      <c r="B17" s="20" t="str">
        <f>IF(LEFT(NKC!B20,3)="PNK",NKC!B20,"")</f>
        <v/>
      </c>
      <c r="C17" s="272" t="str">
        <f>IF(E17&lt;&gt;"",NKC!C20,"")</f>
        <v/>
      </c>
      <c r="D17" s="21" t="str">
        <f>IF(E17&lt;&gt;"",NKC!E20,"")</f>
        <v/>
      </c>
      <c r="E17" s="21" t="str">
        <f>IF(LEFT(NKC!F20,3)="156",NKC!L20,"")</f>
        <v/>
      </c>
      <c r="F17" s="22" t="str">
        <f t="shared" si="2"/>
        <v/>
      </c>
      <c r="G17" s="23" t="str">
        <f t="shared" si="3"/>
        <v/>
      </c>
      <c r="H17" s="24">
        <f>IF(E17&lt;&gt;"",NKC!J20,0)</f>
        <v>0</v>
      </c>
      <c r="I17" s="25">
        <f>IF(E17&lt;&gt;"",NKC!H20,0)</f>
        <v>0</v>
      </c>
    </row>
    <row r="18" spans="1:9" s="26" customFormat="1" ht="21" hidden="1" customHeight="1">
      <c r="A18" s="19" t="str">
        <f>IF(E18&lt;&gt;"",NKC!A23,"")</f>
        <v/>
      </c>
      <c r="B18" s="20" t="str">
        <f>IF(LEFT(NKC!B23,3)="PNK",NKC!B23,"")</f>
        <v/>
      </c>
      <c r="C18" s="272" t="str">
        <f>IF(E18&lt;&gt;"",NKC!C23,"")</f>
        <v/>
      </c>
      <c r="D18" s="21" t="str">
        <f>IF(E18&lt;&gt;"",NKC!E23,"")</f>
        <v/>
      </c>
      <c r="E18" s="21" t="str">
        <f>IF(LEFT(NKC!F23,3)="156",NKC!L23,"")</f>
        <v/>
      </c>
      <c r="F18" s="22" t="str">
        <f t="shared" si="2"/>
        <v/>
      </c>
      <c r="G18" s="23" t="str">
        <f t="shared" si="3"/>
        <v/>
      </c>
      <c r="H18" s="24">
        <f>IF(E18&lt;&gt;"",NKC!J23,0)</f>
        <v>0</v>
      </c>
      <c r="I18" s="25">
        <f>IF(E18&lt;&gt;"",NKC!H23,0)</f>
        <v>0</v>
      </c>
    </row>
    <row r="19" spans="1:9" s="26" customFormat="1" ht="21" hidden="1" customHeight="1">
      <c r="A19" s="19" t="str">
        <f>IF(E19&lt;&gt;"",NKC!A24,"")</f>
        <v/>
      </c>
      <c r="B19" s="20" t="str">
        <f>IF(LEFT(NKC!B24,3)="PNK",NKC!B24,"")</f>
        <v/>
      </c>
      <c r="C19" s="272" t="str">
        <f>IF(E19&lt;&gt;"",NKC!C24,"")</f>
        <v/>
      </c>
      <c r="D19" s="21" t="str">
        <f>IF(E19&lt;&gt;"",NKC!E24,"")</f>
        <v/>
      </c>
      <c r="E19" s="21" t="str">
        <f>IF(LEFT(NKC!F24,3)="156",NKC!L24,"")</f>
        <v/>
      </c>
      <c r="F19" s="22" t="str">
        <f t="shared" si="2"/>
        <v/>
      </c>
      <c r="G19" s="23" t="str">
        <f t="shared" si="3"/>
        <v/>
      </c>
      <c r="H19" s="24">
        <f>IF(E19&lt;&gt;"",NKC!J24,0)</f>
        <v>0</v>
      </c>
      <c r="I19" s="25">
        <f>IF(E19&lt;&gt;"",NKC!H24,0)</f>
        <v>0</v>
      </c>
    </row>
    <row r="20" spans="1:9" s="26" customFormat="1" ht="21" hidden="1" customHeight="1">
      <c r="A20" s="19" t="str">
        <f>IF(E20&lt;&gt;"",NKC!A25,"")</f>
        <v/>
      </c>
      <c r="B20" s="20" t="str">
        <f>IF(LEFT(NKC!B25,3)="PNK",NKC!B25,"")</f>
        <v/>
      </c>
      <c r="C20" s="272" t="str">
        <f>IF(E20&lt;&gt;"",NKC!C25,"")</f>
        <v/>
      </c>
      <c r="D20" s="21" t="str">
        <f>IF(E20&lt;&gt;"",NKC!E25,"")</f>
        <v/>
      </c>
      <c r="E20" s="21" t="str">
        <f>IF(LEFT(NKC!F25,3)="156",NKC!L25,"")</f>
        <v/>
      </c>
      <c r="F20" s="22" t="str">
        <f t="shared" si="2"/>
        <v/>
      </c>
      <c r="G20" s="23" t="str">
        <f t="shared" si="3"/>
        <v/>
      </c>
      <c r="H20" s="24">
        <f>IF(E20&lt;&gt;"",NKC!J25,0)</f>
        <v>0</v>
      </c>
      <c r="I20" s="25">
        <f>IF(E20&lt;&gt;"",NKC!H25,0)</f>
        <v>0</v>
      </c>
    </row>
    <row r="21" spans="1:9" s="26" customFormat="1" ht="21" hidden="1" customHeight="1">
      <c r="A21" s="19" t="str">
        <f>IF(E21&lt;&gt;"",NKC!A26,"")</f>
        <v/>
      </c>
      <c r="B21" s="20" t="str">
        <f>IF(LEFT(NKC!B26,3)="PNK",NKC!B26,"")</f>
        <v/>
      </c>
      <c r="C21" s="272" t="str">
        <f>IF(E21&lt;&gt;"",NKC!C26,"")</f>
        <v/>
      </c>
      <c r="D21" s="21" t="str">
        <f>IF(E21&lt;&gt;"",NKC!E26,"")</f>
        <v/>
      </c>
      <c r="E21" s="21" t="str">
        <f>IF(LEFT(NKC!F26,3)="156",NKC!L26,"")</f>
        <v/>
      </c>
      <c r="F21" s="22" t="str">
        <f t="shared" si="2"/>
        <v/>
      </c>
      <c r="G21" s="23" t="str">
        <f t="shared" si="3"/>
        <v/>
      </c>
      <c r="H21" s="24">
        <f>IF(E21&lt;&gt;"",NKC!J26,0)</f>
        <v>0</v>
      </c>
      <c r="I21" s="25">
        <f>IF(E21&lt;&gt;"",NKC!H26,0)</f>
        <v>0</v>
      </c>
    </row>
    <row r="22" spans="1:9" s="26" customFormat="1" ht="21" hidden="1" customHeight="1">
      <c r="A22" s="19" t="str">
        <f>IF(E22&lt;&gt;"",NKC!A27,"")</f>
        <v/>
      </c>
      <c r="B22" s="20" t="str">
        <f>IF(LEFT(NKC!B27,3)="PNK",NKC!B27,"")</f>
        <v/>
      </c>
      <c r="C22" s="272" t="str">
        <f>IF(E22&lt;&gt;"",NKC!C27,"")</f>
        <v/>
      </c>
      <c r="D22" s="21" t="str">
        <f>IF(E22&lt;&gt;"",NKC!E27,"")</f>
        <v/>
      </c>
      <c r="E22" s="21" t="str">
        <f>IF(LEFT(NKC!F27,3)="156",NKC!L27,"")</f>
        <v/>
      </c>
      <c r="F22" s="22" t="str">
        <f t="shared" si="2"/>
        <v/>
      </c>
      <c r="G22" s="23" t="str">
        <f t="shared" si="3"/>
        <v/>
      </c>
      <c r="H22" s="24">
        <f>IF(E22&lt;&gt;"",NKC!J27,0)</f>
        <v>0</v>
      </c>
      <c r="I22" s="25">
        <f>IF(E22&lt;&gt;"",NKC!H27,0)</f>
        <v>0</v>
      </c>
    </row>
    <row r="23" spans="1:9" s="26" customFormat="1" ht="21" hidden="1" customHeight="1">
      <c r="A23" s="19" t="str">
        <f>IF(E23&lt;&gt;"",NKC!A28,"")</f>
        <v/>
      </c>
      <c r="B23" s="20" t="str">
        <f>IF(LEFT(NKC!B28,3)="PNK",NKC!B28,"")</f>
        <v/>
      </c>
      <c r="C23" s="272" t="str">
        <f>IF(E23&lt;&gt;"",NKC!C28,"")</f>
        <v/>
      </c>
      <c r="D23" s="21" t="str">
        <f>IF(E23&lt;&gt;"",NKC!E28,"")</f>
        <v/>
      </c>
      <c r="E23" s="21" t="str">
        <f>IF(LEFT(NKC!F28,3)="156",NKC!L28,"")</f>
        <v/>
      </c>
      <c r="F23" s="22" t="str">
        <f t="shared" si="2"/>
        <v/>
      </c>
      <c r="G23" s="23" t="str">
        <f t="shared" si="3"/>
        <v/>
      </c>
      <c r="H23" s="24">
        <f>IF(E23&lt;&gt;"",NKC!J28,0)</f>
        <v>0</v>
      </c>
      <c r="I23" s="25">
        <f>IF(E23&lt;&gt;"",NKC!H28,0)</f>
        <v>0</v>
      </c>
    </row>
    <row r="24" spans="1:9" s="26" customFormat="1" ht="21" hidden="1" customHeight="1">
      <c r="A24" s="19" t="str">
        <f>IF(E24&lt;&gt;"",NKC!A29,"")</f>
        <v/>
      </c>
      <c r="B24" s="20" t="str">
        <f>IF(LEFT(NKC!B29,3)="PNK",NKC!B29,"")</f>
        <v/>
      </c>
      <c r="C24" s="272" t="str">
        <f>IF(E24&lt;&gt;"",NKC!C29,"")</f>
        <v/>
      </c>
      <c r="D24" s="21" t="str">
        <f>IF(E24&lt;&gt;"",NKC!E29,"")</f>
        <v/>
      </c>
      <c r="E24" s="21" t="str">
        <f>IF(LEFT(NKC!F29,3)="156",NKC!L29,"")</f>
        <v/>
      </c>
      <c r="F24" s="22" t="str">
        <f t="shared" si="2"/>
        <v/>
      </c>
      <c r="G24" s="23" t="str">
        <f t="shared" si="3"/>
        <v/>
      </c>
      <c r="H24" s="24">
        <f>IF(E24&lt;&gt;"",NKC!J29,0)</f>
        <v>0</v>
      </c>
      <c r="I24" s="25">
        <f>IF(E24&lt;&gt;"",NKC!H29,0)</f>
        <v>0</v>
      </c>
    </row>
    <row r="25" spans="1:9" s="26" customFormat="1" ht="21" hidden="1" customHeight="1">
      <c r="A25" s="19" t="str">
        <f>IF(E25&lt;&gt;"",NKC!A30,"")</f>
        <v/>
      </c>
      <c r="B25" s="20" t="str">
        <f>IF(LEFT(NKC!B30,3)="PNK",NKC!B30,"")</f>
        <v/>
      </c>
      <c r="C25" s="272" t="str">
        <f>IF(E25&lt;&gt;"",NKC!C30,"")</f>
        <v/>
      </c>
      <c r="D25" s="21" t="str">
        <f>IF(E25&lt;&gt;"",NKC!E30,"")</f>
        <v/>
      </c>
      <c r="E25" s="21" t="str">
        <f>IF(LEFT(NKC!F30,3)="156",NKC!L30,"")</f>
        <v/>
      </c>
      <c r="F25" s="22" t="str">
        <f t="shared" si="2"/>
        <v/>
      </c>
      <c r="G25" s="23" t="str">
        <f t="shared" si="3"/>
        <v/>
      </c>
      <c r="H25" s="24">
        <f>IF(E25&lt;&gt;"",NKC!J30,0)</f>
        <v>0</v>
      </c>
      <c r="I25" s="25">
        <f>IF(E25&lt;&gt;"",NKC!H30,0)</f>
        <v>0</v>
      </c>
    </row>
    <row r="26" spans="1:9" s="26" customFormat="1" ht="21" hidden="1" customHeight="1">
      <c r="A26" s="19" t="str">
        <f>IF(E26&lt;&gt;"",NKC!A31,"")</f>
        <v/>
      </c>
      <c r="B26" s="20" t="str">
        <f>IF(LEFT(NKC!B31,3)="PNK",NKC!B31,"")</f>
        <v/>
      </c>
      <c r="C26" s="272" t="str">
        <f>IF(E26&lt;&gt;"",NKC!C31,"")</f>
        <v/>
      </c>
      <c r="D26" s="21" t="str">
        <f>IF(E26&lt;&gt;"",NKC!E31,"")</f>
        <v/>
      </c>
      <c r="E26" s="21" t="str">
        <f>IF(LEFT(NKC!F31,3)="156",NKC!L31,"")</f>
        <v/>
      </c>
      <c r="F26" s="22" t="str">
        <f t="shared" si="2"/>
        <v/>
      </c>
      <c r="G26" s="23" t="str">
        <f t="shared" si="3"/>
        <v/>
      </c>
      <c r="H26" s="24">
        <f>IF(E26&lt;&gt;"",NKC!J31,0)</f>
        <v>0</v>
      </c>
      <c r="I26" s="25">
        <f>IF(E26&lt;&gt;"",NKC!H31,0)</f>
        <v>0</v>
      </c>
    </row>
    <row r="27" spans="1:9" s="26" customFormat="1" ht="21" hidden="1" customHeight="1">
      <c r="A27" s="19" t="str">
        <f>IF(E27&lt;&gt;"",NKC!A32,"")</f>
        <v/>
      </c>
      <c r="B27" s="20" t="str">
        <f>IF(LEFT(NKC!B32,3)="PNK",NKC!B32,"")</f>
        <v/>
      </c>
      <c r="C27" s="272" t="str">
        <f>IF(E27&lt;&gt;"",NKC!C32,"")</f>
        <v/>
      </c>
      <c r="D27" s="21" t="str">
        <f>IF(E27&lt;&gt;"",NKC!E32,"")</f>
        <v/>
      </c>
      <c r="E27" s="21" t="str">
        <f>IF(LEFT(NKC!F32,3)="156",NKC!L32,"")</f>
        <v/>
      </c>
      <c r="F27" s="22" t="str">
        <f t="shared" si="2"/>
        <v/>
      </c>
      <c r="G27" s="23" t="str">
        <f t="shared" si="3"/>
        <v/>
      </c>
      <c r="H27" s="24">
        <f>IF(E27&lt;&gt;"",NKC!J32,0)</f>
        <v>0</v>
      </c>
      <c r="I27" s="25">
        <f>IF(E27&lt;&gt;"",NKC!H32,0)</f>
        <v>0</v>
      </c>
    </row>
    <row r="28" spans="1:9" s="26" customFormat="1" ht="21" hidden="1" customHeight="1">
      <c r="A28" s="19" t="str">
        <f>IF(E28&lt;&gt;"",NKC!A33,"")</f>
        <v/>
      </c>
      <c r="B28" s="20" t="str">
        <f>IF(LEFT(NKC!B33,3)="PNK",NKC!B33,"")</f>
        <v/>
      </c>
      <c r="C28" s="272" t="str">
        <f>IF(E28&lt;&gt;"",NKC!C33,"")</f>
        <v/>
      </c>
      <c r="D28" s="21" t="str">
        <f>IF(E28&lt;&gt;"",NKC!E33,"")</f>
        <v/>
      </c>
      <c r="E28" s="21" t="str">
        <f>IF(LEFT(NKC!F33,3)="156",NKC!L33,"")</f>
        <v/>
      </c>
      <c r="F28" s="22" t="str">
        <f t="shared" si="2"/>
        <v/>
      </c>
      <c r="G28" s="23" t="str">
        <f t="shared" si="3"/>
        <v/>
      </c>
      <c r="H28" s="24">
        <f>IF(E28&lt;&gt;"",NKC!J33,0)</f>
        <v>0</v>
      </c>
      <c r="I28" s="25">
        <f>IF(E28&lt;&gt;"",NKC!H33,0)</f>
        <v>0</v>
      </c>
    </row>
    <row r="29" spans="1:9" s="26" customFormat="1" ht="21" hidden="1" customHeight="1">
      <c r="A29" s="19" t="str">
        <f>IF(E29&lt;&gt;"",NKC!A34,"")</f>
        <v/>
      </c>
      <c r="B29" s="20" t="str">
        <f>IF(LEFT(NKC!B34,3)="PNK",NKC!B34,"")</f>
        <v/>
      </c>
      <c r="C29" s="272" t="str">
        <f>IF(E29&lt;&gt;"",NKC!C34,"")</f>
        <v/>
      </c>
      <c r="D29" s="21" t="str">
        <f>IF(E29&lt;&gt;"",NKC!E34,"")</f>
        <v/>
      </c>
      <c r="E29" s="21" t="str">
        <f>IF(LEFT(NKC!F34,3)="156",NKC!L34,"")</f>
        <v/>
      </c>
      <c r="F29" s="22" t="str">
        <f t="shared" si="2"/>
        <v/>
      </c>
      <c r="G29" s="23" t="str">
        <f t="shared" si="3"/>
        <v/>
      </c>
      <c r="H29" s="24">
        <f>IF(E29&lt;&gt;"",NKC!J34,0)</f>
        <v>0</v>
      </c>
      <c r="I29" s="25">
        <f>IF(E29&lt;&gt;"",NKC!H34,0)</f>
        <v>0</v>
      </c>
    </row>
    <row r="30" spans="1:9" s="26" customFormat="1" ht="21" hidden="1" customHeight="1">
      <c r="A30" s="19" t="str">
        <f>IF(E30&lt;&gt;"",NKC!A35,"")</f>
        <v/>
      </c>
      <c r="B30" s="20" t="str">
        <f>IF(LEFT(NKC!B35,3)="PNK",NKC!B35,"")</f>
        <v/>
      </c>
      <c r="C30" s="272" t="str">
        <f>IF(E30&lt;&gt;"",NKC!C35,"")</f>
        <v/>
      </c>
      <c r="D30" s="21" t="str">
        <f>IF(E30&lt;&gt;"",NKC!E35,"")</f>
        <v/>
      </c>
      <c r="E30" s="21" t="str">
        <f>IF(LEFT(NKC!F35,3)="156",NKC!L35,"")</f>
        <v/>
      </c>
      <c r="F30" s="22" t="str">
        <f t="shared" si="2"/>
        <v/>
      </c>
      <c r="G30" s="23" t="str">
        <f t="shared" si="3"/>
        <v/>
      </c>
      <c r="H30" s="24">
        <f>IF(E30&lt;&gt;"",NKC!J35,0)</f>
        <v>0</v>
      </c>
      <c r="I30" s="25">
        <f>IF(E30&lt;&gt;"",NKC!H35,0)</f>
        <v>0</v>
      </c>
    </row>
    <row r="31" spans="1:9" s="26" customFormat="1" ht="21" hidden="1" customHeight="1">
      <c r="A31" s="19" t="str">
        <f>IF(E31&lt;&gt;"",NKC!A36,"")</f>
        <v/>
      </c>
      <c r="B31" s="20" t="str">
        <f>IF(LEFT(NKC!B36,3)="PNK",NKC!B36,"")</f>
        <v/>
      </c>
      <c r="C31" s="272" t="str">
        <f>IF(E31&lt;&gt;"",NKC!C36,"")</f>
        <v/>
      </c>
      <c r="D31" s="21" t="str">
        <f>IF(E31&lt;&gt;"",NKC!E36,"")</f>
        <v/>
      </c>
      <c r="E31" s="21" t="str">
        <f>IF(LEFT(NKC!F36,3)="156",NKC!L36,"")</f>
        <v/>
      </c>
      <c r="F31" s="22" t="str">
        <f t="shared" si="2"/>
        <v/>
      </c>
      <c r="G31" s="23" t="str">
        <f t="shared" si="3"/>
        <v/>
      </c>
      <c r="H31" s="24">
        <f>IF(E31&lt;&gt;"",NKC!J36,0)</f>
        <v>0</v>
      </c>
      <c r="I31" s="25">
        <f>IF(E31&lt;&gt;"",NKC!H36,0)</f>
        <v>0</v>
      </c>
    </row>
    <row r="32" spans="1:9" s="26" customFormat="1" ht="21" hidden="1" customHeight="1">
      <c r="A32" s="19" t="str">
        <f>IF(E32&lt;&gt;"",NKC!A37,"")</f>
        <v/>
      </c>
      <c r="B32" s="20" t="str">
        <f>IF(LEFT(NKC!B37,3)="PNK",NKC!B37,"")</f>
        <v/>
      </c>
      <c r="C32" s="272" t="str">
        <f>IF(E32&lt;&gt;"",NKC!C37,"")</f>
        <v/>
      </c>
      <c r="D32" s="21" t="str">
        <f>IF(E32&lt;&gt;"",NKC!E37,"")</f>
        <v/>
      </c>
      <c r="E32" s="21" t="str">
        <f>IF(LEFT(NKC!F37,3)="156",NKC!L37,"")</f>
        <v/>
      </c>
      <c r="F32" s="22" t="str">
        <f t="shared" si="2"/>
        <v/>
      </c>
      <c r="G32" s="23" t="str">
        <f t="shared" si="3"/>
        <v/>
      </c>
      <c r="H32" s="24">
        <f>IF(E32&lt;&gt;"",NKC!J37,0)</f>
        <v>0</v>
      </c>
      <c r="I32" s="25">
        <f>IF(E32&lt;&gt;"",NKC!H37,0)</f>
        <v>0</v>
      </c>
    </row>
    <row r="33" spans="1:9" s="32" customFormat="1" ht="27" hidden="1" customHeight="1">
      <c r="A33" s="247" t="s">
        <v>168</v>
      </c>
      <c r="B33" s="248"/>
      <c r="C33" s="248"/>
      <c r="D33" s="248"/>
      <c r="E33" s="248"/>
      <c r="F33" s="249"/>
      <c r="G33" s="29"/>
      <c r="H33" s="30">
        <f>SUM(H8:H32)</f>
        <v>15</v>
      </c>
      <c r="I33" s="31">
        <f>SUM(I8:I32)</f>
        <v>320000000</v>
      </c>
    </row>
    <row r="34" spans="1:9" s="32" customFormat="1" ht="16" customHeight="1">
      <c r="A34" s="33"/>
      <c r="B34" s="34"/>
      <c r="C34" s="35"/>
      <c r="D34" s="36"/>
      <c r="E34" s="36"/>
      <c r="G34" s="37"/>
      <c r="H34" s="38"/>
      <c r="I34" s="38"/>
    </row>
    <row r="35" spans="1:9" s="32" customFormat="1" ht="23.25" customHeight="1">
      <c r="A35" s="33"/>
      <c r="B35" s="34"/>
      <c r="C35" s="35"/>
      <c r="D35" s="36"/>
      <c r="E35" s="36"/>
      <c r="G35" s="438" t="s">
        <v>411</v>
      </c>
      <c r="H35" s="438"/>
      <c r="I35" s="438"/>
    </row>
    <row r="36" spans="1:9" s="32" customFormat="1" ht="16" customHeight="1">
      <c r="A36" s="439" t="s">
        <v>169</v>
      </c>
      <c r="B36" s="439"/>
      <c r="C36" s="439"/>
      <c r="D36" s="39"/>
      <c r="E36" s="39"/>
      <c r="F36" s="40"/>
      <c r="G36" s="440" t="s">
        <v>170</v>
      </c>
      <c r="H36" s="440"/>
      <c r="I36" s="440"/>
    </row>
    <row r="37" spans="1:9" s="32" customFormat="1" ht="16" customHeight="1">
      <c r="A37" s="441" t="s">
        <v>171</v>
      </c>
      <c r="B37" s="441"/>
      <c r="C37" s="441"/>
      <c r="D37" s="41"/>
      <c r="E37" s="41"/>
      <c r="F37" s="42"/>
      <c r="G37" s="442" t="s">
        <v>172</v>
      </c>
      <c r="H37" s="442"/>
      <c r="I37" s="442"/>
    </row>
    <row r="38" spans="1:9" s="32" customFormat="1" ht="16" customHeight="1">
      <c r="A38" s="43"/>
      <c r="B38" s="34"/>
      <c r="C38" s="34"/>
      <c r="D38" s="41"/>
      <c r="E38" s="41"/>
      <c r="F38" s="44"/>
      <c r="G38" s="44"/>
      <c r="H38" s="38"/>
      <c r="I38" s="45"/>
    </row>
  </sheetData>
  <autoFilter ref="A7:WVO33">
    <filterColumn colId="3">
      <customFilters>
        <customFilter operator="notEqual" val=" "/>
      </customFilters>
    </filterColumn>
  </autoFilter>
  <mergeCells count="18">
    <mergeCell ref="A37:C37"/>
    <mergeCell ref="G37:I37"/>
    <mergeCell ref="B1:E1"/>
    <mergeCell ref="A3:I3"/>
    <mergeCell ref="A4:I4"/>
    <mergeCell ref="A5:A6"/>
    <mergeCell ref="B5:C5"/>
    <mergeCell ref="D5:D6"/>
    <mergeCell ref="F5:F6"/>
    <mergeCell ref="G5:G6"/>
    <mergeCell ref="H5:H6"/>
    <mergeCell ref="I5:I6"/>
    <mergeCell ref="E5:E6"/>
    <mergeCell ref="J5:J6"/>
    <mergeCell ref="J8:J10"/>
    <mergeCell ref="G35:I35"/>
    <mergeCell ref="A36:C36"/>
    <mergeCell ref="G36:I36"/>
  </mergeCells>
  <printOptions horizontalCentered="1"/>
  <pageMargins left="0" right="0" top="0.27559055118110237" bottom="0.23622047244094491" header="0" footer="0"/>
  <pageSetup paperSize="9" scale="95" orientation="landscape" r:id="rId1"/>
  <headerFooter alignWithMargins="0">
    <oddFooter>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49"/>
  <sheetViews>
    <sheetView workbookViewId="0">
      <selection activeCell="A6" sqref="A6:A7"/>
    </sheetView>
  </sheetViews>
  <sheetFormatPr defaultRowHeight="16" customHeight="1"/>
  <cols>
    <col min="1" max="1" width="13" style="46" customWidth="1"/>
    <col min="2" max="2" width="9.1796875" style="6" customWidth="1"/>
    <col min="3" max="3" width="12.54296875" style="6" customWidth="1"/>
    <col min="4" max="4" width="34.81640625" style="6" customWidth="1"/>
    <col min="5" max="5" width="16.453125" style="6" customWidth="1"/>
    <col min="6" max="6" width="25.7265625" style="5" customWidth="1"/>
    <col min="7" max="7" width="6.7265625" style="5" customWidth="1"/>
    <col min="8" max="8" width="5.26953125" style="263" customWidth="1"/>
    <col min="9" max="9" width="12.81640625" style="47" customWidth="1"/>
    <col min="10" max="10" width="14.7265625" style="48" customWidth="1"/>
    <col min="11" max="11" width="8.26953125" style="5" customWidth="1"/>
    <col min="12" max="12" width="11.81640625" style="345" customWidth="1"/>
    <col min="13" max="86" width="11.81640625" style="5" customWidth="1"/>
    <col min="87" max="247" width="9.1796875" style="5"/>
    <col min="248" max="248" width="12.1796875" style="5" customWidth="1"/>
    <col min="249" max="249" width="8.81640625" style="5" customWidth="1"/>
    <col min="250" max="250" width="7.81640625" style="5" customWidth="1"/>
    <col min="251" max="251" width="0" style="5" hidden="1" customWidth="1"/>
    <col min="252" max="252" width="19.81640625" style="5" customWidth="1"/>
    <col min="253" max="253" width="17.7265625" style="5" bestFit="1" customWidth="1"/>
    <col min="254" max="254" width="41.26953125" style="5" customWidth="1"/>
    <col min="255" max="255" width="6" style="5" customWidth="1"/>
    <col min="256" max="256" width="9.1796875" style="5"/>
    <col min="257" max="257" width="15.81640625" style="5" customWidth="1"/>
    <col min="258" max="258" width="16" style="5" customWidth="1"/>
    <col min="259" max="259" width="15.26953125" style="5" customWidth="1"/>
    <col min="260" max="260" width="19.7265625" style="5" bestFit="1" customWidth="1"/>
    <col min="261" max="261" width="16.81640625" style="5" customWidth="1"/>
    <col min="262" max="262" width="8.26953125" style="5" customWidth="1"/>
    <col min="263" max="342" width="11.81640625" style="5" customWidth="1"/>
    <col min="343" max="503" width="9.1796875" style="5"/>
    <col min="504" max="504" width="12.1796875" style="5" customWidth="1"/>
    <col min="505" max="505" width="8.81640625" style="5" customWidth="1"/>
    <col min="506" max="506" width="7.81640625" style="5" customWidth="1"/>
    <col min="507" max="507" width="0" style="5" hidden="1" customWidth="1"/>
    <col min="508" max="508" width="19.81640625" style="5" customWidth="1"/>
    <col min="509" max="509" width="17.7265625" style="5" bestFit="1" customWidth="1"/>
    <col min="510" max="510" width="41.26953125" style="5" customWidth="1"/>
    <col min="511" max="511" width="6" style="5" customWidth="1"/>
    <col min="512" max="512" width="9.1796875" style="5"/>
    <col min="513" max="513" width="15.81640625" style="5" customWidth="1"/>
    <col min="514" max="514" width="16" style="5" customWidth="1"/>
    <col min="515" max="515" width="15.26953125" style="5" customWidth="1"/>
    <col min="516" max="516" width="19.7265625" style="5" bestFit="1" customWidth="1"/>
    <col min="517" max="517" width="16.81640625" style="5" customWidth="1"/>
    <col min="518" max="518" width="8.26953125" style="5" customWidth="1"/>
    <col min="519" max="598" width="11.81640625" style="5" customWidth="1"/>
    <col min="599" max="759" width="9.1796875" style="5"/>
    <col min="760" max="760" width="12.1796875" style="5" customWidth="1"/>
    <col min="761" max="761" width="8.81640625" style="5" customWidth="1"/>
    <col min="762" max="762" width="7.81640625" style="5" customWidth="1"/>
    <col min="763" max="763" width="0" style="5" hidden="1" customWidth="1"/>
    <col min="764" max="764" width="19.81640625" style="5" customWidth="1"/>
    <col min="765" max="765" width="17.7265625" style="5" bestFit="1" customWidth="1"/>
    <col min="766" max="766" width="41.26953125" style="5" customWidth="1"/>
    <col min="767" max="767" width="6" style="5" customWidth="1"/>
    <col min="768" max="768" width="9.1796875" style="5"/>
    <col min="769" max="769" width="15.81640625" style="5" customWidth="1"/>
    <col min="770" max="770" width="16" style="5" customWidth="1"/>
    <col min="771" max="771" width="15.26953125" style="5" customWidth="1"/>
    <col min="772" max="772" width="19.7265625" style="5" bestFit="1" customWidth="1"/>
    <col min="773" max="773" width="16.81640625" style="5" customWidth="1"/>
    <col min="774" max="774" width="8.26953125" style="5" customWidth="1"/>
    <col min="775" max="854" width="11.81640625" style="5" customWidth="1"/>
    <col min="855" max="1015" width="9.1796875" style="5"/>
    <col min="1016" max="1016" width="12.1796875" style="5" customWidth="1"/>
    <col min="1017" max="1017" width="8.81640625" style="5" customWidth="1"/>
    <col min="1018" max="1018" width="7.81640625" style="5" customWidth="1"/>
    <col min="1019" max="1019" width="0" style="5" hidden="1" customWidth="1"/>
    <col min="1020" max="1020" width="19.81640625" style="5" customWidth="1"/>
    <col min="1021" max="1021" width="17.7265625" style="5" bestFit="1" customWidth="1"/>
    <col min="1022" max="1022" width="41.26953125" style="5" customWidth="1"/>
    <col min="1023" max="1023" width="6" style="5" customWidth="1"/>
    <col min="1024" max="1024" width="9.1796875" style="5"/>
    <col min="1025" max="1025" width="15.81640625" style="5" customWidth="1"/>
    <col min="1026" max="1026" width="16" style="5" customWidth="1"/>
    <col min="1027" max="1027" width="15.26953125" style="5" customWidth="1"/>
    <col min="1028" max="1028" width="19.7265625" style="5" bestFit="1" customWidth="1"/>
    <col min="1029" max="1029" width="16.81640625" style="5" customWidth="1"/>
    <col min="1030" max="1030" width="8.26953125" style="5" customWidth="1"/>
    <col min="1031" max="1110" width="11.81640625" style="5" customWidth="1"/>
    <col min="1111" max="1271" width="9.1796875" style="5"/>
    <col min="1272" max="1272" width="12.1796875" style="5" customWidth="1"/>
    <col min="1273" max="1273" width="8.81640625" style="5" customWidth="1"/>
    <col min="1274" max="1274" width="7.81640625" style="5" customWidth="1"/>
    <col min="1275" max="1275" width="0" style="5" hidden="1" customWidth="1"/>
    <col min="1276" max="1276" width="19.81640625" style="5" customWidth="1"/>
    <col min="1277" max="1277" width="17.7265625" style="5" bestFit="1" customWidth="1"/>
    <col min="1278" max="1278" width="41.26953125" style="5" customWidth="1"/>
    <col min="1279" max="1279" width="6" style="5" customWidth="1"/>
    <col min="1280" max="1280" width="9.1796875" style="5"/>
    <col min="1281" max="1281" width="15.81640625" style="5" customWidth="1"/>
    <col min="1282" max="1282" width="16" style="5" customWidth="1"/>
    <col min="1283" max="1283" width="15.26953125" style="5" customWidth="1"/>
    <col min="1284" max="1284" width="19.7265625" style="5" bestFit="1" customWidth="1"/>
    <col min="1285" max="1285" width="16.81640625" style="5" customWidth="1"/>
    <col min="1286" max="1286" width="8.26953125" style="5" customWidth="1"/>
    <col min="1287" max="1366" width="11.81640625" style="5" customWidth="1"/>
    <col min="1367" max="1527" width="9.1796875" style="5"/>
    <col min="1528" max="1528" width="12.1796875" style="5" customWidth="1"/>
    <col min="1529" max="1529" width="8.81640625" style="5" customWidth="1"/>
    <col min="1530" max="1530" width="7.81640625" style="5" customWidth="1"/>
    <col min="1531" max="1531" width="0" style="5" hidden="1" customWidth="1"/>
    <col min="1532" max="1532" width="19.81640625" style="5" customWidth="1"/>
    <col min="1533" max="1533" width="17.7265625" style="5" bestFit="1" customWidth="1"/>
    <col min="1534" max="1534" width="41.26953125" style="5" customWidth="1"/>
    <col min="1535" max="1535" width="6" style="5" customWidth="1"/>
    <col min="1536" max="1536" width="9.1796875" style="5"/>
    <col min="1537" max="1537" width="15.81640625" style="5" customWidth="1"/>
    <col min="1538" max="1538" width="16" style="5" customWidth="1"/>
    <col min="1539" max="1539" width="15.26953125" style="5" customWidth="1"/>
    <col min="1540" max="1540" width="19.7265625" style="5" bestFit="1" customWidth="1"/>
    <col min="1541" max="1541" width="16.81640625" style="5" customWidth="1"/>
    <col min="1542" max="1542" width="8.26953125" style="5" customWidth="1"/>
    <col min="1543" max="1622" width="11.81640625" style="5" customWidth="1"/>
    <col min="1623" max="1783" width="9.1796875" style="5"/>
    <col min="1784" max="1784" width="12.1796875" style="5" customWidth="1"/>
    <col min="1785" max="1785" width="8.81640625" style="5" customWidth="1"/>
    <col min="1786" max="1786" width="7.81640625" style="5" customWidth="1"/>
    <col min="1787" max="1787" width="0" style="5" hidden="1" customWidth="1"/>
    <col min="1788" max="1788" width="19.81640625" style="5" customWidth="1"/>
    <col min="1789" max="1789" width="17.7265625" style="5" bestFit="1" customWidth="1"/>
    <col min="1790" max="1790" width="41.26953125" style="5" customWidth="1"/>
    <col min="1791" max="1791" width="6" style="5" customWidth="1"/>
    <col min="1792" max="1792" width="9.1796875" style="5"/>
    <col min="1793" max="1793" width="15.81640625" style="5" customWidth="1"/>
    <col min="1794" max="1794" width="16" style="5" customWidth="1"/>
    <col min="1795" max="1795" width="15.26953125" style="5" customWidth="1"/>
    <col min="1796" max="1796" width="19.7265625" style="5" bestFit="1" customWidth="1"/>
    <col min="1797" max="1797" width="16.81640625" style="5" customWidth="1"/>
    <col min="1798" max="1798" width="8.26953125" style="5" customWidth="1"/>
    <col min="1799" max="1878" width="11.81640625" style="5" customWidth="1"/>
    <col min="1879" max="2039" width="9.1796875" style="5"/>
    <col min="2040" max="2040" width="12.1796875" style="5" customWidth="1"/>
    <col min="2041" max="2041" width="8.81640625" style="5" customWidth="1"/>
    <col min="2042" max="2042" width="7.81640625" style="5" customWidth="1"/>
    <col min="2043" max="2043" width="0" style="5" hidden="1" customWidth="1"/>
    <col min="2044" max="2044" width="19.81640625" style="5" customWidth="1"/>
    <col min="2045" max="2045" width="17.7265625" style="5" bestFit="1" customWidth="1"/>
    <col min="2046" max="2046" width="41.26953125" style="5" customWidth="1"/>
    <col min="2047" max="2047" width="6" style="5" customWidth="1"/>
    <col min="2048" max="2048" width="9.1796875" style="5"/>
    <col min="2049" max="2049" width="15.81640625" style="5" customWidth="1"/>
    <col min="2050" max="2050" width="16" style="5" customWidth="1"/>
    <col min="2051" max="2051" width="15.26953125" style="5" customWidth="1"/>
    <col min="2052" max="2052" width="19.7265625" style="5" bestFit="1" customWidth="1"/>
    <col min="2053" max="2053" width="16.81640625" style="5" customWidth="1"/>
    <col min="2054" max="2054" width="8.26953125" style="5" customWidth="1"/>
    <col min="2055" max="2134" width="11.81640625" style="5" customWidth="1"/>
    <col min="2135" max="2295" width="9.1796875" style="5"/>
    <col min="2296" max="2296" width="12.1796875" style="5" customWidth="1"/>
    <col min="2297" max="2297" width="8.81640625" style="5" customWidth="1"/>
    <col min="2298" max="2298" width="7.81640625" style="5" customWidth="1"/>
    <col min="2299" max="2299" width="0" style="5" hidden="1" customWidth="1"/>
    <col min="2300" max="2300" width="19.81640625" style="5" customWidth="1"/>
    <col min="2301" max="2301" width="17.7265625" style="5" bestFit="1" customWidth="1"/>
    <col min="2302" max="2302" width="41.26953125" style="5" customWidth="1"/>
    <col min="2303" max="2303" width="6" style="5" customWidth="1"/>
    <col min="2304" max="2304" width="9.1796875" style="5"/>
    <col min="2305" max="2305" width="15.81640625" style="5" customWidth="1"/>
    <col min="2306" max="2306" width="16" style="5" customWidth="1"/>
    <col min="2307" max="2307" width="15.26953125" style="5" customWidth="1"/>
    <col min="2308" max="2308" width="19.7265625" style="5" bestFit="1" customWidth="1"/>
    <col min="2309" max="2309" width="16.81640625" style="5" customWidth="1"/>
    <col min="2310" max="2310" width="8.26953125" style="5" customWidth="1"/>
    <col min="2311" max="2390" width="11.81640625" style="5" customWidth="1"/>
    <col min="2391" max="2551" width="9.1796875" style="5"/>
    <col min="2552" max="2552" width="12.1796875" style="5" customWidth="1"/>
    <col min="2553" max="2553" width="8.81640625" style="5" customWidth="1"/>
    <col min="2554" max="2554" width="7.81640625" style="5" customWidth="1"/>
    <col min="2555" max="2555" width="0" style="5" hidden="1" customWidth="1"/>
    <col min="2556" max="2556" width="19.81640625" style="5" customWidth="1"/>
    <col min="2557" max="2557" width="17.7265625" style="5" bestFit="1" customWidth="1"/>
    <col min="2558" max="2558" width="41.26953125" style="5" customWidth="1"/>
    <col min="2559" max="2559" width="6" style="5" customWidth="1"/>
    <col min="2560" max="2560" width="9.1796875" style="5"/>
    <col min="2561" max="2561" width="15.81640625" style="5" customWidth="1"/>
    <col min="2562" max="2562" width="16" style="5" customWidth="1"/>
    <col min="2563" max="2563" width="15.26953125" style="5" customWidth="1"/>
    <col min="2564" max="2564" width="19.7265625" style="5" bestFit="1" customWidth="1"/>
    <col min="2565" max="2565" width="16.81640625" style="5" customWidth="1"/>
    <col min="2566" max="2566" width="8.26953125" style="5" customWidth="1"/>
    <col min="2567" max="2646" width="11.81640625" style="5" customWidth="1"/>
    <col min="2647" max="2807" width="9.1796875" style="5"/>
    <col min="2808" max="2808" width="12.1796875" style="5" customWidth="1"/>
    <col min="2809" max="2809" width="8.81640625" style="5" customWidth="1"/>
    <col min="2810" max="2810" width="7.81640625" style="5" customWidth="1"/>
    <col min="2811" max="2811" width="0" style="5" hidden="1" customWidth="1"/>
    <col min="2812" max="2812" width="19.81640625" style="5" customWidth="1"/>
    <col min="2813" max="2813" width="17.7265625" style="5" bestFit="1" customWidth="1"/>
    <col min="2814" max="2814" width="41.26953125" style="5" customWidth="1"/>
    <col min="2815" max="2815" width="6" style="5" customWidth="1"/>
    <col min="2816" max="2816" width="9.1796875" style="5"/>
    <col min="2817" max="2817" width="15.81640625" style="5" customWidth="1"/>
    <col min="2818" max="2818" width="16" style="5" customWidth="1"/>
    <col min="2819" max="2819" width="15.26953125" style="5" customWidth="1"/>
    <col min="2820" max="2820" width="19.7265625" style="5" bestFit="1" customWidth="1"/>
    <col min="2821" max="2821" width="16.81640625" style="5" customWidth="1"/>
    <col min="2822" max="2822" width="8.26953125" style="5" customWidth="1"/>
    <col min="2823" max="2902" width="11.81640625" style="5" customWidth="1"/>
    <col min="2903" max="3063" width="9.1796875" style="5"/>
    <col min="3064" max="3064" width="12.1796875" style="5" customWidth="1"/>
    <col min="3065" max="3065" width="8.81640625" style="5" customWidth="1"/>
    <col min="3066" max="3066" width="7.81640625" style="5" customWidth="1"/>
    <col min="3067" max="3067" width="0" style="5" hidden="1" customWidth="1"/>
    <col min="3068" max="3068" width="19.81640625" style="5" customWidth="1"/>
    <col min="3069" max="3069" width="17.7265625" style="5" bestFit="1" customWidth="1"/>
    <col min="3070" max="3070" width="41.26953125" style="5" customWidth="1"/>
    <col min="3071" max="3071" width="6" style="5" customWidth="1"/>
    <col min="3072" max="3072" width="9.1796875" style="5"/>
    <col min="3073" max="3073" width="15.81640625" style="5" customWidth="1"/>
    <col min="3074" max="3074" width="16" style="5" customWidth="1"/>
    <col min="3075" max="3075" width="15.26953125" style="5" customWidth="1"/>
    <col min="3076" max="3076" width="19.7265625" style="5" bestFit="1" customWidth="1"/>
    <col min="3077" max="3077" width="16.81640625" style="5" customWidth="1"/>
    <col min="3078" max="3078" width="8.26953125" style="5" customWidth="1"/>
    <col min="3079" max="3158" width="11.81640625" style="5" customWidth="1"/>
    <col min="3159" max="3319" width="9.1796875" style="5"/>
    <col min="3320" max="3320" width="12.1796875" style="5" customWidth="1"/>
    <col min="3321" max="3321" width="8.81640625" style="5" customWidth="1"/>
    <col min="3322" max="3322" width="7.81640625" style="5" customWidth="1"/>
    <col min="3323" max="3323" width="0" style="5" hidden="1" customWidth="1"/>
    <col min="3324" max="3324" width="19.81640625" style="5" customWidth="1"/>
    <col min="3325" max="3325" width="17.7265625" style="5" bestFit="1" customWidth="1"/>
    <col min="3326" max="3326" width="41.26953125" style="5" customWidth="1"/>
    <col min="3327" max="3327" width="6" style="5" customWidth="1"/>
    <col min="3328" max="3328" width="9.1796875" style="5"/>
    <col min="3329" max="3329" width="15.81640625" style="5" customWidth="1"/>
    <col min="3330" max="3330" width="16" style="5" customWidth="1"/>
    <col min="3331" max="3331" width="15.26953125" style="5" customWidth="1"/>
    <col min="3332" max="3332" width="19.7265625" style="5" bestFit="1" customWidth="1"/>
    <col min="3333" max="3333" width="16.81640625" style="5" customWidth="1"/>
    <col min="3334" max="3334" width="8.26953125" style="5" customWidth="1"/>
    <col min="3335" max="3414" width="11.81640625" style="5" customWidth="1"/>
    <col min="3415" max="3575" width="9.1796875" style="5"/>
    <col min="3576" max="3576" width="12.1796875" style="5" customWidth="1"/>
    <col min="3577" max="3577" width="8.81640625" style="5" customWidth="1"/>
    <col min="3578" max="3578" width="7.81640625" style="5" customWidth="1"/>
    <col min="3579" max="3579" width="0" style="5" hidden="1" customWidth="1"/>
    <col min="3580" max="3580" width="19.81640625" style="5" customWidth="1"/>
    <col min="3581" max="3581" width="17.7265625" style="5" bestFit="1" customWidth="1"/>
    <col min="3582" max="3582" width="41.26953125" style="5" customWidth="1"/>
    <col min="3583" max="3583" width="6" style="5" customWidth="1"/>
    <col min="3584" max="3584" width="9.1796875" style="5"/>
    <col min="3585" max="3585" width="15.81640625" style="5" customWidth="1"/>
    <col min="3586" max="3586" width="16" style="5" customWidth="1"/>
    <col min="3587" max="3587" width="15.26953125" style="5" customWidth="1"/>
    <col min="3588" max="3588" width="19.7265625" style="5" bestFit="1" customWidth="1"/>
    <col min="3589" max="3589" width="16.81640625" style="5" customWidth="1"/>
    <col min="3590" max="3590" width="8.26953125" style="5" customWidth="1"/>
    <col min="3591" max="3670" width="11.81640625" style="5" customWidth="1"/>
    <col min="3671" max="3831" width="9.1796875" style="5"/>
    <col min="3832" max="3832" width="12.1796875" style="5" customWidth="1"/>
    <col min="3833" max="3833" width="8.81640625" style="5" customWidth="1"/>
    <col min="3834" max="3834" width="7.81640625" style="5" customWidth="1"/>
    <col min="3835" max="3835" width="0" style="5" hidden="1" customWidth="1"/>
    <col min="3836" max="3836" width="19.81640625" style="5" customWidth="1"/>
    <col min="3837" max="3837" width="17.7265625" style="5" bestFit="1" customWidth="1"/>
    <col min="3838" max="3838" width="41.26953125" style="5" customWidth="1"/>
    <col min="3839" max="3839" width="6" style="5" customWidth="1"/>
    <col min="3840" max="3840" width="9.1796875" style="5"/>
    <col min="3841" max="3841" width="15.81640625" style="5" customWidth="1"/>
    <col min="3842" max="3842" width="16" style="5" customWidth="1"/>
    <col min="3843" max="3843" width="15.26953125" style="5" customWidth="1"/>
    <col min="3844" max="3844" width="19.7265625" style="5" bestFit="1" customWidth="1"/>
    <col min="3845" max="3845" width="16.81640625" style="5" customWidth="1"/>
    <col min="3846" max="3846" width="8.26953125" style="5" customWidth="1"/>
    <col min="3847" max="3926" width="11.81640625" style="5" customWidth="1"/>
    <col min="3927" max="4087" width="9.1796875" style="5"/>
    <col min="4088" max="4088" width="12.1796875" style="5" customWidth="1"/>
    <col min="4089" max="4089" width="8.81640625" style="5" customWidth="1"/>
    <col min="4090" max="4090" width="7.81640625" style="5" customWidth="1"/>
    <col min="4091" max="4091" width="0" style="5" hidden="1" customWidth="1"/>
    <col min="4092" max="4092" width="19.81640625" style="5" customWidth="1"/>
    <col min="4093" max="4093" width="17.7265625" style="5" bestFit="1" customWidth="1"/>
    <col min="4094" max="4094" width="41.26953125" style="5" customWidth="1"/>
    <col min="4095" max="4095" width="6" style="5" customWidth="1"/>
    <col min="4096" max="4096" width="9.1796875" style="5"/>
    <col min="4097" max="4097" width="15.81640625" style="5" customWidth="1"/>
    <col min="4098" max="4098" width="16" style="5" customWidth="1"/>
    <col min="4099" max="4099" width="15.26953125" style="5" customWidth="1"/>
    <col min="4100" max="4100" width="19.7265625" style="5" bestFit="1" customWidth="1"/>
    <col min="4101" max="4101" width="16.81640625" style="5" customWidth="1"/>
    <col min="4102" max="4102" width="8.26953125" style="5" customWidth="1"/>
    <col min="4103" max="4182" width="11.81640625" style="5" customWidth="1"/>
    <col min="4183" max="4343" width="9.1796875" style="5"/>
    <col min="4344" max="4344" width="12.1796875" style="5" customWidth="1"/>
    <col min="4345" max="4345" width="8.81640625" style="5" customWidth="1"/>
    <col min="4346" max="4346" width="7.81640625" style="5" customWidth="1"/>
    <col min="4347" max="4347" width="0" style="5" hidden="1" customWidth="1"/>
    <col min="4348" max="4348" width="19.81640625" style="5" customWidth="1"/>
    <col min="4349" max="4349" width="17.7265625" style="5" bestFit="1" customWidth="1"/>
    <col min="4350" max="4350" width="41.26953125" style="5" customWidth="1"/>
    <col min="4351" max="4351" width="6" style="5" customWidth="1"/>
    <col min="4352" max="4352" width="9.1796875" style="5"/>
    <col min="4353" max="4353" width="15.81640625" style="5" customWidth="1"/>
    <col min="4354" max="4354" width="16" style="5" customWidth="1"/>
    <col min="4355" max="4355" width="15.26953125" style="5" customWidth="1"/>
    <col min="4356" max="4356" width="19.7265625" style="5" bestFit="1" customWidth="1"/>
    <col min="4357" max="4357" width="16.81640625" style="5" customWidth="1"/>
    <col min="4358" max="4358" width="8.26953125" style="5" customWidth="1"/>
    <col min="4359" max="4438" width="11.81640625" style="5" customWidth="1"/>
    <col min="4439" max="4599" width="9.1796875" style="5"/>
    <col min="4600" max="4600" width="12.1796875" style="5" customWidth="1"/>
    <col min="4601" max="4601" width="8.81640625" style="5" customWidth="1"/>
    <col min="4602" max="4602" width="7.81640625" style="5" customWidth="1"/>
    <col min="4603" max="4603" width="0" style="5" hidden="1" customWidth="1"/>
    <col min="4604" max="4604" width="19.81640625" style="5" customWidth="1"/>
    <col min="4605" max="4605" width="17.7265625" style="5" bestFit="1" customWidth="1"/>
    <col min="4606" max="4606" width="41.26953125" style="5" customWidth="1"/>
    <col min="4607" max="4607" width="6" style="5" customWidth="1"/>
    <col min="4608" max="4608" width="9.1796875" style="5"/>
    <col min="4609" max="4609" width="15.81640625" style="5" customWidth="1"/>
    <col min="4610" max="4610" width="16" style="5" customWidth="1"/>
    <col min="4611" max="4611" width="15.26953125" style="5" customWidth="1"/>
    <col min="4612" max="4612" width="19.7265625" style="5" bestFit="1" customWidth="1"/>
    <col min="4613" max="4613" width="16.81640625" style="5" customWidth="1"/>
    <col min="4614" max="4614" width="8.26953125" style="5" customWidth="1"/>
    <col min="4615" max="4694" width="11.81640625" style="5" customWidth="1"/>
    <col min="4695" max="4855" width="9.1796875" style="5"/>
    <col min="4856" max="4856" width="12.1796875" style="5" customWidth="1"/>
    <col min="4857" max="4857" width="8.81640625" style="5" customWidth="1"/>
    <col min="4858" max="4858" width="7.81640625" style="5" customWidth="1"/>
    <col min="4859" max="4859" width="0" style="5" hidden="1" customWidth="1"/>
    <col min="4860" max="4860" width="19.81640625" style="5" customWidth="1"/>
    <col min="4861" max="4861" width="17.7265625" style="5" bestFit="1" customWidth="1"/>
    <col min="4862" max="4862" width="41.26953125" style="5" customWidth="1"/>
    <col min="4863" max="4863" width="6" style="5" customWidth="1"/>
    <col min="4864" max="4864" width="9.1796875" style="5"/>
    <col min="4865" max="4865" width="15.81640625" style="5" customWidth="1"/>
    <col min="4866" max="4866" width="16" style="5" customWidth="1"/>
    <col min="4867" max="4867" width="15.26953125" style="5" customWidth="1"/>
    <col min="4868" max="4868" width="19.7265625" style="5" bestFit="1" customWidth="1"/>
    <col min="4869" max="4869" width="16.81640625" style="5" customWidth="1"/>
    <col min="4870" max="4870" width="8.26953125" style="5" customWidth="1"/>
    <col min="4871" max="4950" width="11.81640625" style="5" customWidth="1"/>
    <col min="4951" max="5111" width="9.1796875" style="5"/>
    <col min="5112" max="5112" width="12.1796875" style="5" customWidth="1"/>
    <col min="5113" max="5113" width="8.81640625" style="5" customWidth="1"/>
    <col min="5114" max="5114" width="7.81640625" style="5" customWidth="1"/>
    <col min="5115" max="5115" width="0" style="5" hidden="1" customWidth="1"/>
    <col min="5116" max="5116" width="19.81640625" style="5" customWidth="1"/>
    <col min="5117" max="5117" width="17.7265625" style="5" bestFit="1" customWidth="1"/>
    <col min="5118" max="5118" width="41.26953125" style="5" customWidth="1"/>
    <col min="5119" max="5119" width="6" style="5" customWidth="1"/>
    <col min="5120" max="5120" width="9.1796875" style="5"/>
    <col min="5121" max="5121" width="15.81640625" style="5" customWidth="1"/>
    <col min="5122" max="5122" width="16" style="5" customWidth="1"/>
    <col min="5123" max="5123" width="15.26953125" style="5" customWidth="1"/>
    <col min="5124" max="5124" width="19.7265625" style="5" bestFit="1" customWidth="1"/>
    <col min="5125" max="5125" width="16.81640625" style="5" customWidth="1"/>
    <col min="5126" max="5126" width="8.26953125" style="5" customWidth="1"/>
    <col min="5127" max="5206" width="11.81640625" style="5" customWidth="1"/>
    <col min="5207" max="5367" width="9.1796875" style="5"/>
    <col min="5368" max="5368" width="12.1796875" style="5" customWidth="1"/>
    <col min="5369" max="5369" width="8.81640625" style="5" customWidth="1"/>
    <col min="5370" max="5370" width="7.81640625" style="5" customWidth="1"/>
    <col min="5371" max="5371" width="0" style="5" hidden="1" customWidth="1"/>
    <col min="5372" max="5372" width="19.81640625" style="5" customWidth="1"/>
    <col min="5373" max="5373" width="17.7265625" style="5" bestFit="1" customWidth="1"/>
    <col min="5374" max="5374" width="41.26953125" style="5" customWidth="1"/>
    <col min="5375" max="5375" width="6" style="5" customWidth="1"/>
    <col min="5376" max="5376" width="9.1796875" style="5"/>
    <col min="5377" max="5377" width="15.81640625" style="5" customWidth="1"/>
    <col min="5378" max="5378" width="16" style="5" customWidth="1"/>
    <col min="5379" max="5379" width="15.26953125" style="5" customWidth="1"/>
    <col min="5380" max="5380" width="19.7265625" style="5" bestFit="1" customWidth="1"/>
    <col min="5381" max="5381" width="16.81640625" style="5" customWidth="1"/>
    <col min="5382" max="5382" width="8.26953125" style="5" customWidth="1"/>
    <col min="5383" max="5462" width="11.81640625" style="5" customWidth="1"/>
    <col min="5463" max="5623" width="9.1796875" style="5"/>
    <col min="5624" max="5624" width="12.1796875" style="5" customWidth="1"/>
    <col min="5625" max="5625" width="8.81640625" style="5" customWidth="1"/>
    <col min="5626" max="5626" width="7.81640625" style="5" customWidth="1"/>
    <col min="5627" max="5627" width="0" style="5" hidden="1" customWidth="1"/>
    <col min="5628" max="5628" width="19.81640625" style="5" customWidth="1"/>
    <col min="5629" max="5629" width="17.7265625" style="5" bestFit="1" customWidth="1"/>
    <col min="5630" max="5630" width="41.26953125" style="5" customWidth="1"/>
    <col min="5631" max="5631" width="6" style="5" customWidth="1"/>
    <col min="5632" max="5632" width="9.1796875" style="5"/>
    <col min="5633" max="5633" width="15.81640625" style="5" customWidth="1"/>
    <col min="5634" max="5634" width="16" style="5" customWidth="1"/>
    <col min="5635" max="5635" width="15.26953125" style="5" customWidth="1"/>
    <col min="5636" max="5636" width="19.7265625" style="5" bestFit="1" customWidth="1"/>
    <col min="5637" max="5637" width="16.81640625" style="5" customWidth="1"/>
    <col min="5638" max="5638" width="8.26953125" style="5" customWidth="1"/>
    <col min="5639" max="5718" width="11.81640625" style="5" customWidth="1"/>
    <col min="5719" max="5879" width="9.1796875" style="5"/>
    <col min="5880" max="5880" width="12.1796875" style="5" customWidth="1"/>
    <col min="5881" max="5881" width="8.81640625" style="5" customWidth="1"/>
    <col min="5882" max="5882" width="7.81640625" style="5" customWidth="1"/>
    <col min="5883" max="5883" width="0" style="5" hidden="1" customWidth="1"/>
    <col min="5884" max="5884" width="19.81640625" style="5" customWidth="1"/>
    <col min="5885" max="5885" width="17.7265625" style="5" bestFit="1" customWidth="1"/>
    <col min="5886" max="5886" width="41.26953125" style="5" customWidth="1"/>
    <col min="5887" max="5887" width="6" style="5" customWidth="1"/>
    <col min="5888" max="5888" width="9.1796875" style="5"/>
    <col min="5889" max="5889" width="15.81640625" style="5" customWidth="1"/>
    <col min="5890" max="5890" width="16" style="5" customWidth="1"/>
    <col min="5891" max="5891" width="15.26953125" style="5" customWidth="1"/>
    <col min="5892" max="5892" width="19.7265625" style="5" bestFit="1" customWidth="1"/>
    <col min="5893" max="5893" width="16.81640625" style="5" customWidth="1"/>
    <col min="5894" max="5894" width="8.26953125" style="5" customWidth="1"/>
    <col min="5895" max="5974" width="11.81640625" style="5" customWidth="1"/>
    <col min="5975" max="6135" width="9.1796875" style="5"/>
    <col min="6136" max="6136" width="12.1796875" style="5" customWidth="1"/>
    <col min="6137" max="6137" width="8.81640625" style="5" customWidth="1"/>
    <col min="6138" max="6138" width="7.81640625" style="5" customWidth="1"/>
    <col min="6139" max="6139" width="0" style="5" hidden="1" customWidth="1"/>
    <col min="6140" max="6140" width="19.81640625" style="5" customWidth="1"/>
    <col min="6141" max="6141" width="17.7265625" style="5" bestFit="1" customWidth="1"/>
    <col min="6142" max="6142" width="41.26953125" style="5" customWidth="1"/>
    <col min="6143" max="6143" width="6" style="5" customWidth="1"/>
    <col min="6144" max="6144" width="9.1796875" style="5"/>
    <col min="6145" max="6145" width="15.81640625" style="5" customWidth="1"/>
    <col min="6146" max="6146" width="16" style="5" customWidth="1"/>
    <col min="6147" max="6147" width="15.26953125" style="5" customWidth="1"/>
    <col min="6148" max="6148" width="19.7265625" style="5" bestFit="1" customWidth="1"/>
    <col min="6149" max="6149" width="16.81640625" style="5" customWidth="1"/>
    <col min="6150" max="6150" width="8.26953125" style="5" customWidth="1"/>
    <col min="6151" max="6230" width="11.81640625" style="5" customWidth="1"/>
    <col min="6231" max="6391" width="9.1796875" style="5"/>
    <col min="6392" max="6392" width="12.1796875" style="5" customWidth="1"/>
    <col min="6393" max="6393" width="8.81640625" style="5" customWidth="1"/>
    <col min="6394" max="6394" width="7.81640625" style="5" customWidth="1"/>
    <col min="6395" max="6395" width="0" style="5" hidden="1" customWidth="1"/>
    <col min="6396" max="6396" width="19.81640625" style="5" customWidth="1"/>
    <col min="6397" max="6397" width="17.7265625" style="5" bestFit="1" customWidth="1"/>
    <col min="6398" max="6398" width="41.26953125" style="5" customWidth="1"/>
    <col min="6399" max="6399" width="6" style="5" customWidth="1"/>
    <col min="6400" max="6400" width="9.1796875" style="5"/>
    <col min="6401" max="6401" width="15.81640625" style="5" customWidth="1"/>
    <col min="6402" max="6402" width="16" style="5" customWidth="1"/>
    <col min="6403" max="6403" width="15.26953125" style="5" customWidth="1"/>
    <col min="6404" max="6404" width="19.7265625" style="5" bestFit="1" customWidth="1"/>
    <col min="6405" max="6405" width="16.81640625" style="5" customWidth="1"/>
    <col min="6406" max="6406" width="8.26953125" style="5" customWidth="1"/>
    <col min="6407" max="6486" width="11.81640625" style="5" customWidth="1"/>
    <col min="6487" max="6647" width="9.1796875" style="5"/>
    <col min="6648" max="6648" width="12.1796875" style="5" customWidth="1"/>
    <col min="6649" max="6649" width="8.81640625" style="5" customWidth="1"/>
    <col min="6650" max="6650" width="7.81640625" style="5" customWidth="1"/>
    <col min="6651" max="6651" width="0" style="5" hidden="1" customWidth="1"/>
    <col min="6652" max="6652" width="19.81640625" style="5" customWidth="1"/>
    <col min="6653" max="6653" width="17.7265625" style="5" bestFit="1" customWidth="1"/>
    <col min="6654" max="6654" width="41.26953125" style="5" customWidth="1"/>
    <col min="6655" max="6655" width="6" style="5" customWidth="1"/>
    <col min="6656" max="6656" width="9.1796875" style="5"/>
    <col min="6657" max="6657" width="15.81640625" style="5" customWidth="1"/>
    <col min="6658" max="6658" width="16" style="5" customWidth="1"/>
    <col min="6659" max="6659" width="15.26953125" style="5" customWidth="1"/>
    <col min="6660" max="6660" width="19.7265625" style="5" bestFit="1" customWidth="1"/>
    <col min="6661" max="6661" width="16.81640625" style="5" customWidth="1"/>
    <col min="6662" max="6662" width="8.26953125" style="5" customWidth="1"/>
    <col min="6663" max="6742" width="11.81640625" style="5" customWidth="1"/>
    <col min="6743" max="6903" width="9.1796875" style="5"/>
    <col min="6904" max="6904" width="12.1796875" style="5" customWidth="1"/>
    <col min="6905" max="6905" width="8.81640625" style="5" customWidth="1"/>
    <col min="6906" max="6906" width="7.81640625" style="5" customWidth="1"/>
    <col min="6907" max="6907" width="0" style="5" hidden="1" customWidth="1"/>
    <col min="6908" max="6908" width="19.81640625" style="5" customWidth="1"/>
    <col min="6909" max="6909" width="17.7265625" style="5" bestFit="1" customWidth="1"/>
    <col min="6910" max="6910" width="41.26953125" style="5" customWidth="1"/>
    <col min="6911" max="6911" width="6" style="5" customWidth="1"/>
    <col min="6912" max="6912" width="9.1796875" style="5"/>
    <col min="6913" max="6913" width="15.81640625" style="5" customWidth="1"/>
    <col min="6914" max="6914" width="16" style="5" customWidth="1"/>
    <col min="6915" max="6915" width="15.26953125" style="5" customWidth="1"/>
    <col min="6916" max="6916" width="19.7265625" style="5" bestFit="1" customWidth="1"/>
    <col min="6917" max="6917" width="16.81640625" style="5" customWidth="1"/>
    <col min="6918" max="6918" width="8.26953125" style="5" customWidth="1"/>
    <col min="6919" max="6998" width="11.81640625" style="5" customWidth="1"/>
    <col min="6999" max="7159" width="9.1796875" style="5"/>
    <col min="7160" max="7160" width="12.1796875" style="5" customWidth="1"/>
    <col min="7161" max="7161" width="8.81640625" style="5" customWidth="1"/>
    <col min="7162" max="7162" width="7.81640625" style="5" customWidth="1"/>
    <col min="7163" max="7163" width="0" style="5" hidden="1" customWidth="1"/>
    <col min="7164" max="7164" width="19.81640625" style="5" customWidth="1"/>
    <col min="7165" max="7165" width="17.7265625" style="5" bestFit="1" customWidth="1"/>
    <col min="7166" max="7166" width="41.26953125" style="5" customWidth="1"/>
    <col min="7167" max="7167" width="6" style="5" customWidth="1"/>
    <col min="7168" max="7168" width="9.1796875" style="5"/>
    <col min="7169" max="7169" width="15.81640625" style="5" customWidth="1"/>
    <col min="7170" max="7170" width="16" style="5" customWidth="1"/>
    <col min="7171" max="7171" width="15.26953125" style="5" customWidth="1"/>
    <col min="7172" max="7172" width="19.7265625" style="5" bestFit="1" customWidth="1"/>
    <col min="7173" max="7173" width="16.81640625" style="5" customWidth="1"/>
    <col min="7174" max="7174" width="8.26953125" style="5" customWidth="1"/>
    <col min="7175" max="7254" width="11.81640625" style="5" customWidth="1"/>
    <col min="7255" max="7415" width="9.1796875" style="5"/>
    <col min="7416" max="7416" width="12.1796875" style="5" customWidth="1"/>
    <col min="7417" max="7417" width="8.81640625" style="5" customWidth="1"/>
    <col min="7418" max="7418" width="7.81640625" style="5" customWidth="1"/>
    <col min="7419" max="7419" width="0" style="5" hidden="1" customWidth="1"/>
    <col min="7420" max="7420" width="19.81640625" style="5" customWidth="1"/>
    <col min="7421" max="7421" width="17.7265625" style="5" bestFit="1" customWidth="1"/>
    <col min="7422" max="7422" width="41.26953125" style="5" customWidth="1"/>
    <col min="7423" max="7423" width="6" style="5" customWidth="1"/>
    <col min="7424" max="7424" width="9.1796875" style="5"/>
    <col min="7425" max="7425" width="15.81640625" style="5" customWidth="1"/>
    <col min="7426" max="7426" width="16" style="5" customWidth="1"/>
    <col min="7427" max="7427" width="15.26953125" style="5" customWidth="1"/>
    <col min="7428" max="7428" width="19.7265625" style="5" bestFit="1" customWidth="1"/>
    <col min="7429" max="7429" width="16.81640625" style="5" customWidth="1"/>
    <col min="7430" max="7430" width="8.26953125" style="5" customWidth="1"/>
    <col min="7431" max="7510" width="11.81640625" style="5" customWidth="1"/>
    <col min="7511" max="7671" width="9.1796875" style="5"/>
    <col min="7672" max="7672" width="12.1796875" style="5" customWidth="1"/>
    <col min="7673" max="7673" width="8.81640625" style="5" customWidth="1"/>
    <col min="7674" max="7674" width="7.81640625" style="5" customWidth="1"/>
    <col min="7675" max="7675" width="0" style="5" hidden="1" customWidth="1"/>
    <col min="7676" max="7676" width="19.81640625" style="5" customWidth="1"/>
    <col min="7677" max="7677" width="17.7265625" style="5" bestFit="1" customWidth="1"/>
    <col min="7678" max="7678" width="41.26953125" style="5" customWidth="1"/>
    <col min="7679" max="7679" width="6" style="5" customWidth="1"/>
    <col min="7680" max="7680" width="9.1796875" style="5"/>
    <col min="7681" max="7681" width="15.81640625" style="5" customWidth="1"/>
    <col min="7682" max="7682" width="16" style="5" customWidth="1"/>
    <col min="7683" max="7683" width="15.26953125" style="5" customWidth="1"/>
    <col min="7684" max="7684" width="19.7265625" style="5" bestFit="1" customWidth="1"/>
    <col min="7685" max="7685" width="16.81640625" style="5" customWidth="1"/>
    <col min="7686" max="7686" width="8.26953125" style="5" customWidth="1"/>
    <col min="7687" max="7766" width="11.81640625" style="5" customWidth="1"/>
    <col min="7767" max="7927" width="9.1796875" style="5"/>
    <col min="7928" max="7928" width="12.1796875" style="5" customWidth="1"/>
    <col min="7929" max="7929" width="8.81640625" style="5" customWidth="1"/>
    <col min="7930" max="7930" width="7.81640625" style="5" customWidth="1"/>
    <col min="7931" max="7931" width="0" style="5" hidden="1" customWidth="1"/>
    <col min="7932" max="7932" width="19.81640625" style="5" customWidth="1"/>
    <col min="7933" max="7933" width="17.7265625" style="5" bestFit="1" customWidth="1"/>
    <col min="7934" max="7934" width="41.26953125" style="5" customWidth="1"/>
    <col min="7935" max="7935" width="6" style="5" customWidth="1"/>
    <col min="7936" max="7936" width="9.1796875" style="5"/>
    <col min="7937" max="7937" width="15.81640625" style="5" customWidth="1"/>
    <col min="7938" max="7938" width="16" style="5" customWidth="1"/>
    <col min="7939" max="7939" width="15.26953125" style="5" customWidth="1"/>
    <col min="7940" max="7940" width="19.7265625" style="5" bestFit="1" customWidth="1"/>
    <col min="7941" max="7941" width="16.81640625" style="5" customWidth="1"/>
    <col min="7942" max="7942" width="8.26953125" style="5" customWidth="1"/>
    <col min="7943" max="8022" width="11.81640625" style="5" customWidth="1"/>
    <col min="8023" max="8183" width="9.1796875" style="5"/>
    <col min="8184" max="8184" width="12.1796875" style="5" customWidth="1"/>
    <col min="8185" max="8185" width="8.81640625" style="5" customWidth="1"/>
    <col min="8186" max="8186" width="7.81640625" style="5" customWidth="1"/>
    <col min="8187" max="8187" width="0" style="5" hidden="1" customWidth="1"/>
    <col min="8188" max="8188" width="19.81640625" style="5" customWidth="1"/>
    <col min="8189" max="8189" width="17.7265625" style="5" bestFit="1" customWidth="1"/>
    <col min="8190" max="8190" width="41.26953125" style="5" customWidth="1"/>
    <col min="8191" max="8191" width="6" style="5" customWidth="1"/>
    <col min="8192" max="8192" width="9.1796875" style="5"/>
    <col min="8193" max="8193" width="15.81640625" style="5" customWidth="1"/>
    <col min="8194" max="8194" width="16" style="5" customWidth="1"/>
    <col min="8195" max="8195" width="15.26953125" style="5" customWidth="1"/>
    <col min="8196" max="8196" width="19.7265625" style="5" bestFit="1" customWidth="1"/>
    <col min="8197" max="8197" width="16.81640625" style="5" customWidth="1"/>
    <col min="8198" max="8198" width="8.26953125" style="5" customWidth="1"/>
    <col min="8199" max="8278" width="11.81640625" style="5" customWidth="1"/>
    <col min="8279" max="8439" width="9.1796875" style="5"/>
    <col min="8440" max="8440" width="12.1796875" style="5" customWidth="1"/>
    <col min="8441" max="8441" width="8.81640625" style="5" customWidth="1"/>
    <col min="8442" max="8442" width="7.81640625" style="5" customWidth="1"/>
    <col min="8443" max="8443" width="0" style="5" hidden="1" customWidth="1"/>
    <col min="8444" max="8444" width="19.81640625" style="5" customWidth="1"/>
    <col min="8445" max="8445" width="17.7265625" style="5" bestFit="1" customWidth="1"/>
    <col min="8446" max="8446" width="41.26953125" style="5" customWidth="1"/>
    <col min="8447" max="8447" width="6" style="5" customWidth="1"/>
    <col min="8448" max="8448" width="9.1796875" style="5"/>
    <col min="8449" max="8449" width="15.81640625" style="5" customWidth="1"/>
    <col min="8450" max="8450" width="16" style="5" customWidth="1"/>
    <col min="8451" max="8451" width="15.26953125" style="5" customWidth="1"/>
    <col min="8452" max="8452" width="19.7265625" style="5" bestFit="1" customWidth="1"/>
    <col min="8453" max="8453" width="16.81640625" style="5" customWidth="1"/>
    <col min="8454" max="8454" width="8.26953125" style="5" customWidth="1"/>
    <col min="8455" max="8534" width="11.81640625" style="5" customWidth="1"/>
    <col min="8535" max="8695" width="9.1796875" style="5"/>
    <col min="8696" max="8696" width="12.1796875" style="5" customWidth="1"/>
    <col min="8697" max="8697" width="8.81640625" style="5" customWidth="1"/>
    <col min="8698" max="8698" width="7.81640625" style="5" customWidth="1"/>
    <col min="8699" max="8699" width="0" style="5" hidden="1" customWidth="1"/>
    <col min="8700" max="8700" width="19.81640625" style="5" customWidth="1"/>
    <col min="8701" max="8701" width="17.7265625" style="5" bestFit="1" customWidth="1"/>
    <col min="8702" max="8702" width="41.26953125" style="5" customWidth="1"/>
    <col min="8703" max="8703" width="6" style="5" customWidth="1"/>
    <col min="8704" max="8704" width="9.1796875" style="5"/>
    <col min="8705" max="8705" width="15.81640625" style="5" customWidth="1"/>
    <col min="8706" max="8706" width="16" style="5" customWidth="1"/>
    <col min="8707" max="8707" width="15.26953125" style="5" customWidth="1"/>
    <col min="8708" max="8708" width="19.7265625" style="5" bestFit="1" customWidth="1"/>
    <col min="8709" max="8709" width="16.81640625" style="5" customWidth="1"/>
    <col min="8710" max="8710" width="8.26953125" style="5" customWidth="1"/>
    <col min="8711" max="8790" width="11.81640625" style="5" customWidth="1"/>
    <col min="8791" max="8951" width="9.1796875" style="5"/>
    <col min="8952" max="8952" width="12.1796875" style="5" customWidth="1"/>
    <col min="8953" max="8953" width="8.81640625" style="5" customWidth="1"/>
    <col min="8954" max="8954" width="7.81640625" style="5" customWidth="1"/>
    <col min="8955" max="8955" width="0" style="5" hidden="1" customWidth="1"/>
    <col min="8956" max="8956" width="19.81640625" style="5" customWidth="1"/>
    <col min="8957" max="8957" width="17.7265625" style="5" bestFit="1" customWidth="1"/>
    <col min="8958" max="8958" width="41.26953125" style="5" customWidth="1"/>
    <col min="8959" max="8959" width="6" style="5" customWidth="1"/>
    <col min="8960" max="8960" width="9.1796875" style="5"/>
    <col min="8961" max="8961" width="15.81640625" style="5" customWidth="1"/>
    <col min="8962" max="8962" width="16" style="5" customWidth="1"/>
    <col min="8963" max="8963" width="15.26953125" style="5" customWidth="1"/>
    <col min="8964" max="8964" width="19.7265625" style="5" bestFit="1" customWidth="1"/>
    <col min="8965" max="8965" width="16.81640625" style="5" customWidth="1"/>
    <col min="8966" max="8966" width="8.26953125" style="5" customWidth="1"/>
    <col min="8967" max="9046" width="11.81640625" style="5" customWidth="1"/>
    <col min="9047" max="9207" width="9.1796875" style="5"/>
    <col min="9208" max="9208" width="12.1796875" style="5" customWidth="1"/>
    <col min="9209" max="9209" width="8.81640625" style="5" customWidth="1"/>
    <col min="9210" max="9210" width="7.81640625" style="5" customWidth="1"/>
    <col min="9211" max="9211" width="0" style="5" hidden="1" customWidth="1"/>
    <col min="9212" max="9212" width="19.81640625" style="5" customWidth="1"/>
    <col min="9213" max="9213" width="17.7265625" style="5" bestFit="1" customWidth="1"/>
    <col min="9214" max="9214" width="41.26953125" style="5" customWidth="1"/>
    <col min="9215" max="9215" width="6" style="5" customWidth="1"/>
    <col min="9216" max="9216" width="9.1796875" style="5"/>
    <col min="9217" max="9217" width="15.81640625" style="5" customWidth="1"/>
    <col min="9218" max="9218" width="16" style="5" customWidth="1"/>
    <col min="9219" max="9219" width="15.26953125" style="5" customWidth="1"/>
    <col min="9220" max="9220" width="19.7265625" style="5" bestFit="1" customWidth="1"/>
    <col min="9221" max="9221" width="16.81640625" style="5" customWidth="1"/>
    <col min="9222" max="9222" width="8.26953125" style="5" customWidth="1"/>
    <col min="9223" max="9302" width="11.81640625" style="5" customWidth="1"/>
    <col min="9303" max="9463" width="9.1796875" style="5"/>
    <col min="9464" max="9464" width="12.1796875" style="5" customWidth="1"/>
    <col min="9465" max="9465" width="8.81640625" style="5" customWidth="1"/>
    <col min="9466" max="9466" width="7.81640625" style="5" customWidth="1"/>
    <col min="9467" max="9467" width="0" style="5" hidden="1" customWidth="1"/>
    <col min="9468" max="9468" width="19.81640625" style="5" customWidth="1"/>
    <col min="9469" max="9469" width="17.7265625" style="5" bestFit="1" customWidth="1"/>
    <col min="9470" max="9470" width="41.26953125" style="5" customWidth="1"/>
    <col min="9471" max="9471" width="6" style="5" customWidth="1"/>
    <col min="9472" max="9472" width="9.1796875" style="5"/>
    <col min="9473" max="9473" width="15.81640625" style="5" customWidth="1"/>
    <col min="9474" max="9474" width="16" style="5" customWidth="1"/>
    <col min="9475" max="9475" width="15.26953125" style="5" customWidth="1"/>
    <col min="9476" max="9476" width="19.7265625" style="5" bestFit="1" customWidth="1"/>
    <col min="9477" max="9477" width="16.81640625" style="5" customWidth="1"/>
    <col min="9478" max="9478" width="8.26953125" style="5" customWidth="1"/>
    <col min="9479" max="9558" width="11.81640625" style="5" customWidth="1"/>
    <col min="9559" max="9719" width="9.1796875" style="5"/>
    <col min="9720" max="9720" width="12.1796875" style="5" customWidth="1"/>
    <col min="9721" max="9721" width="8.81640625" style="5" customWidth="1"/>
    <col min="9722" max="9722" width="7.81640625" style="5" customWidth="1"/>
    <col min="9723" max="9723" width="0" style="5" hidden="1" customWidth="1"/>
    <col min="9724" max="9724" width="19.81640625" style="5" customWidth="1"/>
    <col min="9725" max="9725" width="17.7265625" style="5" bestFit="1" customWidth="1"/>
    <col min="9726" max="9726" width="41.26953125" style="5" customWidth="1"/>
    <col min="9727" max="9727" width="6" style="5" customWidth="1"/>
    <col min="9728" max="9728" width="9.1796875" style="5"/>
    <col min="9729" max="9729" width="15.81640625" style="5" customWidth="1"/>
    <col min="9730" max="9730" width="16" style="5" customWidth="1"/>
    <col min="9731" max="9731" width="15.26953125" style="5" customWidth="1"/>
    <col min="9732" max="9732" width="19.7265625" style="5" bestFit="1" customWidth="1"/>
    <col min="9733" max="9733" width="16.81640625" style="5" customWidth="1"/>
    <col min="9734" max="9734" width="8.26953125" style="5" customWidth="1"/>
    <col min="9735" max="9814" width="11.81640625" style="5" customWidth="1"/>
    <col min="9815" max="9975" width="9.1796875" style="5"/>
    <col min="9976" max="9976" width="12.1796875" style="5" customWidth="1"/>
    <col min="9977" max="9977" width="8.81640625" style="5" customWidth="1"/>
    <col min="9978" max="9978" width="7.81640625" style="5" customWidth="1"/>
    <col min="9979" max="9979" width="0" style="5" hidden="1" customWidth="1"/>
    <col min="9980" max="9980" width="19.81640625" style="5" customWidth="1"/>
    <col min="9981" max="9981" width="17.7265625" style="5" bestFit="1" customWidth="1"/>
    <col min="9982" max="9982" width="41.26953125" style="5" customWidth="1"/>
    <col min="9983" max="9983" width="6" style="5" customWidth="1"/>
    <col min="9984" max="9984" width="9.1796875" style="5"/>
    <col min="9985" max="9985" width="15.81640625" style="5" customWidth="1"/>
    <col min="9986" max="9986" width="16" style="5" customWidth="1"/>
    <col min="9987" max="9987" width="15.26953125" style="5" customWidth="1"/>
    <col min="9988" max="9988" width="19.7265625" style="5" bestFit="1" customWidth="1"/>
    <col min="9989" max="9989" width="16.81640625" style="5" customWidth="1"/>
    <col min="9990" max="9990" width="8.26953125" style="5" customWidth="1"/>
    <col min="9991" max="10070" width="11.81640625" style="5" customWidth="1"/>
    <col min="10071" max="10231" width="9.1796875" style="5"/>
    <col min="10232" max="10232" width="12.1796875" style="5" customWidth="1"/>
    <col min="10233" max="10233" width="8.81640625" style="5" customWidth="1"/>
    <col min="10234" max="10234" width="7.81640625" style="5" customWidth="1"/>
    <col min="10235" max="10235" width="0" style="5" hidden="1" customWidth="1"/>
    <col min="10236" max="10236" width="19.81640625" style="5" customWidth="1"/>
    <col min="10237" max="10237" width="17.7265625" style="5" bestFit="1" customWidth="1"/>
    <col min="10238" max="10238" width="41.26953125" style="5" customWidth="1"/>
    <col min="10239" max="10239" width="6" style="5" customWidth="1"/>
    <col min="10240" max="10240" width="9.1796875" style="5"/>
    <col min="10241" max="10241" width="15.81640625" style="5" customWidth="1"/>
    <col min="10242" max="10242" width="16" style="5" customWidth="1"/>
    <col min="10243" max="10243" width="15.26953125" style="5" customWidth="1"/>
    <col min="10244" max="10244" width="19.7265625" style="5" bestFit="1" customWidth="1"/>
    <col min="10245" max="10245" width="16.81640625" style="5" customWidth="1"/>
    <col min="10246" max="10246" width="8.26953125" style="5" customWidth="1"/>
    <col min="10247" max="10326" width="11.81640625" style="5" customWidth="1"/>
    <col min="10327" max="10487" width="9.1796875" style="5"/>
    <col min="10488" max="10488" width="12.1796875" style="5" customWidth="1"/>
    <col min="10489" max="10489" width="8.81640625" style="5" customWidth="1"/>
    <col min="10490" max="10490" width="7.81640625" style="5" customWidth="1"/>
    <col min="10491" max="10491" width="0" style="5" hidden="1" customWidth="1"/>
    <col min="10492" max="10492" width="19.81640625" style="5" customWidth="1"/>
    <col min="10493" max="10493" width="17.7265625" style="5" bestFit="1" customWidth="1"/>
    <col min="10494" max="10494" width="41.26953125" style="5" customWidth="1"/>
    <col min="10495" max="10495" width="6" style="5" customWidth="1"/>
    <col min="10496" max="10496" width="9.1796875" style="5"/>
    <col min="10497" max="10497" width="15.81640625" style="5" customWidth="1"/>
    <col min="10498" max="10498" width="16" style="5" customWidth="1"/>
    <col min="10499" max="10499" width="15.26953125" style="5" customWidth="1"/>
    <col min="10500" max="10500" width="19.7265625" style="5" bestFit="1" customWidth="1"/>
    <col min="10501" max="10501" width="16.81640625" style="5" customWidth="1"/>
    <col min="10502" max="10502" width="8.26953125" style="5" customWidth="1"/>
    <col min="10503" max="10582" width="11.81640625" style="5" customWidth="1"/>
    <col min="10583" max="10743" width="9.1796875" style="5"/>
    <col min="10744" max="10744" width="12.1796875" style="5" customWidth="1"/>
    <col min="10745" max="10745" width="8.81640625" style="5" customWidth="1"/>
    <col min="10746" max="10746" width="7.81640625" style="5" customWidth="1"/>
    <col min="10747" max="10747" width="0" style="5" hidden="1" customWidth="1"/>
    <col min="10748" max="10748" width="19.81640625" style="5" customWidth="1"/>
    <col min="10749" max="10749" width="17.7265625" style="5" bestFit="1" customWidth="1"/>
    <col min="10750" max="10750" width="41.26953125" style="5" customWidth="1"/>
    <col min="10751" max="10751" width="6" style="5" customWidth="1"/>
    <col min="10752" max="10752" width="9.1796875" style="5"/>
    <col min="10753" max="10753" width="15.81640625" style="5" customWidth="1"/>
    <col min="10754" max="10754" width="16" style="5" customWidth="1"/>
    <col min="10755" max="10755" width="15.26953125" style="5" customWidth="1"/>
    <col min="10756" max="10756" width="19.7265625" style="5" bestFit="1" customWidth="1"/>
    <col min="10757" max="10757" width="16.81640625" style="5" customWidth="1"/>
    <col min="10758" max="10758" width="8.26953125" style="5" customWidth="1"/>
    <col min="10759" max="10838" width="11.81640625" style="5" customWidth="1"/>
    <col min="10839" max="10999" width="9.1796875" style="5"/>
    <col min="11000" max="11000" width="12.1796875" style="5" customWidth="1"/>
    <col min="11001" max="11001" width="8.81640625" style="5" customWidth="1"/>
    <col min="11002" max="11002" width="7.81640625" style="5" customWidth="1"/>
    <col min="11003" max="11003" width="0" style="5" hidden="1" customWidth="1"/>
    <col min="11004" max="11004" width="19.81640625" style="5" customWidth="1"/>
    <col min="11005" max="11005" width="17.7265625" style="5" bestFit="1" customWidth="1"/>
    <col min="11006" max="11006" width="41.26953125" style="5" customWidth="1"/>
    <col min="11007" max="11007" width="6" style="5" customWidth="1"/>
    <col min="11008" max="11008" width="9.1796875" style="5"/>
    <col min="11009" max="11009" width="15.81640625" style="5" customWidth="1"/>
    <col min="11010" max="11010" width="16" style="5" customWidth="1"/>
    <col min="11011" max="11011" width="15.26953125" style="5" customWidth="1"/>
    <col min="11012" max="11012" width="19.7265625" style="5" bestFit="1" customWidth="1"/>
    <col min="11013" max="11013" width="16.81640625" style="5" customWidth="1"/>
    <col min="11014" max="11014" width="8.26953125" style="5" customWidth="1"/>
    <col min="11015" max="11094" width="11.81640625" style="5" customWidth="1"/>
    <col min="11095" max="11255" width="9.1796875" style="5"/>
    <col min="11256" max="11256" width="12.1796875" style="5" customWidth="1"/>
    <col min="11257" max="11257" width="8.81640625" style="5" customWidth="1"/>
    <col min="11258" max="11258" width="7.81640625" style="5" customWidth="1"/>
    <col min="11259" max="11259" width="0" style="5" hidden="1" customWidth="1"/>
    <col min="11260" max="11260" width="19.81640625" style="5" customWidth="1"/>
    <col min="11261" max="11261" width="17.7265625" style="5" bestFit="1" customWidth="1"/>
    <col min="11262" max="11262" width="41.26953125" style="5" customWidth="1"/>
    <col min="11263" max="11263" width="6" style="5" customWidth="1"/>
    <col min="11264" max="11264" width="9.1796875" style="5"/>
    <col min="11265" max="11265" width="15.81640625" style="5" customWidth="1"/>
    <col min="11266" max="11266" width="16" style="5" customWidth="1"/>
    <col min="11267" max="11267" width="15.26953125" style="5" customWidth="1"/>
    <col min="11268" max="11268" width="19.7265625" style="5" bestFit="1" customWidth="1"/>
    <col min="11269" max="11269" width="16.81640625" style="5" customWidth="1"/>
    <col min="11270" max="11270" width="8.26953125" style="5" customWidth="1"/>
    <col min="11271" max="11350" width="11.81640625" style="5" customWidth="1"/>
    <col min="11351" max="11511" width="9.1796875" style="5"/>
    <col min="11512" max="11512" width="12.1796875" style="5" customWidth="1"/>
    <col min="11513" max="11513" width="8.81640625" style="5" customWidth="1"/>
    <col min="11514" max="11514" width="7.81640625" style="5" customWidth="1"/>
    <col min="11515" max="11515" width="0" style="5" hidden="1" customWidth="1"/>
    <col min="11516" max="11516" width="19.81640625" style="5" customWidth="1"/>
    <col min="11517" max="11517" width="17.7265625" style="5" bestFit="1" customWidth="1"/>
    <col min="11518" max="11518" width="41.26953125" style="5" customWidth="1"/>
    <col min="11519" max="11519" width="6" style="5" customWidth="1"/>
    <col min="11520" max="11520" width="9.1796875" style="5"/>
    <col min="11521" max="11521" width="15.81640625" style="5" customWidth="1"/>
    <col min="11522" max="11522" width="16" style="5" customWidth="1"/>
    <col min="11523" max="11523" width="15.26953125" style="5" customWidth="1"/>
    <col min="11524" max="11524" width="19.7265625" style="5" bestFit="1" customWidth="1"/>
    <col min="11525" max="11525" width="16.81640625" style="5" customWidth="1"/>
    <col min="11526" max="11526" width="8.26953125" style="5" customWidth="1"/>
    <col min="11527" max="11606" width="11.81640625" style="5" customWidth="1"/>
    <col min="11607" max="11767" width="9.1796875" style="5"/>
    <col min="11768" max="11768" width="12.1796875" style="5" customWidth="1"/>
    <col min="11769" max="11769" width="8.81640625" style="5" customWidth="1"/>
    <col min="11770" max="11770" width="7.81640625" style="5" customWidth="1"/>
    <col min="11771" max="11771" width="0" style="5" hidden="1" customWidth="1"/>
    <col min="11772" max="11772" width="19.81640625" style="5" customWidth="1"/>
    <col min="11773" max="11773" width="17.7265625" style="5" bestFit="1" customWidth="1"/>
    <col min="11774" max="11774" width="41.26953125" style="5" customWidth="1"/>
    <col min="11775" max="11775" width="6" style="5" customWidth="1"/>
    <col min="11776" max="11776" width="9.1796875" style="5"/>
    <col min="11777" max="11777" width="15.81640625" style="5" customWidth="1"/>
    <col min="11778" max="11778" width="16" style="5" customWidth="1"/>
    <col min="11779" max="11779" width="15.26953125" style="5" customWidth="1"/>
    <col min="11780" max="11780" width="19.7265625" style="5" bestFit="1" customWidth="1"/>
    <col min="11781" max="11781" width="16.81640625" style="5" customWidth="1"/>
    <col min="11782" max="11782" width="8.26953125" style="5" customWidth="1"/>
    <col min="11783" max="11862" width="11.81640625" style="5" customWidth="1"/>
    <col min="11863" max="12023" width="9.1796875" style="5"/>
    <col min="12024" max="12024" width="12.1796875" style="5" customWidth="1"/>
    <col min="12025" max="12025" width="8.81640625" style="5" customWidth="1"/>
    <col min="12026" max="12026" width="7.81640625" style="5" customWidth="1"/>
    <col min="12027" max="12027" width="0" style="5" hidden="1" customWidth="1"/>
    <col min="12028" max="12028" width="19.81640625" style="5" customWidth="1"/>
    <col min="12029" max="12029" width="17.7265625" style="5" bestFit="1" customWidth="1"/>
    <col min="12030" max="12030" width="41.26953125" style="5" customWidth="1"/>
    <col min="12031" max="12031" width="6" style="5" customWidth="1"/>
    <col min="12032" max="12032" width="9.1796875" style="5"/>
    <col min="12033" max="12033" width="15.81640625" style="5" customWidth="1"/>
    <col min="12034" max="12034" width="16" style="5" customWidth="1"/>
    <col min="12035" max="12035" width="15.26953125" style="5" customWidth="1"/>
    <col min="12036" max="12036" width="19.7265625" style="5" bestFit="1" customWidth="1"/>
    <col min="12037" max="12037" width="16.81640625" style="5" customWidth="1"/>
    <col min="12038" max="12038" width="8.26953125" style="5" customWidth="1"/>
    <col min="12039" max="12118" width="11.81640625" style="5" customWidth="1"/>
    <col min="12119" max="12279" width="9.1796875" style="5"/>
    <col min="12280" max="12280" width="12.1796875" style="5" customWidth="1"/>
    <col min="12281" max="12281" width="8.81640625" style="5" customWidth="1"/>
    <col min="12282" max="12282" width="7.81640625" style="5" customWidth="1"/>
    <col min="12283" max="12283" width="0" style="5" hidden="1" customWidth="1"/>
    <col min="12284" max="12284" width="19.81640625" style="5" customWidth="1"/>
    <col min="12285" max="12285" width="17.7265625" style="5" bestFit="1" customWidth="1"/>
    <col min="12286" max="12286" width="41.26953125" style="5" customWidth="1"/>
    <col min="12287" max="12287" width="6" style="5" customWidth="1"/>
    <col min="12288" max="12288" width="9.1796875" style="5"/>
    <col min="12289" max="12289" width="15.81640625" style="5" customWidth="1"/>
    <col min="12290" max="12290" width="16" style="5" customWidth="1"/>
    <col min="12291" max="12291" width="15.26953125" style="5" customWidth="1"/>
    <col min="12292" max="12292" width="19.7265625" style="5" bestFit="1" customWidth="1"/>
    <col min="12293" max="12293" width="16.81640625" style="5" customWidth="1"/>
    <col min="12294" max="12294" width="8.26953125" style="5" customWidth="1"/>
    <col min="12295" max="12374" width="11.81640625" style="5" customWidth="1"/>
    <col min="12375" max="12535" width="9.1796875" style="5"/>
    <col min="12536" max="12536" width="12.1796875" style="5" customWidth="1"/>
    <col min="12537" max="12537" width="8.81640625" style="5" customWidth="1"/>
    <col min="12538" max="12538" width="7.81640625" style="5" customWidth="1"/>
    <col min="12539" max="12539" width="0" style="5" hidden="1" customWidth="1"/>
    <col min="12540" max="12540" width="19.81640625" style="5" customWidth="1"/>
    <col min="12541" max="12541" width="17.7265625" style="5" bestFit="1" customWidth="1"/>
    <col min="12542" max="12542" width="41.26953125" style="5" customWidth="1"/>
    <col min="12543" max="12543" width="6" style="5" customWidth="1"/>
    <col min="12544" max="12544" width="9.1796875" style="5"/>
    <col min="12545" max="12545" width="15.81640625" style="5" customWidth="1"/>
    <col min="12546" max="12546" width="16" style="5" customWidth="1"/>
    <col min="12547" max="12547" width="15.26953125" style="5" customWidth="1"/>
    <col min="12548" max="12548" width="19.7265625" style="5" bestFit="1" customWidth="1"/>
    <col min="12549" max="12549" width="16.81640625" style="5" customWidth="1"/>
    <col min="12550" max="12550" width="8.26953125" style="5" customWidth="1"/>
    <col min="12551" max="12630" width="11.81640625" style="5" customWidth="1"/>
    <col min="12631" max="12791" width="9.1796875" style="5"/>
    <col min="12792" max="12792" width="12.1796875" style="5" customWidth="1"/>
    <col min="12793" max="12793" width="8.81640625" style="5" customWidth="1"/>
    <col min="12794" max="12794" width="7.81640625" style="5" customWidth="1"/>
    <col min="12795" max="12795" width="0" style="5" hidden="1" customWidth="1"/>
    <col min="12796" max="12796" width="19.81640625" style="5" customWidth="1"/>
    <col min="12797" max="12797" width="17.7265625" style="5" bestFit="1" customWidth="1"/>
    <col min="12798" max="12798" width="41.26953125" style="5" customWidth="1"/>
    <col min="12799" max="12799" width="6" style="5" customWidth="1"/>
    <col min="12800" max="12800" width="9.1796875" style="5"/>
    <col min="12801" max="12801" width="15.81640625" style="5" customWidth="1"/>
    <col min="12802" max="12802" width="16" style="5" customWidth="1"/>
    <col min="12803" max="12803" width="15.26953125" style="5" customWidth="1"/>
    <col min="12804" max="12804" width="19.7265625" style="5" bestFit="1" customWidth="1"/>
    <col min="12805" max="12805" width="16.81640625" style="5" customWidth="1"/>
    <col min="12806" max="12806" width="8.26953125" style="5" customWidth="1"/>
    <col min="12807" max="12886" width="11.81640625" style="5" customWidth="1"/>
    <col min="12887" max="13047" width="9.1796875" style="5"/>
    <col min="13048" max="13048" width="12.1796875" style="5" customWidth="1"/>
    <col min="13049" max="13049" width="8.81640625" style="5" customWidth="1"/>
    <col min="13050" max="13050" width="7.81640625" style="5" customWidth="1"/>
    <col min="13051" max="13051" width="0" style="5" hidden="1" customWidth="1"/>
    <col min="13052" max="13052" width="19.81640625" style="5" customWidth="1"/>
    <col min="13053" max="13053" width="17.7265625" style="5" bestFit="1" customWidth="1"/>
    <col min="13054" max="13054" width="41.26953125" style="5" customWidth="1"/>
    <col min="13055" max="13055" width="6" style="5" customWidth="1"/>
    <col min="13056" max="13056" width="9.1796875" style="5"/>
    <col min="13057" max="13057" width="15.81640625" style="5" customWidth="1"/>
    <col min="13058" max="13058" width="16" style="5" customWidth="1"/>
    <col min="13059" max="13059" width="15.26953125" style="5" customWidth="1"/>
    <col min="13060" max="13060" width="19.7265625" style="5" bestFit="1" customWidth="1"/>
    <col min="13061" max="13061" width="16.81640625" style="5" customWidth="1"/>
    <col min="13062" max="13062" width="8.26953125" style="5" customWidth="1"/>
    <col min="13063" max="13142" width="11.81640625" style="5" customWidth="1"/>
    <col min="13143" max="13303" width="9.1796875" style="5"/>
    <col min="13304" max="13304" width="12.1796875" style="5" customWidth="1"/>
    <col min="13305" max="13305" width="8.81640625" style="5" customWidth="1"/>
    <col min="13306" max="13306" width="7.81640625" style="5" customWidth="1"/>
    <col min="13307" max="13307" width="0" style="5" hidden="1" customWidth="1"/>
    <col min="13308" max="13308" width="19.81640625" style="5" customWidth="1"/>
    <col min="13309" max="13309" width="17.7265625" style="5" bestFit="1" customWidth="1"/>
    <col min="13310" max="13310" width="41.26953125" style="5" customWidth="1"/>
    <col min="13311" max="13311" width="6" style="5" customWidth="1"/>
    <col min="13312" max="13312" width="9.1796875" style="5"/>
    <col min="13313" max="13313" width="15.81640625" style="5" customWidth="1"/>
    <col min="13314" max="13314" width="16" style="5" customWidth="1"/>
    <col min="13315" max="13315" width="15.26953125" style="5" customWidth="1"/>
    <col min="13316" max="13316" width="19.7265625" style="5" bestFit="1" customWidth="1"/>
    <col min="13317" max="13317" width="16.81640625" style="5" customWidth="1"/>
    <col min="13318" max="13318" width="8.26953125" style="5" customWidth="1"/>
    <col min="13319" max="13398" width="11.81640625" style="5" customWidth="1"/>
    <col min="13399" max="13559" width="9.1796875" style="5"/>
    <col min="13560" max="13560" width="12.1796875" style="5" customWidth="1"/>
    <col min="13561" max="13561" width="8.81640625" style="5" customWidth="1"/>
    <col min="13562" max="13562" width="7.81640625" style="5" customWidth="1"/>
    <col min="13563" max="13563" width="0" style="5" hidden="1" customWidth="1"/>
    <col min="13564" max="13564" width="19.81640625" style="5" customWidth="1"/>
    <col min="13565" max="13565" width="17.7265625" style="5" bestFit="1" customWidth="1"/>
    <col min="13566" max="13566" width="41.26953125" style="5" customWidth="1"/>
    <col min="13567" max="13567" width="6" style="5" customWidth="1"/>
    <col min="13568" max="13568" width="9.1796875" style="5"/>
    <col min="13569" max="13569" width="15.81640625" style="5" customWidth="1"/>
    <col min="13570" max="13570" width="16" style="5" customWidth="1"/>
    <col min="13571" max="13571" width="15.26953125" style="5" customWidth="1"/>
    <col min="13572" max="13572" width="19.7265625" style="5" bestFit="1" customWidth="1"/>
    <col min="13573" max="13573" width="16.81640625" style="5" customWidth="1"/>
    <col min="13574" max="13574" width="8.26953125" style="5" customWidth="1"/>
    <col min="13575" max="13654" width="11.81640625" style="5" customWidth="1"/>
    <col min="13655" max="13815" width="9.1796875" style="5"/>
    <col min="13816" max="13816" width="12.1796875" style="5" customWidth="1"/>
    <col min="13817" max="13817" width="8.81640625" style="5" customWidth="1"/>
    <col min="13818" max="13818" width="7.81640625" style="5" customWidth="1"/>
    <col min="13819" max="13819" width="0" style="5" hidden="1" customWidth="1"/>
    <col min="13820" max="13820" width="19.81640625" style="5" customWidth="1"/>
    <col min="13821" max="13821" width="17.7265625" style="5" bestFit="1" customWidth="1"/>
    <col min="13822" max="13822" width="41.26953125" style="5" customWidth="1"/>
    <col min="13823" max="13823" width="6" style="5" customWidth="1"/>
    <col min="13824" max="13824" width="9.1796875" style="5"/>
    <col min="13825" max="13825" width="15.81640625" style="5" customWidth="1"/>
    <col min="13826" max="13826" width="16" style="5" customWidth="1"/>
    <col min="13827" max="13827" width="15.26953125" style="5" customWidth="1"/>
    <col min="13828" max="13828" width="19.7265625" style="5" bestFit="1" customWidth="1"/>
    <col min="13829" max="13829" width="16.81640625" style="5" customWidth="1"/>
    <col min="13830" max="13830" width="8.26953125" style="5" customWidth="1"/>
    <col min="13831" max="13910" width="11.81640625" style="5" customWidth="1"/>
    <col min="13911" max="14071" width="9.1796875" style="5"/>
    <col min="14072" max="14072" width="12.1796875" style="5" customWidth="1"/>
    <col min="14073" max="14073" width="8.81640625" style="5" customWidth="1"/>
    <col min="14074" max="14074" width="7.81640625" style="5" customWidth="1"/>
    <col min="14075" max="14075" width="0" style="5" hidden="1" customWidth="1"/>
    <col min="14076" max="14076" width="19.81640625" style="5" customWidth="1"/>
    <col min="14077" max="14077" width="17.7265625" style="5" bestFit="1" customWidth="1"/>
    <col min="14078" max="14078" width="41.26953125" style="5" customWidth="1"/>
    <col min="14079" max="14079" width="6" style="5" customWidth="1"/>
    <col min="14080" max="14080" width="9.1796875" style="5"/>
    <col min="14081" max="14081" width="15.81640625" style="5" customWidth="1"/>
    <col min="14082" max="14082" width="16" style="5" customWidth="1"/>
    <col min="14083" max="14083" width="15.26953125" style="5" customWidth="1"/>
    <col min="14084" max="14084" width="19.7265625" style="5" bestFit="1" customWidth="1"/>
    <col min="14085" max="14085" width="16.81640625" style="5" customWidth="1"/>
    <col min="14086" max="14086" width="8.26953125" style="5" customWidth="1"/>
    <col min="14087" max="14166" width="11.81640625" style="5" customWidth="1"/>
    <col min="14167" max="14327" width="9.1796875" style="5"/>
    <col min="14328" max="14328" width="12.1796875" style="5" customWidth="1"/>
    <col min="14329" max="14329" width="8.81640625" style="5" customWidth="1"/>
    <col min="14330" max="14330" width="7.81640625" style="5" customWidth="1"/>
    <col min="14331" max="14331" width="0" style="5" hidden="1" customWidth="1"/>
    <col min="14332" max="14332" width="19.81640625" style="5" customWidth="1"/>
    <col min="14333" max="14333" width="17.7265625" style="5" bestFit="1" customWidth="1"/>
    <col min="14334" max="14334" width="41.26953125" style="5" customWidth="1"/>
    <col min="14335" max="14335" width="6" style="5" customWidth="1"/>
    <col min="14336" max="14336" width="9.1796875" style="5"/>
    <col min="14337" max="14337" width="15.81640625" style="5" customWidth="1"/>
    <col min="14338" max="14338" width="16" style="5" customWidth="1"/>
    <col min="14339" max="14339" width="15.26953125" style="5" customWidth="1"/>
    <col min="14340" max="14340" width="19.7265625" style="5" bestFit="1" customWidth="1"/>
    <col min="14341" max="14341" width="16.81640625" style="5" customWidth="1"/>
    <col min="14342" max="14342" width="8.26953125" style="5" customWidth="1"/>
    <col min="14343" max="14422" width="11.81640625" style="5" customWidth="1"/>
    <col min="14423" max="14583" width="9.1796875" style="5"/>
    <col min="14584" max="14584" width="12.1796875" style="5" customWidth="1"/>
    <col min="14585" max="14585" width="8.81640625" style="5" customWidth="1"/>
    <col min="14586" max="14586" width="7.81640625" style="5" customWidth="1"/>
    <col min="14587" max="14587" width="0" style="5" hidden="1" customWidth="1"/>
    <col min="14588" max="14588" width="19.81640625" style="5" customWidth="1"/>
    <col min="14589" max="14589" width="17.7265625" style="5" bestFit="1" customWidth="1"/>
    <col min="14590" max="14590" width="41.26953125" style="5" customWidth="1"/>
    <col min="14591" max="14591" width="6" style="5" customWidth="1"/>
    <col min="14592" max="14592" width="9.1796875" style="5"/>
    <col min="14593" max="14593" width="15.81640625" style="5" customWidth="1"/>
    <col min="14594" max="14594" width="16" style="5" customWidth="1"/>
    <col min="14595" max="14595" width="15.26953125" style="5" customWidth="1"/>
    <col min="14596" max="14596" width="19.7265625" style="5" bestFit="1" customWidth="1"/>
    <col min="14597" max="14597" width="16.81640625" style="5" customWidth="1"/>
    <col min="14598" max="14598" width="8.26953125" style="5" customWidth="1"/>
    <col min="14599" max="14678" width="11.81640625" style="5" customWidth="1"/>
    <col min="14679" max="14839" width="9.1796875" style="5"/>
    <col min="14840" max="14840" width="12.1796875" style="5" customWidth="1"/>
    <col min="14841" max="14841" width="8.81640625" style="5" customWidth="1"/>
    <col min="14842" max="14842" width="7.81640625" style="5" customWidth="1"/>
    <col min="14843" max="14843" width="0" style="5" hidden="1" customWidth="1"/>
    <col min="14844" max="14844" width="19.81640625" style="5" customWidth="1"/>
    <col min="14845" max="14845" width="17.7265625" style="5" bestFit="1" customWidth="1"/>
    <col min="14846" max="14846" width="41.26953125" style="5" customWidth="1"/>
    <col min="14847" max="14847" width="6" style="5" customWidth="1"/>
    <col min="14848" max="14848" width="9.1796875" style="5"/>
    <col min="14849" max="14849" width="15.81640625" style="5" customWidth="1"/>
    <col min="14850" max="14850" width="16" style="5" customWidth="1"/>
    <col min="14851" max="14851" width="15.26953125" style="5" customWidth="1"/>
    <col min="14852" max="14852" width="19.7265625" style="5" bestFit="1" customWidth="1"/>
    <col min="14853" max="14853" width="16.81640625" style="5" customWidth="1"/>
    <col min="14854" max="14854" width="8.26953125" style="5" customWidth="1"/>
    <col min="14855" max="14934" width="11.81640625" style="5" customWidth="1"/>
    <col min="14935" max="15095" width="9.1796875" style="5"/>
    <col min="15096" max="15096" width="12.1796875" style="5" customWidth="1"/>
    <col min="15097" max="15097" width="8.81640625" style="5" customWidth="1"/>
    <col min="15098" max="15098" width="7.81640625" style="5" customWidth="1"/>
    <col min="15099" max="15099" width="0" style="5" hidden="1" customWidth="1"/>
    <col min="15100" max="15100" width="19.81640625" style="5" customWidth="1"/>
    <col min="15101" max="15101" width="17.7265625" style="5" bestFit="1" customWidth="1"/>
    <col min="15102" max="15102" width="41.26953125" style="5" customWidth="1"/>
    <col min="15103" max="15103" width="6" style="5" customWidth="1"/>
    <col min="15104" max="15104" width="9.1796875" style="5"/>
    <col min="15105" max="15105" width="15.81640625" style="5" customWidth="1"/>
    <col min="15106" max="15106" width="16" style="5" customWidth="1"/>
    <col min="15107" max="15107" width="15.26953125" style="5" customWidth="1"/>
    <col min="15108" max="15108" width="19.7265625" style="5" bestFit="1" customWidth="1"/>
    <col min="15109" max="15109" width="16.81640625" style="5" customWidth="1"/>
    <col min="15110" max="15110" width="8.26953125" style="5" customWidth="1"/>
    <col min="15111" max="15190" width="11.81640625" style="5" customWidth="1"/>
    <col min="15191" max="15351" width="9.1796875" style="5"/>
    <col min="15352" max="15352" width="12.1796875" style="5" customWidth="1"/>
    <col min="15353" max="15353" width="8.81640625" style="5" customWidth="1"/>
    <col min="15354" max="15354" width="7.81640625" style="5" customWidth="1"/>
    <col min="15355" max="15355" width="0" style="5" hidden="1" customWidth="1"/>
    <col min="15356" max="15356" width="19.81640625" style="5" customWidth="1"/>
    <col min="15357" max="15357" width="17.7265625" style="5" bestFit="1" customWidth="1"/>
    <col min="15358" max="15358" width="41.26953125" style="5" customWidth="1"/>
    <col min="15359" max="15359" width="6" style="5" customWidth="1"/>
    <col min="15360" max="15360" width="9.1796875" style="5"/>
    <col min="15361" max="15361" width="15.81640625" style="5" customWidth="1"/>
    <col min="15362" max="15362" width="16" style="5" customWidth="1"/>
    <col min="15363" max="15363" width="15.26953125" style="5" customWidth="1"/>
    <col min="15364" max="15364" width="19.7265625" style="5" bestFit="1" customWidth="1"/>
    <col min="15365" max="15365" width="16.81640625" style="5" customWidth="1"/>
    <col min="15366" max="15366" width="8.26953125" style="5" customWidth="1"/>
    <col min="15367" max="15446" width="11.81640625" style="5" customWidth="1"/>
    <col min="15447" max="15607" width="9.1796875" style="5"/>
    <col min="15608" max="15608" width="12.1796875" style="5" customWidth="1"/>
    <col min="15609" max="15609" width="8.81640625" style="5" customWidth="1"/>
    <col min="15610" max="15610" width="7.81640625" style="5" customWidth="1"/>
    <col min="15611" max="15611" width="0" style="5" hidden="1" customWidth="1"/>
    <col min="15612" max="15612" width="19.81640625" style="5" customWidth="1"/>
    <col min="15613" max="15613" width="17.7265625" style="5" bestFit="1" customWidth="1"/>
    <col min="15614" max="15614" width="41.26953125" style="5" customWidth="1"/>
    <col min="15615" max="15615" width="6" style="5" customWidth="1"/>
    <col min="15616" max="15616" width="9.1796875" style="5"/>
    <col min="15617" max="15617" width="15.81640625" style="5" customWidth="1"/>
    <col min="15618" max="15618" width="16" style="5" customWidth="1"/>
    <col min="15619" max="15619" width="15.26953125" style="5" customWidth="1"/>
    <col min="15620" max="15620" width="19.7265625" style="5" bestFit="1" customWidth="1"/>
    <col min="15621" max="15621" width="16.81640625" style="5" customWidth="1"/>
    <col min="15622" max="15622" width="8.26953125" style="5" customWidth="1"/>
    <col min="15623" max="15702" width="11.81640625" style="5" customWidth="1"/>
    <col min="15703" max="15863" width="9.1796875" style="5"/>
    <col min="15864" max="15864" width="12.1796875" style="5" customWidth="1"/>
    <col min="15865" max="15865" width="8.81640625" style="5" customWidth="1"/>
    <col min="15866" max="15866" width="7.81640625" style="5" customWidth="1"/>
    <col min="15867" max="15867" width="0" style="5" hidden="1" customWidth="1"/>
    <col min="15868" max="15868" width="19.81640625" style="5" customWidth="1"/>
    <col min="15869" max="15869" width="17.7265625" style="5" bestFit="1" customWidth="1"/>
    <col min="15870" max="15870" width="41.26953125" style="5" customWidth="1"/>
    <col min="15871" max="15871" width="6" style="5" customWidth="1"/>
    <col min="15872" max="15872" width="9.1796875" style="5"/>
    <col min="15873" max="15873" width="15.81640625" style="5" customWidth="1"/>
    <col min="15874" max="15874" width="16" style="5" customWidth="1"/>
    <col min="15875" max="15875" width="15.26953125" style="5" customWidth="1"/>
    <col min="15876" max="15876" width="19.7265625" style="5" bestFit="1" customWidth="1"/>
    <col min="15877" max="15877" width="16.81640625" style="5" customWidth="1"/>
    <col min="15878" max="15878" width="8.26953125" style="5" customWidth="1"/>
    <col min="15879" max="15958" width="11.81640625" style="5" customWidth="1"/>
    <col min="15959" max="16119" width="9.1796875" style="5"/>
    <col min="16120" max="16120" width="12.1796875" style="5" customWidth="1"/>
    <col min="16121" max="16121" width="8.81640625" style="5" customWidth="1"/>
    <col min="16122" max="16122" width="7.81640625" style="5" customWidth="1"/>
    <col min="16123" max="16123" width="0" style="5" hidden="1" customWidth="1"/>
    <col min="16124" max="16124" width="19.81640625" style="5" customWidth="1"/>
    <col min="16125" max="16125" width="17.7265625" style="5" bestFit="1" customWidth="1"/>
    <col min="16126" max="16126" width="41.26953125" style="5" customWidth="1"/>
    <col min="16127" max="16127" width="6" style="5" customWidth="1"/>
    <col min="16128" max="16128" width="9.1796875" style="5"/>
    <col min="16129" max="16129" width="15.81640625" style="5" customWidth="1"/>
    <col min="16130" max="16130" width="16" style="5" customWidth="1"/>
    <col min="16131" max="16131" width="15.26953125" style="5" customWidth="1"/>
    <col min="16132" max="16132" width="19.7265625" style="5" bestFit="1" customWidth="1"/>
    <col min="16133" max="16133" width="16.81640625" style="5" customWidth="1"/>
    <col min="16134" max="16134" width="8.26953125" style="5" customWidth="1"/>
    <col min="16135" max="16214" width="11.81640625" style="5" customWidth="1"/>
    <col min="16215" max="16384" width="9.1796875" style="5"/>
  </cols>
  <sheetData>
    <row r="1" spans="1:12" s="175" customFormat="1" ht="16.5">
      <c r="A1" s="176" t="s">
        <v>296</v>
      </c>
      <c r="B1" s="346" t="s">
        <v>403</v>
      </c>
      <c r="C1" s="346"/>
      <c r="D1" s="346"/>
      <c r="E1" s="346"/>
      <c r="H1" s="262"/>
      <c r="L1" s="345"/>
    </row>
    <row r="2" spans="1:12" s="175" customFormat="1" ht="15.5">
      <c r="A2" s="176" t="s">
        <v>297</v>
      </c>
      <c r="B2" s="175" t="s">
        <v>404</v>
      </c>
      <c r="D2" s="177"/>
      <c r="E2" s="273"/>
      <c r="H2" s="262"/>
      <c r="L2" s="345"/>
    </row>
    <row r="3" spans="1:12" s="32" customFormat="1" ht="16" customHeight="1">
      <c r="A3" s="49"/>
      <c r="B3" s="50"/>
      <c r="C3" s="51"/>
      <c r="D3" s="50"/>
      <c r="E3" s="50"/>
      <c r="F3" s="52"/>
      <c r="G3" s="53"/>
      <c r="H3" s="263"/>
      <c r="I3" s="47"/>
      <c r="J3" s="48"/>
      <c r="L3" s="345"/>
    </row>
    <row r="4" spans="1:12" s="32" customFormat="1" ht="24" customHeight="1">
      <c r="A4" s="443" t="s">
        <v>173</v>
      </c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345"/>
    </row>
    <row r="5" spans="1:12" s="32" customFormat="1" ht="21.75" customHeight="1">
      <c r="A5" s="444" t="s">
        <v>413</v>
      </c>
      <c r="B5" s="444"/>
      <c r="C5" s="444"/>
      <c r="D5" s="444"/>
      <c r="E5" s="444"/>
      <c r="F5" s="444"/>
      <c r="G5" s="444"/>
      <c r="H5" s="444"/>
      <c r="I5" s="444"/>
      <c r="J5" s="444"/>
      <c r="K5" s="444"/>
      <c r="L5" s="345"/>
    </row>
    <row r="6" spans="1:12" s="32" customFormat="1" ht="34" customHeight="1">
      <c r="A6" s="456" t="s">
        <v>174</v>
      </c>
      <c r="B6" s="347" t="s">
        <v>142</v>
      </c>
      <c r="C6" s="348"/>
      <c r="D6" s="349" t="s">
        <v>143</v>
      </c>
      <c r="E6" s="13" t="s">
        <v>153</v>
      </c>
      <c r="F6" s="350" t="s">
        <v>175</v>
      </c>
      <c r="G6" s="351" t="s">
        <v>155</v>
      </c>
      <c r="H6" s="352" t="s">
        <v>176</v>
      </c>
      <c r="I6" s="353" t="s">
        <v>177</v>
      </c>
      <c r="J6" s="354"/>
      <c r="K6" s="453" t="s">
        <v>407</v>
      </c>
      <c r="L6" s="345"/>
    </row>
    <row r="7" spans="1:12" s="32" customFormat="1" ht="30.75" customHeight="1">
      <c r="A7" s="457"/>
      <c r="B7" s="317" t="s">
        <v>178</v>
      </c>
      <c r="C7" s="317" t="s">
        <v>160</v>
      </c>
      <c r="D7" s="355"/>
      <c r="E7" s="356"/>
      <c r="F7" s="357"/>
      <c r="G7" s="358"/>
      <c r="H7" s="359"/>
      <c r="I7" s="314" t="s">
        <v>179</v>
      </c>
      <c r="J7" s="314" t="s">
        <v>180</v>
      </c>
      <c r="K7" s="454"/>
      <c r="L7" s="345"/>
    </row>
    <row r="8" spans="1:12" s="32" customFormat="1" ht="21.75" customHeight="1">
      <c r="A8" s="316" t="s">
        <v>161</v>
      </c>
      <c r="B8" s="317" t="s">
        <v>162</v>
      </c>
      <c r="C8" s="317" t="s">
        <v>163</v>
      </c>
      <c r="D8" s="317" t="s">
        <v>164</v>
      </c>
      <c r="E8" s="317" t="s">
        <v>165</v>
      </c>
      <c r="F8" s="54" t="s">
        <v>166</v>
      </c>
      <c r="G8" s="318" t="s">
        <v>167</v>
      </c>
      <c r="H8" s="319">
        <v>1</v>
      </c>
      <c r="I8" s="55">
        <v>2</v>
      </c>
      <c r="J8" s="55">
        <v>3</v>
      </c>
      <c r="K8" s="455"/>
      <c r="L8" s="345"/>
    </row>
    <row r="9" spans="1:12" s="32" customFormat="1" ht="26.25" hidden="1" customHeight="1">
      <c r="A9" s="252" t="str">
        <f>IF(B9&lt;&gt;" ",NKC!B9," ")</f>
        <v xml:space="preserve"> </v>
      </c>
      <c r="B9" s="252" t="str">
        <f>IF(C9&lt;&gt;" ",NKC!C9," ")</f>
        <v xml:space="preserve"> </v>
      </c>
      <c r="C9" s="252" t="str">
        <f>IF(D9&lt;&gt;" ",NKC!D9," ")</f>
        <v xml:space="preserve"> </v>
      </c>
      <c r="D9" s="252" t="str">
        <f>IF(E9&lt;&gt;" ",NKC!E9," ")</f>
        <v xml:space="preserve"> </v>
      </c>
      <c r="E9" s="252" t="str">
        <f>IF(LEFT(NKC!G9,3)="156",NKC!L9," ")</f>
        <v xml:space="preserve"> </v>
      </c>
      <c r="F9" s="253" t="str">
        <f>IF(E9&lt;&gt;" ",NKC!M9," ")</f>
        <v xml:space="preserve"> </v>
      </c>
      <c r="G9" s="254" t="str">
        <f>IF(E9&lt;&gt;" ","Chiếc"," ")</f>
        <v xml:space="preserve"> </v>
      </c>
      <c r="H9" s="264">
        <f>IF(E9&lt;&gt;" ",NKC!J9,0)</f>
        <v>0</v>
      </c>
      <c r="I9" s="56">
        <f t="shared" ref="I9:I40" si="0">IF(E9&lt;&gt;" ",VLOOKUP(E9,NXT,8,0),0)</f>
        <v>0</v>
      </c>
      <c r="J9" s="56">
        <f>H9*I9</f>
        <v>0</v>
      </c>
      <c r="L9" s="344"/>
    </row>
    <row r="10" spans="1:12" s="32" customFormat="1" ht="26.25" hidden="1" customHeight="1">
      <c r="A10" s="252" t="str">
        <f>IF(B10&lt;&gt;" ",NKC!B10," ")</f>
        <v xml:space="preserve"> </v>
      </c>
      <c r="B10" s="252" t="str">
        <f>IF(C10&lt;&gt;" ",NKC!C10," ")</f>
        <v xml:space="preserve"> </v>
      </c>
      <c r="C10" s="252" t="str">
        <f>IF(D10&lt;&gt;" ",NKC!D10," ")</f>
        <v xml:space="preserve"> </v>
      </c>
      <c r="D10" s="252" t="str">
        <f>IF(E10&lt;&gt;" ",NKC!E10," ")</f>
        <v xml:space="preserve"> </v>
      </c>
      <c r="E10" s="252" t="str">
        <f>IF(LEFT(NKC!G10,3)="156",NKC!L10," ")</f>
        <v xml:space="preserve"> </v>
      </c>
      <c r="F10" s="253" t="str">
        <f>IF(E10&lt;&gt;" ",NKC!M10," ")</f>
        <v xml:space="preserve"> </v>
      </c>
      <c r="G10" s="254" t="str">
        <f t="shared" ref="G10:G41" si="1">IF(E10&lt;&gt;" ","Chiếc"," ")</f>
        <v xml:space="preserve"> </v>
      </c>
      <c r="H10" s="264">
        <f>IF(E10&lt;&gt;" ",NKC!J10,0)</f>
        <v>0</v>
      </c>
      <c r="I10" s="56">
        <f t="shared" si="0"/>
        <v>0</v>
      </c>
      <c r="J10" s="56">
        <f t="shared" ref="J10:J41" si="2">H10*I10</f>
        <v>0</v>
      </c>
      <c r="L10" s="344"/>
    </row>
    <row r="11" spans="1:12" s="32" customFormat="1" ht="26.25" hidden="1" customHeight="1">
      <c r="A11" s="252" t="str">
        <f>IF(B11&lt;&gt;" ",NKC!B11," ")</f>
        <v xml:space="preserve"> </v>
      </c>
      <c r="B11" s="252" t="str">
        <f>IF(C11&lt;&gt;" ",NKC!C11," ")</f>
        <v xml:space="preserve"> </v>
      </c>
      <c r="C11" s="252" t="str">
        <f>IF(D11&lt;&gt;" ",NKC!D11," ")</f>
        <v xml:space="preserve"> </v>
      </c>
      <c r="D11" s="252" t="str">
        <f>IF(E11&lt;&gt;" ",NKC!E11," ")</f>
        <v xml:space="preserve"> </v>
      </c>
      <c r="E11" s="252" t="str">
        <f>IF(LEFT(NKC!G11,3)="156",NKC!L11," ")</f>
        <v xml:space="preserve"> </v>
      </c>
      <c r="F11" s="253" t="str">
        <f>IF(E11&lt;&gt;" ",NKC!M11," ")</f>
        <v xml:space="preserve"> </v>
      </c>
      <c r="G11" s="254" t="str">
        <f t="shared" si="1"/>
        <v xml:space="preserve"> </v>
      </c>
      <c r="H11" s="264">
        <f>IF(E11&lt;&gt;" ",NKC!J11,0)</f>
        <v>0</v>
      </c>
      <c r="I11" s="56">
        <f t="shared" si="0"/>
        <v>0</v>
      </c>
      <c r="J11" s="56">
        <f t="shared" si="2"/>
        <v>0</v>
      </c>
      <c r="L11" s="344"/>
    </row>
    <row r="12" spans="1:12" s="32" customFormat="1" ht="26.25" hidden="1" customHeight="1">
      <c r="A12" s="252" t="str">
        <f>IF(B12&lt;&gt;" ",NKC!B12," ")</f>
        <v xml:space="preserve"> </v>
      </c>
      <c r="B12" s="252" t="str">
        <f>IF(C12&lt;&gt;" ",NKC!C12," ")</f>
        <v xml:space="preserve"> </v>
      </c>
      <c r="C12" s="252" t="str">
        <f>IF(D12&lt;&gt;" ",NKC!D12," ")</f>
        <v xml:space="preserve"> </v>
      </c>
      <c r="D12" s="252" t="str">
        <f>IF(E12&lt;&gt;" ",NKC!E12," ")</f>
        <v xml:space="preserve"> </v>
      </c>
      <c r="E12" s="252" t="str">
        <f>IF(LEFT(NKC!G12,3)="156",NKC!L12," ")</f>
        <v xml:space="preserve"> </v>
      </c>
      <c r="F12" s="253" t="str">
        <f>IF(E12&lt;&gt;" ",NKC!M12," ")</f>
        <v xml:space="preserve"> </v>
      </c>
      <c r="G12" s="254" t="str">
        <f t="shared" si="1"/>
        <v xml:space="preserve"> </v>
      </c>
      <c r="H12" s="264">
        <f>IF(E12&lt;&gt;" ",NKC!J12,0)</f>
        <v>0</v>
      </c>
      <c r="I12" s="56">
        <f t="shared" si="0"/>
        <v>0</v>
      </c>
      <c r="J12" s="56">
        <f t="shared" si="2"/>
        <v>0</v>
      </c>
      <c r="L12" s="344"/>
    </row>
    <row r="13" spans="1:12" s="32" customFormat="1" ht="26.25" hidden="1" customHeight="1">
      <c r="A13" s="252" t="str">
        <f>IF(B13&lt;&gt;" ",NKC!B13," ")</f>
        <v xml:space="preserve"> </v>
      </c>
      <c r="B13" s="252" t="str">
        <f>IF(C13&lt;&gt;" ",NKC!C13," ")</f>
        <v xml:space="preserve"> </v>
      </c>
      <c r="C13" s="252" t="str">
        <f>IF(D13&lt;&gt;" ",NKC!D13," ")</f>
        <v xml:space="preserve"> </v>
      </c>
      <c r="D13" s="252" t="str">
        <f>IF(E13&lt;&gt;" ",NKC!E13," ")</f>
        <v xml:space="preserve"> </v>
      </c>
      <c r="E13" s="252" t="str">
        <f>IF(LEFT(NKC!G13,3)="156",NKC!L13," ")</f>
        <v xml:space="preserve"> </v>
      </c>
      <c r="F13" s="253" t="str">
        <f>IF(E13&lt;&gt;" ",NKC!M13," ")</f>
        <v xml:space="preserve"> </v>
      </c>
      <c r="G13" s="254" t="str">
        <f t="shared" si="1"/>
        <v xml:space="preserve"> </v>
      </c>
      <c r="H13" s="264">
        <f>IF(E13&lt;&gt;" ",NKC!J13,0)</f>
        <v>0</v>
      </c>
      <c r="I13" s="56">
        <f t="shared" si="0"/>
        <v>0</v>
      </c>
      <c r="J13" s="56">
        <f t="shared" si="2"/>
        <v>0</v>
      </c>
      <c r="L13" s="344"/>
    </row>
    <row r="14" spans="1:12" s="32" customFormat="1" ht="26.25" hidden="1" customHeight="1">
      <c r="A14" s="252" t="str">
        <f>IF(B14&lt;&gt;" ",NKC!B14," ")</f>
        <v xml:space="preserve"> </v>
      </c>
      <c r="B14" s="252" t="str">
        <f>IF(C14&lt;&gt;" ",NKC!C14," ")</f>
        <v xml:space="preserve"> </v>
      </c>
      <c r="C14" s="252" t="str">
        <f>IF(D14&lt;&gt;" ",NKC!D14," ")</f>
        <v xml:space="preserve"> </v>
      </c>
      <c r="D14" s="252" t="str">
        <f>IF(E14&lt;&gt;" ",NKC!E14," ")</f>
        <v xml:space="preserve"> </v>
      </c>
      <c r="E14" s="252" t="str">
        <f>IF(LEFT(NKC!G14,3)="156",NKC!L14," ")</f>
        <v xml:space="preserve"> </v>
      </c>
      <c r="F14" s="253" t="str">
        <f>IF(E14&lt;&gt;" ",NKC!M14," ")</f>
        <v xml:space="preserve"> </v>
      </c>
      <c r="G14" s="254" t="str">
        <f t="shared" si="1"/>
        <v xml:space="preserve"> </v>
      </c>
      <c r="H14" s="264">
        <f>IF(E14&lt;&gt;" ",NKC!J14,0)</f>
        <v>0</v>
      </c>
      <c r="I14" s="56">
        <f t="shared" si="0"/>
        <v>0</v>
      </c>
      <c r="J14" s="56">
        <f t="shared" si="2"/>
        <v>0</v>
      </c>
      <c r="L14" s="344"/>
    </row>
    <row r="15" spans="1:12" s="32" customFormat="1" ht="26.25" hidden="1" customHeight="1">
      <c r="A15" s="252" t="str">
        <f>IF(B15&lt;&gt;" ",NKC!B15," ")</f>
        <v xml:space="preserve"> </v>
      </c>
      <c r="B15" s="252" t="str">
        <f>IF(C15&lt;&gt;" ",NKC!C15," ")</f>
        <v xml:space="preserve"> </v>
      </c>
      <c r="C15" s="252" t="str">
        <f>IF(D15&lt;&gt;" ",NKC!D15," ")</f>
        <v xml:space="preserve"> </v>
      </c>
      <c r="D15" s="252" t="str">
        <f>IF(E15&lt;&gt;" ",NKC!E15," ")</f>
        <v xml:space="preserve"> </v>
      </c>
      <c r="E15" s="252" t="str">
        <f>IF(LEFT(NKC!G15,3)="156",NKC!L15," ")</f>
        <v xml:space="preserve"> </v>
      </c>
      <c r="F15" s="253" t="str">
        <f>IF(E15&lt;&gt;" ",NKC!M15," ")</f>
        <v xml:space="preserve"> </v>
      </c>
      <c r="G15" s="254" t="str">
        <f t="shared" si="1"/>
        <v xml:space="preserve"> </v>
      </c>
      <c r="H15" s="264">
        <f>IF(E15&lt;&gt;" ",NKC!J15,0)</f>
        <v>0</v>
      </c>
      <c r="I15" s="56">
        <f t="shared" si="0"/>
        <v>0</v>
      </c>
      <c r="J15" s="56">
        <f t="shared" si="2"/>
        <v>0</v>
      </c>
      <c r="L15" s="344"/>
    </row>
    <row r="16" spans="1:12" s="32" customFormat="1" ht="26.25" customHeight="1">
      <c r="A16" s="252" t="str">
        <f>IF(B16&lt;&gt;" ",NKC!B16," ")</f>
        <v>HĐ1002341</v>
      </c>
      <c r="B16" s="252" t="str">
        <f>IF(C16&lt;&gt;" ",NKC!C16," ")</f>
        <v>PXK001</v>
      </c>
      <c r="C16" s="252" t="str">
        <f>IF(D16&lt;&gt;" ",NKC!D16," ")</f>
        <v>08/01/2019</v>
      </c>
      <c r="D16" s="252" t="str">
        <f>IF(E16&lt;&gt;" ",NKC!E16," ")</f>
        <v xml:space="preserve"> Giá vốn xuất kho Tủ lạnh Sharp 428L</v>
      </c>
      <c r="E16" s="252" t="str">
        <f>IF(LEFT(NKC!G16,3)="156",NKC!L16," ")</f>
        <v>TLSHAP428</v>
      </c>
      <c r="F16" s="253" t="str">
        <f>IF(E16&lt;&gt;" ",NKC!M16," ")</f>
        <v>Tủ lạnh Sharp 428L</v>
      </c>
      <c r="G16" s="254" t="str">
        <f t="shared" si="1"/>
        <v>Chiếc</v>
      </c>
      <c r="H16" s="264">
        <f>IF(E16&lt;&gt;" ",NKC!J16,0)</f>
        <v>2</v>
      </c>
      <c r="I16" s="56">
        <f t="shared" si="0"/>
        <v>8300000</v>
      </c>
      <c r="J16" s="56">
        <f t="shared" si="2"/>
        <v>16600000</v>
      </c>
      <c r="K16" s="360">
        <v>1.5</v>
      </c>
      <c r="L16" s="345"/>
    </row>
    <row r="17" spans="1:12" s="32" customFormat="1" ht="26.25" customHeight="1">
      <c r="A17" s="252" t="str">
        <f>IF(B17&lt;&gt;" ",NKC!B17," ")</f>
        <v>HĐ1002341</v>
      </c>
      <c r="B17" s="252" t="str">
        <f>IF(C17&lt;&gt;" ",NKC!C17," ")</f>
        <v>PXK001</v>
      </c>
      <c r="C17" s="252" t="str">
        <f>IF(D17&lt;&gt;" ",NKC!D17," ")</f>
        <v>08/01/2019</v>
      </c>
      <c r="D17" s="252" t="str">
        <f>IF(E17&lt;&gt;" ",NKC!E17," ")</f>
        <v xml:space="preserve"> Giá vốn xuất kho Tủ lạnh Sharp 538L</v>
      </c>
      <c r="E17" s="252" t="str">
        <f>IF(LEFT(NKC!G17,3)="156",NKC!L17," ")</f>
        <v>TLSHAP538</v>
      </c>
      <c r="F17" s="253" t="str">
        <f>IF(E17&lt;&gt;" ",NKC!M17," ")</f>
        <v>Tủ lạnh Sharp 538L</v>
      </c>
      <c r="G17" s="254" t="str">
        <f t="shared" si="1"/>
        <v>Chiếc</v>
      </c>
      <c r="H17" s="264">
        <f>IF(E17&lt;&gt;" ",NKC!J17,0)</f>
        <v>1</v>
      </c>
      <c r="I17" s="56">
        <f t="shared" si="0"/>
        <v>24000000</v>
      </c>
      <c r="J17" s="56">
        <f t="shared" si="2"/>
        <v>24000000</v>
      </c>
      <c r="K17" s="360"/>
      <c r="L17" s="345"/>
    </row>
    <row r="18" spans="1:12" s="32" customFormat="1" ht="26.25" hidden="1" customHeight="1">
      <c r="A18" s="252" t="str">
        <f>IF(B18&lt;&gt;" ",NKC!B18," ")</f>
        <v xml:space="preserve"> </v>
      </c>
      <c r="B18" s="252" t="str">
        <f>IF(C18&lt;&gt;" ",NKC!C18," ")</f>
        <v xml:space="preserve"> </v>
      </c>
      <c r="C18" s="252" t="str">
        <f>IF(D18&lt;&gt;" ",NKC!D18," ")</f>
        <v xml:space="preserve"> </v>
      </c>
      <c r="D18" s="252" t="str">
        <f>IF(E18&lt;&gt;" ",NKC!E18," ")</f>
        <v xml:space="preserve"> </v>
      </c>
      <c r="E18" s="252" t="str">
        <f>IF(LEFT(NKC!G18,3)="156",NKC!L18," ")</f>
        <v xml:space="preserve"> </v>
      </c>
      <c r="F18" s="253" t="str">
        <f>IF(E18&lt;&gt;" ",NKC!M18," ")</f>
        <v xml:space="preserve"> </v>
      </c>
      <c r="G18" s="254" t="str">
        <f t="shared" si="1"/>
        <v xml:space="preserve"> </v>
      </c>
      <c r="H18" s="264">
        <f>IF(E18&lt;&gt;" ",NKC!J18,0)</f>
        <v>0</v>
      </c>
      <c r="I18" s="56">
        <f t="shared" si="0"/>
        <v>0</v>
      </c>
      <c r="J18" s="56">
        <f t="shared" si="2"/>
        <v>0</v>
      </c>
      <c r="K18" s="361"/>
      <c r="L18" s="344"/>
    </row>
    <row r="19" spans="1:12" s="32" customFormat="1" ht="26.25" hidden="1" customHeight="1">
      <c r="A19" s="252" t="str">
        <f>IF(B19&lt;&gt;" ",NKC!B19," ")</f>
        <v xml:space="preserve"> </v>
      </c>
      <c r="B19" s="252" t="str">
        <f>IF(C19&lt;&gt;" ",NKC!C19," ")</f>
        <v xml:space="preserve"> </v>
      </c>
      <c r="C19" s="252" t="str">
        <f>IF(D19&lt;&gt;" ",NKC!D19," ")</f>
        <v xml:space="preserve"> </v>
      </c>
      <c r="D19" s="252" t="str">
        <f>IF(E19&lt;&gt;" ",NKC!E19," ")</f>
        <v xml:space="preserve"> </v>
      </c>
      <c r="E19" s="252" t="str">
        <f>IF(LEFT(NKC!G19,3)="156",NKC!L19," ")</f>
        <v xml:space="preserve"> </v>
      </c>
      <c r="F19" s="253" t="str">
        <f>IF(E19&lt;&gt;" ",NKC!M19," ")</f>
        <v xml:space="preserve"> </v>
      </c>
      <c r="G19" s="254" t="str">
        <f t="shared" si="1"/>
        <v xml:space="preserve"> </v>
      </c>
      <c r="H19" s="264">
        <f>IF(E19&lt;&gt;" ",NKC!J19,0)</f>
        <v>0</v>
      </c>
      <c r="I19" s="56">
        <f t="shared" si="0"/>
        <v>0</v>
      </c>
      <c r="J19" s="56">
        <f t="shared" si="2"/>
        <v>0</v>
      </c>
      <c r="K19" s="361"/>
      <c r="L19" s="344"/>
    </row>
    <row r="20" spans="1:12" s="32" customFormat="1" ht="26.25" hidden="1" customHeight="1">
      <c r="A20" s="252" t="str">
        <f>IF(B20&lt;&gt;" ",NKC!B20," ")</f>
        <v xml:space="preserve"> </v>
      </c>
      <c r="B20" s="252" t="str">
        <f>IF(C20&lt;&gt;" ",NKC!C20," ")</f>
        <v xml:space="preserve"> </v>
      </c>
      <c r="C20" s="252" t="str">
        <f>IF(D20&lt;&gt;" ",NKC!D20," ")</f>
        <v xml:space="preserve"> </v>
      </c>
      <c r="D20" s="252" t="str">
        <f>IF(E20&lt;&gt;" ",NKC!E20," ")</f>
        <v xml:space="preserve"> </v>
      </c>
      <c r="E20" s="252" t="str">
        <f>IF(LEFT(NKC!G20,3)="156",NKC!L20," ")</f>
        <v xml:space="preserve"> </v>
      </c>
      <c r="F20" s="253" t="str">
        <f>IF(E20&lt;&gt;" ",NKC!M20," ")</f>
        <v xml:space="preserve"> </v>
      </c>
      <c r="G20" s="254" t="str">
        <f t="shared" si="1"/>
        <v xml:space="preserve"> </v>
      </c>
      <c r="H20" s="264">
        <f>IF(E20&lt;&gt;" ",NKC!J20,0)</f>
        <v>0</v>
      </c>
      <c r="I20" s="56">
        <f t="shared" si="0"/>
        <v>0</v>
      </c>
      <c r="J20" s="56">
        <f t="shared" si="2"/>
        <v>0</v>
      </c>
      <c r="K20" s="361"/>
      <c r="L20" s="344"/>
    </row>
    <row r="21" spans="1:12" s="32" customFormat="1" ht="26.25" customHeight="1">
      <c r="A21" s="252" t="str">
        <f>IF(B21&lt;&gt;" ",NKC!B21," ")</f>
        <v>HĐ1002342</v>
      </c>
      <c r="B21" s="252" t="str">
        <f>IF(C21&lt;&gt;" ",NKC!C21," ")</f>
        <v>PXK002</v>
      </c>
      <c r="C21" s="252" t="str">
        <f>IF(D21&lt;&gt;" ",NKC!D21," ")</f>
        <v>15/01/2019</v>
      </c>
      <c r="D21" s="252" t="str">
        <f>IF(E21&lt;&gt;" ",NKC!E23," ")</f>
        <v>Phân bổ chi phí trả trước của BPBH</v>
      </c>
      <c r="E21" s="252" t="str">
        <f>IF(LEFT(NKC!G21,3)="156",NKC!L21," ")</f>
        <v>TLHITA395</v>
      </c>
      <c r="F21" s="253" t="str">
        <f>IF(E21&lt;&gt;" ",NKC!M21," ")</f>
        <v xml:space="preserve">Tủ lạnh Hitachi 395L </v>
      </c>
      <c r="G21" s="254" t="str">
        <f t="shared" si="1"/>
        <v>Chiếc</v>
      </c>
      <c r="H21" s="264">
        <f>IF(E21&lt;&gt;" ",NKC!J21,0)</f>
        <v>5</v>
      </c>
      <c r="I21" s="56">
        <f t="shared" si="0"/>
        <v>12000000</v>
      </c>
      <c r="J21" s="56">
        <f t="shared" si="2"/>
        <v>60000000</v>
      </c>
      <c r="K21" s="360"/>
      <c r="L21" s="345"/>
    </row>
    <row r="22" spans="1:12" s="32" customFormat="1" ht="26.25" customHeight="1">
      <c r="A22" s="252" t="str">
        <f>IF(B22&lt;&gt;" ",NKC!B22," ")</f>
        <v>HĐ1002342</v>
      </c>
      <c r="B22" s="252" t="str">
        <f>IF(C22&lt;&gt;" ",NKC!C22," ")</f>
        <v>PXK002</v>
      </c>
      <c r="C22" s="252" t="str">
        <f>IF(D22&lt;&gt;" ",NKC!D22," ")</f>
        <v>15/01/2019</v>
      </c>
      <c r="D22" s="252" t="str">
        <f>IF(E22&lt;&gt;" ",NKC!E24," ")</f>
        <v>Phân bổ chi phí trả trước của BPQL</v>
      </c>
      <c r="E22" s="252" t="str">
        <f>IF(LEFT(NKC!G22,3)="156",NKC!L22," ")</f>
        <v>TLHITA600</v>
      </c>
      <c r="F22" s="253" t="str">
        <f>IF(E22&lt;&gt;" ",NKC!M22," ")</f>
        <v>Tủ lạnh  Hitachi 600L</v>
      </c>
      <c r="G22" s="254" t="str">
        <f t="shared" si="1"/>
        <v>Chiếc</v>
      </c>
      <c r="H22" s="264">
        <f>IF(E22&lt;&gt;" ",NKC!J22,0)</f>
        <v>4</v>
      </c>
      <c r="I22" s="56">
        <f t="shared" si="0"/>
        <v>40000000</v>
      </c>
      <c r="J22" s="56">
        <f t="shared" si="2"/>
        <v>160000000</v>
      </c>
      <c r="K22" s="360"/>
      <c r="L22" s="345"/>
    </row>
    <row r="23" spans="1:12" s="32" customFormat="1" ht="26.25" hidden="1" customHeight="1">
      <c r="A23" s="252" t="str">
        <f>IF(B23&lt;&gt;" ",NKC!B23," ")</f>
        <v xml:space="preserve"> </v>
      </c>
      <c r="B23" s="252" t="str">
        <f>IF(C23&lt;&gt;" ",NKC!C23," ")</f>
        <v xml:space="preserve"> </v>
      </c>
      <c r="C23" s="252" t="str">
        <f>IF(D23&lt;&gt;" ",NKC!D23," ")</f>
        <v xml:space="preserve"> </v>
      </c>
      <c r="D23" s="252" t="str">
        <f>IF(E23&lt;&gt;" ",NKC!E25," ")</f>
        <v xml:space="preserve"> </v>
      </c>
      <c r="E23" s="252" t="str">
        <f>IF(LEFT(NKC!G23,3)="156",NKC!L23," ")</f>
        <v xml:space="preserve"> </v>
      </c>
      <c r="F23" s="253" t="str">
        <f>IF(E23&lt;&gt;" ",NKC!M23," ")</f>
        <v xml:space="preserve"> </v>
      </c>
      <c r="G23" s="254" t="str">
        <f t="shared" si="1"/>
        <v xml:space="preserve"> </v>
      </c>
      <c r="H23" s="264">
        <f>IF(E23&lt;&gt;" ",NKC!J23,0)</f>
        <v>0</v>
      </c>
      <c r="I23" s="56">
        <f t="shared" si="0"/>
        <v>0</v>
      </c>
      <c r="J23" s="56">
        <f t="shared" si="2"/>
        <v>0</v>
      </c>
      <c r="L23" s="344"/>
    </row>
    <row r="24" spans="1:12" s="32" customFormat="1" ht="26.25" hidden="1" customHeight="1">
      <c r="A24" s="252" t="str">
        <f>IF(B24&lt;&gt;" ",NKC!B24," ")</f>
        <v xml:space="preserve"> </v>
      </c>
      <c r="B24" s="252" t="str">
        <f>IF(C24&lt;&gt;" ",NKC!C24," ")</f>
        <v xml:space="preserve"> </v>
      </c>
      <c r="C24" s="252" t="str">
        <f>IF(D24&lt;&gt;" ",NKC!D24," ")</f>
        <v xml:space="preserve"> </v>
      </c>
      <c r="D24" s="252" t="str">
        <f>IF(E24&lt;&gt;" ",NKC!E26," ")</f>
        <v xml:space="preserve"> </v>
      </c>
      <c r="E24" s="252" t="str">
        <f>IF(LEFT(NKC!G24,3)="156",NKC!L24," ")</f>
        <v xml:space="preserve"> </v>
      </c>
      <c r="F24" s="253" t="str">
        <f>IF(E24&lt;&gt;" ",NKC!M24," ")</f>
        <v xml:space="preserve"> </v>
      </c>
      <c r="G24" s="254" t="str">
        <f t="shared" si="1"/>
        <v xml:space="preserve"> </v>
      </c>
      <c r="H24" s="264">
        <f>IF(E24&lt;&gt;" ",NKC!J24,0)</f>
        <v>0</v>
      </c>
      <c r="I24" s="56">
        <f t="shared" si="0"/>
        <v>0</v>
      </c>
      <c r="J24" s="56">
        <f t="shared" si="2"/>
        <v>0</v>
      </c>
      <c r="L24" s="344"/>
    </row>
    <row r="25" spans="1:12" s="32" customFormat="1" ht="26.25" hidden="1" customHeight="1">
      <c r="A25" s="252" t="str">
        <f>IF(B25&lt;&gt;" ",NKC!B25," ")</f>
        <v xml:space="preserve"> </v>
      </c>
      <c r="B25" s="252" t="str">
        <f>IF(C25&lt;&gt;" ",NKC!C25," ")</f>
        <v xml:space="preserve"> </v>
      </c>
      <c r="C25" s="252" t="str">
        <f>IF(D25&lt;&gt;" ",NKC!D25," ")</f>
        <v xml:space="preserve"> </v>
      </c>
      <c r="D25" s="252" t="str">
        <f>IF(E25&lt;&gt;" ",NKC!E27," ")</f>
        <v xml:space="preserve"> </v>
      </c>
      <c r="E25" s="252" t="str">
        <f>IF(LEFT(NKC!G25,3)="156",NKC!L25," ")</f>
        <v xml:space="preserve"> </v>
      </c>
      <c r="F25" s="253" t="str">
        <f>IF(E25&lt;&gt;" ",NKC!M25," ")</f>
        <v xml:space="preserve"> </v>
      </c>
      <c r="G25" s="254" t="str">
        <f t="shared" si="1"/>
        <v xml:space="preserve"> </v>
      </c>
      <c r="H25" s="264">
        <f>IF(E25&lt;&gt;" ",NKC!J25,0)</f>
        <v>0</v>
      </c>
      <c r="I25" s="56">
        <f t="shared" si="0"/>
        <v>0</v>
      </c>
      <c r="J25" s="56">
        <f t="shared" si="2"/>
        <v>0</v>
      </c>
      <c r="L25" s="344"/>
    </row>
    <row r="26" spans="1:12" s="32" customFormat="1" ht="26.25" hidden="1" customHeight="1">
      <c r="A26" s="252" t="str">
        <f>IF(B26&lt;&gt;" ",NKC!B26," ")</f>
        <v xml:space="preserve"> </v>
      </c>
      <c r="B26" s="252" t="str">
        <f>IF(C26&lt;&gt;" ",NKC!C26," ")</f>
        <v xml:space="preserve"> </v>
      </c>
      <c r="C26" s="252" t="str">
        <f>IF(D26&lt;&gt;" ",NKC!D26," ")</f>
        <v xml:space="preserve"> </v>
      </c>
      <c r="D26" s="252" t="str">
        <f>IF(E26&lt;&gt;" ",NKC!E28," ")</f>
        <v xml:space="preserve"> </v>
      </c>
      <c r="E26" s="252" t="str">
        <f>IF(LEFT(NKC!G26,3)="156",NKC!L26," ")</f>
        <v xml:space="preserve"> </v>
      </c>
      <c r="F26" s="253" t="str">
        <f>IF(E26&lt;&gt;" ",NKC!M26," ")</f>
        <v xml:space="preserve"> </v>
      </c>
      <c r="G26" s="254" t="str">
        <f t="shared" si="1"/>
        <v xml:space="preserve"> </v>
      </c>
      <c r="H26" s="264">
        <f>IF(E26&lt;&gt;" ",NKC!J26,0)</f>
        <v>0</v>
      </c>
      <c r="I26" s="56">
        <f t="shared" si="0"/>
        <v>0</v>
      </c>
      <c r="J26" s="56">
        <f t="shared" si="2"/>
        <v>0</v>
      </c>
      <c r="L26" s="344"/>
    </row>
    <row r="27" spans="1:12" s="32" customFormat="1" ht="26.25" hidden="1" customHeight="1">
      <c r="A27" s="252" t="str">
        <f>IF(B27&lt;&gt;" ",NKC!B27," ")</f>
        <v xml:space="preserve"> </v>
      </c>
      <c r="B27" s="252" t="str">
        <f>IF(C27&lt;&gt;" ",NKC!C27," ")</f>
        <v xml:space="preserve"> </v>
      </c>
      <c r="C27" s="252" t="str">
        <f>IF(D27&lt;&gt;" ",NKC!D27," ")</f>
        <v xml:space="preserve"> </v>
      </c>
      <c r="D27" s="252" t="str">
        <f>IF(E27&lt;&gt;" ",NKC!E29," ")</f>
        <v xml:space="preserve"> </v>
      </c>
      <c r="E27" s="252" t="str">
        <f>IF(LEFT(NKC!G27,3)="156",NKC!L27," ")</f>
        <v xml:space="preserve"> </v>
      </c>
      <c r="F27" s="253" t="str">
        <f>IF(E27&lt;&gt;" ",NKC!M27," ")</f>
        <v xml:space="preserve"> </v>
      </c>
      <c r="G27" s="254" t="str">
        <f t="shared" si="1"/>
        <v xml:space="preserve"> </v>
      </c>
      <c r="H27" s="264">
        <f>IF(E27&lt;&gt;" ",NKC!J27,0)</f>
        <v>0</v>
      </c>
      <c r="I27" s="56">
        <f t="shared" si="0"/>
        <v>0</v>
      </c>
      <c r="J27" s="56">
        <f t="shared" si="2"/>
        <v>0</v>
      </c>
      <c r="L27" s="344"/>
    </row>
    <row r="28" spans="1:12" s="32" customFormat="1" ht="26.25" hidden="1" customHeight="1">
      <c r="A28" s="252" t="str">
        <f>IF(B28&lt;&gt;" ",NKC!B28," ")</f>
        <v xml:space="preserve"> </v>
      </c>
      <c r="B28" s="252" t="str">
        <f>IF(C28&lt;&gt;" ",NKC!C28," ")</f>
        <v xml:space="preserve"> </v>
      </c>
      <c r="C28" s="252" t="str">
        <f>IF(D28&lt;&gt;" ",NKC!D28," ")</f>
        <v xml:space="preserve"> </v>
      </c>
      <c r="D28" s="252" t="str">
        <f>IF(E28&lt;&gt;" ",NKC!E30," ")</f>
        <v xml:space="preserve"> </v>
      </c>
      <c r="E28" s="252" t="str">
        <f>IF(LEFT(NKC!G28,3)="156",NKC!L28," ")</f>
        <v xml:space="preserve"> </v>
      </c>
      <c r="F28" s="253" t="str">
        <f>IF(E28&lt;&gt;" ",NKC!M28," ")</f>
        <v xml:space="preserve"> </v>
      </c>
      <c r="G28" s="254" t="str">
        <f t="shared" si="1"/>
        <v xml:space="preserve"> </v>
      </c>
      <c r="H28" s="264">
        <f>IF(E28&lt;&gt;" ",NKC!J28,0)</f>
        <v>0</v>
      </c>
      <c r="I28" s="56">
        <f t="shared" si="0"/>
        <v>0</v>
      </c>
      <c r="J28" s="56">
        <f t="shared" si="2"/>
        <v>0</v>
      </c>
      <c r="L28" s="344"/>
    </row>
    <row r="29" spans="1:12" s="32" customFormat="1" ht="26.25" hidden="1" customHeight="1">
      <c r="A29" s="252" t="str">
        <f>IF(B29&lt;&gt;" ",NKC!B29," ")</f>
        <v xml:space="preserve"> </v>
      </c>
      <c r="B29" s="252" t="str">
        <f>IF(C29&lt;&gt;" ",NKC!C29," ")</f>
        <v xml:space="preserve"> </v>
      </c>
      <c r="C29" s="252" t="str">
        <f>IF(D29&lt;&gt;" ",NKC!D29," ")</f>
        <v xml:space="preserve"> </v>
      </c>
      <c r="D29" s="252" t="str">
        <f>IF(E29&lt;&gt;" ",NKC!E31," ")</f>
        <v xml:space="preserve"> </v>
      </c>
      <c r="E29" s="252" t="str">
        <f>IF(LEFT(NKC!G29,3)="156",NKC!L29," ")</f>
        <v xml:space="preserve"> </v>
      </c>
      <c r="F29" s="253" t="str">
        <f>IF(E29&lt;&gt;" ",NKC!M29," ")</f>
        <v xml:space="preserve"> </v>
      </c>
      <c r="G29" s="254" t="str">
        <f t="shared" si="1"/>
        <v xml:space="preserve"> </v>
      </c>
      <c r="H29" s="264">
        <f>IF(E29&lt;&gt;" ",NKC!J29,0)</f>
        <v>0</v>
      </c>
      <c r="I29" s="56">
        <f t="shared" si="0"/>
        <v>0</v>
      </c>
      <c r="J29" s="56">
        <f t="shared" si="2"/>
        <v>0</v>
      </c>
      <c r="L29" s="344"/>
    </row>
    <row r="30" spans="1:12" s="32" customFormat="1" ht="26.25" hidden="1" customHeight="1">
      <c r="A30" s="252" t="str">
        <f>IF(B30&lt;&gt;" ",NKC!B30," ")</f>
        <v xml:space="preserve"> </v>
      </c>
      <c r="B30" s="252" t="str">
        <f>IF(C30&lt;&gt;" ",NKC!C30," ")</f>
        <v xml:space="preserve"> </v>
      </c>
      <c r="C30" s="252" t="str">
        <f>IF(D30&lt;&gt;" ",NKC!D30," ")</f>
        <v xml:space="preserve"> </v>
      </c>
      <c r="D30" s="252" t="str">
        <f>IF(E30&lt;&gt;" ",NKC!E32," ")</f>
        <v xml:space="preserve"> </v>
      </c>
      <c r="E30" s="252" t="str">
        <f>IF(LEFT(NKC!G30,3)="156",NKC!L30," ")</f>
        <v xml:space="preserve"> </v>
      </c>
      <c r="F30" s="253" t="str">
        <f>IF(E30&lt;&gt;" ",NKC!M30," ")</f>
        <v xml:space="preserve"> </v>
      </c>
      <c r="G30" s="254" t="str">
        <f t="shared" si="1"/>
        <v xml:space="preserve"> </v>
      </c>
      <c r="H30" s="264">
        <f>IF(E30&lt;&gt;" ",NKC!J30,0)</f>
        <v>0</v>
      </c>
      <c r="I30" s="56">
        <f t="shared" si="0"/>
        <v>0</v>
      </c>
      <c r="J30" s="56">
        <f t="shared" si="2"/>
        <v>0</v>
      </c>
      <c r="L30" s="344"/>
    </row>
    <row r="31" spans="1:12" s="32" customFormat="1" ht="26.25" hidden="1" customHeight="1">
      <c r="A31" s="252" t="str">
        <f>IF(B31&lt;&gt;" ",NKC!B31," ")</f>
        <v xml:space="preserve"> </v>
      </c>
      <c r="B31" s="252" t="str">
        <f>IF(C31&lt;&gt;" ",NKC!C31," ")</f>
        <v xml:space="preserve"> </v>
      </c>
      <c r="C31" s="252" t="str">
        <f>IF(D31&lt;&gt;" ",NKC!D31," ")</f>
        <v xml:space="preserve"> </v>
      </c>
      <c r="D31" s="252" t="str">
        <f>IF(E31&lt;&gt;" ",NKC!E33," ")</f>
        <v xml:space="preserve"> </v>
      </c>
      <c r="E31" s="252" t="str">
        <f>IF(LEFT(NKC!G31,3)="156",NKC!L31," ")</f>
        <v xml:space="preserve"> </v>
      </c>
      <c r="F31" s="253" t="str">
        <f>IF(E31&lt;&gt;" ",NKC!M31," ")</f>
        <v xml:space="preserve"> </v>
      </c>
      <c r="G31" s="254" t="str">
        <f t="shared" si="1"/>
        <v xml:space="preserve"> </v>
      </c>
      <c r="H31" s="264">
        <f>IF(E31&lt;&gt;" ",NKC!J31,0)</f>
        <v>0</v>
      </c>
      <c r="I31" s="56">
        <f t="shared" si="0"/>
        <v>0</v>
      </c>
      <c r="J31" s="56">
        <f t="shared" si="2"/>
        <v>0</v>
      </c>
      <c r="L31" s="344"/>
    </row>
    <row r="32" spans="1:12" s="32" customFormat="1" ht="26.25" hidden="1" customHeight="1">
      <c r="A32" s="252" t="str">
        <f>IF(B32&lt;&gt;" ",NKC!B32," ")</f>
        <v xml:space="preserve"> </v>
      </c>
      <c r="B32" s="252" t="str">
        <f>IF(C32&lt;&gt;" ",NKC!C32," ")</f>
        <v xml:space="preserve"> </v>
      </c>
      <c r="C32" s="252" t="str">
        <f>IF(D32&lt;&gt;" ",NKC!D32," ")</f>
        <v xml:space="preserve"> </v>
      </c>
      <c r="D32" s="252" t="str">
        <f>IF(E32&lt;&gt;" ",NKC!E34," ")</f>
        <v xml:space="preserve"> </v>
      </c>
      <c r="E32" s="252" t="str">
        <f>IF(LEFT(NKC!G32,3)="156",NKC!L32," ")</f>
        <v xml:space="preserve"> </v>
      </c>
      <c r="F32" s="253" t="str">
        <f>IF(E32&lt;&gt;" ",NKC!M32," ")</f>
        <v xml:space="preserve"> </v>
      </c>
      <c r="G32" s="254" t="str">
        <f t="shared" si="1"/>
        <v xml:space="preserve"> </v>
      </c>
      <c r="H32" s="264">
        <f>IF(E32&lt;&gt;" ",NKC!J32,0)</f>
        <v>0</v>
      </c>
      <c r="I32" s="56">
        <f t="shared" si="0"/>
        <v>0</v>
      </c>
      <c r="J32" s="56">
        <f t="shared" si="2"/>
        <v>0</v>
      </c>
      <c r="L32" s="344"/>
    </row>
    <row r="33" spans="1:12" s="32" customFormat="1" ht="26.25" hidden="1" customHeight="1">
      <c r="A33" s="252" t="str">
        <f>IF(B33&lt;&gt;" ",NKC!B33," ")</f>
        <v xml:space="preserve"> </v>
      </c>
      <c r="B33" s="252" t="str">
        <f>IF(C33&lt;&gt;" ",NKC!C33," ")</f>
        <v xml:space="preserve"> </v>
      </c>
      <c r="C33" s="252" t="str">
        <f>IF(D33&lt;&gt;" ",NKC!D33," ")</f>
        <v xml:space="preserve"> </v>
      </c>
      <c r="D33" s="252" t="str">
        <f>IF(E33&lt;&gt;" ",NKC!E35," ")</f>
        <v xml:space="preserve"> </v>
      </c>
      <c r="E33" s="252" t="str">
        <f>IF(LEFT(NKC!G33,3)="156",NKC!L33," ")</f>
        <v xml:space="preserve"> </v>
      </c>
      <c r="F33" s="253" t="str">
        <f>IF(E33&lt;&gt;" ",NKC!M33," ")</f>
        <v xml:space="preserve"> </v>
      </c>
      <c r="G33" s="254" t="str">
        <f t="shared" si="1"/>
        <v xml:space="preserve"> </v>
      </c>
      <c r="H33" s="264">
        <f>IF(E33&lt;&gt;" ",NKC!J33,0)</f>
        <v>0</v>
      </c>
      <c r="I33" s="56">
        <f t="shared" si="0"/>
        <v>0</v>
      </c>
      <c r="J33" s="56">
        <f t="shared" si="2"/>
        <v>0</v>
      </c>
      <c r="L33" s="344"/>
    </row>
    <row r="34" spans="1:12" s="32" customFormat="1" ht="26.25" hidden="1" customHeight="1">
      <c r="A34" s="252" t="str">
        <f>IF(B34&lt;&gt;" ",NKC!B34," ")</f>
        <v xml:space="preserve"> </v>
      </c>
      <c r="B34" s="252" t="str">
        <f>IF(C34&lt;&gt;" ",NKC!C34," ")</f>
        <v xml:space="preserve"> </v>
      </c>
      <c r="C34" s="252" t="str">
        <f>IF(D34&lt;&gt;" ",NKC!D34," ")</f>
        <v xml:space="preserve"> </v>
      </c>
      <c r="D34" s="252" t="str">
        <f>IF(E34&lt;&gt;" ",NKC!E36," ")</f>
        <v xml:space="preserve"> </v>
      </c>
      <c r="E34" s="252" t="str">
        <f>IF(LEFT(NKC!G34,3)="156",NKC!L34," ")</f>
        <v xml:space="preserve"> </v>
      </c>
      <c r="F34" s="253" t="str">
        <f>IF(E34&lt;&gt;" ",NKC!M34," ")</f>
        <v xml:space="preserve"> </v>
      </c>
      <c r="G34" s="254" t="str">
        <f t="shared" si="1"/>
        <v xml:space="preserve"> </v>
      </c>
      <c r="H34" s="264">
        <f>IF(E34&lt;&gt;" ",NKC!J34,0)</f>
        <v>0</v>
      </c>
      <c r="I34" s="56">
        <f t="shared" si="0"/>
        <v>0</v>
      </c>
      <c r="J34" s="56">
        <f t="shared" si="2"/>
        <v>0</v>
      </c>
      <c r="L34" s="344"/>
    </row>
    <row r="35" spans="1:12" s="32" customFormat="1" ht="26.25" hidden="1" customHeight="1">
      <c r="A35" s="252" t="str">
        <f>IF(B35&lt;&gt;" ",NKC!B35," ")</f>
        <v xml:space="preserve"> </v>
      </c>
      <c r="B35" s="252" t="str">
        <f>IF(C35&lt;&gt;" ",NKC!C35," ")</f>
        <v xml:space="preserve"> </v>
      </c>
      <c r="C35" s="252" t="str">
        <f>IF(D35&lt;&gt;" ",NKC!D35," ")</f>
        <v xml:space="preserve"> </v>
      </c>
      <c r="D35" s="252" t="str">
        <f>IF(E35&lt;&gt;" ",NKC!E37," ")</f>
        <v xml:space="preserve"> </v>
      </c>
      <c r="E35" s="252" t="str">
        <f>IF(LEFT(NKC!G35,3)="156",NKC!L35," ")</f>
        <v xml:space="preserve"> </v>
      </c>
      <c r="F35" s="253" t="str">
        <f>IF(E35&lt;&gt;" ",NKC!M35," ")</f>
        <v xml:space="preserve"> </v>
      </c>
      <c r="G35" s="254" t="str">
        <f t="shared" si="1"/>
        <v xml:space="preserve"> </v>
      </c>
      <c r="H35" s="264">
        <f>IF(E35&lt;&gt;" ",NKC!J35,0)</f>
        <v>0</v>
      </c>
      <c r="I35" s="56">
        <f t="shared" si="0"/>
        <v>0</v>
      </c>
      <c r="J35" s="56">
        <f t="shared" si="2"/>
        <v>0</v>
      </c>
      <c r="L35" s="344"/>
    </row>
    <row r="36" spans="1:12" s="32" customFormat="1" ht="26.25" hidden="1" customHeight="1">
      <c r="A36" s="252" t="str">
        <f>IF(B36&lt;&gt;" ",NKC!B36," ")</f>
        <v xml:space="preserve"> </v>
      </c>
      <c r="B36" s="252" t="str">
        <f>IF(C36&lt;&gt;" ",NKC!C36," ")</f>
        <v xml:space="preserve"> </v>
      </c>
      <c r="C36" s="252" t="str">
        <f>IF(D36&lt;&gt;" ",NKC!D36," ")</f>
        <v xml:space="preserve"> </v>
      </c>
      <c r="D36" s="252" t="str">
        <f>IF(E36&lt;&gt;" ",NKC!E38," ")</f>
        <v xml:space="preserve"> </v>
      </c>
      <c r="E36" s="252" t="str">
        <f>IF(LEFT(NKC!G36,3)="156",NKC!L36," ")</f>
        <v xml:space="preserve"> </v>
      </c>
      <c r="F36" s="253" t="str">
        <f>IF(E36&lt;&gt;" ",NKC!M36," ")</f>
        <v xml:space="preserve"> </v>
      </c>
      <c r="G36" s="254" t="str">
        <f t="shared" si="1"/>
        <v xml:space="preserve"> </v>
      </c>
      <c r="H36" s="264">
        <f>IF(E36&lt;&gt;" ",NKC!J36,0)</f>
        <v>0</v>
      </c>
      <c r="I36" s="56">
        <f t="shared" si="0"/>
        <v>0</v>
      </c>
      <c r="J36" s="56">
        <f t="shared" si="2"/>
        <v>0</v>
      </c>
      <c r="L36" s="344"/>
    </row>
    <row r="37" spans="1:12" s="32" customFormat="1" ht="26.25" hidden="1" customHeight="1">
      <c r="A37" s="252" t="str">
        <f>IF(B37&lt;&gt;" ",NKC!B37," ")</f>
        <v xml:space="preserve"> </v>
      </c>
      <c r="B37" s="252" t="str">
        <f>IF(C37&lt;&gt;" ",NKC!C37," ")</f>
        <v xml:space="preserve"> </v>
      </c>
      <c r="C37" s="252" t="str">
        <f>IF(D37&lt;&gt;" ",NKC!D37," ")</f>
        <v xml:space="preserve"> </v>
      </c>
      <c r="D37" s="252" t="str">
        <f>IF(E37&lt;&gt;" ",NKC!E39," ")</f>
        <v xml:space="preserve"> </v>
      </c>
      <c r="E37" s="252" t="str">
        <f>IF(LEFT(NKC!G37,3)="156",NKC!L37," ")</f>
        <v xml:space="preserve"> </v>
      </c>
      <c r="F37" s="253" t="str">
        <f>IF(E37&lt;&gt;" ",NKC!M37," ")</f>
        <v xml:space="preserve"> </v>
      </c>
      <c r="G37" s="254" t="str">
        <f t="shared" si="1"/>
        <v xml:space="preserve"> </v>
      </c>
      <c r="H37" s="264">
        <f>IF(E37&lt;&gt;" ",NKC!J37,0)</f>
        <v>0</v>
      </c>
      <c r="I37" s="56">
        <f t="shared" si="0"/>
        <v>0</v>
      </c>
      <c r="J37" s="56">
        <f t="shared" si="2"/>
        <v>0</v>
      </c>
      <c r="L37" s="344"/>
    </row>
    <row r="38" spans="1:12" s="32" customFormat="1" ht="26.25" hidden="1" customHeight="1">
      <c r="A38" s="252" t="str">
        <f>IF(B38&lt;&gt;" ",NKC!B38," ")</f>
        <v xml:space="preserve"> </v>
      </c>
      <c r="B38" s="252" t="str">
        <f>IF(C38&lt;&gt;" ",NKC!C38," ")</f>
        <v xml:space="preserve"> </v>
      </c>
      <c r="C38" s="252" t="str">
        <f>IF(D38&lt;&gt;" ",NKC!D38," ")</f>
        <v xml:space="preserve"> </v>
      </c>
      <c r="D38" s="252" t="str">
        <f>IF(E38&lt;&gt;" ",NKC!E40," ")</f>
        <v xml:space="preserve"> </v>
      </c>
      <c r="E38" s="252" t="str">
        <f>IF(LEFT(NKC!G38,3)="156",NKC!L38," ")</f>
        <v xml:space="preserve"> </v>
      </c>
      <c r="F38" s="253" t="str">
        <f>IF(E38&lt;&gt;" ",NKC!M38," ")</f>
        <v xml:space="preserve"> </v>
      </c>
      <c r="G38" s="254" t="str">
        <f t="shared" si="1"/>
        <v xml:space="preserve"> </v>
      </c>
      <c r="H38" s="264">
        <f>IF(E38&lt;&gt;" ",NKC!J38,0)</f>
        <v>0</v>
      </c>
      <c r="I38" s="56">
        <f t="shared" si="0"/>
        <v>0</v>
      </c>
      <c r="J38" s="56">
        <f t="shared" si="2"/>
        <v>0</v>
      </c>
      <c r="L38" s="344"/>
    </row>
    <row r="39" spans="1:12" s="32" customFormat="1" ht="26.25" hidden="1" customHeight="1">
      <c r="A39" s="252" t="str">
        <f>IF(B39&lt;&gt;" ",NKC!B39," ")</f>
        <v xml:space="preserve"> </v>
      </c>
      <c r="B39" s="252" t="str">
        <f>IF(C39&lt;&gt;" ",NKC!C39," ")</f>
        <v xml:space="preserve"> </v>
      </c>
      <c r="C39" s="252" t="str">
        <f>IF(D39&lt;&gt;" ",NKC!D39," ")</f>
        <v xml:space="preserve"> </v>
      </c>
      <c r="D39" s="252" t="str">
        <f>IF(E39&lt;&gt;" ",NKC!E42," ")</f>
        <v xml:space="preserve"> </v>
      </c>
      <c r="E39" s="252" t="str">
        <f>IF(LEFT(NKC!G39,3)="156",NKC!L39," ")</f>
        <v xml:space="preserve"> </v>
      </c>
      <c r="F39" s="253" t="str">
        <f>IF(E39&lt;&gt;" ",NKC!M39," ")</f>
        <v xml:space="preserve"> </v>
      </c>
      <c r="G39" s="254" t="str">
        <f t="shared" si="1"/>
        <v xml:space="preserve"> </v>
      </c>
      <c r="H39" s="264">
        <f>IF(E39&lt;&gt;" ",NKC!J39,0)</f>
        <v>0</v>
      </c>
      <c r="I39" s="56">
        <f t="shared" si="0"/>
        <v>0</v>
      </c>
      <c r="J39" s="56">
        <f t="shared" si="2"/>
        <v>0</v>
      </c>
      <c r="L39" s="344"/>
    </row>
    <row r="40" spans="1:12" s="32" customFormat="1" ht="26.25" hidden="1" customHeight="1">
      <c r="A40" s="252" t="str">
        <f>IF(B40&lt;&gt;" ",NKC!B40," ")</f>
        <v xml:space="preserve"> </v>
      </c>
      <c r="B40" s="252" t="str">
        <f>IF(C40&lt;&gt;" ",NKC!C40," ")</f>
        <v xml:space="preserve"> </v>
      </c>
      <c r="C40" s="252" t="str">
        <f>IF(D40&lt;&gt;" ",NKC!D40," ")</f>
        <v xml:space="preserve"> </v>
      </c>
      <c r="D40" s="252" t="str">
        <f>IF(E40&lt;&gt;" ",NKC!E43," ")</f>
        <v xml:space="preserve"> </v>
      </c>
      <c r="E40" s="252" t="str">
        <f>IF(LEFT(NKC!G40,3)="156",NKC!L40," ")</f>
        <v xml:space="preserve"> </v>
      </c>
      <c r="F40" s="253" t="str">
        <f>IF(E40&lt;&gt;" ",NKC!M40," ")</f>
        <v xml:space="preserve"> </v>
      </c>
      <c r="G40" s="254" t="str">
        <f t="shared" si="1"/>
        <v xml:space="preserve"> </v>
      </c>
      <c r="H40" s="264">
        <f>IF(E40&lt;&gt;" ",NKC!J40,0)</f>
        <v>0</v>
      </c>
      <c r="I40" s="56">
        <f t="shared" si="0"/>
        <v>0</v>
      </c>
      <c r="J40" s="56">
        <f t="shared" si="2"/>
        <v>0</v>
      </c>
      <c r="L40" s="344"/>
    </row>
    <row r="41" spans="1:12" s="32" customFormat="1" ht="26.25" hidden="1" customHeight="1">
      <c r="A41" s="252" t="str">
        <f>IF(B41&lt;&gt;" ",NKC!B42," ")</f>
        <v xml:space="preserve"> </v>
      </c>
      <c r="B41" s="252" t="str">
        <f>IF(C41&lt;&gt;" ",NKC!C42," ")</f>
        <v xml:space="preserve"> </v>
      </c>
      <c r="C41" s="252" t="str">
        <f>IF(D41&lt;&gt;" ",NKC!D42," ")</f>
        <v xml:space="preserve"> </v>
      </c>
      <c r="D41" s="252" t="str">
        <f>IF(E41&lt;&gt;" ",NKC!E44," ")</f>
        <v xml:space="preserve"> </v>
      </c>
      <c r="E41" s="252" t="str">
        <f>IF(LEFT(NKC!G42,3)="156",NKC!L42," ")</f>
        <v xml:space="preserve"> </v>
      </c>
      <c r="F41" s="253" t="str">
        <f>IF(E41&lt;&gt;" ",NKC!M42," ")</f>
        <v xml:space="preserve"> </v>
      </c>
      <c r="G41" s="254" t="str">
        <f t="shared" si="1"/>
        <v xml:space="preserve"> </v>
      </c>
      <c r="H41" s="264">
        <f>IF(E41&lt;&gt;" ",NKC!J42,0)</f>
        <v>0</v>
      </c>
      <c r="I41" s="56">
        <f t="shared" ref="I41" si="3">IF(E41&lt;&gt;" ",VLOOKUP(E41,NXT,8,0),0)</f>
        <v>0</v>
      </c>
      <c r="J41" s="56">
        <f t="shared" si="2"/>
        <v>0</v>
      </c>
      <c r="L41" s="344"/>
    </row>
    <row r="42" spans="1:12" s="32" customFormat="1" ht="22.5" customHeight="1">
      <c r="A42" s="247" t="s">
        <v>181</v>
      </c>
      <c r="B42" s="248"/>
      <c r="C42" s="248"/>
      <c r="D42" s="248"/>
      <c r="E42" s="248"/>
      <c r="F42" s="249"/>
      <c r="G42" s="57"/>
      <c r="H42" s="265">
        <f>SUBTOTAL(9,H9:H41)</f>
        <v>12</v>
      </c>
      <c r="I42" s="58"/>
      <c r="J42" s="58">
        <f>SUM(J9:J41)</f>
        <v>260600000</v>
      </c>
      <c r="K42" s="343"/>
      <c r="L42" s="345"/>
    </row>
    <row r="43" spans="1:12" s="32" customFormat="1" ht="16" customHeight="1">
      <c r="A43" s="59"/>
      <c r="B43" s="60"/>
      <c r="C43" s="60"/>
      <c r="D43" s="61"/>
      <c r="E43" s="61"/>
      <c r="F43" s="62"/>
      <c r="G43" s="62"/>
      <c r="H43" s="266"/>
      <c r="I43" s="63"/>
      <c r="J43" s="64"/>
      <c r="L43" s="345"/>
    </row>
    <row r="44" spans="1:12" s="32" customFormat="1" ht="24" customHeight="1">
      <c r="A44" s="33"/>
      <c r="B44" s="35"/>
      <c r="C44" s="35"/>
      <c r="D44" s="35"/>
      <c r="E44" s="35"/>
      <c r="F44" s="65"/>
      <c r="G44" s="65"/>
      <c r="H44" s="267"/>
      <c r="I44" s="66"/>
      <c r="J44" s="261" t="s">
        <v>402</v>
      </c>
      <c r="L44" s="345"/>
    </row>
    <row r="45" spans="1:12" s="32" customFormat="1" ht="16" customHeight="1">
      <c r="B45" s="362"/>
      <c r="C45" s="362"/>
      <c r="D45" s="362" t="s">
        <v>182</v>
      </c>
      <c r="E45" s="315"/>
      <c r="F45" s="8"/>
      <c r="H45" s="268"/>
      <c r="I45" s="67"/>
      <c r="J45" s="260" t="s">
        <v>183</v>
      </c>
      <c r="L45" s="345"/>
    </row>
    <row r="46" spans="1:12" s="32" customFormat="1" ht="16" customHeight="1">
      <c r="B46" s="363"/>
      <c r="C46" s="363"/>
      <c r="D46" s="363" t="s">
        <v>184</v>
      </c>
      <c r="E46" s="313"/>
      <c r="F46" s="8"/>
      <c r="H46" s="269"/>
      <c r="I46" s="67"/>
      <c r="J46" s="259" t="s">
        <v>185</v>
      </c>
      <c r="L46" s="345"/>
    </row>
    <row r="47" spans="1:12" s="32" customFormat="1" ht="16" customHeight="1">
      <c r="A47" s="68"/>
      <c r="B47" s="69"/>
      <c r="C47" s="70"/>
      <c r="D47" s="69"/>
      <c r="E47" s="69"/>
      <c r="F47" s="69"/>
      <c r="G47" s="69"/>
      <c r="H47" s="270"/>
      <c r="I47" s="67"/>
      <c r="J47" s="67"/>
      <c r="L47" s="345"/>
    </row>
    <row r="48" spans="1:12" s="32" customFormat="1" ht="16" customHeight="1">
      <c r="A48" s="33"/>
      <c r="B48" s="35"/>
      <c r="C48" s="35"/>
      <c r="D48" s="35"/>
      <c r="E48" s="35"/>
      <c r="F48" s="71"/>
      <c r="G48" s="36"/>
      <c r="H48" s="271"/>
      <c r="I48" s="66"/>
      <c r="J48" s="72"/>
      <c r="L48" s="345"/>
    </row>
    <row r="49" spans="1:12" s="32" customFormat="1" ht="16" customHeight="1">
      <c r="A49" s="33"/>
      <c r="B49" s="35"/>
      <c r="C49" s="35"/>
      <c r="D49" s="35"/>
      <c r="E49" s="35"/>
      <c r="F49" s="71"/>
      <c r="G49" s="36"/>
      <c r="H49" s="271"/>
      <c r="I49" s="66"/>
      <c r="J49" s="72"/>
      <c r="L49" s="345"/>
    </row>
  </sheetData>
  <autoFilter ref="A8:J41">
    <filterColumn colId="3">
      <customFilters>
        <customFilter operator="notEqual" val=" "/>
      </customFilters>
    </filterColumn>
  </autoFilter>
  <mergeCells count="4">
    <mergeCell ref="K6:K8"/>
    <mergeCell ref="A4:K4"/>
    <mergeCell ref="A5:K5"/>
    <mergeCell ref="A6:A7"/>
  </mergeCells>
  <printOptions horizontalCentered="1"/>
  <pageMargins left="0" right="0" top="0.19685039370078741" bottom="0.23622047244094491" header="0" footer="0"/>
  <pageSetup paperSize="9" scale="80" orientation="landscape" r:id="rId1"/>
  <headerFooter alignWithMargins="0">
    <oddFooter>&amp;R&amp;P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10" workbookViewId="0">
      <selection activeCell="G16" sqref="G16"/>
    </sheetView>
  </sheetViews>
  <sheetFormatPr defaultRowHeight="16" customHeight="1"/>
  <cols>
    <col min="1" max="1" width="18.81640625" style="5" customWidth="1"/>
    <col min="2" max="2" width="26.26953125" style="5" customWidth="1"/>
    <col min="3" max="3" width="6" style="5" customWidth="1"/>
    <col min="4" max="4" width="5.7265625" style="129" customWidth="1"/>
    <col min="5" max="5" width="15.1796875" style="129" customWidth="1"/>
    <col min="6" max="6" width="5.7265625" style="129" customWidth="1"/>
    <col min="7" max="7" width="15.453125" style="129" customWidth="1"/>
    <col min="8" max="8" width="14" style="130" customWidth="1"/>
    <col min="9" max="9" width="5.54296875" style="129" customWidth="1"/>
    <col min="10" max="10" width="14.54296875" style="129" customWidth="1"/>
    <col min="11" max="11" width="5.7265625" style="129" customWidth="1"/>
    <col min="12" max="12" width="17.54296875" style="129" customWidth="1"/>
    <col min="13" max="13" width="8.08984375" style="131" customWidth="1"/>
    <col min="14" max="14" width="14.81640625" style="131" bestFit="1" customWidth="1"/>
    <col min="15" max="20" width="9.1796875" style="131"/>
    <col min="21" max="256" width="9.1796875" style="5"/>
    <col min="257" max="257" width="17.453125" style="5" customWidth="1"/>
    <col min="258" max="258" width="40" style="5" customWidth="1"/>
    <col min="259" max="259" width="9.1796875" style="5"/>
    <col min="260" max="260" width="6.54296875" style="5" customWidth="1"/>
    <col min="261" max="261" width="17.453125" style="5" customWidth="1"/>
    <col min="262" max="262" width="7.7265625" style="5" customWidth="1"/>
    <col min="263" max="263" width="15.453125" style="5" customWidth="1"/>
    <col min="264" max="264" width="14" style="5" customWidth="1"/>
    <col min="265" max="265" width="6.453125" style="5" customWidth="1"/>
    <col min="266" max="266" width="15.54296875" style="5" customWidth="1"/>
    <col min="267" max="267" width="7.26953125" style="5" customWidth="1"/>
    <col min="268" max="268" width="16.453125" style="5" customWidth="1"/>
    <col min="269" max="269" width="4.7265625" style="5" customWidth="1"/>
    <col min="270" max="270" width="14.81640625" style="5" bestFit="1" customWidth="1"/>
    <col min="271" max="512" width="9.1796875" style="5"/>
    <col min="513" max="513" width="17.453125" style="5" customWidth="1"/>
    <col min="514" max="514" width="40" style="5" customWidth="1"/>
    <col min="515" max="515" width="9.1796875" style="5"/>
    <col min="516" max="516" width="6.54296875" style="5" customWidth="1"/>
    <col min="517" max="517" width="17.453125" style="5" customWidth="1"/>
    <col min="518" max="518" width="7.7265625" style="5" customWidth="1"/>
    <col min="519" max="519" width="15.453125" style="5" customWidth="1"/>
    <col min="520" max="520" width="14" style="5" customWidth="1"/>
    <col min="521" max="521" width="6.453125" style="5" customWidth="1"/>
    <col min="522" max="522" width="15.54296875" style="5" customWidth="1"/>
    <col min="523" max="523" width="7.26953125" style="5" customWidth="1"/>
    <col min="524" max="524" width="16.453125" style="5" customWidth="1"/>
    <col min="525" max="525" width="4.7265625" style="5" customWidth="1"/>
    <col min="526" max="526" width="14.81640625" style="5" bestFit="1" customWidth="1"/>
    <col min="527" max="768" width="9.1796875" style="5"/>
    <col min="769" max="769" width="17.453125" style="5" customWidth="1"/>
    <col min="770" max="770" width="40" style="5" customWidth="1"/>
    <col min="771" max="771" width="9.1796875" style="5"/>
    <col min="772" max="772" width="6.54296875" style="5" customWidth="1"/>
    <col min="773" max="773" width="17.453125" style="5" customWidth="1"/>
    <col min="774" max="774" width="7.7265625" style="5" customWidth="1"/>
    <col min="775" max="775" width="15.453125" style="5" customWidth="1"/>
    <col min="776" max="776" width="14" style="5" customWidth="1"/>
    <col min="777" max="777" width="6.453125" style="5" customWidth="1"/>
    <col min="778" max="778" width="15.54296875" style="5" customWidth="1"/>
    <col min="779" max="779" width="7.26953125" style="5" customWidth="1"/>
    <col min="780" max="780" width="16.453125" style="5" customWidth="1"/>
    <col min="781" max="781" width="4.7265625" style="5" customWidth="1"/>
    <col min="782" max="782" width="14.81640625" style="5" bestFit="1" customWidth="1"/>
    <col min="783" max="1024" width="9.1796875" style="5"/>
    <col min="1025" max="1025" width="17.453125" style="5" customWidth="1"/>
    <col min="1026" max="1026" width="40" style="5" customWidth="1"/>
    <col min="1027" max="1027" width="9.1796875" style="5"/>
    <col min="1028" max="1028" width="6.54296875" style="5" customWidth="1"/>
    <col min="1029" max="1029" width="17.453125" style="5" customWidth="1"/>
    <col min="1030" max="1030" width="7.7265625" style="5" customWidth="1"/>
    <col min="1031" max="1031" width="15.453125" style="5" customWidth="1"/>
    <col min="1032" max="1032" width="14" style="5" customWidth="1"/>
    <col min="1033" max="1033" width="6.453125" style="5" customWidth="1"/>
    <col min="1034" max="1034" width="15.54296875" style="5" customWidth="1"/>
    <col min="1035" max="1035" width="7.26953125" style="5" customWidth="1"/>
    <col min="1036" max="1036" width="16.453125" style="5" customWidth="1"/>
    <col min="1037" max="1037" width="4.7265625" style="5" customWidth="1"/>
    <col min="1038" max="1038" width="14.81640625" style="5" bestFit="1" customWidth="1"/>
    <col min="1039" max="1280" width="9.1796875" style="5"/>
    <col min="1281" max="1281" width="17.453125" style="5" customWidth="1"/>
    <col min="1282" max="1282" width="40" style="5" customWidth="1"/>
    <col min="1283" max="1283" width="9.1796875" style="5"/>
    <col min="1284" max="1284" width="6.54296875" style="5" customWidth="1"/>
    <col min="1285" max="1285" width="17.453125" style="5" customWidth="1"/>
    <col min="1286" max="1286" width="7.7265625" style="5" customWidth="1"/>
    <col min="1287" max="1287" width="15.453125" style="5" customWidth="1"/>
    <col min="1288" max="1288" width="14" style="5" customWidth="1"/>
    <col min="1289" max="1289" width="6.453125" style="5" customWidth="1"/>
    <col min="1290" max="1290" width="15.54296875" style="5" customWidth="1"/>
    <col min="1291" max="1291" width="7.26953125" style="5" customWidth="1"/>
    <col min="1292" max="1292" width="16.453125" style="5" customWidth="1"/>
    <col min="1293" max="1293" width="4.7265625" style="5" customWidth="1"/>
    <col min="1294" max="1294" width="14.81640625" style="5" bestFit="1" customWidth="1"/>
    <col min="1295" max="1536" width="9.1796875" style="5"/>
    <col min="1537" max="1537" width="17.453125" style="5" customWidth="1"/>
    <col min="1538" max="1538" width="40" style="5" customWidth="1"/>
    <col min="1539" max="1539" width="9.1796875" style="5"/>
    <col min="1540" max="1540" width="6.54296875" style="5" customWidth="1"/>
    <col min="1541" max="1541" width="17.453125" style="5" customWidth="1"/>
    <col min="1542" max="1542" width="7.7265625" style="5" customWidth="1"/>
    <col min="1543" max="1543" width="15.453125" style="5" customWidth="1"/>
    <col min="1544" max="1544" width="14" style="5" customWidth="1"/>
    <col min="1545" max="1545" width="6.453125" style="5" customWidth="1"/>
    <col min="1546" max="1546" width="15.54296875" style="5" customWidth="1"/>
    <col min="1547" max="1547" width="7.26953125" style="5" customWidth="1"/>
    <col min="1548" max="1548" width="16.453125" style="5" customWidth="1"/>
    <col min="1549" max="1549" width="4.7265625" style="5" customWidth="1"/>
    <col min="1550" max="1550" width="14.81640625" style="5" bestFit="1" customWidth="1"/>
    <col min="1551" max="1792" width="9.1796875" style="5"/>
    <col min="1793" max="1793" width="17.453125" style="5" customWidth="1"/>
    <col min="1794" max="1794" width="40" style="5" customWidth="1"/>
    <col min="1795" max="1795" width="9.1796875" style="5"/>
    <col min="1796" max="1796" width="6.54296875" style="5" customWidth="1"/>
    <col min="1797" max="1797" width="17.453125" style="5" customWidth="1"/>
    <col min="1798" max="1798" width="7.7265625" style="5" customWidth="1"/>
    <col min="1799" max="1799" width="15.453125" style="5" customWidth="1"/>
    <col min="1800" max="1800" width="14" style="5" customWidth="1"/>
    <col min="1801" max="1801" width="6.453125" style="5" customWidth="1"/>
    <col min="1802" max="1802" width="15.54296875" style="5" customWidth="1"/>
    <col min="1803" max="1803" width="7.26953125" style="5" customWidth="1"/>
    <col min="1804" max="1804" width="16.453125" style="5" customWidth="1"/>
    <col min="1805" max="1805" width="4.7265625" style="5" customWidth="1"/>
    <col min="1806" max="1806" width="14.81640625" style="5" bestFit="1" customWidth="1"/>
    <col min="1807" max="2048" width="9.1796875" style="5"/>
    <col min="2049" max="2049" width="17.453125" style="5" customWidth="1"/>
    <col min="2050" max="2050" width="40" style="5" customWidth="1"/>
    <col min="2051" max="2051" width="9.1796875" style="5"/>
    <col min="2052" max="2052" width="6.54296875" style="5" customWidth="1"/>
    <col min="2053" max="2053" width="17.453125" style="5" customWidth="1"/>
    <col min="2054" max="2054" width="7.7265625" style="5" customWidth="1"/>
    <col min="2055" max="2055" width="15.453125" style="5" customWidth="1"/>
    <col min="2056" max="2056" width="14" style="5" customWidth="1"/>
    <col min="2057" max="2057" width="6.453125" style="5" customWidth="1"/>
    <col min="2058" max="2058" width="15.54296875" style="5" customWidth="1"/>
    <col min="2059" max="2059" width="7.26953125" style="5" customWidth="1"/>
    <col min="2060" max="2060" width="16.453125" style="5" customWidth="1"/>
    <col min="2061" max="2061" width="4.7265625" style="5" customWidth="1"/>
    <col min="2062" max="2062" width="14.81640625" style="5" bestFit="1" customWidth="1"/>
    <col min="2063" max="2304" width="9.1796875" style="5"/>
    <col min="2305" max="2305" width="17.453125" style="5" customWidth="1"/>
    <col min="2306" max="2306" width="40" style="5" customWidth="1"/>
    <col min="2307" max="2307" width="9.1796875" style="5"/>
    <col min="2308" max="2308" width="6.54296875" style="5" customWidth="1"/>
    <col min="2309" max="2309" width="17.453125" style="5" customWidth="1"/>
    <col min="2310" max="2310" width="7.7265625" style="5" customWidth="1"/>
    <col min="2311" max="2311" width="15.453125" style="5" customWidth="1"/>
    <col min="2312" max="2312" width="14" style="5" customWidth="1"/>
    <col min="2313" max="2313" width="6.453125" style="5" customWidth="1"/>
    <col min="2314" max="2314" width="15.54296875" style="5" customWidth="1"/>
    <col min="2315" max="2315" width="7.26953125" style="5" customWidth="1"/>
    <col min="2316" max="2316" width="16.453125" style="5" customWidth="1"/>
    <col min="2317" max="2317" width="4.7265625" style="5" customWidth="1"/>
    <col min="2318" max="2318" width="14.81640625" style="5" bestFit="1" customWidth="1"/>
    <col min="2319" max="2560" width="9.1796875" style="5"/>
    <col min="2561" max="2561" width="17.453125" style="5" customWidth="1"/>
    <col min="2562" max="2562" width="40" style="5" customWidth="1"/>
    <col min="2563" max="2563" width="9.1796875" style="5"/>
    <col min="2564" max="2564" width="6.54296875" style="5" customWidth="1"/>
    <col min="2565" max="2565" width="17.453125" style="5" customWidth="1"/>
    <col min="2566" max="2566" width="7.7265625" style="5" customWidth="1"/>
    <col min="2567" max="2567" width="15.453125" style="5" customWidth="1"/>
    <col min="2568" max="2568" width="14" style="5" customWidth="1"/>
    <col min="2569" max="2569" width="6.453125" style="5" customWidth="1"/>
    <col min="2570" max="2570" width="15.54296875" style="5" customWidth="1"/>
    <col min="2571" max="2571" width="7.26953125" style="5" customWidth="1"/>
    <col min="2572" max="2572" width="16.453125" style="5" customWidth="1"/>
    <col min="2573" max="2573" width="4.7265625" style="5" customWidth="1"/>
    <col min="2574" max="2574" width="14.81640625" style="5" bestFit="1" customWidth="1"/>
    <col min="2575" max="2816" width="9.1796875" style="5"/>
    <col min="2817" max="2817" width="17.453125" style="5" customWidth="1"/>
    <col min="2818" max="2818" width="40" style="5" customWidth="1"/>
    <col min="2819" max="2819" width="9.1796875" style="5"/>
    <col min="2820" max="2820" width="6.54296875" style="5" customWidth="1"/>
    <col min="2821" max="2821" width="17.453125" style="5" customWidth="1"/>
    <col min="2822" max="2822" width="7.7265625" style="5" customWidth="1"/>
    <col min="2823" max="2823" width="15.453125" style="5" customWidth="1"/>
    <col min="2824" max="2824" width="14" style="5" customWidth="1"/>
    <col min="2825" max="2825" width="6.453125" style="5" customWidth="1"/>
    <col min="2826" max="2826" width="15.54296875" style="5" customWidth="1"/>
    <col min="2827" max="2827" width="7.26953125" style="5" customWidth="1"/>
    <col min="2828" max="2828" width="16.453125" style="5" customWidth="1"/>
    <col min="2829" max="2829" width="4.7265625" style="5" customWidth="1"/>
    <col min="2830" max="2830" width="14.81640625" style="5" bestFit="1" customWidth="1"/>
    <col min="2831" max="3072" width="9.1796875" style="5"/>
    <col min="3073" max="3073" width="17.453125" style="5" customWidth="1"/>
    <col min="3074" max="3074" width="40" style="5" customWidth="1"/>
    <col min="3075" max="3075" width="9.1796875" style="5"/>
    <col min="3076" max="3076" width="6.54296875" style="5" customWidth="1"/>
    <col min="3077" max="3077" width="17.453125" style="5" customWidth="1"/>
    <col min="3078" max="3078" width="7.7265625" style="5" customWidth="1"/>
    <col min="3079" max="3079" width="15.453125" style="5" customWidth="1"/>
    <col min="3080" max="3080" width="14" style="5" customWidth="1"/>
    <col min="3081" max="3081" width="6.453125" style="5" customWidth="1"/>
    <col min="3082" max="3082" width="15.54296875" style="5" customWidth="1"/>
    <col min="3083" max="3083" width="7.26953125" style="5" customWidth="1"/>
    <col min="3084" max="3084" width="16.453125" style="5" customWidth="1"/>
    <col min="3085" max="3085" width="4.7265625" style="5" customWidth="1"/>
    <col min="3086" max="3086" width="14.81640625" style="5" bestFit="1" customWidth="1"/>
    <col min="3087" max="3328" width="9.1796875" style="5"/>
    <col min="3329" max="3329" width="17.453125" style="5" customWidth="1"/>
    <col min="3330" max="3330" width="40" style="5" customWidth="1"/>
    <col min="3331" max="3331" width="9.1796875" style="5"/>
    <col min="3332" max="3332" width="6.54296875" style="5" customWidth="1"/>
    <col min="3333" max="3333" width="17.453125" style="5" customWidth="1"/>
    <col min="3334" max="3334" width="7.7265625" style="5" customWidth="1"/>
    <col min="3335" max="3335" width="15.453125" style="5" customWidth="1"/>
    <col min="3336" max="3336" width="14" style="5" customWidth="1"/>
    <col min="3337" max="3337" width="6.453125" style="5" customWidth="1"/>
    <col min="3338" max="3338" width="15.54296875" style="5" customWidth="1"/>
    <col min="3339" max="3339" width="7.26953125" style="5" customWidth="1"/>
    <col min="3340" max="3340" width="16.453125" style="5" customWidth="1"/>
    <col min="3341" max="3341" width="4.7265625" style="5" customWidth="1"/>
    <col min="3342" max="3342" width="14.81640625" style="5" bestFit="1" customWidth="1"/>
    <col min="3343" max="3584" width="9.1796875" style="5"/>
    <col min="3585" max="3585" width="17.453125" style="5" customWidth="1"/>
    <col min="3586" max="3586" width="40" style="5" customWidth="1"/>
    <col min="3587" max="3587" width="9.1796875" style="5"/>
    <col min="3588" max="3588" width="6.54296875" style="5" customWidth="1"/>
    <col min="3589" max="3589" width="17.453125" style="5" customWidth="1"/>
    <col min="3590" max="3590" width="7.7265625" style="5" customWidth="1"/>
    <col min="3591" max="3591" width="15.453125" style="5" customWidth="1"/>
    <col min="3592" max="3592" width="14" style="5" customWidth="1"/>
    <col min="3593" max="3593" width="6.453125" style="5" customWidth="1"/>
    <col min="3594" max="3594" width="15.54296875" style="5" customWidth="1"/>
    <col min="3595" max="3595" width="7.26953125" style="5" customWidth="1"/>
    <col min="3596" max="3596" width="16.453125" style="5" customWidth="1"/>
    <col min="3597" max="3597" width="4.7265625" style="5" customWidth="1"/>
    <col min="3598" max="3598" width="14.81640625" style="5" bestFit="1" customWidth="1"/>
    <col min="3599" max="3840" width="9.1796875" style="5"/>
    <col min="3841" max="3841" width="17.453125" style="5" customWidth="1"/>
    <col min="3842" max="3842" width="40" style="5" customWidth="1"/>
    <col min="3843" max="3843" width="9.1796875" style="5"/>
    <col min="3844" max="3844" width="6.54296875" style="5" customWidth="1"/>
    <col min="3845" max="3845" width="17.453125" style="5" customWidth="1"/>
    <col min="3846" max="3846" width="7.7265625" style="5" customWidth="1"/>
    <col min="3847" max="3847" width="15.453125" style="5" customWidth="1"/>
    <col min="3848" max="3848" width="14" style="5" customWidth="1"/>
    <col min="3849" max="3849" width="6.453125" style="5" customWidth="1"/>
    <col min="3850" max="3850" width="15.54296875" style="5" customWidth="1"/>
    <col min="3851" max="3851" width="7.26953125" style="5" customWidth="1"/>
    <col min="3852" max="3852" width="16.453125" style="5" customWidth="1"/>
    <col min="3853" max="3853" width="4.7265625" style="5" customWidth="1"/>
    <col min="3854" max="3854" width="14.81640625" style="5" bestFit="1" customWidth="1"/>
    <col min="3855" max="4096" width="9.1796875" style="5"/>
    <col min="4097" max="4097" width="17.453125" style="5" customWidth="1"/>
    <col min="4098" max="4098" width="40" style="5" customWidth="1"/>
    <col min="4099" max="4099" width="9.1796875" style="5"/>
    <col min="4100" max="4100" width="6.54296875" style="5" customWidth="1"/>
    <col min="4101" max="4101" width="17.453125" style="5" customWidth="1"/>
    <col min="4102" max="4102" width="7.7265625" style="5" customWidth="1"/>
    <col min="4103" max="4103" width="15.453125" style="5" customWidth="1"/>
    <col min="4104" max="4104" width="14" style="5" customWidth="1"/>
    <col min="4105" max="4105" width="6.453125" style="5" customWidth="1"/>
    <col min="4106" max="4106" width="15.54296875" style="5" customWidth="1"/>
    <col min="4107" max="4107" width="7.26953125" style="5" customWidth="1"/>
    <col min="4108" max="4108" width="16.453125" style="5" customWidth="1"/>
    <col min="4109" max="4109" width="4.7265625" style="5" customWidth="1"/>
    <col min="4110" max="4110" width="14.81640625" style="5" bestFit="1" customWidth="1"/>
    <col min="4111" max="4352" width="9.1796875" style="5"/>
    <col min="4353" max="4353" width="17.453125" style="5" customWidth="1"/>
    <col min="4354" max="4354" width="40" style="5" customWidth="1"/>
    <col min="4355" max="4355" width="9.1796875" style="5"/>
    <col min="4356" max="4356" width="6.54296875" style="5" customWidth="1"/>
    <col min="4357" max="4357" width="17.453125" style="5" customWidth="1"/>
    <col min="4358" max="4358" width="7.7265625" style="5" customWidth="1"/>
    <col min="4359" max="4359" width="15.453125" style="5" customWidth="1"/>
    <col min="4360" max="4360" width="14" style="5" customWidth="1"/>
    <col min="4361" max="4361" width="6.453125" style="5" customWidth="1"/>
    <col min="4362" max="4362" width="15.54296875" style="5" customWidth="1"/>
    <col min="4363" max="4363" width="7.26953125" style="5" customWidth="1"/>
    <col min="4364" max="4364" width="16.453125" style="5" customWidth="1"/>
    <col min="4365" max="4365" width="4.7265625" style="5" customWidth="1"/>
    <col min="4366" max="4366" width="14.81640625" style="5" bestFit="1" customWidth="1"/>
    <col min="4367" max="4608" width="9.1796875" style="5"/>
    <col min="4609" max="4609" width="17.453125" style="5" customWidth="1"/>
    <col min="4610" max="4610" width="40" style="5" customWidth="1"/>
    <col min="4611" max="4611" width="9.1796875" style="5"/>
    <col min="4612" max="4612" width="6.54296875" style="5" customWidth="1"/>
    <col min="4613" max="4613" width="17.453125" style="5" customWidth="1"/>
    <col min="4614" max="4614" width="7.7265625" style="5" customWidth="1"/>
    <col min="4615" max="4615" width="15.453125" style="5" customWidth="1"/>
    <col min="4616" max="4616" width="14" style="5" customWidth="1"/>
    <col min="4617" max="4617" width="6.453125" style="5" customWidth="1"/>
    <col min="4618" max="4618" width="15.54296875" style="5" customWidth="1"/>
    <col min="4619" max="4619" width="7.26953125" style="5" customWidth="1"/>
    <col min="4620" max="4620" width="16.453125" style="5" customWidth="1"/>
    <col min="4621" max="4621" width="4.7265625" style="5" customWidth="1"/>
    <col min="4622" max="4622" width="14.81640625" style="5" bestFit="1" customWidth="1"/>
    <col min="4623" max="4864" width="9.1796875" style="5"/>
    <col min="4865" max="4865" width="17.453125" style="5" customWidth="1"/>
    <col min="4866" max="4866" width="40" style="5" customWidth="1"/>
    <col min="4867" max="4867" width="9.1796875" style="5"/>
    <col min="4868" max="4868" width="6.54296875" style="5" customWidth="1"/>
    <col min="4869" max="4869" width="17.453125" style="5" customWidth="1"/>
    <col min="4870" max="4870" width="7.7265625" style="5" customWidth="1"/>
    <col min="4871" max="4871" width="15.453125" style="5" customWidth="1"/>
    <col min="4872" max="4872" width="14" style="5" customWidth="1"/>
    <col min="4873" max="4873" width="6.453125" style="5" customWidth="1"/>
    <col min="4874" max="4874" width="15.54296875" style="5" customWidth="1"/>
    <col min="4875" max="4875" width="7.26953125" style="5" customWidth="1"/>
    <col min="4876" max="4876" width="16.453125" style="5" customWidth="1"/>
    <col min="4877" max="4877" width="4.7265625" style="5" customWidth="1"/>
    <col min="4878" max="4878" width="14.81640625" style="5" bestFit="1" customWidth="1"/>
    <col min="4879" max="5120" width="9.1796875" style="5"/>
    <col min="5121" max="5121" width="17.453125" style="5" customWidth="1"/>
    <col min="5122" max="5122" width="40" style="5" customWidth="1"/>
    <col min="5123" max="5123" width="9.1796875" style="5"/>
    <col min="5124" max="5124" width="6.54296875" style="5" customWidth="1"/>
    <col min="5125" max="5125" width="17.453125" style="5" customWidth="1"/>
    <col min="5126" max="5126" width="7.7265625" style="5" customWidth="1"/>
    <col min="5127" max="5127" width="15.453125" style="5" customWidth="1"/>
    <col min="5128" max="5128" width="14" style="5" customWidth="1"/>
    <col min="5129" max="5129" width="6.453125" style="5" customWidth="1"/>
    <col min="5130" max="5130" width="15.54296875" style="5" customWidth="1"/>
    <col min="5131" max="5131" width="7.26953125" style="5" customWidth="1"/>
    <col min="5132" max="5132" width="16.453125" style="5" customWidth="1"/>
    <col min="5133" max="5133" width="4.7265625" style="5" customWidth="1"/>
    <col min="5134" max="5134" width="14.81640625" style="5" bestFit="1" customWidth="1"/>
    <col min="5135" max="5376" width="9.1796875" style="5"/>
    <col min="5377" max="5377" width="17.453125" style="5" customWidth="1"/>
    <col min="5378" max="5378" width="40" style="5" customWidth="1"/>
    <col min="5379" max="5379" width="9.1796875" style="5"/>
    <col min="5380" max="5380" width="6.54296875" style="5" customWidth="1"/>
    <col min="5381" max="5381" width="17.453125" style="5" customWidth="1"/>
    <col min="5382" max="5382" width="7.7265625" style="5" customWidth="1"/>
    <col min="5383" max="5383" width="15.453125" style="5" customWidth="1"/>
    <col min="5384" max="5384" width="14" style="5" customWidth="1"/>
    <col min="5385" max="5385" width="6.453125" style="5" customWidth="1"/>
    <col min="5386" max="5386" width="15.54296875" style="5" customWidth="1"/>
    <col min="5387" max="5387" width="7.26953125" style="5" customWidth="1"/>
    <col min="5388" max="5388" width="16.453125" style="5" customWidth="1"/>
    <col min="5389" max="5389" width="4.7265625" style="5" customWidth="1"/>
    <col min="5390" max="5390" width="14.81640625" style="5" bestFit="1" customWidth="1"/>
    <col min="5391" max="5632" width="9.1796875" style="5"/>
    <col min="5633" max="5633" width="17.453125" style="5" customWidth="1"/>
    <col min="5634" max="5634" width="40" style="5" customWidth="1"/>
    <col min="5635" max="5635" width="9.1796875" style="5"/>
    <col min="5636" max="5636" width="6.54296875" style="5" customWidth="1"/>
    <col min="5637" max="5637" width="17.453125" style="5" customWidth="1"/>
    <col min="5638" max="5638" width="7.7265625" style="5" customWidth="1"/>
    <col min="5639" max="5639" width="15.453125" style="5" customWidth="1"/>
    <col min="5640" max="5640" width="14" style="5" customWidth="1"/>
    <col min="5641" max="5641" width="6.453125" style="5" customWidth="1"/>
    <col min="5642" max="5642" width="15.54296875" style="5" customWidth="1"/>
    <col min="5643" max="5643" width="7.26953125" style="5" customWidth="1"/>
    <col min="5644" max="5644" width="16.453125" style="5" customWidth="1"/>
    <col min="5645" max="5645" width="4.7265625" style="5" customWidth="1"/>
    <col min="5646" max="5646" width="14.81640625" style="5" bestFit="1" customWidth="1"/>
    <col min="5647" max="5888" width="9.1796875" style="5"/>
    <col min="5889" max="5889" width="17.453125" style="5" customWidth="1"/>
    <col min="5890" max="5890" width="40" style="5" customWidth="1"/>
    <col min="5891" max="5891" width="9.1796875" style="5"/>
    <col min="5892" max="5892" width="6.54296875" style="5" customWidth="1"/>
    <col min="5893" max="5893" width="17.453125" style="5" customWidth="1"/>
    <col min="5894" max="5894" width="7.7265625" style="5" customWidth="1"/>
    <col min="5895" max="5895" width="15.453125" style="5" customWidth="1"/>
    <col min="5896" max="5896" width="14" style="5" customWidth="1"/>
    <col min="5897" max="5897" width="6.453125" style="5" customWidth="1"/>
    <col min="5898" max="5898" width="15.54296875" style="5" customWidth="1"/>
    <col min="5899" max="5899" width="7.26953125" style="5" customWidth="1"/>
    <col min="5900" max="5900" width="16.453125" style="5" customWidth="1"/>
    <col min="5901" max="5901" width="4.7265625" style="5" customWidth="1"/>
    <col min="5902" max="5902" width="14.81640625" style="5" bestFit="1" customWidth="1"/>
    <col min="5903" max="6144" width="9.1796875" style="5"/>
    <col min="6145" max="6145" width="17.453125" style="5" customWidth="1"/>
    <col min="6146" max="6146" width="40" style="5" customWidth="1"/>
    <col min="6147" max="6147" width="9.1796875" style="5"/>
    <col min="6148" max="6148" width="6.54296875" style="5" customWidth="1"/>
    <col min="6149" max="6149" width="17.453125" style="5" customWidth="1"/>
    <col min="6150" max="6150" width="7.7265625" style="5" customWidth="1"/>
    <col min="6151" max="6151" width="15.453125" style="5" customWidth="1"/>
    <col min="6152" max="6152" width="14" style="5" customWidth="1"/>
    <col min="6153" max="6153" width="6.453125" style="5" customWidth="1"/>
    <col min="6154" max="6154" width="15.54296875" style="5" customWidth="1"/>
    <col min="6155" max="6155" width="7.26953125" style="5" customWidth="1"/>
    <col min="6156" max="6156" width="16.453125" style="5" customWidth="1"/>
    <col min="6157" max="6157" width="4.7265625" style="5" customWidth="1"/>
    <col min="6158" max="6158" width="14.81640625" style="5" bestFit="1" customWidth="1"/>
    <col min="6159" max="6400" width="9.1796875" style="5"/>
    <col min="6401" max="6401" width="17.453125" style="5" customWidth="1"/>
    <col min="6402" max="6402" width="40" style="5" customWidth="1"/>
    <col min="6403" max="6403" width="9.1796875" style="5"/>
    <col min="6404" max="6404" width="6.54296875" style="5" customWidth="1"/>
    <col min="6405" max="6405" width="17.453125" style="5" customWidth="1"/>
    <col min="6406" max="6406" width="7.7265625" style="5" customWidth="1"/>
    <col min="6407" max="6407" width="15.453125" style="5" customWidth="1"/>
    <col min="6408" max="6408" width="14" style="5" customWidth="1"/>
    <col min="6409" max="6409" width="6.453125" style="5" customWidth="1"/>
    <col min="6410" max="6410" width="15.54296875" style="5" customWidth="1"/>
    <col min="6411" max="6411" width="7.26953125" style="5" customWidth="1"/>
    <col min="6412" max="6412" width="16.453125" style="5" customWidth="1"/>
    <col min="6413" max="6413" width="4.7265625" style="5" customWidth="1"/>
    <col min="6414" max="6414" width="14.81640625" style="5" bestFit="1" customWidth="1"/>
    <col min="6415" max="6656" width="9.1796875" style="5"/>
    <col min="6657" max="6657" width="17.453125" style="5" customWidth="1"/>
    <col min="6658" max="6658" width="40" style="5" customWidth="1"/>
    <col min="6659" max="6659" width="9.1796875" style="5"/>
    <col min="6660" max="6660" width="6.54296875" style="5" customWidth="1"/>
    <col min="6661" max="6661" width="17.453125" style="5" customWidth="1"/>
    <col min="6662" max="6662" width="7.7265625" style="5" customWidth="1"/>
    <col min="6663" max="6663" width="15.453125" style="5" customWidth="1"/>
    <col min="6664" max="6664" width="14" style="5" customWidth="1"/>
    <col min="6665" max="6665" width="6.453125" style="5" customWidth="1"/>
    <col min="6666" max="6666" width="15.54296875" style="5" customWidth="1"/>
    <col min="6667" max="6667" width="7.26953125" style="5" customWidth="1"/>
    <col min="6668" max="6668" width="16.453125" style="5" customWidth="1"/>
    <col min="6669" max="6669" width="4.7265625" style="5" customWidth="1"/>
    <col min="6670" max="6670" width="14.81640625" style="5" bestFit="1" customWidth="1"/>
    <col min="6671" max="6912" width="9.1796875" style="5"/>
    <col min="6913" max="6913" width="17.453125" style="5" customWidth="1"/>
    <col min="6914" max="6914" width="40" style="5" customWidth="1"/>
    <col min="6915" max="6915" width="9.1796875" style="5"/>
    <col min="6916" max="6916" width="6.54296875" style="5" customWidth="1"/>
    <col min="6917" max="6917" width="17.453125" style="5" customWidth="1"/>
    <col min="6918" max="6918" width="7.7265625" style="5" customWidth="1"/>
    <col min="6919" max="6919" width="15.453125" style="5" customWidth="1"/>
    <col min="6920" max="6920" width="14" style="5" customWidth="1"/>
    <col min="6921" max="6921" width="6.453125" style="5" customWidth="1"/>
    <col min="6922" max="6922" width="15.54296875" style="5" customWidth="1"/>
    <col min="6923" max="6923" width="7.26953125" style="5" customWidth="1"/>
    <col min="6924" max="6924" width="16.453125" style="5" customWidth="1"/>
    <col min="6925" max="6925" width="4.7265625" style="5" customWidth="1"/>
    <col min="6926" max="6926" width="14.81640625" style="5" bestFit="1" customWidth="1"/>
    <col min="6927" max="7168" width="9.1796875" style="5"/>
    <col min="7169" max="7169" width="17.453125" style="5" customWidth="1"/>
    <col min="7170" max="7170" width="40" style="5" customWidth="1"/>
    <col min="7171" max="7171" width="9.1796875" style="5"/>
    <col min="7172" max="7172" width="6.54296875" style="5" customWidth="1"/>
    <col min="7173" max="7173" width="17.453125" style="5" customWidth="1"/>
    <col min="7174" max="7174" width="7.7265625" style="5" customWidth="1"/>
    <col min="7175" max="7175" width="15.453125" style="5" customWidth="1"/>
    <col min="7176" max="7176" width="14" style="5" customWidth="1"/>
    <col min="7177" max="7177" width="6.453125" style="5" customWidth="1"/>
    <col min="7178" max="7178" width="15.54296875" style="5" customWidth="1"/>
    <col min="7179" max="7179" width="7.26953125" style="5" customWidth="1"/>
    <col min="7180" max="7180" width="16.453125" style="5" customWidth="1"/>
    <col min="7181" max="7181" width="4.7265625" style="5" customWidth="1"/>
    <col min="7182" max="7182" width="14.81640625" style="5" bestFit="1" customWidth="1"/>
    <col min="7183" max="7424" width="9.1796875" style="5"/>
    <col min="7425" max="7425" width="17.453125" style="5" customWidth="1"/>
    <col min="7426" max="7426" width="40" style="5" customWidth="1"/>
    <col min="7427" max="7427" width="9.1796875" style="5"/>
    <col min="7428" max="7428" width="6.54296875" style="5" customWidth="1"/>
    <col min="7429" max="7429" width="17.453125" style="5" customWidth="1"/>
    <col min="7430" max="7430" width="7.7265625" style="5" customWidth="1"/>
    <col min="7431" max="7431" width="15.453125" style="5" customWidth="1"/>
    <col min="7432" max="7432" width="14" style="5" customWidth="1"/>
    <col min="7433" max="7433" width="6.453125" style="5" customWidth="1"/>
    <col min="7434" max="7434" width="15.54296875" style="5" customWidth="1"/>
    <col min="7435" max="7435" width="7.26953125" style="5" customWidth="1"/>
    <col min="7436" max="7436" width="16.453125" style="5" customWidth="1"/>
    <col min="7437" max="7437" width="4.7265625" style="5" customWidth="1"/>
    <col min="7438" max="7438" width="14.81640625" style="5" bestFit="1" customWidth="1"/>
    <col min="7439" max="7680" width="9.1796875" style="5"/>
    <col min="7681" max="7681" width="17.453125" style="5" customWidth="1"/>
    <col min="7682" max="7682" width="40" style="5" customWidth="1"/>
    <col min="7683" max="7683" width="9.1796875" style="5"/>
    <col min="7684" max="7684" width="6.54296875" style="5" customWidth="1"/>
    <col min="7685" max="7685" width="17.453125" style="5" customWidth="1"/>
    <col min="7686" max="7686" width="7.7265625" style="5" customWidth="1"/>
    <col min="7687" max="7687" width="15.453125" style="5" customWidth="1"/>
    <col min="7688" max="7688" width="14" style="5" customWidth="1"/>
    <col min="7689" max="7689" width="6.453125" style="5" customWidth="1"/>
    <col min="7690" max="7690" width="15.54296875" style="5" customWidth="1"/>
    <col min="7691" max="7691" width="7.26953125" style="5" customWidth="1"/>
    <col min="7692" max="7692" width="16.453125" style="5" customWidth="1"/>
    <col min="7693" max="7693" width="4.7265625" style="5" customWidth="1"/>
    <col min="7694" max="7694" width="14.81640625" style="5" bestFit="1" customWidth="1"/>
    <col min="7695" max="7936" width="9.1796875" style="5"/>
    <col min="7937" max="7937" width="17.453125" style="5" customWidth="1"/>
    <col min="7938" max="7938" width="40" style="5" customWidth="1"/>
    <col min="7939" max="7939" width="9.1796875" style="5"/>
    <col min="7940" max="7940" width="6.54296875" style="5" customWidth="1"/>
    <col min="7941" max="7941" width="17.453125" style="5" customWidth="1"/>
    <col min="7942" max="7942" width="7.7265625" style="5" customWidth="1"/>
    <col min="7943" max="7943" width="15.453125" style="5" customWidth="1"/>
    <col min="7944" max="7944" width="14" style="5" customWidth="1"/>
    <col min="7945" max="7945" width="6.453125" style="5" customWidth="1"/>
    <col min="7946" max="7946" width="15.54296875" style="5" customWidth="1"/>
    <col min="7947" max="7947" width="7.26953125" style="5" customWidth="1"/>
    <col min="7948" max="7948" width="16.453125" style="5" customWidth="1"/>
    <col min="7949" max="7949" width="4.7265625" style="5" customWidth="1"/>
    <col min="7950" max="7950" width="14.81640625" style="5" bestFit="1" customWidth="1"/>
    <col min="7951" max="8192" width="9.1796875" style="5"/>
    <col min="8193" max="8193" width="17.453125" style="5" customWidth="1"/>
    <col min="8194" max="8194" width="40" style="5" customWidth="1"/>
    <col min="8195" max="8195" width="9.1796875" style="5"/>
    <col min="8196" max="8196" width="6.54296875" style="5" customWidth="1"/>
    <col min="8197" max="8197" width="17.453125" style="5" customWidth="1"/>
    <col min="8198" max="8198" width="7.7265625" style="5" customWidth="1"/>
    <col min="8199" max="8199" width="15.453125" style="5" customWidth="1"/>
    <col min="8200" max="8200" width="14" style="5" customWidth="1"/>
    <col min="8201" max="8201" width="6.453125" style="5" customWidth="1"/>
    <col min="8202" max="8202" width="15.54296875" style="5" customWidth="1"/>
    <col min="8203" max="8203" width="7.26953125" style="5" customWidth="1"/>
    <col min="8204" max="8204" width="16.453125" style="5" customWidth="1"/>
    <col min="8205" max="8205" width="4.7265625" style="5" customWidth="1"/>
    <col min="8206" max="8206" width="14.81640625" style="5" bestFit="1" customWidth="1"/>
    <col min="8207" max="8448" width="9.1796875" style="5"/>
    <col min="8449" max="8449" width="17.453125" style="5" customWidth="1"/>
    <col min="8450" max="8450" width="40" style="5" customWidth="1"/>
    <col min="8451" max="8451" width="9.1796875" style="5"/>
    <col min="8452" max="8452" width="6.54296875" style="5" customWidth="1"/>
    <col min="8453" max="8453" width="17.453125" style="5" customWidth="1"/>
    <col min="8454" max="8454" width="7.7265625" style="5" customWidth="1"/>
    <col min="8455" max="8455" width="15.453125" style="5" customWidth="1"/>
    <col min="8456" max="8456" width="14" style="5" customWidth="1"/>
    <col min="8457" max="8457" width="6.453125" style="5" customWidth="1"/>
    <col min="8458" max="8458" width="15.54296875" style="5" customWidth="1"/>
    <col min="8459" max="8459" width="7.26953125" style="5" customWidth="1"/>
    <col min="8460" max="8460" width="16.453125" style="5" customWidth="1"/>
    <col min="8461" max="8461" width="4.7265625" style="5" customWidth="1"/>
    <col min="8462" max="8462" width="14.81640625" style="5" bestFit="1" customWidth="1"/>
    <col min="8463" max="8704" width="9.1796875" style="5"/>
    <col min="8705" max="8705" width="17.453125" style="5" customWidth="1"/>
    <col min="8706" max="8706" width="40" style="5" customWidth="1"/>
    <col min="8707" max="8707" width="9.1796875" style="5"/>
    <col min="8708" max="8708" width="6.54296875" style="5" customWidth="1"/>
    <col min="8709" max="8709" width="17.453125" style="5" customWidth="1"/>
    <col min="8710" max="8710" width="7.7265625" style="5" customWidth="1"/>
    <col min="8711" max="8711" width="15.453125" style="5" customWidth="1"/>
    <col min="8712" max="8712" width="14" style="5" customWidth="1"/>
    <col min="8713" max="8713" width="6.453125" style="5" customWidth="1"/>
    <col min="8714" max="8714" width="15.54296875" style="5" customWidth="1"/>
    <col min="8715" max="8715" width="7.26953125" style="5" customWidth="1"/>
    <col min="8716" max="8716" width="16.453125" style="5" customWidth="1"/>
    <col min="8717" max="8717" width="4.7265625" style="5" customWidth="1"/>
    <col min="8718" max="8718" width="14.81640625" style="5" bestFit="1" customWidth="1"/>
    <col min="8719" max="8960" width="9.1796875" style="5"/>
    <col min="8961" max="8961" width="17.453125" style="5" customWidth="1"/>
    <col min="8962" max="8962" width="40" style="5" customWidth="1"/>
    <col min="8963" max="8963" width="9.1796875" style="5"/>
    <col min="8964" max="8964" width="6.54296875" style="5" customWidth="1"/>
    <col min="8965" max="8965" width="17.453125" style="5" customWidth="1"/>
    <col min="8966" max="8966" width="7.7265625" style="5" customWidth="1"/>
    <col min="8967" max="8967" width="15.453125" style="5" customWidth="1"/>
    <col min="8968" max="8968" width="14" style="5" customWidth="1"/>
    <col min="8969" max="8969" width="6.453125" style="5" customWidth="1"/>
    <col min="8970" max="8970" width="15.54296875" style="5" customWidth="1"/>
    <col min="8971" max="8971" width="7.26953125" style="5" customWidth="1"/>
    <col min="8972" max="8972" width="16.453125" style="5" customWidth="1"/>
    <col min="8973" max="8973" width="4.7265625" style="5" customWidth="1"/>
    <col min="8974" max="8974" width="14.81640625" style="5" bestFit="1" customWidth="1"/>
    <col min="8975" max="9216" width="9.1796875" style="5"/>
    <col min="9217" max="9217" width="17.453125" style="5" customWidth="1"/>
    <col min="9218" max="9218" width="40" style="5" customWidth="1"/>
    <col min="9219" max="9219" width="9.1796875" style="5"/>
    <col min="9220" max="9220" width="6.54296875" style="5" customWidth="1"/>
    <col min="9221" max="9221" width="17.453125" style="5" customWidth="1"/>
    <col min="9222" max="9222" width="7.7265625" style="5" customWidth="1"/>
    <col min="9223" max="9223" width="15.453125" style="5" customWidth="1"/>
    <col min="9224" max="9224" width="14" style="5" customWidth="1"/>
    <col min="9225" max="9225" width="6.453125" style="5" customWidth="1"/>
    <col min="9226" max="9226" width="15.54296875" style="5" customWidth="1"/>
    <col min="9227" max="9227" width="7.26953125" style="5" customWidth="1"/>
    <col min="9228" max="9228" width="16.453125" style="5" customWidth="1"/>
    <col min="9229" max="9229" width="4.7265625" style="5" customWidth="1"/>
    <col min="9230" max="9230" width="14.81640625" style="5" bestFit="1" customWidth="1"/>
    <col min="9231" max="9472" width="9.1796875" style="5"/>
    <col min="9473" max="9473" width="17.453125" style="5" customWidth="1"/>
    <col min="9474" max="9474" width="40" style="5" customWidth="1"/>
    <col min="9475" max="9475" width="9.1796875" style="5"/>
    <col min="9476" max="9476" width="6.54296875" style="5" customWidth="1"/>
    <col min="9477" max="9477" width="17.453125" style="5" customWidth="1"/>
    <col min="9478" max="9478" width="7.7265625" style="5" customWidth="1"/>
    <col min="9479" max="9479" width="15.453125" style="5" customWidth="1"/>
    <col min="9480" max="9480" width="14" style="5" customWidth="1"/>
    <col min="9481" max="9481" width="6.453125" style="5" customWidth="1"/>
    <col min="9482" max="9482" width="15.54296875" style="5" customWidth="1"/>
    <col min="9483" max="9483" width="7.26953125" style="5" customWidth="1"/>
    <col min="9484" max="9484" width="16.453125" style="5" customWidth="1"/>
    <col min="9485" max="9485" width="4.7265625" style="5" customWidth="1"/>
    <col min="9486" max="9486" width="14.81640625" style="5" bestFit="1" customWidth="1"/>
    <col min="9487" max="9728" width="9.1796875" style="5"/>
    <col min="9729" max="9729" width="17.453125" style="5" customWidth="1"/>
    <col min="9730" max="9730" width="40" style="5" customWidth="1"/>
    <col min="9731" max="9731" width="9.1796875" style="5"/>
    <col min="9732" max="9732" width="6.54296875" style="5" customWidth="1"/>
    <col min="9733" max="9733" width="17.453125" style="5" customWidth="1"/>
    <col min="9734" max="9734" width="7.7265625" style="5" customWidth="1"/>
    <col min="9735" max="9735" width="15.453125" style="5" customWidth="1"/>
    <col min="9736" max="9736" width="14" style="5" customWidth="1"/>
    <col min="9737" max="9737" width="6.453125" style="5" customWidth="1"/>
    <col min="9738" max="9738" width="15.54296875" style="5" customWidth="1"/>
    <col min="9739" max="9739" width="7.26953125" style="5" customWidth="1"/>
    <col min="9740" max="9740" width="16.453125" style="5" customWidth="1"/>
    <col min="9741" max="9741" width="4.7265625" style="5" customWidth="1"/>
    <col min="9742" max="9742" width="14.81640625" style="5" bestFit="1" customWidth="1"/>
    <col min="9743" max="9984" width="9.1796875" style="5"/>
    <col min="9985" max="9985" width="17.453125" style="5" customWidth="1"/>
    <col min="9986" max="9986" width="40" style="5" customWidth="1"/>
    <col min="9987" max="9987" width="9.1796875" style="5"/>
    <col min="9988" max="9988" width="6.54296875" style="5" customWidth="1"/>
    <col min="9989" max="9989" width="17.453125" style="5" customWidth="1"/>
    <col min="9990" max="9990" width="7.7265625" style="5" customWidth="1"/>
    <col min="9991" max="9991" width="15.453125" style="5" customWidth="1"/>
    <col min="9992" max="9992" width="14" style="5" customWidth="1"/>
    <col min="9993" max="9993" width="6.453125" style="5" customWidth="1"/>
    <col min="9994" max="9994" width="15.54296875" style="5" customWidth="1"/>
    <col min="9995" max="9995" width="7.26953125" style="5" customWidth="1"/>
    <col min="9996" max="9996" width="16.453125" style="5" customWidth="1"/>
    <col min="9997" max="9997" width="4.7265625" style="5" customWidth="1"/>
    <col min="9998" max="9998" width="14.81640625" style="5" bestFit="1" customWidth="1"/>
    <col min="9999" max="10240" width="9.1796875" style="5"/>
    <col min="10241" max="10241" width="17.453125" style="5" customWidth="1"/>
    <col min="10242" max="10242" width="40" style="5" customWidth="1"/>
    <col min="10243" max="10243" width="9.1796875" style="5"/>
    <col min="10244" max="10244" width="6.54296875" style="5" customWidth="1"/>
    <col min="10245" max="10245" width="17.453125" style="5" customWidth="1"/>
    <col min="10246" max="10246" width="7.7265625" style="5" customWidth="1"/>
    <col min="10247" max="10247" width="15.453125" style="5" customWidth="1"/>
    <col min="10248" max="10248" width="14" style="5" customWidth="1"/>
    <col min="10249" max="10249" width="6.453125" style="5" customWidth="1"/>
    <col min="10250" max="10250" width="15.54296875" style="5" customWidth="1"/>
    <col min="10251" max="10251" width="7.26953125" style="5" customWidth="1"/>
    <col min="10252" max="10252" width="16.453125" style="5" customWidth="1"/>
    <col min="10253" max="10253" width="4.7265625" style="5" customWidth="1"/>
    <col min="10254" max="10254" width="14.81640625" style="5" bestFit="1" customWidth="1"/>
    <col min="10255" max="10496" width="9.1796875" style="5"/>
    <col min="10497" max="10497" width="17.453125" style="5" customWidth="1"/>
    <col min="10498" max="10498" width="40" style="5" customWidth="1"/>
    <col min="10499" max="10499" width="9.1796875" style="5"/>
    <col min="10500" max="10500" width="6.54296875" style="5" customWidth="1"/>
    <col min="10501" max="10501" width="17.453125" style="5" customWidth="1"/>
    <col min="10502" max="10502" width="7.7265625" style="5" customWidth="1"/>
    <col min="10503" max="10503" width="15.453125" style="5" customWidth="1"/>
    <col min="10504" max="10504" width="14" style="5" customWidth="1"/>
    <col min="10505" max="10505" width="6.453125" style="5" customWidth="1"/>
    <col min="10506" max="10506" width="15.54296875" style="5" customWidth="1"/>
    <col min="10507" max="10507" width="7.26953125" style="5" customWidth="1"/>
    <col min="10508" max="10508" width="16.453125" style="5" customWidth="1"/>
    <col min="10509" max="10509" width="4.7265625" style="5" customWidth="1"/>
    <col min="10510" max="10510" width="14.81640625" style="5" bestFit="1" customWidth="1"/>
    <col min="10511" max="10752" width="9.1796875" style="5"/>
    <col min="10753" max="10753" width="17.453125" style="5" customWidth="1"/>
    <col min="10754" max="10754" width="40" style="5" customWidth="1"/>
    <col min="10755" max="10755" width="9.1796875" style="5"/>
    <col min="10756" max="10756" width="6.54296875" style="5" customWidth="1"/>
    <col min="10757" max="10757" width="17.453125" style="5" customWidth="1"/>
    <col min="10758" max="10758" width="7.7265625" style="5" customWidth="1"/>
    <col min="10759" max="10759" width="15.453125" style="5" customWidth="1"/>
    <col min="10760" max="10760" width="14" style="5" customWidth="1"/>
    <col min="10761" max="10761" width="6.453125" style="5" customWidth="1"/>
    <col min="10762" max="10762" width="15.54296875" style="5" customWidth="1"/>
    <col min="10763" max="10763" width="7.26953125" style="5" customWidth="1"/>
    <col min="10764" max="10764" width="16.453125" style="5" customWidth="1"/>
    <col min="10765" max="10765" width="4.7265625" style="5" customWidth="1"/>
    <col min="10766" max="10766" width="14.81640625" style="5" bestFit="1" customWidth="1"/>
    <col min="10767" max="11008" width="9.1796875" style="5"/>
    <col min="11009" max="11009" width="17.453125" style="5" customWidth="1"/>
    <col min="11010" max="11010" width="40" style="5" customWidth="1"/>
    <col min="11011" max="11011" width="9.1796875" style="5"/>
    <col min="11012" max="11012" width="6.54296875" style="5" customWidth="1"/>
    <col min="11013" max="11013" width="17.453125" style="5" customWidth="1"/>
    <col min="11014" max="11014" width="7.7265625" style="5" customWidth="1"/>
    <col min="11015" max="11015" width="15.453125" style="5" customWidth="1"/>
    <col min="11016" max="11016" width="14" style="5" customWidth="1"/>
    <col min="11017" max="11017" width="6.453125" style="5" customWidth="1"/>
    <col min="11018" max="11018" width="15.54296875" style="5" customWidth="1"/>
    <col min="11019" max="11019" width="7.26953125" style="5" customWidth="1"/>
    <col min="11020" max="11020" width="16.453125" style="5" customWidth="1"/>
    <col min="11021" max="11021" width="4.7265625" style="5" customWidth="1"/>
    <col min="11022" max="11022" width="14.81640625" style="5" bestFit="1" customWidth="1"/>
    <col min="11023" max="11264" width="9.1796875" style="5"/>
    <col min="11265" max="11265" width="17.453125" style="5" customWidth="1"/>
    <col min="11266" max="11266" width="40" style="5" customWidth="1"/>
    <col min="11267" max="11267" width="9.1796875" style="5"/>
    <col min="11268" max="11268" width="6.54296875" style="5" customWidth="1"/>
    <col min="11269" max="11269" width="17.453125" style="5" customWidth="1"/>
    <col min="11270" max="11270" width="7.7265625" style="5" customWidth="1"/>
    <col min="11271" max="11271" width="15.453125" style="5" customWidth="1"/>
    <col min="11272" max="11272" width="14" style="5" customWidth="1"/>
    <col min="11273" max="11273" width="6.453125" style="5" customWidth="1"/>
    <col min="11274" max="11274" width="15.54296875" style="5" customWidth="1"/>
    <col min="11275" max="11275" width="7.26953125" style="5" customWidth="1"/>
    <col min="11276" max="11276" width="16.453125" style="5" customWidth="1"/>
    <col min="11277" max="11277" width="4.7265625" style="5" customWidth="1"/>
    <col min="11278" max="11278" width="14.81640625" style="5" bestFit="1" customWidth="1"/>
    <col min="11279" max="11520" width="9.1796875" style="5"/>
    <col min="11521" max="11521" width="17.453125" style="5" customWidth="1"/>
    <col min="11522" max="11522" width="40" style="5" customWidth="1"/>
    <col min="11523" max="11523" width="9.1796875" style="5"/>
    <col min="11524" max="11524" width="6.54296875" style="5" customWidth="1"/>
    <col min="11525" max="11525" width="17.453125" style="5" customWidth="1"/>
    <col min="11526" max="11526" width="7.7265625" style="5" customWidth="1"/>
    <col min="11527" max="11527" width="15.453125" style="5" customWidth="1"/>
    <col min="11528" max="11528" width="14" style="5" customWidth="1"/>
    <col min="11529" max="11529" width="6.453125" style="5" customWidth="1"/>
    <col min="11530" max="11530" width="15.54296875" style="5" customWidth="1"/>
    <col min="11531" max="11531" width="7.26953125" style="5" customWidth="1"/>
    <col min="11532" max="11532" width="16.453125" style="5" customWidth="1"/>
    <col min="11533" max="11533" width="4.7265625" style="5" customWidth="1"/>
    <col min="11534" max="11534" width="14.81640625" style="5" bestFit="1" customWidth="1"/>
    <col min="11535" max="11776" width="9.1796875" style="5"/>
    <col min="11777" max="11777" width="17.453125" style="5" customWidth="1"/>
    <col min="11778" max="11778" width="40" style="5" customWidth="1"/>
    <col min="11779" max="11779" width="9.1796875" style="5"/>
    <col min="11780" max="11780" width="6.54296875" style="5" customWidth="1"/>
    <col min="11781" max="11781" width="17.453125" style="5" customWidth="1"/>
    <col min="11782" max="11782" width="7.7265625" style="5" customWidth="1"/>
    <col min="11783" max="11783" width="15.453125" style="5" customWidth="1"/>
    <col min="11784" max="11784" width="14" style="5" customWidth="1"/>
    <col min="11785" max="11785" width="6.453125" style="5" customWidth="1"/>
    <col min="11786" max="11786" width="15.54296875" style="5" customWidth="1"/>
    <col min="11787" max="11787" width="7.26953125" style="5" customWidth="1"/>
    <col min="11788" max="11788" width="16.453125" style="5" customWidth="1"/>
    <col min="11789" max="11789" width="4.7265625" style="5" customWidth="1"/>
    <col min="11790" max="11790" width="14.81640625" style="5" bestFit="1" customWidth="1"/>
    <col min="11791" max="12032" width="9.1796875" style="5"/>
    <col min="12033" max="12033" width="17.453125" style="5" customWidth="1"/>
    <col min="12034" max="12034" width="40" style="5" customWidth="1"/>
    <col min="12035" max="12035" width="9.1796875" style="5"/>
    <col min="12036" max="12036" width="6.54296875" style="5" customWidth="1"/>
    <col min="12037" max="12037" width="17.453125" style="5" customWidth="1"/>
    <col min="12038" max="12038" width="7.7265625" style="5" customWidth="1"/>
    <col min="12039" max="12039" width="15.453125" style="5" customWidth="1"/>
    <col min="12040" max="12040" width="14" style="5" customWidth="1"/>
    <col min="12041" max="12041" width="6.453125" style="5" customWidth="1"/>
    <col min="12042" max="12042" width="15.54296875" style="5" customWidth="1"/>
    <col min="12043" max="12043" width="7.26953125" style="5" customWidth="1"/>
    <col min="12044" max="12044" width="16.453125" style="5" customWidth="1"/>
    <col min="12045" max="12045" width="4.7265625" style="5" customWidth="1"/>
    <col min="12046" max="12046" width="14.81640625" style="5" bestFit="1" customWidth="1"/>
    <col min="12047" max="12288" width="9.1796875" style="5"/>
    <col min="12289" max="12289" width="17.453125" style="5" customWidth="1"/>
    <col min="12290" max="12290" width="40" style="5" customWidth="1"/>
    <col min="12291" max="12291" width="9.1796875" style="5"/>
    <col min="12292" max="12292" width="6.54296875" style="5" customWidth="1"/>
    <col min="12293" max="12293" width="17.453125" style="5" customWidth="1"/>
    <col min="12294" max="12294" width="7.7265625" style="5" customWidth="1"/>
    <col min="12295" max="12295" width="15.453125" style="5" customWidth="1"/>
    <col min="12296" max="12296" width="14" style="5" customWidth="1"/>
    <col min="12297" max="12297" width="6.453125" style="5" customWidth="1"/>
    <col min="12298" max="12298" width="15.54296875" style="5" customWidth="1"/>
    <col min="12299" max="12299" width="7.26953125" style="5" customWidth="1"/>
    <col min="12300" max="12300" width="16.453125" style="5" customWidth="1"/>
    <col min="12301" max="12301" width="4.7265625" style="5" customWidth="1"/>
    <col min="12302" max="12302" width="14.81640625" style="5" bestFit="1" customWidth="1"/>
    <col min="12303" max="12544" width="9.1796875" style="5"/>
    <col min="12545" max="12545" width="17.453125" style="5" customWidth="1"/>
    <col min="12546" max="12546" width="40" style="5" customWidth="1"/>
    <col min="12547" max="12547" width="9.1796875" style="5"/>
    <col min="12548" max="12548" width="6.54296875" style="5" customWidth="1"/>
    <col min="12549" max="12549" width="17.453125" style="5" customWidth="1"/>
    <col min="12550" max="12550" width="7.7265625" style="5" customWidth="1"/>
    <col min="12551" max="12551" width="15.453125" style="5" customWidth="1"/>
    <col min="12552" max="12552" width="14" style="5" customWidth="1"/>
    <col min="12553" max="12553" width="6.453125" style="5" customWidth="1"/>
    <col min="12554" max="12554" width="15.54296875" style="5" customWidth="1"/>
    <col min="12555" max="12555" width="7.26953125" style="5" customWidth="1"/>
    <col min="12556" max="12556" width="16.453125" style="5" customWidth="1"/>
    <col min="12557" max="12557" width="4.7265625" style="5" customWidth="1"/>
    <col min="12558" max="12558" width="14.81640625" style="5" bestFit="1" customWidth="1"/>
    <col min="12559" max="12800" width="9.1796875" style="5"/>
    <col min="12801" max="12801" width="17.453125" style="5" customWidth="1"/>
    <col min="12802" max="12802" width="40" style="5" customWidth="1"/>
    <col min="12803" max="12803" width="9.1796875" style="5"/>
    <col min="12804" max="12804" width="6.54296875" style="5" customWidth="1"/>
    <col min="12805" max="12805" width="17.453125" style="5" customWidth="1"/>
    <col min="12806" max="12806" width="7.7265625" style="5" customWidth="1"/>
    <col min="12807" max="12807" width="15.453125" style="5" customWidth="1"/>
    <col min="12808" max="12808" width="14" style="5" customWidth="1"/>
    <col min="12809" max="12809" width="6.453125" style="5" customWidth="1"/>
    <col min="12810" max="12810" width="15.54296875" style="5" customWidth="1"/>
    <col min="12811" max="12811" width="7.26953125" style="5" customWidth="1"/>
    <col min="12812" max="12812" width="16.453125" style="5" customWidth="1"/>
    <col min="12813" max="12813" width="4.7265625" style="5" customWidth="1"/>
    <col min="12814" max="12814" width="14.81640625" style="5" bestFit="1" customWidth="1"/>
    <col min="12815" max="13056" width="9.1796875" style="5"/>
    <col min="13057" max="13057" width="17.453125" style="5" customWidth="1"/>
    <col min="13058" max="13058" width="40" style="5" customWidth="1"/>
    <col min="13059" max="13059" width="9.1796875" style="5"/>
    <col min="13060" max="13060" width="6.54296875" style="5" customWidth="1"/>
    <col min="13061" max="13061" width="17.453125" style="5" customWidth="1"/>
    <col min="13062" max="13062" width="7.7265625" style="5" customWidth="1"/>
    <col min="13063" max="13063" width="15.453125" style="5" customWidth="1"/>
    <col min="13064" max="13064" width="14" style="5" customWidth="1"/>
    <col min="13065" max="13065" width="6.453125" style="5" customWidth="1"/>
    <col min="13066" max="13066" width="15.54296875" style="5" customWidth="1"/>
    <col min="13067" max="13067" width="7.26953125" style="5" customWidth="1"/>
    <col min="13068" max="13068" width="16.453125" style="5" customWidth="1"/>
    <col min="13069" max="13069" width="4.7265625" style="5" customWidth="1"/>
    <col min="13070" max="13070" width="14.81640625" style="5" bestFit="1" customWidth="1"/>
    <col min="13071" max="13312" width="9.1796875" style="5"/>
    <col min="13313" max="13313" width="17.453125" style="5" customWidth="1"/>
    <col min="13314" max="13314" width="40" style="5" customWidth="1"/>
    <col min="13315" max="13315" width="9.1796875" style="5"/>
    <col min="13316" max="13316" width="6.54296875" style="5" customWidth="1"/>
    <col min="13317" max="13317" width="17.453125" style="5" customWidth="1"/>
    <col min="13318" max="13318" width="7.7265625" style="5" customWidth="1"/>
    <col min="13319" max="13319" width="15.453125" style="5" customWidth="1"/>
    <col min="13320" max="13320" width="14" style="5" customWidth="1"/>
    <col min="13321" max="13321" width="6.453125" style="5" customWidth="1"/>
    <col min="13322" max="13322" width="15.54296875" style="5" customWidth="1"/>
    <col min="13323" max="13323" width="7.26953125" style="5" customWidth="1"/>
    <col min="13324" max="13324" width="16.453125" style="5" customWidth="1"/>
    <col min="13325" max="13325" width="4.7265625" style="5" customWidth="1"/>
    <col min="13326" max="13326" width="14.81640625" style="5" bestFit="1" customWidth="1"/>
    <col min="13327" max="13568" width="9.1796875" style="5"/>
    <col min="13569" max="13569" width="17.453125" style="5" customWidth="1"/>
    <col min="13570" max="13570" width="40" style="5" customWidth="1"/>
    <col min="13571" max="13571" width="9.1796875" style="5"/>
    <col min="13572" max="13572" width="6.54296875" style="5" customWidth="1"/>
    <col min="13573" max="13573" width="17.453125" style="5" customWidth="1"/>
    <col min="13574" max="13574" width="7.7265625" style="5" customWidth="1"/>
    <col min="13575" max="13575" width="15.453125" style="5" customWidth="1"/>
    <col min="13576" max="13576" width="14" style="5" customWidth="1"/>
    <col min="13577" max="13577" width="6.453125" style="5" customWidth="1"/>
    <col min="13578" max="13578" width="15.54296875" style="5" customWidth="1"/>
    <col min="13579" max="13579" width="7.26953125" style="5" customWidth="1"/>
    <col min="13580" max="13580" width="16.453125" style="5" customWidth="1"/>
    <col min="13581" max="13581" width="4.7265625" style="5" customWidth="1"/>
    <col min="13582" max="13582" width="14.81640625" style="5" bestFit="1" customWidth="1"/>
    <col min="13583" max="13824" width="9.1796875" style="5"/>
    <col min="13825" max="13825" width="17.453125" style="5" customWidth="1"/>
    <col min="13826" max="13826" width="40" style="5" customWidth="1"/>
    <col min="13827" max="13827" width="9.1796875" style="5"/>
    <col min="13828" max="13828" width="6.54296875" style="5" customWidth="1"/>
    <col min="13829" max="13829" width="17.453125" style="5" customWidth="1"/>
    <col min="13830" max="13830" width="7.7265625" style="5" customWidth="1"/>
    <col min="13831" max="13831" width="15.453125" style="5" customWidth="1"/>
    <col min="13832" max="13832" width="14" style="5" customWidth="1"/>
    <col min="13833" max="13833" width="6.453125" style="5" customWidth="1"/>
    <col min="13834" max="13834" width="15.54296875" style="5" customWidth="1"/>
    <col min="13835" max="13835" width="7.26953125" style="5" customWidth="1"/>
    <col min="13836" max="13836" width="16.453125" style="5" customWidth="1"/>
    <col min="13837" max="13837" width="4.7265625" style="5" customWidth="1"/>
    <col min="13838" max="13838" width="14.81640625" style="5" bestFit="1" customWidth="1"/>
    <col min="13839" max="14080" width="9.1796875" style="5"/>
    <col min="14081" max="14081" width="17.453125" style="5" customWidth="1"/>
    <col min="14082" max="14082" width="40" style="5" customWidth="1"/>
    <col min="14083" max="14083" width="9.1796875" style="5"/>
    <col min="14084" max="14084" width="6.54296875" style="5" customWidth="1"/>
    <col min="14085" max="14085" width="17.453125" style="5" customWidth="1"/>
    <col min="14086" max="14086" width="7.7265625" style="5" customWidth="1"/>
    <col min="14087" max="14087" width="15.453125" style="5" customWidth="1"/>
    <col min="14088" max="14088" width="14" style="5" customWidth="1"/>
    <col min="14089" max="14089" width="6.453125" style="5" customWidth="1"/>
    <col min="14090" max="14090" width="15.54296875" style="5" customWidth="1"/>
    <col min="14091" max="14091" width="7.26953125" style="5" customWidth="1"/>
    <col min="14092" max="14092" width="16.453125" style="5" customWidth="1"/>
    <col min="14093" max="14093" width="4.7265625" style="5" customWidth="1"/>
    <col min="14094" max="14094" width="14.81640625" style="5" bestFit="1" customWidth="1"/>
    <col min="14095" max="14336" width="9.1796875" style="5"/>
    <col min="14337" max="14337" width="17.453125" style="5" customWidth="1"/>
    <col min="14338" max="14338" width="40" style="5" customWidth="1"/>
    <col min="14339" max="14339" width="9.1796875" style="5"/>
    <col min="14340" max="14340" width="6.54296875" style="5" customWidth="1"/>
    <col min="14341" max="14341" width="17.453125" style="5" customWidth="1"/>
    <col min="14342" max="14342" width="7.7265625" style="5" customWidth="1"/>
    <col min="14343" max="14343" width="15.453125" style="5" customWidth="1"/>
    <col min="14344" max="14344" width="14" style="5" customWidth="1"/>
    <col min="14345" max="14345" width="6.453125" style="5" customWidth="1"/>
    <col min="14346" max="14346" width="15.54296875" style="5" customWidth="1"/>
    <col min="14347" max="14347" width="7.26953125" style="5" customWidth="1"/>
    <col min="14348" max="14348" width="16.453125" style="5" customWidth="1"/>
    <col min="14349" max="14349" width="4.7265625" style="5" customWidth="1"/>
    <col min="14350" max="14350" width="14.81640625" style="5" bestFit="1" customWidth="1"/>
    <col min="14351" max="14592" width="9.1796875" style="5"/>
    <col min="14593" max="14593" width="17.453125" style="5" customWidth="1"/>
    <col min="14594" max="14594" width="40" style="5" customWidth="1"/>
    <col min="14595" max="14595" width="9.1796875" style="5"/>
    <col min="14596" max="14596" width="6.54296875" style="5" customWidth="1"/>
    <col min="14597" max="14597" width="17.453125" style="5" customWidth="1"/>
    <col min="14598" max="14598" width="7.7265625" style="5" customWidth="1"/>
    <col min="14599" max="14599" width="15.453125" style="5" customWidth="1"/>
    <col min="14600" max="14600" width="14" style="5" customWidth="1"/>
    <col min="14601" max="14601" width="6.453125" style="5" customWidth="1"/>
    <col min="14602" max="14602" width="15.54296875" style="5" customWidth="1"/>
    <col min="14603" max="14603" width="7.26953125" style="5" customWidth="1"/>
    <col min="14604" max="14604" width="16.453125" style="5" customWidth="1"/>
    <col min="14605" max="14605" width="4.7265625" style="5" customWidth="1"/>
    <col min="14606" max="14606" width="14.81640625" style="5" bestFit="1" customWidth="1"/>
    <col min="14607" max="14848" width="9.1796875" style="5"/>
    <col min="14849" max="14849" width="17.453125" style="5" customWidth="1"/>
    <col min="14850" max="14850" width="40" style="5" customWidth="1"/>
    <col min="14851" max="14851" width="9.1796875" style="5"/>
    <col min="14852" max="14852" width="6.54296875" style="5" customWidth="1"/>
    <col min="14853" max="14853" width="17.453125" style="5" customWidth="1"/>
    <col min="14854" max="14854" width="7.7265625" style="5" customWidth="1"/>
    <col min="14855" max="14855" width="15.453125" style="5" customWidth="1"/>
    <col min="14856" max="14856" width="14" style="5" customWidth="1"/>
    <col min="14857" max="14857" width="6.453125" style="5" customWidth="1"/>
    <col min="14858" max="14858" width="15.54296875" style="5" customWidth="1"/>
    <col min="14859" max="14859" width="7.26953125" style="5" customWidth="1"/>
    <col min="14860" max="14860" width="16.453125" style="5" customWidth="1"/>
    <col min="14861" max="14861" width="4.7265625" style="5" customWidth="1"/>
    <col min="14862" max="14862" width="14.81640625" style="5" bestFit="1" customWidth="1"/>
    <col min="14863" max="15104" width="9.1796875" style="5"/>
    <col min="15105" max="15105" width="17.453125" style="5" customWidth="1"/>
    <col min="15106" max="15106" width="40" style="5" customWidth="1"/>
    <col min="15107" max="15107" width="9.1796875" style="5"/>
    <col min="15108" max="15108" width="6.54296875" style="5" customWidth="1"/>
    <col min="15109" max="15109" width="17.453125" style="5" customWidth="1"/>
    <col min="15110" max="15110" width="7.7265625" style="5" customWidth="1"/>
    <col min="15111" max="15111" width="15.453125" style="5" customWidth="1"/>
    <col min="15112" max="15112" width="14" style="5" customWidth="1"/>
    <col min="15113" max="15113" width="6.453125" style="5" customWidth="1"/>
    <col min="15114" max="15114" width="15.54296875" style="5" customWidth="1"/>
    <col min="15115" max="15115" width="7.26953125" style="5" customWidth="1"/>
    <col min="15116" max="15116" width="16.453125" style="5" customWidth="1"/>
    <col min="15117" max="15117" width="4.7265625" style="5" customWidth="1"/>
    <col min="15118" max="15118" width="14.81640625" style="5" bestFit="1" customWidth="1"/>
    <col min="15119" max="15360" width="9.1796875" style="5"/>
    <col min="15361" max="15361" width="17.453125" style="5" customWidth="1"/>
    <col min="15362" max="15362" width="40" style="5" customWidth="1"/>
    <col min="15363" max="15363" width="9.1796875" style="5"/>
    <col min="15364" max="15364" width="6.54296875" style="5" customWidth="1"/>
    <col min="15365" max="15365" width="17.453125" style="5" customWidth="1"/>
    <col min="15366" max="15366" width="7.7265625" style="5" customWidth="1"/>
    <col min="15367" max="15367" width="15.453125" style="5" customWidth="1"/>
    <col min="15368" max="15368" width="14" style="5" customWidth="1"/>
    <col min="15369" max="15369" width="6.453125" style="5" customWidth="1"/>
    <col min="15370" max="15370" width="15.54296875" style="5" customWidth="1"/>
    <col min="15371" max="15371" width="7.26953125" style="5" customWidth="1"/>
    <col min="15372" max="15372" width="16.453125" style="5" customWidth="1"/>
    <col min="15373" max="15373" width="4.7265625" style="5" customWidth="1"/>
    <col min="15374" max="15374" width="14.81640625" style="5" bestFit="1" customWidth="1"/>
    <col min="15375" max="15616" width="9.1796875" style="5"/>
    <col min="15617" max="15617" width="17.453125" style="5" customWidth="1"/>
    <col min="15618" max="15618" width="40" style="5" customWidth="1"/>
    <col min="15619" max="15619" width="9.1796875" style="5"/>
    <col min="15620" max="15620" width="6.54296875" style="5" customWidth="1"/>
    <col min="15621" max="15621" width="17.453125" style="5" customWidth="1"/>
    <col min="15622" max="15622" width="7.7265625" style="5" customWidth="1"/>
    <col min="15623" max="15623" width="15.453125" style="5" customWidth="1"/>
    <col min="15624" max="15624" width="14" style="5" customWidth="1"/>
    <col min="15625" max="15625" width="6.453125" style="5" customWidth="1"/>
    <col min="15626" max="15626" width="15.54296875" style="5" customWidth="1"/>
    <col min="15627" max="15627" width="7.26953125" style="5" customWidth="1"/>
    <col min="15628" max="15628" width="16.453125" style="5" customWidth="1"/>
    <col min="15629" max="15629" width="4.7265625" style="5" customWidth="1"/>
    <col min="15630" max="15630" width="14.81640625" style="5" bestFit="1" customWidth="1"/>
    <col min="15631" max="15872" width="9.1796875" style="5"/>
    <col min="15873" max="15873" width="17.453125" style="5" customWidth="1"/>
    <col min="15874" max="15874" width="40" style="5" customWidth="1"/>
    <col min="15875" max="15875" width="9.1796875" style="5"/>
    <col min="15876" max="15876" width="6.54296875" style="5" customWidth="1"/>
    <col min="15877" max="15877" width="17.453125" style="5" customWidth="1"/>
    <col min="15878" max="15878" width="7.7265625" style="5" customWidth="1"/>
    <col min="15879" max="15879" width="15.453125" style="5" customWidth="1"/>
    <col min="15880" max="15880" width="14" style="5" customWidth="1"/>
    <col min="15881" max="15881" width="6.453125" style="5" customWidth="1"/>
    <col min="15882" max="15882" width="15.54296875" style="5" customWidth="1"/>
    <col min="15883" max="15883" width="7.26953125" style="5" customWidth="1"/>
    <col min="15884" max="15884" width="16.453125" style="5" customWidth="1"/>
    <col min="15885" max="15885" width="4.7265625" style="5" customWidth="1"/>
    <col min="15886" max="15886" width="14.81640625" style="5" bestFit="1" customWidth="1"/>
    <col min="15887" max="16128" width="9.1796875" style="5"/>
    <col min="16129" max="16129" width="17.453125" style="5" customWidth="1"/>
    <col min="16130" max="16130" width="40" style="5" customWidth="1"/>
    <col min="16131" max="16131" width="9.1796875" style="5"/>
    <col min="16132" max="16132" width="6.54296875" style="5" customWidth="1"/>
    <col min="16133" max="16133" width="17.453125" style="5" customWidth="1"/>
    <col min="16134" max="16134" width="7.7265625" style="5" customWidth="1"/>
    <col min="16135" max="16135" width="15.453125" style="5" customWidth="1"/>
    <col min="16136" max="16136" width="14" style="5" customWidth="1"/>
    <col min="16137" max="16137" width="6.453125" style="5" customWidth="1"/>
    <col min="16138" max="16138" width="15.54296875" style="5" customWidth="1"/>
    <col min="16139" max="16139" width="7.26953125" style="5" customWidth="1"/>
    <col min="16140" max="16140" width="16.453125" style="5" customWidth="1"/>
    <col min="16141" max="16141" width="4.7265625" style="5" customWidth="1"/>
    <col min="16142" max="16142" width="14.81640625" style="5" bestFit="1" customWidth="1"/>
    <col min="16143" max="16384" width="9.1796875" style="5"/>
  </cols>
  <sheetData>
    <row r="1" spans="1:20" s="175" customFormat="1" ht="16.5">
      <c r="A1" s="176" t="s">
        <v>296</v>
      </c>
      <c r="B1" s="374" t="s">
        <v>403</v>
      </c>
      <c r="C1" s="374"/>
      <c r="D1" s="374"/>
      <c r="E1" s="374"/>
    </row>
    <row r="2" spans="1:20" s="175" customFormat="1" ht="15.5">
      <c r="A2" s="176" t="s">
        <v>297</v>
      </c>
      <c r="B2" s="175" t="s">
        <v>404</v>
      </c>
      <c r="D2" s="177"/>
      <c r="E2" s="273"/>
    </row>
    <row r="3" spans="1:20" ht="12" customHeight="1">
      <c r="B3" s="51"/>
      <c r="C3" s="50"/>
      <c r="D3" s="132"/>
      <c r="H3" s="133"/>
      <c r="J3" s="133"/>
      <c r="M3" s="5"/>
      <c r="N3" s="5"/>
      <c r="O3" s="5"/>
      <c r="P3" s="5"/>
      <c r="Q3" s="5"/>
      <c r="R3" s="5"/>
      <c r="S3" s="5"/>
      <c r="T3" s="5"/>
    </row>
    <row r="4" spans="1:20" ht="32.25" customHeight="1">
      <c r="A4" s="462" t="s">
        <v>246</v>
      </c>
      <c r="B4" s="462"/>
      <c r="C4" s="462"/>
      <c r="D4" s="462"/>
      <c r="E4" s="462"/>
      <c r="F4" s="462"/>
      <c r="G4" s="462"/>
      <c r="H4" s="462"/>
      <c r="I4" s="462"/>
      <c r="J4" s="462"/>
      <c r="K4" s="462"/>
      <c r="L4" s="462"/>
      <c r="M4" s="5"/>
      <c r="N4" s="5"/>
      <c r="O4" s="5"/>
      <c r="P4" s="5"/>
      <c r="Q4" s="5"/>
      <c r="R4" s="5"/>
      <c r="S4" s="5"/>
      <c r="T4" s="5"/>
    </row>
    <row r="5" spans="1:20" ht="24" customHeight="1">
      <c r="A5" s="463" t="s">
        <v>412</v>
      </c>
      <c r="B5" s="463"/>
      <c r="C5" s="463"/>
      <c r="D5" s="463"/>
      <c r="E5" s="463"/>
      <c r="F5" s="463"/>
      <c r="G5" s="463"/>
      <c r="H5" s="463"/>
      <c r="I5" s="463"/>
      <c r="J5" s="463"/>
      <c r="K5" s="463"/>
      <c r="L5" s="463"/>
      <c r="M5" s="5"/>
      <c r="N5" s="5"/>
      <c r="O5" s="5"/>
      <c r="P5" s="5"/>
      <c r="Q5" s="5"/>
      <c r="R5" s="5"/>
      <c r="S5" s="5"/>
      <c r="T5" s="5"/>
    </row>
    <row r="6" spans="1:20" ht="16" customHeight="1">
      <c r="A6" s="447" t="s">
        <v>153</v>
      </c>
      <c r="B6" s="447" t="s">
        <v>154</v>
      </c>
      <c r="C6" s="447" t="s">
        <v>155</v>
      </c>
      <c r="D6" s="464" t="s">
        <v>247</v>
      </c>
      <c r="E6" s="465"/>
      <c r="F6" s="464" t="s">
        <v>248</v>
      </c>
      <c r="G6" s="465"/>
      <c r="H6" s="464" t="s">
        <v>249</v>
      </c>
      <c r="I6" s="466"/>
      <c r="J6" s="465"/>
      <c r="K6" s="464" t="s">
        <v>250</v>
      </c>
      <c r="L6" s="465"/>
      <c r="M6" s="458" t="s">
        <v>407</v>
      </c>
      <c r="N6" s="5"/>
      <c r="O6" s="5"/>
      <c r="P6" s="5"/>
      <c r="Q6" s="5"/>
      <c r="R6" s="5"/>
      <c r="S6" s="5"/>
      <c r="T6" s="5"/>
    </row>
    <row r="7" spans="1:20" ht="32.25" customHeight="1">
      <c r="A7" s="448"/>
      <c r="B7" s="448"/>
      <c r="C7" s="448"/>
      <c r="D7" s="134" t="s">
        <v>176</v>
      </c>
      <c r="E7" s="134" t="s">
        <v>157</v>
      </c>
      <c r="F7" s="134" t="s">
        <v>176</v>
      </c>
      <c r="G7" s="134" t="s">
        <v>157</v>
      </c>
      <c r="H7" s="135" t="s">
        <v>251</v>
      </c>
      <c r="I7" s="134" t="s">
        <v>176</v>
      </c>
      <c r="J7" s="134" t="s">
        <v>157</v>
      </c>
      <c r="K7" s="134" t="s">
        <v>176</v>
      </c>
      <c r="L7" s="134" t="s">
        <v>157</v>
      </c>
      <c r="M7" s="458"/>
      <c r="N7" s="5"/>
      <c r="O7" s="5"/>
      <c r="P7" s="5"/>
      <c r="Q7" s="5"/>
      <c r="R7" s="5"/>
      <c r="S7" s="5"/>
      <c r="T7" s="5"/>
    </row>
    <row r="8" spans="1:20" ht="16" customHeight="1">
      <c r="A8" s="136" t="s">
        <v>161</v>
      </c>
      <c r="B8" s="136" t="s">
        <v>162</v>
      </c>
      <c r="C8" s="136" t="s">
        <v>163</v>
      </c>
      <c r="D8" s="137" t="s">
        <v>252</v>
      </c>
      <c r="E8" s="137" t="s">
        <v>253</v>
      </c>
      <c r="F8" s="137" t="s">
        <v>254</v>
      </c>
      <c r="G8" s="137" t="s">
        <v>255</v>
      </c>
      <c r="H8" s="137" t="s">
        <v>256</v>
      </c>
      <c r="I8" s="137" t="s">
        <v>257</v>
      </c>
      <c r="J8" s="137" t="s">
        <v>258</v>
      </c>
      <c r="K8" s="137" t="s">
        <v>259</v>
      </c>
      <c r="L8" s="137" t="s">
        <v>260</v>
      </c>
      <c r="M8" s="364"/>
      <c r="N8" s="5"/>
      <c r="O8" s="5"/>
      <c r="P8" s="5"/>
      <c r="Q8" s="5"/>
      <c r="R8" s="5"/>
      <c r="S8" s="5"/>
      <c r="T8" s="5"/>
    </row>
    <row r="9" spans="1:20" s="141" customFormat="1" ht="22.5" customHeight="1">
      <c r="A9" s="127" t="s">
        <v>269</v>
      </c>
      <c r="B9" s="27" t="str">
        <f t="shared" ref="B9:B13" si="0">VLOOKUP(A9,danhmuchh,2,0)</f>
        <v xml:space="preserve">Tủ lạnh Hitachi 395L </v>
      </c>
      <c r="C9" s="138" t="str">
        <f t="shared" ref="C9:C13" si="1">VLOOKUP(A9,danhmuchh,3,0)</f>
        <v>Chiếc</v>
      </c>
      <c r="D9">
        <v>2</v>
      </c>
      <c r="E9" s="139">
        <v>24000000</v>
      </c>
      <c r="F9" s="140">
        <f>SUMIF(PNK!$E$8:$E$32,NXT!A9,PNK!$H$8:$H$32)</f>
        <v>5</v>
      </c>
      <c r="G9" s="140">
        <f>SUMIF(PNK!$E$8:$E$32,NXT!A9,PNK!$I$8:$I$32)</f>
        <v>60000000</v>
      </c>
      <c r="H9" s="140">
        <f>IF((D9+F9)&lt;&gt;0,(E9+G9)/(D9+F9),0)</f>
        <v>12000000</v>
      </c>
      <c r="I9" s="140">
        <f>SUMIF(PXK!$E$9:$E$41,NXT!A9,PXK!$H$9:$H$41)</f>
        <v>5</v>
      </c>
      <c r="J9" s="140">
        <f>H9*I9</f>
        <v>60000000</v>
      </c>
      <c r="K9" s="140">
        <f>D9+F9-I9</f>
        <v>2</v>
      </c>
      <c r="L9" s="140">
        <f>E9+G9-J9</f>
        <v>24000000</v>
      </c>
      <c r="M9" s="459">
        <v>1.5</v>
      </c>
    </row>
    <row r="10" spans="1:20" s="141" customFormat="1" ht="22.5" customHeight="1">
      <c r="A10" s="127" t="s">
        <v>270</v>
      </c>
      <c r="B10" s="27" t="str">
        <f t="shared" si="0"/>
        <v>Tủ lạnh  Hitachi 600L</v>
      </c>
      <c r="C10" s="138" t="str">
        <f t="shared" si="1"/>
        <v>Chiếc</v>
      </c>
      <c r="D10">
        <v>5</v>
      </c>
      <c r="E10" s="139">
        <v>200000000</v>
      </c>
      <c r="F10" s="140">
        <f>SUMIF(PNK!$E$8:$E$32,NXT!A10,PNK!$H$8:$H$32)</f>
        <v>6</v>
      </c>
      <c r="G10" s="140">
        <f>SUMIF(PNK!$E$8:$E$32,NXT!A10,PNK!$I$8:$I$32)</f>
        <v>240000000</v>
      </c>
      <c r="H10" s="140">
        <f t="shared" ref="H10:H13" si="2">IF((D10+F10)&lt;&gt;0,(E10+G10)/(D10+F10),0)</f>
        <v>40000000</v>
      </c>
      <c r="I10" s="140">
        <f>SUMIF(PXK!$E$9:$E$41,NXT!A10,PXK!$H$9:$H$41)</f>
        <v>4</v>
      </c>
      <c r="J10" s="140">
        <f t="shared" ref="J10:J13" si="3">H10*I10</f>
        <v>160000000</v>
      </c>
      <c r="K10" s="140">
        <f t="shared" ref="K10:K13" si="4">D10+F10-I10</f>
        <v>7</v>
      </c>
      <c r="L10" s="140">
        <f t="shared" ref="L10:L13" si="5">E10+G10-J10</f>
        <v>280000000</v>
      </c>
      <c r="M10" s="460"/>
    </row>
    <row r="11" spans="1:20" s="141" customFormat="1" ht="22.5" customHeight="1">
      <c r="A11" s="127" t="s">
        <v>268</v>
      </c>
      <c r="B11" s="27" t="str">
        <f t="shared" si="0"/>
        <v xml:space="preserve">Tủ lạnh Panasonic Inverter </v>
      </c>
      <c r="C11" s="138" t="str">
        <f t="shared" si="1"/>
        <v>Chiếc</v>
      </c>
      <c r="D11">
        <v>5</v>
      </c>
      <c r="E11" s="139">
        <v>26000000</v>
      </c>
      <c r="F11" s="140">
        <f>SUMIF(PNK!$E$8:$E$32,NXT!A11,PNK!$H$8:$H$32)</f>
        <v>4</v>
      </c>
      <c r="G11" s="140">
        <f>SUMIF(PNK!$E$8:$E$32,NXT!A11,PNK!$I$8:$I$32)</f>
        <v>20000000</v>
      </c>
      <c r="H11" s="140">
        <f t="shared" si="2"/>
        <v>5111111.111111111</v>
      </c>
      <c r="I11" s="140">
        <f>SUMIF(PXK!$E$9:$E$41,NXT!A11,PXK!$H$9:$H$41)</f>
        <v>0</v>
      </c>
      <c r="J11" s="140">
        <f t="shared" si="3"/>
        <v>0</v>
      </c>
      <c r="K11" s="140">
        <f t="shared" si="4"/>
        <v>9</v>
      </c>
      <c r="L11" s="140">
        <f t="shared" si="5"/>
        <v>46000000</v>
      </c>
      <c r="M11" s="460"/>
    </row>
    <row r="12" spans="1:20" ht="22.5" customHeight="1">
      <c r="A12" s="127" t="s">
        <v>271</v>
      </c>
      <c r="B12" s="27" t="str">
        <f t="shared" si="0"/>
        <v>Tủ lạnh Sharp 428L</v>
      </c>
      <c r="C12" s="138" t="str">
        <f t="shared" si="1"/>
        <v>Chiếc</v>
      </c>
      <c r="D12">
        <v>4</v>
      </c>
      <c r="E12" s="139">
        <v>33200000</v>
      </c>
      <c r="F12" s="140">
        <f>SUMIF(PNK!$E$8:$E$32,NXT!A12,PNK!$H$8:$H$32)</f>
        <v>0</v>
      </c>
      <c r="G12" s="140">
        <f>SUMIF(PNK!$E$8:$E$32,NXT!A12,PNK!$I$8:$I$32)</f>
        <v>0</v>
      </c>
      <c r="H12" s="140">
        <f t="shared" si="2"/>
        <v>8300000</v>
      </c>
      <c r="I12" s="140">
        <f>SUMIF(PXK!$E$9:$E$41,NXT!A12,PXK!$H$9:$H$41)</f>
        <v>2</v>
      </c>
      <c r="J12" s="140">
        <f>H12*I12</f>
        <v>16600000</v>
      </c>
      <c r="K12" s="140">
        <f t="shared" si="4"/>
        <v>2</v>
      </c>
      <c r="L12" s="140">
        <f t="shared" si="5"/>
        <v>16600000</v>
      </c>
      <c r="M12" s="460"/>
      <c r="N12" s="5"/>
      <c r="O12" s="5"/>
      <c r="P12" s="5"/>
      <c r="Q12" s="5"/>
      <c r="R12" s="5"/>
      <c r="S12" s="5"/>
      <c r="T12" s="5"/>
    </row>
    <row r="13" spans="1:20" ht="22.5" customHeight="1">
      <c r="A13" s="127" t="s">
        <v>272</v>
      </c>
      <c r="B13" s="27" t="str">
        <f t="shared" si="0"/>
        <v>Tủ lạnh Sharp 538L</v>
      </c>
      <c r="C13" s="138" t="str">
        <f t="shared" si="1"/>
        <v>Chiếc</v>
      </c>
      <c r="D13">
        <v>5</v>
      </c>
      <c r="E13" s="139">
        <v>120000000</v>
      </c>
      <c r="F13" s="140">
        <f>SUMIF(PNK!$E$8:$E$32,NXT!A13,PNK!$H$8:$H$32)</f>
        <v>0</v>
      </c>
      <c r="G13" s="140">
        <f>SUMIF(PNK!$E$8:$E$32,NXT!A13,PNK!$I$8:$I$32)</f>
        <v>0</v>
      </c>
      <c r="H13" s="140">
        <f t="shared" si="2"/>
        <v>24000000</v>
      </c>
      <c r="I13" s="140">
        <f>SUMIF(PXK!$E$9:$E$41,NXT!A13,PXK!$H$9:$H$41)</f>
        <v>1</v>
      </c>
      <c r="J13" s="140">
        <f t="shared" si="3"/>
        <v>24000000</v>
      </c>
      <c r="K13" s="140">
        <f t="shared" si="4"/>
        <v>4</v>
      </c>
      <c r="L13" s="140">
        <f t="shared" si="5"/>
        <v>96000000</v>
      </c>
      <c r="M13" s="461"/>
      <c r="N13" s="5"/>
      <c r="O13" s="5"/>
      <c r="P13" s="5"/>
      <c r="Q13" s="5"/>
      <c r="R13" s="5"/>
      <c r="S13" s="5"/>
      <c r="T13" s="5"/>
    </row>
    <row r="14" spans="1:20" ht="24.75" customHeight="1">
      <c r="A14" s="467" t="s">
        <v>168</v>
      </c>
      <c r="B14" s="467"/>
      <c r="C14" s="467"/>
      <c r="D14" s="142">
        <f>SUM(D9:D13)</f>
        <v>21</v>
      </c>
      <c r="E14" s="142">
        <f>SUM(E9:E13)</f>
        <v>403200000</v>
      </c>
      <c r="F14" s="142">
        <f>SUM(F9:F13)</f>
        <v>15</v>
      </c>
      <c r="G14" s="142">
        <f>SUM(G9:G13)</f>
        <v>320000000</v>
      </c>
      <c r="H14" s="142"/>
      <c r="I14" s="142">
        <f>SUM(I9:I13)</f>
        <v>12</v>
      </c>
      <c r="J14" s="142">
        <f>SUM(J9:J13)</f>
        <v>260600000</v>
      </c>
      <c r="K14" s="142">
        <f>SUM(K9:K13)</f>
        <v>24</v>
      </c>
      <c r="L14" s="142">
        <f>SUM(L9:L13)</f>
        <v>462600000</v>
      </c>
      <c r="M14" s="364"/>
      <c r="N14" s="5"/>
      <c r="O14" s="5"/>
      <c r="P14" s="5"/>
      <c r="Q14" s="5"/>
      <c r="R14" s="5"/>
      <c r="S14" s="5"/>
      <c r="T14" s="5"/>
    </row>
    <row r="15" spans="1:20" ht="16" customHeight="1">
      <c r="E15" s="143"/>
      <c r="F15" s="143"/>
      <c r="M15" s="5"/>
      <c r="N15" s="5"/>
      <c r="O15" s="5"/>
      <c r="P15" s="5"/>
      <c r="Q15" s="5"/>
      <c r="R15" s="5"/>
      <c r="S15" s="5"/>
      <c r="T15" s="5"/>
    </row>
    <row r="16" spans="1:20" ht="23.25" customHeight="1">
      <c r="E16" s="143"/>
      <c r="F16" s="143"/>
      <c r="I16" s="468" t="s">
        <v>411</v>
      </c>
      <c r="J16" s="468"/>
      <c r="K16" s="468"/>
      <c r="L16" s="468"/>
      <c r="M16" s="5"/>
      <c r="N16" s="5"/>
      <c r="O16" s="5"/>
      <c r="P16" s="5"/>
      <c r="Q16" s="5"/>
      <c r="R16" s="5"/>
      <c r="S16" s="5"/>
      <c r="T16" s="5"/>
    </row>
    <row r="17" spans="1:20" ht="16" customHeight="1">
      <c r="A17" s="439" t="s">
        <v>169</v>
      </c>
      <c r="B17" s="439"/>
      <c r="C17" s="73"/>
      <c r="D17" s="144"/>
      <c r="E17" s="145"/>
      <c r="F17" s="146"/>
      <c r="G17" s="145"/>
      <c r="H17" s="147"/>
      <c r="I17" s="469" t="s">
        <v>170</v>
      </c>
      <c r="J17" s="469"/>
      <c r="K17" s="469"/>
      <c r="L17" s="469"/>
      <c r="M17" s="5"/>
      <c r="N17" s="5"/>
      <c r="O17" s="5"/>
      <c r="P17" s="5"/>
      <c r="Q17" s="5"/>
      <c r="R17" s="5"/>
      <c r="S17" s="5"/>
      <c r="T17" s="5"/>
    </row>
    <row r="18" spans="1:20" ht="16" customHeight="1">
      <c r="A18" s="441" t="s">
        <v>171</v>
      </c>
      <c r="B18" s="441"/>
      <c r="C18" s="73"/>
      <c r="D18" s="144"/>
      <c r="E18" s="128"/>
      <c r="F18" s="146"/>
      <c r="G18" s="148"/>
      <c r="H18" s="147"/>
      <c r="I18" s="441" t="s">
        <v>171</v>
      </c>
      <c r="J18" s="441"/>
      <c r="K18" s="441"/>
      <c r="L18" s="441"/>
      <c r="M18" s="5"/>
      <c r="N18" s="5"/>
      <c r="O18" s="5"/>
      <c r="P18" s="5"/>
      <c r="Q18" s="5"/>
      <c r="R18" s="5"/>
      <c r="S18" s="5"/>
      <c r="T18" s="5"/>
    </row>
    <row r="19" spans="1:20" ht="16" customHeight="1">
      <c r="A19" s="149"/>
      <c r="B19" s="44"/>
      <c r="C19" s="8"/>
      <c r="D19" s="150"/>
      <c r="E19" s="151"/>
      <c r="F19" s="151"/>
      <c r="G19" s="152"/>
      <c r="H19" s="153"/>
      <c r="I19" s="150"/>
      <c r="J19" s="150"/>
      <c r="K19" s="152"/>
      <c r="L19" s="150"/>
      <c r="M19" s="5"/>
      <c r="N19" s="5"/>
      <c r="O19" s="5"/>
      <c r="P19" s="5"/>
      <c r="Q19" s="5"/>
      <c r="R19" s="5"/>
      <c r="S19" s="5"/>
      <c r="T19" s="5"/>
    </row>
    <row r="20" spans="1:20" ht="16" customHeight="1">
      <c r="A20" s="149"/>
      <c r="B20" s="44"/>
      <c r="C20" s="8"/>
      <c r="D20" s="150"/>
      <c r="E20" s="151"/>
      <c r="F20" s="151"/>
      <c r="G20" s="152"/>
      <c r="H20" s="153"/>
      <c r="I20" s="150"/>
      <c r="J20" s="150"/>
      <c r="K20" s="152"/>
      <c r="L20" s="150"/>
      <c r="M20" s="5"/>
      <c r="N20" s="5"/>
      <c r="O20" s="5"/>
      <c r="P20" s="5"/>
      <c r="Q20" s="5"/>
      <c r="R20" s="5"/>
      <c r="S20" s="5"/>
      <c r="T20" s="5"/>
    </row>
    <row r="21" spans="1:20" ht="16" customHeight="1">
      <c r="A21" s="149"/>
      <c r="B21" s="44"/>
      <c r="C21" s="8"/>
      <c r="D21" s="150"/>
      <c r="E21" s="151"/>
      <c r="F21" s="151"/>
      <c r="G21" s="152"/>
      <c r="H21" s="153"/>
      <c r="I21" s="150"/>
      <c r="J21" s="150"/>
      <c r="K21" s="152"/>
      <c r="L21" s="150"/>
      <c r="M21" s="5"/>
      <c r="N21" s="5"/>
      <c r="O21" s="5"/>
      <c r="P21" s="5"/>
      <c r="Q21" s="5"/>
      <c r="R21" s="5"/>
      <c r="S21" s="5"/>
      <c r="T21" s="5"/>
    </row>
  </sheetData>
  <autoFilter ref="A8:L8"/>
  <mergeCells count="18">
    <mergeCell ref="B1:E1"/>
    <mergeCell ref="A14:C14"/>
    <mergeCell ref="I16:L16"/>
    <mergeCell ref="A17:B17"/>
    <mergeCell ref="I17:L17"/>
    <mergeCell ref="M6:M7"/>
    <mergeCell ref="M9:M13"/>
    <mergeCell ref="A18:B18"/>
    <mergeCell ref="I18:L18"/>
    <mergeCell ref="A4:L4"/>
    <mergeCell ref="A5:L5"/>
    <mergeCell ref="A6:A7"/>
    <mergeCell ref="B6:B7"/>
    <mergeCell ref="C6:C7"/>
    <mergeCell ref="D6:E6"/>
    <mergeCell ref="F6:G6"/>
    <mergeCell ref="H6:J6"/>
    <mergeCell ref="K6:L6"/>
  </mergeCells>
  <printOptions horizontalCentered="1"/>
  <pageMargins left="0.21" right="3.937007874015748E-2" top="0.19685039370078741" bottom="0.43307086614173229" header="0.15748031496062992" footer="0.15748031496062992"/>
  <pageSetup paperSize="9" orientation="landscape" horizontalDpi="2400" verticalDpi="24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DMTK</vt:lpstr>
      <vt:lpstr>NKC</vt:lpstr>
      <vt:lpstr>Lương</vt:lpstr>
      <vt:lpstr>BPBTL</vt:lpstr>
      <vt:lpstr>HH&amp;KH,NCC</vt:lpstr>
      <vt:lpstr>PNK</vt:lpstr>
      <vt:lpstr>PXK</vt:lpstr>
      <vt:lpstr>NXT</vt:lpstr>
      <vt:lpstr>D</vt:lpstr>
      <vt:lpstr>danhmuchh</vt:lpstr>
      <vt:lpstr>DMKHNCC</vt:lpstr>
      <vt:lpstr>MaHH</vt:lpstr>
      <vt:lpstr>NXT</vt:lpstr>
      <vt:lpstr>pbchi</vt:lpstr>
      <vt:lpstr>NXT!Print_Area</vt:lpstr>
      <vt:lpstr>PNK!Print_Area</vt:lpstr>
      <vt:lpstr>PXK!Print_Area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tuyet bui</cp:lastModifiedBy>
  <dcterms:created xsi:type="dcterms:W3CDTF">2016-12-27T05:20:54Z</dcterms:created>
  <dcterms:modified xsi:type="dcterms:W3CDTF">2020-02-01T10:57:22Z</dcterms:modified>
</cp:coreProperties>
</file>