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QUẢN LÝ KHOA LLCT\2 LLCT TU THG 10 , 22\16. Xep loai thi dua khoa hang thang\"/>
    </mc:Choice>
  </mc:AlternateContent>
  <bookViews>
    <workbookView xWindow="0" yWindow="0" windowWidth="20400" windowHeight="7200" activeTab="1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4" l="1"/>
  <c r="M13" i="4"/>
  <c r="M15" i="4"/>
  <c r="M16" i="4"/>
  <c r="M17" i="4"/>
  <c r="M18" i="4"/>
  <c r="M19" i="4"/>
  <c r="M20" i="4"/>
  <c r="M21" i="4"/>
  <c r="M22" i="4"/>
  <c r="M23" i="4"/>
  <c r="M24" i="4"/>
  <c r="M25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G18" i="4"/>
  <c r="G19" i="4"/>
  <c r="G20" i="4"/>
  <c r="G21" i="4"/>
  <c r="G22" i="4"/>
  <c r="G23" i="4"/>
  <c r="G24" i="4"/>
  <c r="G25" i="4"/>
  <c r="E18" i="4" l="1"/>
  <c r="N18" i="4" s="1"/>
  <c r="P18" i="4" s="1"/>
  <c r="E19" i="4"/>
  <c r="N19" i="4" s="1"/>
  <c r="P19" i="4" s="1"/>
  <c r="E20" i="4"/>
  <c r="N20" i="4" s="1"/>
  <c r="P20" i="4" s="1"/>
  <c r="E21" i="4"/>
  <c r="N21" i="4" s="1"/>
  <c r="P21" i="4" s="1"/>
  <c r="E22" i="4"/>
  <c r="N22" i="4" s="1"/>
  <c r="P22" i="4" s="1"/>
  <c r="E23" i="4"/>
  <c r="N23" i="4" s="1"/>
  <c r="P23" i="4" s="1"/>
  <c r="E24" i="4"/>
  <c r="N24" i="4" s="1"/>
  <c r="P24" i="4" s="1"/>
  <c r="E25" i="4"/>
  <c r="N25" i="4" s="1"/>
  <c r="P25" i="4" s="1"/>
  <c r="E16" i="4"/>
  <c r="N16" i="4" s="1"/>
  <c r="P16" i="4" s="1"/>
  <c r="E17" i="4"/>
  <c r="G12" i="4"/>
  <c r="G13" i="4"/>
  <c r="G14" i="4"/>
  <c r="G15" i="4"/>
  <c r="G16" i="4"/>
  <c r="G17" i="4"/>
  <c r="E15" i="4"/>
  <c r="N15" i="4" s="1"/>
  <c r="P15" i="4" s="1"/>
  <c r="E14" i="4"/>
  <c r="E13" i="4"/>
  <c r="E11" i="4"/>
  <c r="E12" i="4"/>
  <c r="N12" i="4" s="1"/>
  <c r="P12" i="4" s="1"/>
  <c r="N13" i="4" l="1"/>
  <c r="P13" i="4" s="1"/>
  <c r="N14" i="4"/>
  <c r="P14" i="4" s="1"/>
  <c r="N17" i="4"/>
  <c r="P17" i="4" s="1"/>
  <c r="N16" i="1"/>
  <c r="M11" i="4" l="1"/>
  <c r="M10" i="4"/>
  <c r="K11" i="4"/>
  <c r="I11" i="4"/>
  <c r="G11" i="4"/>
  <c r="K10" i="4"/>
  <c r="I10" i="4"/>
  <c r="G10" i="4"/>
  <c r="E10" i="4"/>
  <c r="D16" i="3" l="1"/>
  <c r="D17" i="3"/>
  <c r="O10" i="4"/>
  <c r="O11" i="4"/>
  <c r="E16" i="3"/>
  <c r="N10" i="4"/>
  <c r="D10" i="3" s="1"/>
  <c r="E17" i="3"/>
  <c r="N11" i="4"/>
  <c r="D11" i="3" s="1"/>
  <c r="J10" i="3"/>
  <c r="N17" i="1"/>
  <c r="N11" i="1"/>
  <c r="N10" i="1"/>
  <c r="P11" i="4" l="1"/>
  <c r="E11" i="3" s="1"/>
  <c r="P10" i="4"/>
  <c r="E10" i="3" s="1"/>
  <c r="G11" i="1"/>
  <c r="G16" i="1"/>
  <c r="G17" i="1"/>
  <c r="G10" i="1"/>
  <c r="E11" i="1"/>
  <c r="E16" i="1"/>
  <c r="E17" i="1" l="1"/>
  <c r="I16" i="1" l="1"/>
  <c r="L16" i="1" s="1"/>
  <c r="F16" i="3" s="1"/>
  <c r="H16" i="3" s="1"/>
  <c r="I16" i="3" s="1"/>
  <c r="K16" i="1"/>
  <c r="K17" i="1"/>
  <c r="I17" i="1"/>
  <c r="L17" i="1" s="1"/>
  <c r="F17" i="3" s="1"/>
  <c r="H17" i="3" s="1"/>
  <c r="I17" i="3" s="1"/>
  <c r="J17" i="3" s="1"/>
  <c r="K11" i="1"/>
  <c r="I11" i="1"/>
  <c r="K10" i="1"/>
  <c r="I10" i="1"/>
  <c r="L11" i="1" l="1"/>
  <c r="F11" i="3" s="1"/>
  <c r="H11" i="3" s="1"/>
  <c r="I11" i="3" s="1"/>
  <c r="J11" i="3" s="1"/>
  <c r="M11" i="1"/>
  <c r="M17" i="1"/>
  <c r="G17" i="3" s="1"/>
  <c r="M16" i="1"/>
  <c r="G16" i="3" s="1"/>
  <c r="J16" i="3" s="1"/>
  <c r="G11" i="3" l="1"/>
  <c r="E10" i="1" l="1"/>
  <c r="L10" i="1" s="1"/>
  <c r="F10" i="3" s="1"/>
  <c r="H10" i="3" s="1"/>
  <c r="I10" i="3" s="1"/>
  <c r="M10" i="1" l="1"/>
  <c r="G10" i="3" s="1"/>
  <c r="C20" i="3" l="1"/>
  <c r="C21" i="3"/>
  <c r="C19" i="3"/>
</calcChain>
</file>

<file path=xl/sharedStrings.xml><?xml version="1.0" encoding="utf-8"?>
<sst xmlns="http://schemas.openxmlformats.org/spreadsheetml/2006/main" count="241" uniqueCount="93">
  <si>
    <t>01007009</t>
  </si>
  <si>
    <t>01002019</t>
  </si>
  <si>
    <t>Hợp đồng trường</t>
  </si>
  <si>
    <t>01007006</t>
  </si>
  <si>
    <t>01002038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</si>
  <si>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</si>
  <si>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</si>
  <si>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</si>
  <si>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</si>
  <si>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</si>
  <si>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</si>
  <si>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</si>
  <si>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</si>
  <si>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</si>
  <si>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</si>
  <si>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</si>
  <si>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</si>
  <si>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</si>
  <si>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</si>
  <si>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</si>
  <si>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</si>
  <si>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</si>
  <si>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</si>
  <si>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</si>
  <si>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</si>
  <si>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</si>
  <si>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</si>
  <si>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</si>
  <si>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</si>
  <si>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</si>
  <si>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</si>
  <si>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Tháng 02/2022</t>
  </si>
  <si>
    <t>Tháng 03/2022</t>
  </si>
  <si>
    <t>Tháng 04/2022</t>
  </si>
  <si>
    <t>Tháng 05/2022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</si>
  <si>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</si>
  <si>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</si>
  <si>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</si>
  <si>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</si>
  <si>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TẠM XÉT THI ĐUA HỌC KÌ II NĂM HỌC 2021 - 2022</t>
  </si>
  <si>
    <t>TRƯỞNG ĐƠN VỊ</t>
  </si>
  <si>
    <t>Thành phố Hồ Chí Minh, ngày      tháng     năm 2022</t>
  </si>
  <si>
    <t>Đạt LĐTT:</t>
  </si>
  <si>
    <t>Không đạt LĐTT:</t>
  </si>
  <si>
    <t>Không xét LĐTT (Tuyển dụng dưới 10 tháng)</t>
  </si>
  <si>
    <t>DANH SÁCH XÉT THI ĐUA NĂM HỌC 2021 - 2022</t>
  </si>
  <si>
    <t xml:space="preserve">ĐƠN VỊ: </t>
  </si>
  <si>
    <t>Viên chức</t>
  </si>
  <si>
    <t>Nguyễn Văn A</t>
  </si>
  <si>
    <t>Nguyễn Thị B</t>
  </si>
  <si>
    <t>Hoàng Thị C</t>
  </si>
  <si>
    <t>Trần Văn H</t>
  </si>
  <si>
    <t>Tháng 09/2022</t>
  </si>
  <si>
    <t>Tháng 10/2022</t>
  </si>
  <si>
    <t>Tháng 11/2022</t>
  </si>
  <si>
    <t>Tháng 12/2022</t>
  </si>
  <si>
    <t>Tháng 01/2023</t>
  </si>
  <si>
    <t>DANH SÁCH XÉT THI ĐUA HỌC KÌ I NĂM HỌC 2021 - 2022</t>
  </si>
  <si>
    <t>Lê Thị Hồng Vân</t>
  </si>
  <si>
    <t>Nguyễn Ngọc Quỳnh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</si>
  <si>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</si>
  <si>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</si>
  <si>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</si>
  <si>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</si>
  <si>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</si>
  <si>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</si>
  <si>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</si>
  <si>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</si>
  <si>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</si>
  <si>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</si>
  <si>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</si>
  <si>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</si>
  <si>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</si>
  <si>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</si>
  <si>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</si>
  <si>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</si>
  <si>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</si>
  <si>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</si>
  <si>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01011013</t>
  </si>
  <si>
    <t>01011009</t>
  </si>
  <si>
    <t>01011001</t>
  </si>
  <si>
    <t>01011014</t>
  </si>
  <si>
    <t>01010005</t>
  </si>
  <si>
    <t>01011016</t>
  </si>
  <si>
    <t>01011007</t>
  </si>
  <si>
    <t>01011008</t>
  </si>
  <si>
    <t>01011015</t>
  </si>
  <si>
    <t>01011010</t>
  </si>
  <si>
    <t>01011018</t>
  </si>
  <si>
    <t>01011006</t>
  </si>
  <si>
    <t>AND</t>
  </si>
  <si>
    <t>Xếp loại HK1</t>
  </si>
  <si>
    <t>ĐƠN VỊ: 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</si>
</sst>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361950</xdr:colOff>
      <xdr:row>2</xdr:row>
      <xdr:rowOff>12700</xdr:rowOff>
    </xdr:from>
    <xdr:to>
      <xdr:col>15</xdr:col>
      <xdr:colOff>349250</xdr:colOff>
      <xdr:row>2</xdr:row>
      <xdr:rowOff>25400</xdr:rowOff>
    </xdr:to>
    <xdr:cxnSp macro="">
      <xdr:nvCxnSpPr>
        <xdr:cNvPr id="2" name="Straight Connector 1"/>
        <xdr:cNvCxnSpPr/>
      </xdr:nvCxnSpPr>
      <xdr:spPr>
        <a:xfrm flipV="1">
          <a:off x="7766050" y="368300"/>
          <a:ext cx="1689100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13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4.5" x14ac:dyDescent="0.35"/>
  <sheetData>
    <row r="2" spans="1:2" ht="18" x14ac:dyDescent="0.4">
      <c r="A2" s="8" t="s">
        <v>5</v>
      </c>
      <c r="B2" s="8">
        <v>10</v>
      </c>
    </row>
    <row r="3" spans="1:2" ht="18" x14ac:dyDescent="0.4">
      <c r="A3" s="8" t="s">
        <v>6</v>
      </c>
      <c r="B3" s="8">
        <v>9</v>
      </c>
    </row>
    <row r="4" spans="1:2" ht="18" x14ac:dyDescent="0.4">
      <c r="A4" s="8" t="s">
        <v>7</v>
      </c>
      <c r="B4" s="8">
        <v>8</v>
      </c>
    </row>
    <row r="5" spans="1:2" ht="18" x14ac:dyDescent="0.4">
      <c r="A5" s="8" t="s">
        <v>8</v>
      </c>
      <c r="B5" s="8">
        <v>7</v>
      </c>
    </row>
    <row r="6" spans="1:2" ht="18" x14ac:dyDescent="0.4">
      <c r="A6" s="9"/>
      <c r="B6" s="8"/>
    </row>
    <row r="7" spans="1:2" ht="18" x14ac:dyDescent="0.4">
      <c r="A7" s="8" t="s">
        <v>9</v>
      </c>
      <c r="B7" s="8">
        <v>6</v>
      </c>
    </row>
    <row r="8" spans="1:2" ht="18" x14ac:dyDescent="0.4">
      <c r="A8" s="8" t="s">
        <v>10</v>
      </c>
      <c r="B8" s="8">
        <v>5</v>
      </c>
    </row>
    <row r="9" spans="1:2" ht="18" x14ac:dyDescent="0.4">
      <c r="A9" s="8" t="s">
        <v>11</v>
      </c>
      <c r="B9" s="8">
        <v>4</v>
      </c>
    </row>
    <row r="10" spans="1:2" ht="18" x14ac:dyDescent="0.4">
      <c r="A10" s="8" t="s">
        <v>12</v>
      </c>
      <c r="B10" s="8">
        <v>3</v>
      </c>
    </row>
    <row r="11" spans="1:2" ht="18" x14ac:dyDescent="0.4">
      <c r="A11" s="8" t="s">
        <v>13</v>
      </c>
      <c r="B11" s="8">
        <v>1</v>
      </c>
    </row>
    <row r="12" spans="1:2" ht="18" x14ac:dyDescent="0.4">
      <c r="A12" s="8" t="s">
        <v>14</v>
      </c>
      <c r="B12" s="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28"/>
  <sheetViews>
    <sheetView tabSelected="1" topLeftCell="A10" workbookViewId="0">
      <selection activeCell="P4" sqref="P4"/>
    </sheetView>
  </sheetViews>
  <sheetFormatPr defaultColWidth="9.1796875" defaultRowHeight="16.5" x14ac:dyDescent="0.35"/>
  <cols>
    <col min="1" max="1" width="5.1796875" style="1" customWidth="1"/>
    <col min="2" max="2" width="20.36328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9.1796875" style="1"/>
    <col min="13" max="13" width="7" style="1" customWidth="1"/>
    <col min="14" max="14" width="8.1796875" style="1" customWidth="1"/>
    <col min="15" max="15" width="9.1796875" style="1" hidden="1" customWidth="1"/>
    <col min="16" max="16" width="23.1796875" style="1" customWidth="1"/>
    <col min="17" max="16384" width="9.1796875" style="1"/>
  </cols>
  <sheetData>
    <row r="1" spans="1:17" s="16" customFormat="1" ht="14" x14ac:dyDescent="0.3">
      <c r="A1" s="45" t="s">
        <v>35</v>
      </c>
      <c r="B1" s="45"/>
      <c r="C1" s="45"/>
      <c r="D1" s="45"/>
      <c r="I1" s="46" t="s">
        <v>36</v>
      </c>
      <c r="J1" s="46"/>
      <c r="K1" s="46"/>
      <c r="L1" s="46"/>
      <c r="M1" s="46"/>
      <c r="N1" s="46"/>
      <c r="O1" s="46"/>
      <c r="P1" s="46"/>
      <c r="Q1" s="46"/>
    </row>
    <row r="2" spans="1:17" s="16" customFormat="1" ht="14" x14ac:dyDescent="0.3">
      <c r="A2" s="45" t="s">
        <v>37</v>
      </c>
      <c r="B2" s="45"/>
      <c r="C2" s="45"/>
      <c r="D2" s="45"/>
      <c r="I2" s="46" t="s">
        <v>38</v>
      </c>
      <c r="J2" s="46"/>
      <c r="K2" s="46"/>
      <c r="L2" s="46"/>
      <c r="M2" s="46"/>
      <c r="N2" s="46"/>
      <c r="O2" s="46"/>
      <c r="P2" s="46"/>
      <c r="Q2" s="46"/>
    </row>
    <row r="3" spans="1:17" s="16" customFormat="1" ht="14" x14ac:dyDescent="0.3">
      <c r="A3" s="46" t="s">
        <v>92</v>
      </c>
      <c r="B3" s="46"/>
      <c r="C3" s="46"/>
      <c r="D3" s="46"/>
      <c r="J3" s="17"/>
      <c r="K3" s="17"/>
      <c r="L3" s="17"/>
      <c r="M3" s="17"/>
    </row>
    <row r="4" spans="1:17" s="16" customFormat="1" ht="14" x14ac:dyDescent="0.3">
      <c r="A4" s="34"/>
      <c r="B4" s="34"/>
      <c r="C4" s="33"/>
      <c r="J4" s="17"/>
      <c r="K4" s="17"/>
      <c r="L4" s="17"/>
      <c r="M4" s="17"/>
    </row>
    <row r="5" spans="1:17" s="16" customFormat="1" ht="27.75" customHeight="1" x14ac:dyDescent="0.3">
      <c r="A5" s="44" t="s">
        <v>57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</row>
    <row r="7" spans="1:17" ht="27" customHeight="1" x14ac:dyDescent="0.35">
      <c r="A7" s="47" t="s">
        <v>15</v>
      </c>
      <c r="B7" s="47" t="s">
        <v>16</v>
      </c>
      <c r="C7" s="47" t="s">
        <v>17</v>
      </c>
      <c r="D7" s="48" t="s">
        <v>52</v>
      </c>
      <c r="E7" s="48"/>
      <c r="F7" s="48" t="s">
        <v>53</v>
      </c>
      <c r="G7" s="48"/>
      <c r="H7" s="48" t="s">
        <v>54</v>
      </c>
      <c r="I7" s="48"/>
      <c r="J7" s="50" t="s">
        <v>55</v>
      </c>
      <c r="K7" s="50"/>
      <c r="L7" s="50" t="s">
        <v>56</v>
      </c>
      <c r="M7" s="50"/>
      <c r="N7" s="51" t="s">
        <v>18</v>
      </c>
      <c r="O7" s="51" t="s">
        <v>19</v>
      </c>
      <c r="P7" s="51" t="s">
        <v>91</v>
      </c>
      <c r="Q7" s="47" t="s">
        <v>21</v>
      </c>
    </row>
    <row r="8" spans="1:17" ht="30.75" customHeight="1" x14ac:dyDescent="0.35">
      <c r="A8" s="47"/>
      <c r="B8" s="47"/>
      <c r="C8" s="47"/>
      <c r="D8" s="35" t="s">
        <v>22</v>
      </c>
      <c r="E8" s="35" t="s">
        <v>23</v>
      </c>
      <c r="F8" s="35" t="s">
        <v>22</v>
      </c>
      <c r="G8" s="35" t="s">
        <v>23</v>
      </c>
      <c r="H8" s="35" t="s">
        <v>22</v>
      </c>
      <c r="I8" s="35" t="s">
        <v>23</v>
      </c>
      <c r="J8" s="35" t="s">
        <v>22</v>
      </c>
      <c r="K8" s="35" t="s">
        <v>23</v>
      </c>
      <c r="L8" s="35" t="s">
        <v>22</v>
      </c>
      <c r="M8" s="35" t="s">
        <v>23</v>
      </c>
      <c r="N8" s="51"/>
      <c r="O8" s="51"/>
      <c r="P8" s="51"/>
      <c r="Q8" s="47"/>
    </row>
    <row r="9" spans="1:17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x14ac:dyDescent="0.35">
      <c r="A10" s="2">
        <v>1</v>
      </c>
      <c r="B10" s="60" t="s">
        <v>58</v>
      </c>
      <c r="C10" s="2" t="s">
        <v>74</v>
      </c>
      <c r="D10" s="14" t="s">
        <v>6</v>
      </c>
      <c r="E10" s="14">
        <f>VLOOKUP(D10,Diem!$A$2:$B$12,2,0)</f>
        <v>9</v>
      </c>
      <c r="F10" s="14" t="s">
        <v>8</v>
      </c>
      <c r="G10" s="14">
        <f>VLOOKUP(F10,Diem!$A$2:$B$12,2,0)</f>
        <v>7</v>
      </c>
      <c r="H10" s="14" t="s">
        <v>6</v>
      </c>
      <c r="I10" s="14">
        <f>VLOOKUP(H10,Diem!$A$2:$B$12,2,0)</f>
        <v>9</v>
      </c>
      <c r="J10" s="14" t="s">
        <v>7</v>
      </c>
      <c r="K10" s="14">
        <f>VLOOKUP(J10,Diem!$A$2:$B$12,2,0)</f>
        <v>8</v>
      </c>
      <c r="L10" s="14" t="s">
        <v>6</v>
      </c>
      <c r="M10" s="14">
        <f>VLOOKUP(L10,Diem!$A$2:$B$12,2,0)</f>
        <v>9</v>
      </c>
      <c r="N10" s="14">
        <f>ROUND(AVERAGE(E10,G10,I10,K10,M10),2)</f>
        <v>8.4</v>
      </c>
      <c r="O10" s="14">
        <f>COUNTIF(D10:K10,"C*")*1+COUNTIF(D10:K10,"D")*2+COUNTIF(D10:K10,"E")*3</f>
        <v>0</v>
      </c>
      <c r="P10" s="30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5"/>
    </row>
    <row r="11" spans="1:17" x14ac:dyDescent="0.35">
      <c r="A11" s="2">
        <v>2</v>
      </c>
      <c r="B11" s="60" t="s">
        <v>59</v>
      </c>
      <c r="C11" s="5" t="s">
        <v>75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6</v>
      </c>
      <c r="I11" s="14">
        <f>VLOOKUP(H11,Diem!$A$2:$B$12,2,0)</f>
        <v>9</v>
      </c>
      <c r="J11" s="14" t="s">
        <v>7</v>
      </c>
      <c r="K11" s="14">
        <f>VLOOKUP(J11,Diem!$A$2:$B$12,2,0)</f>
        <v>8</v>
      </c>
      <c r="L11" s="14" t="s">
        <v>7</v>
      </c>
      <c r="M11" s="14">
        <f>VLOOKUP(L11,Diem!$A$2:$B$12,2,0)</f>
        <v>8</v>
      </c>
      <c r="N11" s="14">
        <f>ROUND(AVERAGE(E11,G11,I11,K11,M11),2)</f>
        <v>8.1999999999999993</v>
      </c>
      <c r="O11" s="14">
        <f>COUNTIF(D11:K11,"C*")*1+COUNTIF(D11:K11,"D")*2+COUNTIF(D11:K11,"E")*3</f>
        <v>0</v>
      </c>
      <c r="P11" s="30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5"/>
    </row>
    <row r="12" spans="1:17" ht="33" x14ac:dyDescent="0.35">
      <c r="A12" s="2">
        <v>3</v>
      </c>
      <c r="B12" s="60" t="s">
        <v>60</v>
      </c>
      <c r="C12" s="63" t="s">
        <v>76</v>
      </c>
      <c r="D12" s="14" t="s">
        <v>8</v>
      </c>
      <c r="E12" s="14">
        <f>VLOOKUP(D12,Diem!$A$2:$B$12,2,0)</f>
        <v>7</v>
      </c>
      <c r="F12" s="14" t="s">
        <v>8</v>
      </c>
      <c r="G12" s="14">
        <f>VLOOKUP(F12,Diem!$A$2:$B$12,2,0)</f>
        <v>7</v>
      </c>
      <c r="H12" s="14" t="s">
        <v>7</v>
      </c>
      <c r="I12" s="14">
        <f>VLOOKUP(H12,Diem!$A$2:$B$12,2,0)</f>
        <v>8</v>
      </c>
      <c r="J12" s="14" t="s">
        <v>7</v>
      </c>
      <c r="K12" s="14">
        <f>VLOOKUP(J12,Diem!$A$2:$B$12,2,0)</f>
        <v>8</v>
      </c>
      <c r="L12" s="14" t="s">
        <v>7</v>
      </c>
      <c r="M12" s="14">
        <f>VLOOKUP(L12,Diem!$A$2:$B$12,2,0)</f>
        <v>8</v>
      </c>
      <c r="N12" s="14">
        <f t="shared" ref="N12:N25" si="0">ROUND(AVERAGE(E12,G12,I12,K12,M12),2)</f>
        <v>7.6</v>
      </c>
      <c r="O12" s="14"/>
      <c r="P12" s="30" t="str">
        <f t="shared" ref="P12:P25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15"/>
    </row>
    <row r="13" spans="1:17" ht="33" x14ac:dyDescent="0.35">
      <c r="A13" s="2">
        <v>4</v>
      </c>
      <c r="B13" s="60" t="s">
        <v>61</v>
      </c>
      <c r="C13" s="63" t="s">
        <v>77</v>
      </c>
      <c r="D13" s="14" t="s">
        <v>6</v>
      </c>
      <c r="E13" s="14">
        <f>VLOOKUP(D13,Diem!$A$2:$B$12,2,0)</f>
        <v>9</v>
      </c>
      <c r="F13" s="14" t="s">
        <v>8</v>
      </c>
      <c r="G13" s="14">
        <f>VLOOKUP(F13,Diem!$A$2:$B$12,2,0)</f>
        <v>7</v>
      </c>
      <c r="H13" s="14" t="s">
        <v>7</v>
      </c>
      <c r="I13" s="14">
        <f>VLOOKUP(H13,Diem!$A$2:$B$12,2,0)</f>
        <v>8</v>
      </c>
      <c r="J13" s="14" t="s">
        <v>8</v>
      </c>
      <c r="K13" s="14">
        <f>VLOOKUP(J13,Diem!$A$2:$B$12,2,0)</f>
        <v>7</v>
      </c>
      <c r="L13" s="14" t="s">
        <v>8</v>
      </c>
      <c r="M13" s="14">
        <f>VLOOKUP(L13,Diem!$A$2:$B$12,2,0)</f>
        <v>7</v>
      </c>
      <c r="N13" s="14">
        <f t="shared" si="0"/>
        <v>7.6</v>
      </c>
      <c r="O13" s="14"/>
      <c r="P13" s="30" t="str">
        <f t="shared" si="1"/>
        <v>Hoàn thành tốt nhiệm vụ</v>
      </c>
      <c r="Q13" s="15"/>
    </row>
    <row r="14" spans="1:17" ht="33" x14ac:dyDescent="0.35">
      <c r="A14" s="2">
        <v>5</v>
      </c>
      <c r="B14" s="60" t="s">
        <v>62</v>
      </c>
      <c r="C14" s="63" t="s">
        <v>78</v>
      </c>
      <c r="D14" s="14" t="s">
        <v>7</v>
      </c>
      <c r="E14" s="14">
        <f>VLOOKUP(D14,Diem!$A$2:$B$12,2,0)</f>
        <v>8</v>
      </c>
      <c r="F14" s="14" t="s">
        <v>7</v>
      </c>
      <c r="G14" s="14">
        <f>VLOOKUP(F14,Diem!$A$2:$B$12,2,0)</f>
        <v>8</v>
      </c>
      <c r="H14" s="14" t="s">
        <v>6</v>
      </c>
      <c r="I14" s="14">
        <f>VLOOKUP(H14,Diem!$A$2:$B$12,2,0)</f>
        <v>9</v>
      </c>
      <c r="J14" s="14" t="s">
        <v>8</v>
      </c>
      <c r="K14" s="14">
        <f>VLOOKUP(J14,Diem!$A$2:$B$12,2,0)</f>
        <v>7</v>
      </c>
      <c r="L14" s="14" t="s">
        <v>90</v>
      </c>
      <c r="M14" s="14"/>
      <c r="N14" s="14">
        <f t="shared" si="0"/>
        <v>8</v>
      </c>
      <c r="O14" s="14"/>
      <c r="P14" s="30" t="str">
        <f t="shared" si="1"/>
        <v>Hoàn thành xuất sắc nhiệm vụ</v>
      </c>
      <c r="Q14" s="15"/>
    </row>
    <row r="15" spans="1:17" ht="33" x14ac:dyDescent="0.35">
      <c r="A15" s="2">
        <v>6</v>
      </c>
      <c r="B15" s="61" t="s">
        <v>63</v>
      </c>
      <c r="C15" s="63" t="s">
        <v>79</v>
      </c>
      <c r="D15" s="14" t="s">
        <v>7</v>
      </c>
      <c r="E15" s="14">
        <f>VLOOKUP(D15,Diem!$A$2:$B$12,2,0)</f>
        <v>8</v>
      </c>
      <c r="F15" s="14" t="s">
        <v>7</v>
      </c>
      <c r="G15" s="14">
        <f>VLOOKUP(F15,Diem!$A$2:$B$12,2,0)</f>
        <v>8</v>
      </c>
      <c r="H15" s="14" t="s">
        <v>7</v>
      </c>
      <c r="I15" s="14">
        <f>VLOOKUP(H15,Diem!$A$2:$B$12,2,0)</f>
        <v>8</v>
      </c>
      <c r="J15" s="14" t="s">
        <v>7</v>
      </c>
      <c r="K15" s="14">
        <f>VLOOKUP(J15,Diem!$A$2:$B$12,2,0)</f>
        <v>8</v>
      </c>
      <c r="L15" s="14" t="s">
        <v>7</v>
      </c>
      <c r="M15" s="14">
        <f>VLOOKUP(L15,Diem!$A$2:$B$12,2,0)</f>
        <v>8</v>
      </c>
      <c r="N15" s="14">
        <f t="shared" si="0"/>
        <v>8</v>
      </c>
      <c r="O15" s="14"/>
      <c r="P15" s="30" t="str">
        <f t="shared" si="1"/>
        <v>Hoàn thành xuất sắc nhiệm vụ</v>
      </c>
      <c r="Q15" s="15"/>
    </row>
    <row r="16" spans="1:17" ht="33" x14ac:dyDescent="0.35">
      <c r="A16" s="2">
        <v>7</v>
      </c>
      <c r="B16" s="60" t="s">
        <v>64</v>
      </c>
      <c r="C16" s="63" t="s">
        <v>80</v>
      </c>
      <c r="D16" s="14" t="s">
        <v>8</v>
      </c>
      <c r="E16" s="14">
        <f>VLOOKUP(D16,Diem!$A$2:$B$12,2,0)</f>
        <v>7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 t="s">
        <v>8</v>
      </c>
      <c r="M16" s="14">
        <f>VLOOKUP(L16,Diem!$A$2:$B$12,2,0)</f>
        <v>7</v>
      </c>
      <c r="N16" s="14">
        <f t="shared" si="0"/>
        <v>7</v>
      </c>
      <c r="O16" s="14"/>
      <c r="P16" s="30" t="str">
        <f t="shared" si="1"/>
        <v>Hoàn thành tốt nhiệm vụ</v>
      </c>
      <c r="Q16" s="15"/>
    </row>
    <row r="17" spans="1:17" ht="33" x14ac:dyDescent="0.35">
      <c r="A17" s="2">
        <v>8</v>
      </c>
      <c r="B17" s="60" t="s">
        <v>65</v>
      </c>
      <c r="C17" s="63" t="s">
        <v>81</v>
      </c>
      <c r="D17" s="14" t="s">
        <v>8</v>
      </c>
      <c r="E17" s="14">
        <f>VLOOKUP(D17,Diem!$A$2:$B$12,2,0)</f>
        <v>7</v>
      </c>
      <c r="F17" s="14" t="s">
        <v>8</v>
      </c>
      <c r="G17" s="14">
        <f>VLOOKUP(F17,Diem!$A$2:$B$12,2,0)</f>
        <v>7</v>
      </c>
      <c r="H17" s="14" t="s">
        <v>7</v>
      </c>
      <c r="I17" s="14">
        <f>VLOOKUP(H17,Diem!$A$2:$B$12,2,0)</f>
        <v>8</v>
      </c>
      <c r="J17" s="14" t="s">
        <v>8</v>
      </c>
      <c r="K17" s="14">
        <f>VLOOKUP(J17,Diem!$A$2:$B$12,2,0)</f>
        <v>7</v>
      </c>
      <c r="L17" s="14" t="s">
        <v>7</v>
      </c>
      <c r="M17" s="14">
        <f>VLOOKUP(L17,Diem!$A$2:$B$12,2,0)</f>
        <v>8</v>
      </c>
      <c r="N17" s="14">
        <f t="shared" si="0"/>
        <v>7.4</v>
      </c>
      <c r="O17" s="14"/>
      <c r="P17" s="30" t="str">
        <f t="shared" si="1"/>
        <v>Hoàn thành tốt nhiệm vụ</v>
      </c>
      <c r="Q17" s="15"/>
    </row>
    <row r="18" spans="1:17" ht="33" x14ac:dyDescent="0.35">
      <c r="A18" s="2">
        <v>9</v>
      </c>
      <c r="B18" s="60" t="s">
        <v>66</v>
      </c>
      <c r="C18" s="63" t="s">
        <v>82</v>
      </c>
      <c r="D18" s="14" t="s">
        <v>7</v>
      </c>
      <c r="E18" s="14">
        <f>VLOOKUP(D18,Diem!$A$2:$B$12,2,0)</f>
        <v>8</v>
      </c>
      <c r="F18" s="14" t="s">
        <v>7</v>
      </c>
      <c r="G18" s="14">
        <f>VLOOKUP(F18,Diem!$A$2:$B$12,2,0)</f>
        <v>8</v>
      </c>
      <c r="H18" s="14" t="s">
        <v>5</v>
      </c>
      <c r="I18" s="14">
        <f>VLOOKUP(H18,Diem!$A$2:$B$12,2,0)</f>
        <v>10</v>
      </c>
      <c r="J18" s="14" t="s">
        <v>8</v>
      </c>
      <c r="K18" s="14">
        <f>VLOOKUP(J18,Diem!$A$2:$B$12,2,0)</f>
        <v>7</v>
      </c>
      <c r="L18" s="14" t="s">
        <v>7</v>
      </c>
      <c r="M18" s="14">
        <f>VLOOKUP(L18,Diem!$A$2:$B$12,2,0)</f>
        <v>8</v>
      </c>
      <c r="N18" s="14">
        <f t="shared" si="0"/>
        <v>8.1999999999999993</v>
      </c>
      <c r="O18" s="14"/>
      <c r="P18" s="30" t="str">
        <f t="shared" si="1"/>
        <v>Hoàn thành xuất sắc nhiệm vụ</v>
      </c>
      <c r="Q18" s="15"/>
    </row>
    <row r="19" spans="1:17" ht="33" x14ac:dyDescent="0.35">
      <c r="A19" s="2">
        <v>10</v>
      </c>
      <c r="B19" s="61" t="s">
        <v>67</v>
      </c>
      <c r="C19" s="63" t="s">
        <v>83</v>
      </c>
      <c r="D19" s="14" t="s">
        <v>7</v>
      </c>
      <c r="E19" s="14">
        <f>VLOOKUP(D19,Diem!$A$2:$B$12,2,0)</f>
        <v>8</v>
      </c>
      <c r="F19" s="14" t="s">
        <v>8</v>
      </c>
      <c r="G19" s="14">
        <f>VLOOKUP(F19,Diem!$A$2:$B$12,2,0)</f>
        <v>7</v>
      </c>
      <c r="H19" s="14" t="s">
        <v>8</v>
      </c>
      <c r="I19" s="14">
        <f>VLOOKUP(H19,Diem!$A$2:$B$12,2,0)</f>
        <v>7</v>
      </c>
      <c r="J19" s="14" t="s">
        <v>8</v>
      </c>
      <c r="K19" s="14">
        <f>VLOOKUP(J19,Diem!$A$2:$B$12,2,0)</f>
        <v>7</v>
      </c>
      <c r="L19" s="14" t="s">
        <v>8</v>
      </c>
      <c r="M19" s="14">
        <f>VLOOKUP(L19,Diem!$A$2:$B$12,2,0)</f>
        <v>7</v>
      </c>
      <c r="N19" s="14">
        <f t="shared" si="0"/>
        <v>7.2</v>
      </c>
      <c r="O19" s="14"/>
      <c r="P19" s="30" t="str">
        <f t="shared" si="1"/>
        <v>Hoàn thành tốt nhiệm vụ</v>
      </c>
      <c r="Q19" s="15"/>
    </row>
    <row r="20" spans="1:17" ht="33" x14ac:dyDescent="0.35">
      <c r="A20" s="2">
        <v>11</v>
      </c>
      <c r="B20" s="60" t="s">
        <v>68</v>
      </c>
      <c r="C20" s="63" t="s">
        <v>84</v>
      </c>
      <c r="D20" s="14" t="s">
        <v>7</v>
      </c>
      <c r="E20" s="14">
        <f>VLOOKUP(D20,Diem!$A$2:$B$12,2,0)</f>
        <v>8</v>
      </c>
      <c r="F20" s="14" t="s">
        <v>7</v>
      </c>
      <c r="G20" s="14">
        <f>VLOOKUP(F20,Diem!$A$2:$B$12,2,0)</f>
        <v>8</v>
      </c>
      <c r="H20" s="14" t="s">
        <v>6</v>
      </c>
      <c r="I20" s="14">
        <f>VLOOKUP(H20,Diem!$A$2:$B$12,2,0)</f>
        <v>9</v>
      </c>
      <c r="J20" s="14" t="s">
        <v>7</v>
      </c>
      <c r="K20" s="14">
        <f>VLOOKUP(J20,Diem!$A$2:$B$12,2,0)</f>
        <v>8</v>
      </c>
      <c r="L20" s="14" t="s">
        <v>8</v>
      </c>
      <c r="M20" s="14">
        <f>VLOOKUP(L20,Diem!$A$2:$B$12,2,0)</f>
        <v>7</v>
      </c>
      <c r="N20" s="14">
        <f t="shared" si="0"/>
        <v>8</v>
      </c>
      <c r="O20" s="14"/>
      <c r="P20" s="30" t="str">
        <f t="shared" si="1"/>
        <v>Hoàn thành xuất sắc nhiệm vụ</v>
      </c>
      <c r="Q20" s="15"/>
    </row>
    <row r="21" spans="1:17" ht="33" x14ac:dyDescent="0.35">
      <c r="A21" s="2">
        <v>12</v>
      </c>
      <c r="B21" s="60" t="s">
        <v>69</v>
      </c>
      <c r="C21" s="63" t="s">
        <v>85</v>
      </c>
      <c r="D21" s="14" t="s">
        <v>7</v>
      </c>
      <c r="E21" s="14">
        <f>VLOOKUP(D21,Diem!$A$2:$B$12,2,0)</f>
        <v>8</v>
      </c>
      <c r="F21" s="14" t="s">
        <v>8</v>
      </c>
      <c r="G21" s="14">
        <f>VLOOKUP(F21,Diem!$A$2:$B$12,2,0)</f>
        <v>7</v>
      </c>
      <c r="H21" s="14" t="s">
        <v>7</v>
      </c>
      <c r="I21" s="14">
        <f>VLOOKUP(H21,Diem!$A$2:$B$12,2,0)</f>
        <v>8</v>
      </c>
      <c r="J21" s="14" t="s">
        <v>7</v>
      </c>
      <c r="K21" s="14">
        <f>VLOOKUP(J21,Diem!$A$2:$B$12,2,0)</f>
        <v>8</v>
      </c>
      <c r="L21" s="14" t="s">
        <v>7</v>
      </c>
      <c r="M21" s="14">
        <f>VLOOKUP(L21,Diem!$A$2:$B$12,2,0)</f>
        <v>8</v>
      </c>
      <c r="N21" s="14">
        <f t="shared" si="0"/>
        <v>7.8</v>
      </c>
      <c r="O21" s="14"/>
      <c r="P21" s="30" t="str">
        <f t="shared" si="1"/>
        <v>Hoàn thành tốt nhiệm vụ</v>
      </c>
      <c r="Q21" s="15"/>
    </row>
    <row r="22" spans="1:17" ht="33" x14ac:dyDescent="0.35">
      <c r="A22" s="2">
        <v>13</v>
      </c>
      <c r="B22" s="62" t="s">
        <v>70</v>
      </c>
      <c r="C22" s="63" t="s">
        <v>86</v>
      </c>
      <c r="D22" s="14" t="s">
        <v>5</v>
      </c>
      <c r="E22" s="14">
        <f>VLOOKUP(D22,Diem!$A$2:$B$12,2,0)</f>
        <v>10</v>
      </c>
      <c r="F22" s="14" t="s">
        <v>8</v>
      </c>
      <c r="G22" s="14">
        <f>VLOOKUP(F22,Diem!$A$2:$B$12,2,0)</f>
        <v>7</v>
      </c>
      <c r="H22" s="14" t="s">
        <v>7</v>
      </c>
      <c r="I22" s="14">
        <f>VLOOKUP(H22,Diem!$A$2:$B$12,2,0)</f>
        <v>8</v>
      </c>
      <c r="J22" s="14" t="s">
        <v>6</v>
      </c>
      <c r="K22" s="14">
        <f>VLOOKUP(J22,Diem!$A$2:$B$12,2,0)</f>
        <v>9</v>
      </c>
      <c r="L22" s="14" t="s">
        <v>8</v>
      </c>
      <c r="M22" s="14">
        <f>VLOOKUP(L22,Diem!$A$2:$B$12,2,0)</f>
        <v>7</v>
      </c>
      <c r="N22" s="14">
        <f t="shared" si="0"/>
        <v>8.1999999999999993</v>
      </c>
      <c r="O22" s="14"/>
      <c r="P22" s="30" t="str">
        <f t="shared" si="1"/>
        <v>Hoàn thành xuất sắc nhiệm vụ</v>
      </c>
      <c r="Q22" s="15"/>
    </row>
    <row r="23" spans="1:17" ht="33" x14ac:dyDescent="0.35">
      <c r="A23" s="2">
        <v>14</v>
      </c>
      <c r="B23" s="60" t="s">
        <v>71</v>
      </c>
      <c r="C23" s="63" t="s">
        <v>87</v>
      </c>
      <c r="D23" s="14" t="s">
        <v>7</v>
      </c>
      <c r="E23" s="14">
        <f>VLOOKUP(D23,Diem!$A$2:$B$12,2,0)</f>
        <v>8</v>
      </c>
      <c r="F23" s="14" t="s">
        <v>8</v>
      </c>
      <c r="G23" s="14">
        <f>VLOOKUP(F23,Diem!$A$2:$B$12,2,0)</f>
        <v>7</v>
      </c>
      <c r="H23" s="14" t="s">
        <v>7</v>
      </c>
      <c r="I23" s="14">
        <f>VLOOKUP(H23,Diem!$A$2:$B$12,2,0)</f>
        <v>8</v>
      </c>
      <c r="J23" s="14" t="s">
        <v>7</v>
      </c>
      <c r="K23" s="14">
        <f>VLOOKUP(J23,Diem!$A$2:$B$12,2,0)</f>
        <v>8</v>
      </c>
      <c r="L23" s="14" t="s">
        <v>7</v>
      </c>
      <c r="M23" s="14">
        <f>VLOOKUP(L23,Diem!$A$2:$B$12,2,0)</f>
        <v>8</v>
      </c>
      <c r="N23" s="14">
        <f t="shared" si="0"/>
        <v>7.8</v>
      </c>
      <c r="O23" s="14"/>
      <c r="P23" s="30" t="str">
        <f t="shared" si="1"/>
        <v>Hoàn thành tốt nhiệm vụ</v>
      </c>
      <c r="Q23" s="15"/>
    </row>
    <row r="24" spans="1:17" ht="33" x14ac:dyDescent="0.35">
      <c r="A24" s="2">
        <v>15</v>
      </c>
      <c r="B24" s="60" t="s">
        <v>72</v>
      </c>
      <c r="C24" s="63" t="s">
        <v>88</v>
      </c>
      <c r="D24" s="14" t="s">
        <v>5</v>
      </c>
      <c r="E24" s="14">
        <f>VLOOKUP(D24,Diem!$A$2:$B$12,2,0)</f>
        <v>10</v>
      </c>
      <c r="F24" s="14" t="s">
        <v>7</v>
      </c>
      <c r="G24" s="14">
        <f>VLOOKUP(F24,Diem!$A$2:$B$12,2,0)</f>
        <v>8</v>
      </c>
      <c r="H24" s="14" t="s">
        <v>7</v>
      </c>
      <c r="I24" s="14">
        <f>VLOOKUP(H24,Diem!$A$2:$B$12,2,0)</f>
        <v>8</v>
      </c>
      <c r="J24" s="14" t="s">
        <v>7</v>
      </c>
      <c r="K24" s="14">
        <f>VLOOKUP(J24,Diem!$A$2:$B$12,2,0)</f>
        <v>8</v>
      </c>
      <c r="L24" s="14" t="s">
        <v>7</v>
      </c>
      <c r="M24" s="14">
        <f>VLOOKUP(L24,Diem!$A$2:$B$12,2,0)</f>
        <v>8</v>
      </c>
      <c r="N24" s="14">
        <f t="shared" si="0"/>
        <v>8.4</v>
      </c>
      <c r="O24" s="14"/>
      <c r="P24" s="30" t="str">
        <f t="shared" si="1"/>
        <v>Hoàn thành xuất sắc nhiệm vụ</v>
      </c>
      <c r="Q24" s="15"/>
    </row>
    <row r="25" spans="1:17" ht="33" x14ac:dyDescent="0.35">
      <c r="A25" s="2">
        <v>16</v>
      </c>
      <c r="B25" s="60" t="s">
        <v>73</v>
      </c>
      <c r="C25" s="63" t="s">
        <v>89</v>
      </c>
      <c r="D25" s="14" t="s">
        <v>8</v>
      </c>
      <c r="E25" s="14">
        <f>VLOOKUP(D25,Diem!$A$2:$B$12,2,0)</f>
        <v>7</v>
      </c>
      <c r="F25" s="14" t="s">
        <v>8</v>
      </c>
      <c r="G25" s="14">
        <f>VLOOKUP(F25,Diem!$A$2:$B$12,2,0)</f>
        <v>7</v>
      </c>
      <c r="H25" s="14" t="s">
        <v>7</v>
      </c>
      <c r="I25" s="14">
        <f>VLOOKUP(H25,Diem!$A$2:$B$12,2,0)</f>
        <v>8</v>
      </c>
      <c r="J25" s="14" t="s">
        <v>7</v>
      </c>
      <c r="K25" s="14">
        <f>VLOOKUP(J25,Diem!$A$2:$B$12,2,0)</f>
        <v>8</v>
      </c>
      <c r="L25" s="14" t="s">
        <v>7</v>
      </c>
      <c r="M25" s="14">
        <f>VLOOKUP(L25,Diem!$A$2:$B$12,2,0)</f>
        <v>8</v>
      </c>
      <c r="N25" s="14">
        <f t="shared" si="0"/>
        <v>7.6</v>
      </c>
      <c r="O25" s="14"/>
      <c r="P25" s="30" t="str">
        <f t="shared" si="1"/>
        <v>Hoàn thành tốt nhiệm vụ</v>
      </c>
      <c r="Q25" s="15"/>
    </row>
    <row r="27" spans="1:17" x14ac:dyDescent="0.35">
      <c r="I27" s="52" t="s">
        <v>41</v>
      </c>
      <c r="J27" s="52"/>
      <c r="K27" s="52"/>
      <c r="L27" s="52"/>
      <c r="M27" s="52"/>
      <c r="N27" s="52"/>
      <c r="O27" s="52"/>
      <c r="P27" s="52"/>
      <c r="Q27" s="52"/>
    </row>
    <row r="28" spans="1:17" x14ac:dyDescent="0.35">
      <c r="I28" s="49" t="s">
        <v>40</v>
      </c>
      <c r="J28" s="49"/>
      <c r="K28" s="49"/>
      <c r="L28" s="49"/>
      <c r="M28" s="49"/>
      <c r="N28" s="49"/>
      <c r="O28" s="49"/>
      <c r="P28" s="49"/>
      <c r="Q28" s="49"/>
    </row>
  </sheetData>
  <mergeCells count="20">
    <mergeCell ref="I28:Q28"/>
    <mergeCell ref="L7:M7"/>
    <mergeCell ref="J7:K7"/>
    <mergeCell ref="N7:N8"/>
    <mergeCell ref="O7:O8"/>
    <mergeCell ref="P7:P8"/>
    <mergeCell ref="Q7:Q8"/>
    <mergeCell ref="I27:Q27"/>
    <mergeCell ref="H7:I7"/>
    <mergeCell ref="A7:A8"/>
    <mergeCell ref="B7:B8"/>
    <mergeCell ref="C7:C8"/>
    <mergeCell ref="D7:E7"/>
    <mergeCell ref="F7:G7"/>
    <mergeCell ref="A5:Q5"/>
    <mergeCell ref="A1:D1"/>
    <mergeCell ref="I1:Q1"/>
    <mergeCell ref="A2:D2"/>
    <mergeCell ref="I2:Q2"/>
    <mergeCell ref="A3:D3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topLeftCell="A7" workbookViewId="0">
      <selection activeCell="N16" sqref="N16"/>
    </sheetView>
  </sheetViews>
  <sheetFormatPr defaultColWidth="9.1796875" defaultRowHeight="16.5" x14ac:dyDescent="0.35"/>
  <cols>
    <col min="1" max="1" width="5.1796875" style="1" customWidth="1"/>
    <col min="2" max="2" width="16.269531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9" width="7.1796875" style="1" customWidth="1"/>
    <col min="10" max="10" width="9.1796875" style="1"/>
    <col min="11" max="11" width="7" style="1" customWidth="1"/>
    <col min="12" max="12" width="8.1796875" style="1" customWidth="1"/>
    <col min="13" max="13" width="0" style="1" hidden="1" customWidth="1"/>
    <col min="14" max="14" width="23.1796875" style="1" customWidth="1"/>
    <col min="15" max="16384" width="9.1796875" style="1"/>
  </cols>
  <sheetData>
    <row r="1" spans="1:15" s="16" customFormat="1" ht="14" x14ac:dyDescent="0.3">
      <c r="A1" s="45" t="s">
        <v>35</v>
      </c>
      <c r="B1" s="45"/>
      <c r="C1" s="45"/>
      <c r="D1" s="45"/>
      <c r="I1" s="46" t="s">
        <v>36</v>
      </c>
      <c r="J1" s="46"/>
      <c r="K1" s="46"/>
      <c r="L1" s="46"/>
      <c r="M1" s="46"/>
      <c r="N1" s="46"/>
      <c r="O1" s="46"/>
    </row>
    <row r="2" spans="1:15" s="16" customFormat="1" ht="14" x14ac:dyDescent="0.3">
      <c r="A2" s="45" t="s">
        <v>37</v>
      </c>
      <c r="B2" s="45"/>
      <c r="C2" s="45"/>
      <c r="D2" s="45"/>
      <c r="I2" s="46" t="s">
        <v>38</v>
      </c>
      <c r="J2" s="46"/>
      <c r="K2" s="46"/>
      <c r="L2" s="46"/>
      <c r="M2" s="46"/>
      <c r="N2" s="46"/>
      <c r="O2" s="46"/>
    </row>
    <row r="3" spans="1:15" s="16" customFormat="1" ht="14" x14ac:dyDescent="0.3">
      <c r="A3" s="46" t="s">
        <v>46</v>
      </c>
      <c r="B3" s="46"/>
      <c r="C3" s="46"/>
      <c r="D3" s="46"/>
      <c r="J3" s="17"/>
      <c r="K3" s="17"/>
    </row>
    <row r="4" spans="1:15" s="16" customFormat="1" ht="14" x14ac:dyDescent="0.3">
      <c r="A4" s="18"/>
      <c r="B4" s="18"/>
      <c r="C4" s="19"/>
      <c r="J4" s="17"/>
      <c r="K4" s="17"/>
    </row>
    <row r="5" spans="1:15" s="16" customFormat="1" ht="27.75" customHeight="1" x14ac:dyDescent="0.3">
      <c r="A5" s="44" t="s">
        <v>39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7" spans="1:15" ht="27" customHeight="1" x14ac:dyDescent="0.35">
      <c r="A7" s="47" t="s">
        <v>15</v>
      </c>
      <c r="B7" s="47" t="s">
        <v>16</v>
      </c>
      <c r="C7" s="47" t="s">
        <v>17</v>
      </c>
      <c r="D7" s="48" t="s">
        <v>31</v>
      </c>
      <c r="E7" s="48"/>
      <c r="F7" s="48" t="s">
        <v>32</v>
      </c>
      <c r="G7" s="48"/>
      <c r="H7" s="48" t="s">
        <v>33</v>
      </c>
      <c r="I7" s="48"/>
      <c r="J7" s="50" t="s">
        <v>34</v>
      </c>
      <c r="K7" s="50"/>
      <c r="L7" s="51" t="s">
        <v>18</v>
      </c>
      <c r="M7" s="51" t="s">
        <v>19</v>
      </c>
      <c r="N7" s="51" t="s">
        <v>20</v>
      </c>
      <c r="O7" s="47" t="s">
        <v>21</v>
      </c>
    </row>
    <row r="8" spans="1:15" ht="30.75" customHeight="1" x14ac:dyDescent="0.35">
      <c r="A8" s="47"/>
      <c r="B8" s="47"/>
      <c r="C8" s="47"/>
      <c r="D8" s="10" t="s">
        <v>22</v>
      </c>
      <c r="E8" s="10" t="s">
        <v>23</v>
      </c>
      <c r="F8" s="10" t="s">
        <v>22</v>
      </c>
      <c r="G8" s="10" t="s">
        <v>23</v>
      </c>
      <c r="H8" s="10" t="s">
        <v>22</v>
      </c>
      <c r="I8" s="10" t="s">
        <v>23</v>
      </c>
      <c r="J8" s="10" t="s">
        <v>22</v>
      </c>
      <c r="K8" s="10" t="s">
        <v>23</v>
      </c>
      <c r="L8" s="51"/>
      <c r="M8" s="51"/>
      <c r="N8" s="51"/>
      <c r="O8" s="47"/>
    </row>
    <row r="9" spans="1:15" ht="18.75" customHeight="1" x14ac:dyDescent="0.3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5" x14ac:dyDescent="0.35">
      <c r="A10" s="2">
        <v>1</v>
      </c>
      <c r="B10" s="3" t="s">
        <v>48</v>
      </c>
      <c r="C10" s="2" t="s">
        <v>0</v>
      </c>
      <c r="D10" s="14" t="s">
        <v>13</v>
      </c>
      <c r="E10" s="14">
        <f>VLOOKUP(D10,Diem!$A$2:$B$12,2,0)</f>
        <v>1</v>
      </c>
      <c r="F10" s="14" t="s">
        <v>8</v>
      </c>
      <c r="G10" s="14">
        <f>VLOOKUP(F10,Diem!$A$2:$B$12,2,0)</f>
        <v>7</v>
      </c>
      <c r="H10" s="14" t="s">
        <v>7</v>
      </c>
      <c r="I10" s="14">
        <f>VLOOKUP(H10,Diem!$A$2:$B$12,2,0)</f>
        <v>8</v>
      </c>
      <c r="J10" s="14" t="s">
        <v>9</v>
      </c>
      <c r="K10" s="14">
        <f>VLOOKUP(J10,Diem!$A$2:$B$12,2,0)</f>
        <v>6</v>
      </c>
      <c r="L10" s="14">
        <f>ROUND(AVERAGE(E10,G10,I10,K10),2)</f>
        <v>5.5</v>
      </c>
      <c r="M10" s="14">
        <f>COUNTIF(D10:K10,"C*")*1+COUNTIF(D10:K10,"D")*2+COUNTIF(D10:K10,"E")*3</f>
        <v>2</v>
      </c>
      <c r="N10" s="30" t="str">
        <f>IF(M10&gt;=3,"Không hoàn thành nhiệm vụ",IF(AND($L10&gt;=8,$L10&lt;=10,M10=0),"Hoàn thành xuất sắc nhiệm vụ",IF(AND($L10&gt;=8,$L10&lt;=10,M10=1),"Hoàn thành tốt nhiệm vụ",IF(AND($L10&gt;=8,$L10&lt;=10,M10=2),"Hoàn thành nhiệm vụ",IF(AND($L10&gt;6,$L10&lt;8,M10&lt;=1),"Hoàn thành tốt nhiệm vụ",IF(AND($L10&gt;6,$L10&lt;8,M10=2),"Hoàn thành nhiệm vụ",IF(AND($L10&gt;=5,$L10&lt;=6,M10&lt;=2),"Hoàn thành nhiệm vụ",IF(AND($L10&lt;5,M10&gt;3),"Không hoàn thành nhiệm vụ",""))))))))</f>
        <v>Hoàn thành nhiệm vụ</v>
      </c>
      <c r="O10" s="15"/>
    </row>
    <row r="11" spans="1:15" ht="33" x14ac:dyDescent="0.35">
      <c r="A11" s="2">
        <v>2</v>
      </c>
      <c r="B11" s="4" t="s">
        <v>49</v>
      </c>
      <c r="C11" s="5" t="s">
        <v>1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7</v>
      </c>
      <c r="I11" s="14">
        <f>VLOOKUP(H11,Diem!$A$2:$B$12,2,0)</f>
        <v>8</v>
      </c>
      <c r="J11" s="14" t="s">
        <v>7</v>
      </c>
      <c r="K11" s="14">
        <f>VLOOKUP(J11,Diem!$A$2:$B$12,2,0)</f>
        <v>8</v>
      </c>
      <c r="L11" s="14">
        <f>ROUND(AVERAGE(E11,G11,I11,K11),2)</f>
        <v>8</v>
      </c>
      <c r="M11" s="14">
        <f>COUNTIF(D11:K11,"C*")*1+COUNTIF(D11:K11,"D")*2+COUNTIF(D11:K11,"E")*3</f>
        <v>0</v>
      </c>
      <c r="N11" s="30" t="str">
        <f>IF(M11&gt;=3,"Không hoàn thành nhiệm vụ",IF(AND($L11&gt;=8,$L11&lt;=10,M11=0),"Hoàn thành xuất sắc nhiệm vụ",IF(AND($L11&gt;=8,$L11&lt;=10,M11=1),"Hoàn thành tốt nhiệm vụ",IF(AND($L11&gt;=8,$L11&lt;=10,M11=2),"Hoàn thành nhiệm vụ",IF(AND($L11&gt;6,$L11&lt;8,M11&lt;=1),"Hoàn thành tốt nhiệm vụ",IF(AND($L11&gt;6,$L11&lt;8,M11=2),"Hoàn thành nhiệm vụ",IF(AND($L11&gt;=5,$L11&lt;=6,M11&lt;=2),"Hoàn thành nhiệm vụ",IF(AND($L11&lt;5,M11&gt;3),"Không hoàn thành nhiệm vụ",""))))))))</f>
        <v>Hoàn thành xuất sắc nhiệm vụ</v>
      </c>
      <c r="O11" s="15"/>
    </row>
    <row r="12" spans="1:15" x14ac:dyDescent="0.35">
      <c r="A12" s="2">
        <v>3</v>
      </c>
      <c r="B12" s="4"/>
      <c r="C12" s="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</row>
    <row r="13" spans="1:15" x14ac:dyDescent="0.35">
      <c r="A13" s="2">
        <v>4</v>
      </c>
      <c r="B13" s="4"/>
      <c r="C13" s="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</row>
    <row r="14" spans="1:15" x14ac:dyDescent="0.35">
      <c r="A14" s="2">
        <v>5</v>
      </c>
      <c r="B14" s="4"/>
      <c r="C14" s="5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</row>
    <row r="15" spans="1:15" ht="33" x14ac:dyDescent="0.35">
      <c r="A15" s="36"/>
      <c r="B15" s="37" t="s">
        <v>2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</row>
    <row r="16" spans="1:15" ht="33" x14ac:dyDescent="0.35">
      <c r="A16" s="2">
        <v>1</v>
      </c>
      <c r="B16" s="4" t="s">
        <v>50</v>
      </c>
      <c r="C16" s="2" t="s">
        <v>3</v>
      </c>
      <c r="D16" s="14" t="s">
        <v>6</v>
      </c>
      <c r="E16" s="14">
        <f>VLOOKUP(D16,Diem!$A$2:$B$12,2,0)</f>
        <v>9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>
        <f>ROUND(AVERAGE(E16,G16,I16,K16),2)</f>
        <v>7.5</v>
      </c>
      <c r="M16" s="14">
        <f>COUNTIF(D16:K16,"C*")*1+COUNTIF(D16:K16,"D")*2+COUNTIF(D16:K16,"E")*3</f>
        <v>0</v>
      </c>
      <c r="N16" s="30" t="str">
        <f>IF(M16&gt;=3,"Không hoàn thành nhiệm vụ",IF(AND($L16&gt;=8,$L16&lt;=10,M16=0),"Hoàn thành xuất sắc nhiệm vụ",IF(AND($L16&gt;=8,$L16&lt;=10,M16=1),"Hoàn thành tốt nhiệm vụ",IF(AND($L16&gt;=8,$L16&lt;=10,M16=2),"Hoàn thành nhiệm vụ",IF(AND($L16&gt;6,$L16&lt;8,M16&lt;=1),"Hoàn thành tốt nhiệm vụ",IF(AND($L16&gt;6,$L16&lt;8,M16=2),"Hoàn thành nhiệm vụ",IF(AND($L16&gt;=5,$L16&lt;=6,M16&lt;=2),"Hoàn thành nhiệm vụ",IF(AND($L16&lt;5,M16&gt;3),"Không hoàn thành nhiệm vụ",""))))))))</f>
        <v>Hoàn thành tốt nhiệm vụ</v>
      </c>
      <c r="O16" s="15"/>
    </row>
    <row r="17" spans="1:15" ht="30" customHeight="1" x14ac:dyDescent="0.35">
      <c r="A17" s="2">
        <v>2</v>
      </c>
      <c r="B17" s="6" t="s">
        <v>51</v>
      </c>
      <c r="C17" s="7" t="s">
        <v>4</v>
      </c>
      <c r="D17" s="14" t="s">
        <v>7</v>
      </c>
      <c r="E17" s="14">
        <f>VLOOKUP(D17,Diem!$A$2:$B$12,2,0)</f>
        <v>8</v>
      </c>
      <c r="F17" s="14" t="s">
        <v>8</v>
      </c>
      <c r="G17" s="14">
        <f>VLOOKUP(F17,Diem!$A$2:$B$12,2,0)</f>
        <v>7</v>
      </c>
      <c r="H17" s="14" t="s">
        <v>8</v>
      </c>
      <c r="I17" s="14">
        <f>VLOOKUP(H17,Diem!$A$2:$B$12,2,0)</f>
        <v>7</v>
      </c>
      <c r="J17" s="14" t="s">
        <v>8</v>
      </c>
      <c r="K17" s="14">
        <f>VLOOKUP(J17,Diem!$A$2:$B$12,2,0)</f>
        <v>7</v>
      </c>
      <c r="L17" s="14">
        <f>ROUND(AVERAGE(E17,G17,I17,K17),2)</f>
        <v>7.25</v>
      </c>
      <c r="M17" s="14">
        <f>COUNTIF(D17:K17,"C*")*1+COUNTIF(D17:K17,"D")*2+COUNTIF(D17:K17,"E")*3</f>
        <v>0</v>
      </c>
      <c r="N17" s="30" t="str">
        <f>IF(M17&gt;=3,"Không hoàn thành nhiệm vụ",IF(AND($L17&gt;=8,$L17&lt;=10,M17=0),"Hoàn thành xuất sắc nhiệm vụ",IF(AND($L17&gt;=8,$L17&lt;=10,M17=1),"Hoàn thành tốt nhiệm vụ",IF(AND($L17&gt;=8,$L17&lt;=10,M17=2),"Hoàn thành nhiệm vụ",IF(AND($L17&gt;6,$L17&lt;8,M17&lt;=1),"Hoàn thành tốt nhiệm vụ",IF(AND($L17&gt;6,$L17&lt;8,M17=2),"Hoàn thành nhiệm vụ",IF(AND($L17&gt;=5,$L17&lt;=6,M17&lt;=2),"Hoàn thành nhiệm vụ",IF(AND($L17&lt;5,M17&gt;3),"Không hoàn thành nhiệm vụ",""))))))))</f>
        <v>Hoàn thành tốt nhiệm vụ</v>
      </c>
      <c r="O17" s="15"/>
    </row>
    <row r="19" spans="1:15" x14ac:dyDescent="0.35">
      <c r="I19" s="52" t="s">
        <v>41</v>
      </c>
      <c r="J19" s="52"/>
      <c r="K19" s="52"/>
      <c r="L19" s="52"/>
      <c r="M19" s="52"/>
      <c r="N19" s="52"/>
      <c r="O19" s="52"/>
    </row>
    <row r="20" spans="1:15" x14ac:dyDescent="0.35">
      <c r="I20" s="49" t="s">
        <v>40</v>
      </c>
      <c r="J20" s="49"/>
      <c r="K20" s="49"/>
      <c r="L20" s="49"/>
      <c r="M20" s="49"/>
      <c r="N20" s="49"/>
      <c r="O20" s="49"/>
    </row>
  </sheetData>
  <mergeCells count="19">
    <mergeCell ref="A1:D1"/>
    <mergeCell ref="I1:O1"/>
    <mergeCell ref="A2:D2"/>
    <mergeCell ref="I2:O2"/>
    <mergeCell ref="A3:D3"/>
    <mergeCell ref="I20:O20"/>
    <mergeCell ref="A5:O5"/>
    <mergeCell ref="I19:O19"/>
    <mergeCell ref="J7:K7"/>
    <mergeCell ref="L7:L8"/>
    <mergeCell ref="M7:M8"/>
    <mergeCell ref="N7:N8"/>
    <mergeCell ref="O7:O8"/>
    <mergeCell ref="A7:A8"/>
    <mergeCell ref="B7:B8"/>
    <mergeCell ref="C7:C8"/>
    <mergeCell ref="D7:E7"/>
    <mergeCell ref="F7:G7"/>
    <mergeCell ref="H7:I7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topLeftCell="A7" zoomScaleNormal="100" workbookViewId="0">
      <selection activeCell="G16" sqref="G16"/>
    </sheetView>
  </sheetViews>
  <sheetFormatPr defaultRowHeight="14.5" x14ac:dyDescent="0.35"/>
  <cols>
    <col min="1" max="1" width="6.1796875" customWidth="1"/>
    <col min="2" max="2" width="17.81640625" customWidth="1"/>
    <col min="3" max="3" width="12.7265625" customWidth="1"/>
    <col min="4" max="4" width="9" customWidth="1"/>
    <col min="5" max="5" width="18.81640625" customWidth="1"/>
    <col min="6" max="6" width="9.54296875" customWidth="1"/>
    <col min="7" max="7" width="18" customWidth="1"/>
    <col min="8" max="8" width="10.54296875" customWidth="1"/>
    <col min="9" max="9" width="14" customWidth="1"/>
    <col min="10" max="10" width="20" customWidth="1"/>
    <col min="11" max="11" width="12.453125" customWidth="1"/>
  </cols>
  <sheetData>
    <row r="1" spans="1:11" s="22" customFormat="1" ht="15.5" x14ac:dyDescent="0.35">
      <c r="A1" s="57" t="s">
        <v>35</v>
      </c>
      <c r="B1" s="57"/>
      <c r="C1" s="57"/>
      <c r="D1" s="57"/>
      <c r="E1" s="20"/>
      <c r="F1" s="20"/>
      <c r="G1" s="54" t="s">
        <v>36</v>
      </c>
      <c r="H1" s="54"/>
      <c r="I1" s="54"/>
      <c r="J1" s="54"/>
      <c r="K1" s="54"/>
    </row>
    <row r="2" spans="1:11" s="22" customFormat="1" ht="15.5" x14ac:dyDescent="0.35">
      <c r="A2" s="57" t="s">
        <v>37</v>
      </c>
      <c r="B2" s="57"/>
      <c r="C2" s="57"/>
      <c r="D2" s="57"/>
      <c r="E2" s="20"/>
      <c r="F2" s="20"/>
      <c r="G2" s="54" t="s">
        <v>38</v>
      </c>
      <c r="H2" s="54"/>
      <c r="I2" s="54"/>
      <c r="J2" s="54"/>
      <c r="K2" s="54"/>
    </row>
    <row r="3" spans="1:11" s="22" customFormat="1" ht="15.5" x14ac:dyDescent="0.35">
      <c r="A3" s="54" t="s">
        <v>46</v>
      </c>
      <c r="B3" s="54"/>
      <c r="C3" s="54"/>
      <c r="D3" s="54"/>
      <c r="E3" s="20"/>
      <c r="F3" s="20"/>
      <c r="G3" s="20"/>
      <c r="H3" s="20"/>
      <c r="I3" s="23"/>
      <c r="J3" s="21"/>
    </row>
    <row r="4" spans="1:11" s="22" customFormat="1" ht="14" x14ac:dyDescent="0.3">
      <c r="D4" s="24"/>
      <c r="E4" s="24"/>
      <c r="F4" s="24"/>
      <c r="G4" s="24"/>
      <c r="H4" s="24"/>
      <c r="J4" s="21"/>
    </row>
    <row r="5" spans="1:11" s="22" customFormat="1" ht="18" customHeight="1" x14ac:dyDescent="0.35">
      <c r="A5" s="53" t="s">
        <v>45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7" spans="1:11" ht="26.25" customHeight="1" x14ac:dyDescent="0.35">
      <c r="A7" s="58" t="s">
        <v>15</v>
      </c>
      <c r="B7" s="58" t="s">
        <v>24</v>
      </c>
      <c r="C7" s="58" t="s">
        <v>17</v>
      </c>
      <c r="D7" s="55" t="s">
        <v>27</v>
      </c>
      <c r="E7" s="55"/>
      <c r="F7" s="55" t="s">
        <v>28</v>
      </c>
      <c r="G7" s="55"/>
      <c r="H7" s="55" t="s">
        <v>29</v>
      </c>
      <c r="I7" s="55"/>
      <c r="J7" s="55" t="s">
        <v>25</v>
      </c>
      <c r="K7" s="56" t="s">
        <v>26</v>
      </c>
    </row>
    <row r="8" spans="1:11" ht="26.25" customHeight="1" x14ac:dyDescent="0.35">
      <c r="A8" s="59"/>
      <c r="B8" s="59"/>
      <c r="C8" s="59"/>
      <c r="D8" s="11" t="s">
        <v>18</v>
      </c>
      <c r="E8" s="11" t="s">
        <v>22</v>
      </c>
      <c r="F8" s="11" t="s">
        <v>18</v>
      </c>
      <c r="G8" s="11" t="s">
        <v>22</v>
      </c>
      <c r="H8" s="11" t="s">
        <v>30</v>
      </c>
      <c r="I8" s="11" t="s">
        <v>22</v>
      </c>
      <c r="J8" s="55"/>
      <c r="K8" s="56"/>
    </row>
    <row r="9" spans="1:11" ht="16.5" x14ac:dyDescent="0.35">
      <c r="A9" s="36"/>
      <c r="B9" s="37" t="s">
        <v>47</v>
      </c>
      <c r="C9" s="36"/>
      <c r="D9" s="38"/>
      <c r="E9" s="38"/>
      <c r="F9" s="38"/>
      <c r="G9" s="39"/>
      <c r="H9" s="38"/>
      <c r="I9" s="38"/>
      <c r="J9" s="38"/>
      <c r="K9" s="40"/>
    </row>
    <row r="10" spans="1:11" ht="58.5" customHeight="1" x14ac:dyDescent="0.35">
      <c r="A10" s="2">
        <v>1</v>
      </c>
      <c r="B10" s="3" t="s">
        <v>48</v>
      </c>
      <c r="C10" s="2" t="s">
        <v>0</v>
      </c>
      <c r="D10" s="30">
        <f>'HK1'!$N10</f>
        <v>8.4</v>
      </c>
      <c r="E10" s="30" t="str">
        <f>'HK1'!$P10</f>
        <v>Hoàn thành xuất sắc nhiệm vụ</v>
      </c>
      <c r="F10" s="30">
        <f>'HK2'!L10</f>
        <v>5.5</v>
      </c>
      <c r="G10" s="30" t="str">
        <f>'HK2'!N10</f>
        <v>Hoàn thành nhiệm vụ</v>
      </c>
      <c r="H10" s="30">
        <f>ROUND(AVERAGE(D10,F10),2)</f>
        <v>6.95</v>
      </c>
      <c r="I10" s="30" t="str">
        <f>IF(AND(8&lt;=$H10,$H10&lt;=10),"Hoàn thành xuất sắc nhiệm vụ",IF(AND(6&lt;$H10,$H10&lt;8),"Hoàn thành tốt nhiệm vụ",IF(AND(5&lt;$H10,$H10&lt;6),"Hoàn thành nhiệm vụ","Không hoàn thành nhiệm vụ")))</f>
        <v>Hoàn thành tốt nhiệm vụ</v>
      </c>
      <c r="J10" s="30" t="str">
        <f>IF(G10="Hoàn thành nhiệm vụ","Không đạt LĐTT",IF(OR(I10="Hoàn thành xuất sắc nhiệm vụ",I10="Hoàn thành tốt nhiệm vụ"),"Đạt LĐTT","Không đạt LĐTT"))</f>
        <v>Không đạt LĐTT</v>
      </c>
      <c r="K10" s="32"/>
    </row>
    <row r="11" spans="1:11" ht="57.75" customHeight="1" x14ac:dyDescent="0.35">
      <c r="A11" s="2">
        <v>2</v>
      </c>
      <c r="B11" s="4" t="s">
        <v>49</v>
      </c>
      <c r="C11" s="5" t="s">
        <v>1</v>
      </c>
      <c r="D11" s="30">
        <f>'HK1'!$N11</f>
        <v>8.1999999999999993</v>
      </c>
      <c r="E11" s="30" t="str">
        <f>'HK1'!$P11</f>
        <v>Hoàn thành xuất sắc nhiệm vụ</v>
      </c>
      <c r="F11" s="30">
        <f>'HK2'!L11</f>
        <v>8</v>
      </c>
      <c r="G11" s="30" t="str">
        <f>'HK2'!N11</f>
        <v>Hoàn thành xuất sắc nhiệm vụ</v>
      </c>
      <c r="H11" s="30">
        <f t="shared" ref="H11:H17" si="0">ROUND(AVERAGE(D11,F11),2)</f>
        <v>8.1</v>
      </c>
      <c r="I11" s="30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30" t="str">
        <f>IF(G11="Hoàn thành NV","Không đạt LĐTT",IF(OR(I11="Hoàn thành xuất sắc nhiệm vụ",I11="Hoàn thành tốt nhiệm vụ"),"Đạt LĐTT","Không đạt LĐTT"))</f>
        <v>Đạt LĐTT</v>
      </c>
      <c r="K11" s="32"/>
    </row>
    <row r="12" spans="1:11" ht="16.5" x14ac:dyDescent="0.35">
      <c r="A12" s="2"/>
      <c r="B12" s="4"/>
      <c r="C12" s="5"/>
      <c r="D12" s="12"/>
      <c r="E12" s="12"/>
      <c r="F12" s="12"/>
      <c r="G12" s="31"/>
      <c r="H12" s="12"/>
      <c r="I12" s="12"/>
      <c r="J12" s="12"/>
      <c r="K12" s="13"/>
    </row>
    <row r="13" spans="1:11" ht="16.5" x14ac:dyDescent="0.35">
      <c r="A13" s="2"/>
      <c r="B13" s="4"/>
      <c r="C13" s="5"/>
      <c r="D13" s="12"/>
      <c r="E13" s="12"/>
      <c r="F13" s="12"/>
      <c r="G13" s="31"/>
      <c r="H13" s="12"/>
      <c r="I13" s="12"/>
      <c r="J13" s="12"/>
      <c r="K13" s="13"/>
    </row>
    <row r="14" spans="1:11" ht="16.5" x14ac:dyDescent="0.35">
      <c r="A14" s="2"/>
      <c r="B14" s="4"/>
      <c r="C14" s="5"/>
      <c r="D14" s="12"/>
      <c r="E14" s="12"/>
      <c r="F14" s="12"/>
      <c r="G14" s="31"/>
      <c r="H14" s="12"/>
      <c r="I14" s="12"/>
      <c r="J14" s="12"/>
      <c r="K14" s="13"/>
    </row>
    <row r="15" spans="1:11" ht="33" x14ac:dyDescent="0.35">
      <c r="A15" s="36"/>
      <c r="B15" s="37" t="s">
        <v>2</v>
      </c>
      <c r="C15" s="36"/>
      <c r="D15" s="38"/>
      <c r="E15" s="38"/>
      <c r="F15" s="38"/>
      <c r="G15" s="39"/>
      <c r="H15" s="38"/>
      <c r="I15" s="38"/>
      <c r="J15" s="38"/>
      <c r="K15" s="40"/>
    </row>
    <row r="16" spans="1:11" ht="51.75" customHeight="1" x14ac:dyDescent="0.35">
      <c r="A16" s="2">
        <v>1</v>
      </c>
      <c r="B16" s="4" t="s">
        <v>50</v>
      </c>
      <c r="C16" s="2" t="s">
        <v>3</v>
      </c>
      <c r="D16" s="30" t="e">
        <f>'HK1'!#REF!</f>
        <v>#REF!</v>
      </c>
      <c r="E16" s="30" t="e">
        <f>'HK1'!#REF!</f>
        <v>#REF!</v>
      </c>
      <c r="F16" s="30">
        <f>'HK2'!L16</f>
        <v>7.5</v>
      </c>
      <c r="G16" s="30" t="str">
        <f>'HK2'!N16</f>
        <v>Hoàn thành tốt nhiệm vụ</v>
      </c>
      <c r="H16" s="30" t="e">
        <f t="shared" si="0"/>
        <v>#REF!</v>
      </c>
      <c r="I16" s="30" t="e">
        <f>IF(AND(8&lt;=$H16,$H16&lt;=10),"Hoàn thành xuất sắc nhiệm vụ",IF(AND(6&lt;$H16,$H16&lt;8),"Hoàn thành tốt nhiệm vụ",IF(AND(5&lt;$H16,$H16&lt;6),"Hoàn thành nhiệm vụ","Không hoàn thành nhiệm vụ")))</f>
        <v>#REF!</v>
      </c>
      <c r="J16" s="30" t="e">
        <f>IF(G16="Hoàn thành NV","Không đạt LĐTT",IF(OR(I16="Hoàn thành xuất sắc nhiệm vụ",I16="Hoàn thành tốt nhiệm vụ"),"Đạt LĐTT","Không đạt LĐTT"))</f>
        <v>#REF!</v>
      </c>
      <c r="K16" s="32"/>
    </row>
    <row r="17" spans="1:11" ht="42" customHeight="1" x14ac:dyDescent="0.35">
      <c r="A17" s="2">
        <v>2</v>
      </c>
      <c r="B17" s="6" t="s">
        <v>51</v>
      </c>
      <c r="C17" s="7" t="s">
        <v>4</v>
      </c>
      <c r="D17" s="30" t="e">
        <f>'HK1'!#REF!</f>
        <v>#REF!</v>
      </c>
      <c r="E17" s="30" t="e">
        <f>'HK1'!#REF!</f>
        <v>#REF!</v>
      </c>
      <c r="F17" s="30">
        <f>'HK2'!L17</f>
        <v>7.25</v>
      </c>
      <c r="G17" s="30" t="str">
        <f>'HK2'!N17</f>
        <v>Hoàn thành tốt nhiệm vụ</v>
      </c>
      <c r="H17" s="30" t="e">
        <f t="shared" si="0"/>
        <v>#REF!</v>
      </c>
      <c r="I17" s="30" t="e">
        <f>IF(AND(8&lt;=$H17,$H17&lt;=10),"Hoàn thành xuất sắc nhiệm vụ",IF(AND(6&lt;$H17,$H17&lt;8),"Hoàn thành tốt nhiệm vụ",IF(AND(5&lt;$H17,$H17&lt;6),"Hoàn thành nhiệm vụ","Không hoàn thành nhiệm vụ")))</f>
        <v>#REF!</v>
      </c>
      <c r="J17" s="30" t="e">
        <f>IF(G17="Hoàn thành NV","Không đạt LĐTT",IF(OR(I17="Hoàn thành xuất sắc nhiệm vụ",I17="Hoàn thành tốt nhiệm vụ"),"Đạt LĐTT","Không đạt LĐTT"))</f>
        <v>#REF!</v>
      </c>
      <c r="K17" s="32"/>
    </row>
    <row r="19" spans="1:11" ht="16.5" x14ac:dyDescent="0.35">
      <c r="B19" s="27" t="s">
        <v>42</v>
      </c>
      <c r="C19" s="28">
        <f>COUNTIF($J$10:$J$17,"Đạt LĐTT")</f>
        <v>1</v>
      </c>
    </row>
    <row r="20" spans="1:11" ht="16.5" x14ac:dyDescent="0.35">
      <c r="B20" s="27" t="s">
        <v>43</v>
      </c>
      <c r="C20" s="28">
        <f>COUNTIF($J$10:$J$17,"Không đạt LĐTT")</f>
        <v>1</v>
      </c>
    </row>
    <row r="21" spans="1:11" ht="49.5" x14ac:dyDescent="0.35">
      <c r="B21" s="29" t="s">
        <v>44</v>
      </c>
      <c r="C21" s="28">
        <f>COUNTIF($J$10:$J$17,"Không xét LĐTT")</f>
        <v>0</v>
      </c>
    </row>
    <row r="23" spans="1:11" ht="16.5" x14ac:dyDescent="0.35">
      <c r="G23" s="25"/>
      <c r="H23" s="52" t="s">
        <v>41</v>
      </c>
      <c r="I23" s="52"/>
      <c r="J23" s="52"/>
      <c r="K23" s="52"/>
    </row>
    <row r="24" spans="1:11" ht="16.5" x14ac:dyDescent="0.35">
      <c r="G24" s="26"/>
      <c r="H24" s="49" t="s">
        <v>40</v>
      </c>
      <c r="I24" s="49"/>
      <c r="J24" s="49"/>
      <c r="K24" s="49"/>
    </row>
  </sheetData>
  <mergeCells count="16">
    <mergeCell ref="A5:K5"/>
    <mergeCell ref="G1:K1"/>
    <mergeCell ref="G2:K2"/>
    <mergeCell ref="H23:K23"/>
    <mergeCell ref="H24:K24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2023-03-01T13:12:32Z</dcterms:modified>
</cp:coreProperties>
</file>