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5"/>
  </bookViews>
  <sheets>
    <sheet name="CN  (2)" sheetId="38" state="hidden" r:id="rId1"/>
    <sheet name="GDQP" sheetId="39" state="hidden" r:id="rId2"/>
    <sheet name="ND 161" sheetId="37" r:id="rId3"/>
    <sheet name="Y tế" sheetId="33" state="hidden" r:id="rId4"/>
    <sheet name="CN " sheetId="18" r:id="rId5"/>
    <sheet name="BĐC T01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'!$A$12:$AM$65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161'!$A$12:$AD$23</definedName>
    <definedName name="_xlnm._FilterDatabase" localSheetId="3" hidden="1">'Y tế'!$A$12:$AL$14</definedName>
    <definedName name="_xlnm.Print_Titles" localSheetId="5">'BĐC T01-23'!$7:$8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161'!$10:$11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AA65" i="18" l="1"/>
  <c r="U65" i="18"/>
  <c r="N47" i="18" l="1"/>
  <c r="AB56" i="18"/>
  <c r="AB57" i="18"/>
  <c r="AB58" i="18"/>
  <c r="AB47" i="18"/>
  <c r="AB48" i="18"/>
  <c r="AB49" i="18"/>
  <c r="AH33" i="18"/>
  <c r="AH34" i="18" s="1"/>
  <c r="L56" i="18"/>
  <c r="L48" i="18"/>
  <c r="N48" i="18"/>
  <c r="Q48" i="18"/>
  <c r="S48" i="18"/>
  <c r="AB59" i="18"/>
  <c r="AB60" i="18"/>
  <c r="J15" i="3"/>
  <c r="H15" i="3"/>
  <c r="G15" i="3"/>
  <c r="K14" i="3"/>
  <c r="L40" i="18"/>
  <c r="N40" i="18" s="1"/>
  <c r="L58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5" i="18"/>
  <c r="AB36" i="18"/>
  <c r="L35" i="18"/>
  <c r="Q35" i="1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K13" i="3"/>
  <c r="K15" i="3" s="1"/>
  <c r="AB63" i="18"/>
  <c r="L63" i="18"/>
  <c r="Q63" i="18"/>
  <c r="Z65" i="18"/>
  <c r="Y65" i="18"/>
  <c r="X65" i="18"/>
  <c r="W65" i="18"/>
  <c r="V65" i="18"/>
  <c r="T65" i="18"/>
  <c r="O65" i="18"/>
  <c r="I65" i="18"/>
  <c r="H65" i="18"/>
  <c r="Y23" i="37"/>
  <c r="X23" i="37"/>
  <c r="W23" i="37"/>
  <c r="V23" i="37"/>
  <c r="T23" i="37"/>
  <c r="O23" i="37"/>
  <c r="J23" i="37"/>
  <c r="I23" i="37"/>
  <c r="H23" i="37"/>
  <c r="AB22" i="37"/>
  <c r="L22" i="37"/>
  <c r="AB21" i="37"/>
  <c r="L21" i="37"/>
  <c r="AB20" i="37"/>
  <c r="L20" i="37"/>
  <c r="R20" i="37"/>
  <c r="AB19" i="37"/>
  <c r="L19" i="37"/>
  <c r="S19" i="37"/>
  <c r="AB18" i="37"/>
  <c r="L18" i="37"/>
  <c r="S18" i="37" s="1"/>
  <c r="K23" i="37"/>
  <c r="AB17" i="37"/>
  <c r="L17" i="37"/>
  <c r="E17" i="37"/>
  <c r="AB16" i="37"/>
  <c r="L16" i="37"/>
  <c r="Q16" i="37"/>
  <c r="E16" i="37"/>
  <c r="AB15" i="37"/>
  <c r="L15" i="37"/>
  <c r="R15" i="37"/>
  <c r="F15" i="37"/>
  <c r="AB14" i="37"/>
  <c r="L14" i="37"/>
  <c r="N14" i="37"/>
  <c r="P14" i="37"/>
  <c r="F14" i="37"/>
  <c r="AB13" i="37"/>
  <c r="L13" i="37"/>
  <c r="S13" i="37" s="1"/>
  <c r="E13" i="37"/>
  <c r="L36" i="18"/>
  <c r="Q36" i="18"/>
  <c r="AB27" i="18"/>
  <c r="AB16" i="18"/>
  <c r="AB14" i="18"/>
  <c r="AB13" i="18"/>
  <c r="AB19" i="18"/>
  <c r="AB20" i="18"/>
  <c r="AB46" i="18"/>
  <c r="AB33" i="18"/>
  <c r="AB28" i="18"/>
  <c r="AB37" i="18"/>
  <c r="AB25" i="18"/>
  <c r="AB21" i="18"/>
  <c r="AB24" i="18"/>
  <c r="AB62" i="18"/>
  <c r="AB44" i="18"/>
  <c r="AB15" i="18"/>
  <c r="AB54" i="18"/>
  <c r="AB53" i="18"/>
  <c r="AB41" i="18"/>
  <c r="AB29" i="18"/>
  <c r="AB50" i="18"/>
  <c r="AB23" i="18"/>
  <c r="AB61" i="18"/>
  <c r="AB30" i="18"/>
  <c r="AB51" i="18"/>
  <c r="AB52" i="18"/>
  <c r="AB31" i="18"/>
  <c r="AB64" i="18"/>
  <c r="AB42" i="18"/>
  <c r="AB55" i="18"/>
  <c r="AB38" i="18"/>
  <c r="AB32" i="18"/>
  <c r="AB34" i="18"/>
  <c r="AB17" i="18"/>
  <c r="AB45" i="18"/>
  <c r="AB18" i="18"/>
  <c r="AB39" i="18"/>
  <c r="K33" i="18"/>
  <c r="K65" i="18" s="1"/>
  <c r="L46" i="18"/>
  <c r="R46" i="18"/>
  <c r="L20" i="18"/>
  <c r="L19" i="18"/>
  <c r="L39" i="18"/>
  <c r="F25" i="18"/>
  <c r="F14" i="18"/>
  <c r="F16" i="18"/>
  <c r="F27" i="18"/>
  <c r="F26" i="18"/>
  <c r="L18" i="18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4" i="18"/>
  <c r="S34" i="18" s="1"/>
  <c r="L17" i="18"/>
  <c r="R17" i="18"/>
  <c r="N17" i="18"/>
  <c r="L60" i="18"/>
  <c r="N60" i="18"/>
  <c r="L45" i="18"/>
  <c r="L32" i="18"/>
  <c r="L55" i="18"/>
  <c r="A28" i="36"/>
  <c r="O11" i="36"/>
  <c r="L38" i="18"/>
  <c r="Q38" i="18" s="1"/>
  <c r="L13" i="35"/>
  <c r="L14" i="35"/>
  <c r="AG6" i="35"/>
  <c r="AG9" i="35" s="1"/>
  <c r="AF6" i="35"/>
  <c r="AF4" i="35"/>
  <c r="L42" i="18"/>
  <c r="R42" i="18" s="1"/>
  <c r="L64" i="18"/>
  <c r="N64" i="18"/>
  <c r="AB26" i="18"/>
  <c r="L31" i="18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5" i="18"/>
  <c r="L43" i="18"/>
  <c r="N43" i="18"/>
  <c r="L26" i="18"/>
  <c r="L27" i="18"/>
  <c r="L16" i="18"/>
  <c r="L14" i="18"/>
  <c r="L13" i="18"/>
  <c r="L28" i="18"/>
  <c r="L37" i="18"/>
  <c r="L47" i="18"/>
  <c r="P47" i="18"/>
  <c r="L25" i="18"/>
  <c r="L21" i="18"/>
  <c r="R21" i="18"/>
  <c r="L24" i="18"/>
  <c r="L44" i="18"/>
  <c r="N44" i="18" s="1"/>
  <c r="P44" i="18" s="1"/>
  <c r="L15" i="18"/>
  <c r="L54" i="18"/>
  <c r="L53" i="18"/>
  <c r="S53" i="18"/>
  <c r="L41" i="18"/>
  <c r="L29" i="18"/>
  <c r="L50" i="18"/>
  <c r="S50" i="18"/>
  <c r="L23" i="18"/>
  <c r="L61" i="18"/>
  <c r="R61" i="18" s="1"/>
  <c r="L59" i="18"/>
  <c r="N59" i="18" s="1"/>
  <c r="L30" i="18"/>
  <c r="Q30" i="18" s="1"/>
  <c r="L51" i="18"/>
  <c r="S51" i="18" s="1"/>
  <c r="L52" i="18"/>
  <c r="N52" i="18" s="1"/>
  <c r="L57" i="18"/>
  <c r="L49" i="18"/>
  <c r="L22" i="18"/>
  <c r="R22" i="18"/>
  <c r="K62" i="18"/>
  <c r="L62" i="18" s="1"/>
  <c r="E37" i="18"/>
  <c r="E47" i="18"/>
  <c r="E24" i="18"/>
  <c r="E54" i="18"/>
  <c r="E53" i="18"/>
  <c r="E29" i="18"/>
  <c r="E50" i="18"/>
  <c r="E23" i="18"/>
  <c r="E61" i="18"/>
  <c r="E59" i="18"/>
  <c r="E30" i="18"/>
  <c r="E51" i="18"/>
  <c r="E52" i="18"/>
  <c r="E57" i="18"/>
  <c r="E49" i="18"/>
  <c r="AD22" i="18"/>
  <c r="AD43" i="18"/>
  <c r="I15" i="3"/>
  <c r="AG4" i="18"/>
  <c r="AG6" i="18"/>
  <c r="AG9" i="18"/>
  <c r="AG10" i="18"/>
  <c r="AG11" i="18" s="1"/>
  <c r="AH6" i="18"/>
  <c r="AH9" i="18"/>
  <c r="AB22" i="18"/>
  <c r="AB43" i="18"/>
  <c r="AF21" i="18"/>
  <c r="AD29" i="18"/>
  <c r="AE23" i="18"/>
  <c r="AE69" i="18"/>
  <c r="U15" i="18"/>
  <c r="U64" i="18"/>
  <c r="R14" i="37"/>
  <c r="S20" i="37"/>
  <c r="Q14" i="37"/>
  <c r="Q20" i="37"/>
  <c r="U20" i="37"/>
  <c r="S15" i="37"/>
  <c r="Q15" i="37"/>
  <c r="S14" i="37"/>
  <c r="U14" i="37"/>
  <c r="R22" i="37"/>
  <c r="Q17" i="37"/>
  <c r="S17" i="37"/>
  <c r="AG9" i="33"/>
  <c r="S61" i="18"/>
  <c r="P52" i="18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N39" i="18"/>
  <c r="R39" i="18"/>
  <c r="Q51" i="18"/>
  <c r="S35" i="18"/>
  <c r="R35" i="18"/>
  <c r="U35" i="18"/>
  <c r="AA35" i="18"/>
  <c r="N14" i="18"/>
  <c r="P14" i="18" s="1"/>
  <c r="N21" i="18"/>
  <c r="P21" i="18" s="1"/>
  <c r="Q13" i="18"/>
  <c r="R45" i="18"/>
  <c r="Q37" i="18"/>
  <c r="S21" i="18"/>
  <c r="N13" i="35"/>
  <c r="P13" i="35"/>
  <c r="S13" i="35" s="1"/>
  <c r="S14" i="35" s="1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N14" i="35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Q19" i="37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Q21" i="18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S22" i="37"/>
  <c r="T52" i="38"/>
  <c r="R52" i="38"/>
  <c r="V52" i="38" s="1"/>
  <c r="S52" i="38"/>
  <c r="O52" i="38"/>
  <c r="Q52" i="38" s="1"/>
  <c r="AB52" i="38" s="1"/>
  <c r="N49" i="18"/>
  <c r="R17" i="37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R13" i="35"/>
  <c r="R14" i="35" s="1"/>
  <c r="AB15" i="38"/>
  <c r="S16" i="18"/>
  <c r="S60" i="18"/>
  <c r="S36" i="18"/>
  <c r="U36" i="18" s="1"/>
  <c r="Q54" i="18"/>
  <c r="R60" i="18"/>
  <c r="Q60" i="18"/>
  <c r="U60" i="18"/>
  <c r="Q19" i="18"/>
  <c r="S19" i="18"/>
  <c r="U19" i="18" s="1"/>
  <c r="AA19" i="18" s="1"/>
  <c r="R36" i="18"/>
  <c r="R52" i="18"/>
  <c r="U52" i="18" s="1"/>
  <c r="S52" i="18"/>
  <c r="Q52" i="18"/>
  <c r="R30" i="18"/>
  <c r="Q20" i="18"/>
  <c r="S63" i="18"/>
  <c r="R54" i="18"/>
  <c r="U54" i="18"/>
  <c r="AA54" i="18"/>
  <c r="S54" i="18"/>
  <c r="N54" i="18"/>
  <c r="P54" i="18"/>
  <c r="R27" i="18"/>
  <c r="N35" i="18"/>
  <c r="P35" i="18" s="1"/>
  <c r="S58" i="18"/>
  <c r="N15" i="18"/>
  <c r="P15" i="18" s="1"/>
  <c r="AA15" i="18" s="1"/>
  <c r="AG7" i="18"/>
  <c r="AG8" i="18"/>
  <c r="AH7" i="18"/>
  <c r="R26" i="18"/>
  <c r="N26" i="18"/>
  <c r="P26" i="18"/>
  <c r="R58" i="18"/>
  <c r="N61" i="18"/>
  <c r="N19" i="18"/>
  <c r="P19" i="18"/>
  <c r="R19" i="18"/>
  <c r="R63" i="18"/>
  <c r="N63" i="18"/>
  <c r="P63" i="18"/>
  <c r="R55" i="18"/>
  <c r="R53" i="18"/>
  <c r="N50" i="18"/>
  <c r="P50" i="18"/>
  <c r="AA50" i="18" s="1"/>
  <c r="R50" i="18"/>
  <c r="Q49" i="18"/>
  <c r="N46" i="18"/>
  <c r="P46" i="18" s="1"/>
  <c r="S46" i="18"/>
  <c r="Q45" i="18"/>
  <c r="U45" i="18" s="1"/>
  <c r="S45" i="18"/>
  <c r="R44" i="18"/>
  <c r="N42" i="18"/>
  <c r="N41" i="18"/>
  <c r="P41" i="18" s="1"/>
  <c r="AA41" i="18" s="1"/>
  <c r="R41" i="18"/>
  <c r="Q40" i="18"/>
  <c r="Q39" i="18"/>
  <c r="R37" i="18"/>
  <c r="Q32" i="18"/>
  <c r="R31" i="18"/>
  <c r="N31" i="18"/>
  <c r="P31" i="18" s="1"/>
  <c r="AA31" i="18" s="1"/>
  <c r="R29" i="18"/>
  <c r="S17" i="18"/>
  <c r="N22" i="37"/>
  <c r="P22" i="37"/>
  <c r="AA22" i="37" s="1"/>
  <c r="Q22" i="37"/>
  <c r="U22" i="37"/>
  <c r="R21" i="37"/>
  <c r="N19" i="37"/>
  <c r="P19" i="37"/>
  <c r="R19" i="37"/>
  <c r="U19" i="37"/>
  <c r="U15" i="37"/>
  <c r="N15" i="37"/>
  <c r="P15" i="37"/>
  <c r="AA15" i="37" s="1"/>
  <c r="N13" i="37"/>
  <c r="P13" i="37"/>
  <c r="Q13" i="37"/>
  <c r="U13" i="37" s="1"/>
  <c r="R13" i="37"/>
  <c r="AA19" i="37"/>
  <c r="S44" i="18"/>
  <c r="Q57" i="18"/>
  <c r="Q26" i="18"/>
  <c r="U26" i="18" s="1"/>
  <c r="AA26" i="18" s="1"/>
  <c r="S26" i="18"/>
  <c r="Q58" i="18"/>
  <c r="U58" i="18"/>
  <c r="N53" i="18"/>
  <c r="P53" i="18" s="1"/>
  <c r="S57" i="18"/>
  <c r="Q50" i="18"/>
  <c r="U50" i="18" s="1"/>
  <c r="R24" i="18"/>
  <c r="Q28" i="18"/>
  <c r="S43" i="18"/>
  <c r="Q53" i="18"/>
  <c r="U53" i="18" s="1"/>
  <c r="R16" i="18"/>
  <c r="P64" i="18"/>
  <c r="AA64" i="18"/>
  <c r="P40" i="18"/>
  <c r="S29" i="18"/>
  <c r="Q44" i="18"/>
  <c r="R40" i="18"/>
  <c r="R43" i="18"/>
  <c r="Q46" i="18"/>
  <c r="U46" i="18" s="1"/>
  <c r="S40" i="18"/>
  <c r="U40" i="18"/>
  <c r="Q16" i="18"/>
  <c r="N29" i="18"/>
  <c r="P29" i="18" s="1"/>
  <c r="AA29" i="18" s="1"/>
  <c r="N16" i="18"/>
  <c r="P16" i="18" s="1"/>
  <c r="P43" i="18"/>
  <c r="S30" i="18"/>
  <c r="U30" i="18" s="1"/>
  <c r="Q43" i="18"/>
  <c r="U43" i="18" s="1"/>
  <c r="R23" i="18"/>
  <c r="R57" i="18"/>
  <c r="U57" i="18" s="1"/>
  <c r="Q17" i="18"/>
  <c r="Q22" i="18"/>
  <c r="Q29" i="18"/>
  <c r="U29" i="18" s="1"/>
  <c r="S37" i="18"/>
  <c r="U37" i="18"/>
  <c r="P42" i="18"/>
  <c r="AA42" i="18" s="1"/>
  <c r="P61" i="18"/>
  <c r="N30" i="18"/>
  <c r="P30" i="18"/>
  <c r="AA30" i="18"/>
  <c r="Q42" i="18"/>
  <c r="U42" i="18" s="1"/>
  <c r="N13" i="18"/>
  <c r="S22" i="18"/>
  <c r="U22" i="18"/>
  <c r="N23" i="18"/>
  <c r="P23" i="18"/>
  <c r="N37" i="18"/>
  <c r="P37" i="18"/>
  <c r="AA37" i="18" s="1"/>
  <c r="S13" i="18"/>
  <c r="S42" i="18"/>
  <c r="N32" i="18"/>
  <c r="P32" i="18" s="1"/>
  <c r="AA32" i="18"/>
  <c r="P17" i="18"/>
  <c r="N22" i="18"/>
  <c r="P22" i="18"/>
  <c r="Q61" i="18"/>
  <c r="U61" i="18" s="1"/>
  <c r="Q23" i="18"/>
  <c r="U23" i="18" s="1"/>
  <c r="S23" i="18"/>
  <c r="P13" i="18"/>
  <c r="N16" i="37"/>
  <c r="P16" i="37" s="1"/>
  <c r="L23" i="37"/>
  <c r="R16" i="37"/>
  <c r="S16" i="37"/>
  <c r="AA13" i="37"/>
  <c r="N27" i="18"/>
  <c r="P27" i="18" s="1"/>
  <c r="S27" i="18"/>
  <c r="S18" i="18"/>
  <c r="R18" i="18"/>
  <c r="Q18" i="18"/>
  <c r="N18" i="18"/>
  <c r="P18" i="18" s="1"/>
  <c r="AA18" i="18" s="1"/>
  <c r="Q13" i="35"/>
  <c r="AA27" i="39"/>
  <c r="R32" i="18"/>
  <c r="S32" i="18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P14" i="35"/>
  <c r="U17" i="39"/>
  <c r="AA36" i="39"/>
  <c r="AA14" i="39"/>
  <c r="V55" i="38"/>
  <c r="N57" i="18"/>
  <c r="P57" i="18"/>
  <c r="Q41" i="18"/>
  <c r="S41" i="18"/>
  <c r="Q31" i="18"/>
  <c r="S31" i="18"/>
  <c r="U31" i="18" s="1"/>
  <c r="S30" i="38"/>
  <c r="T30" i="38"/>
  <c r="O30" i="38"/>
  <c r="R30" i="38"/>
  <c r="O31" i="38"/>
  <c r="T31" i="38"/>
  <c r="Q31" i="38"/>
  <c r="AB31" i="38" s="1"/>
  <c r="Q27" i="18"/>
  <c r="U27" i="18"/>
  <c r="U63" i="18"/>
  <c r="U16" i="39"/>
  <c r="AA59" i="39"/>
  <c r="U21" i="18"/>
  <c r="AA21" i="18" s="1"/>
  <c r="AA43" i="39"/>
  <c r="U46" i="39"/>
  <c r="AA46" i="39"/>
  <c r="R17" i="38"/>
  <c r="S17" i="38"/>
  <c r="T17" i="38"/>
  <c r="O17" i="38"/>
  <c r="Q17" i="38" s="1"/>
  <c r="AB17" i="38" s="1"/>
  <c r="N45" i="18"/>
  <c r="P45" i="18" s="1"/>
  <c r="AA45" i="18" s="1"/>
  <c r="L33" i="18"/>
  <c r="P48" i="18"/>
  <c r="AH35" i="18"/>
  <c r="AH36" i="18"/>
  <c r="AH37" i="18" s="1"/>
  <c r="AH8" i="18"/>
  <c r="AH10" i="18"/>
  <c r="AH11" i="18" s="1"/>
  <c r="N25" i="18"/>
  <c r="P25" i="18" s="1"/>
  <c r="S49" i="18"/>
  <c r="Q27" i="38"/>
  <c r="R51" i="18"/>
  <c r="N51" i="18"/>
  <c r="P51" i="18"/>
  <c r="Q25" i="1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Q56" i="18"/>
  <c r="S56" i="18"/>
  <c r="N56" i="18"/>
  <c r="P56" i="18" s="1"/>
  <c r="AA56" i="18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R56" i="18"/>
  <c r="N66" i="39"/>
  <c r="P66" i="39" s="1"/>
  <c r="AA66" i="39" s="1"/>
  <c r="N62" i="39"/>
  <c r="P62" i="39" s="1"/>
  <c r="R67" i="39"/>
  <c r="U67" i="39" s="1"/>
  <c r="R63" i="39"/>
  <c r="S66" i="39"/>
  <c r="S62" i="39"/>
  <c r="R48" i="18"/>
  <c r="U48" i="18" s="1"/>
  <c r="N36" i="18"/>
  <c r="P36" i="18"/>
  <c r="AA36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U56" i="18"/>
  <c r="U41" i="18"/>
  <c r="V34" i="38"/>
  <c r="U32" i="18"/>
  <c r="Q13" i="38"/>
  <c r="U47" i="18"/>
  <c r="U18" i="18"/>
  <c r="U13" i="35"/>
  <c r="Z13" i="35" s="1"/>
  <c r="Z14" i="35" s="1"/>
  <c r="Q14" i="35"/>
  <c r="R33" i="18"/>
  <c r="N33" i="18"/>
  <c r="P33" i="18" s="1"/>
  <c r="Q33" i="18"/>
  <c r="U33" i="18" s="1"/>
  <c r="S33" i="18"/>
  <c r="V17" i="38"/>
  <c r="V30" i="38"/>
  <c r="U48" i="39"/>
  <c r="AA29" i="39"/>
  <c r="U14" i="35"/>
  <c r="N62" i="18"/>
  <c r="P62" i="18" s="1"/>
  <c r="AA62" i="18" s="1"/>
  <c r="R62" i="18"/>
  <c r="S62" i="18"/>
  <c r="Q62" i="18"/>
  <c r="AA47" i="18"/>
  <c r="U62" i="18"/>
  <c r="Q34" i="18"/>
  <c r="N34" i="18"/>
  <c r="P34" i="18" s="1"/>
  <c r="AA34" i="18" s="1"/>
  <c r="R34" i="18"/>
  <c r="U34" i="18"/>
  <c r="P60" i="18"/>
  <c r="AA60" i="18" s="1"/>
  <c r="AA57" i="18" l="1"/>
  <c r="AA20" i="39"/>
  <c r="AA67" i="39"/>
  <c r="AA48" i="18"/>
  <c r="AA53" i="18"/>
  <c r="AA33" i="18"/>
  <c r="AF10" i="35"/>
  <c r="AF11" i="35" s="1"/>
  <c r="N14" i="33"/>
  <c r="P13" i="33"/>
  <c r="AA21" i="39"/>
  <c r="AA17" i="39"/>
  <c r="AA52" i="18"/>
  <c r="U17" i="37"/>
  <c r="S59" i="18"/>
  <c r="Q59" i="18"/>
  <c r="S24" i="18"/>
  <c r="Q24" i="18"/>
  <c r="N24" i="18"/>
  <c r="P24" i="18" s="1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22" i="18"/>
  <c r="U16" i="18"/>
  <c r="AA16" i="18" s="1"/>
  <c r="AA63" i="18"/>
  <c r="AA56" i="39"/>
  <c r="V27" i="38"/>
  <c r="AB27" i="38" s="1"/>
  <c r="AB25" i="38"/>
  <c r="AA60" i="39"/>
  <c r="AA28" i="39"/>
  <c r="AA40" i="39"/>
  <c r="Q58" i="39"/>
  <c r="U58" i="39" s="1"/>
  <c r="AA38" i="39"/>
  <c r="AA27" i="18"/>
  <c r="AA61" i="18"/>
  <c r="P59" i="18"/>
  <c r="AA40" i="18"/>
  <c r="R59" i="18"/>
  <c r="AB34" i="38"/>
  <c r="AA26" i="39"/>
  <c r="AA25" i="39"/>
  <c r="V25" i="38"/>
  <c r="AB44" i="38"/>
  <c r="AA16" i="39"/>
  <c r="AA49" i="39"/>
  <c r="U51" i="18"/>
  <c r="AA51" i="18" s="1"/>
  <c r="V22" i="38"/>
  <c r="R28" i="18"/>
  <c r="U28" i="18" s="1"/>
  <c r="N28" i="18"/>
  <c r="P28" i="18" s="1"/>
  <c r="AA28" i="18" s="1"/>
  <c r="S28" i="18"/>
  <c r="R38" i="18"/>
  <c r="U38" i="18" s="1"/>
  <c r="S38" i="18"/>
  <c r="N38" i="18"/>
  <c r="P38" i="18" s="1"/>
  <c r="AA14" i="37"/>
  <c r="Q18" i="37"/>
  <c r="N18" i="37"/>
  <c r="P18" i="37" s="1"/>
  <c r="R18" i="37"/>
  <c r="R23" i="37" s="1"/>
  <c r="N21" i="37"/>
  <c r="P21" i="37"/>
  <c r="S21" i="37"/>
  <c r="S23" i="37" s="1"/>
  <c r="Q21" i="37"/>
  <c r="AI9" i="38"/>
  <c r="AI8" i="38"/>
  <c r="P20" i="18"/>
  <c r="N20" i="18"/>
  <c r="S20" i="18"/>
  <c r="R20" i="18"/>
  <c r="U20" i="18" s="1"/>
  <c r="U16" i="37"/>
  <c r="AA16" i="37" s="1"/>
  <c r="N17" i="37"/>
  <c r="N23" i="37" s="1"/>
  <c r="P17" i="37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49" i="18"/>
  <c r="U49" i="18" s="1"/>
  <c r="P49" i="18"/>
  <c r="AA49" i="18" s="1"/>
  <c r="R14" i="18"/>
  <c r="Q14" i="18"/>
  <c r="S14" i="18"/>
  <c r="S65" i="18" s="1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AA23" i="18"/>
  <c r="U17" i="18"/>
  <c r="AA17" i="18" s="1"/>
  <c r="AA43" i="18"/>
  <c r="U44" i="18"/>
  <c r="AA44" i="18" s="1"/>
  <c r="AA46" i="18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5" i="18"/>
  <c r="R25" i="18"/>
  <c r="U25" i="18" s="1"/>
  <c r="AA25" i="18" s="1"/>
  <c r="S55" i="18"/>
  <c r="Q55" i="18"/>
  <c r="N55" i="18"/>
  <c r="P55" i="18" s="1"/>
  <c r="P39" i="18"/>
  <c r="S39" i="18"/>
  <c r="U39" i="18" s="1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L65" i="18"/>
  <c r="N20" i="37"/>
  <c r="P20" i="37"/>
  <c r="AA20" i="37" s="1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N58" i="18"/>
  <c r="P58" i="18" s="1"/>
  <c r="AA58" i="18" s="1"/>
  <c r="R13" i="18"/>
  <c r="R65" i="18" l="1"/>
  <c r="AA53" i="39"/>
  <c r="P35" i="39"/>
  <c r="AA35" i="39" s="1"/>
  <c r="N69" i="39"/>
  <c r="O62" i="38"/>
  <c r="S69" i="39"/>
  <c r="U14" i="18"/>
  <c r="AA14" i="18" s="1"/>
  <c r="Q65" i="18"/>
  <c r="V38" i="38"/>
  <c r="AB38" i="38" s="1"/>
  <c r="AA20" i="18"/>
  <c r="U21" i="37"/>
  <c r="AA38" i="18"/>
  <c r="U24" i="18"/>
  <c r="AB14" i="38"/>
  <c r="Q62" i="38"/>
  <c r="U13" i="33"/>
  <c r="U14" i="33" s="1"/>
  <c r="R14" i="33"/>
  <c r="AA39" i="18"/>
  <c r="AB37" i="38"/>
  <c r="P23" i="37"/>
  <c r="AA17" i="37"/>
  <c r="U13" i="18"/>
  <c r="AB54" i="38"/>
  <c r="U22" i="39"/>
  <c r="Q69" i="39"/>
  <c r="V56" i="38"/>
  <c r="AH10" i="39"/>
  <c r="AH11" i="39" s="1"/>
  <c r="AA21" i="37"/>
  <c r="Q23" i="37"/>
  <c r="U18" i="37"/>
  <c r="U23" i="37" s="1"/>
  <c r="P69" i="39"/>
  <c r="V62" i="38"/>
  <c r="U59" i="18"/>
  <c r="AA59" i="18" s="1"/>
  <c r="P14" i="33"/>
  <c r="Z13" i="33"/>
  <c r="Z14" i="33" s="1"/>
  <c r="AB59" i="38"/>
  <c r="V24" i="38"/>
  <c r="AB24" i="38" s="1"/>
  <c r="S62" i="38"/>
  <c r="V36" i="38"/>
  <c r="AB36" i="38" s="1"/>
  <c r="U55" i="18"/>
  <c r="AA55" i="18" s="1"/>
  <c r="U69" i="39"/>
  <c r="N65" i="18"/>
  <c r="AA22" i="39"/>
  <c r="AB56" i="38"/>
  <c r="AI10" i="38"/>
  <c r="AI11" i="38" s="1"/>
  <c r="AA13" i="39"/>
  <c r="AA69" i="39" s="1"/>
  <c r="AA24" i="18"/>
  <c r="P65" i="18"/>
  <c r="AB13" i="38"/>
  <c r="AA18" i="37" l="1"/>
  <c r="AA23" i="37" s="1"/>
  <c r="AB62" i="38"/>
  <c r="AA13" i="18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H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01/11/2018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HĐLĐ từ 01/04/2021: 4.420.000đ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KimAnh</author>
    <author>Windows User</author>
    <author>admin</author>
    <author>huynh-panda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0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
</t>
        </r>
      </text>
    </comment>
    <comment ref="K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5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3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4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I56" authorId="5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- 5.358.132 từ 01/9/2022</t>
        </r>
      </text>
    </comment>
    <comment ref="H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59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I6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sharedStrings.xml><?xml version="1.0" encoding="utf-8"?>
<sst xmlns="http://schemas.openxmlformats.org/spreadsheetml/2006/main" count="1544" uniqueCount="438">
  <si>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</si>
  <si>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</si>
  <si>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</si>
  <si>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</si>
  <si>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</si>
  <si>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</si>
  <si>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</si>
  <si>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</si>
  <si>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</si>
  <si>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</si>
  <si>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</si>
  <si>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</si>
  <si>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</si>
  <si>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</si>
  <si>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</si>
  <si>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</si>
  <si>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</si>
  <si>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</si>
  <si>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</si>
  <si>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</si>
  <si>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</si>
  <si>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</si>
  <si>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</si>
  <si>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</si>
  <si>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</si>
  <si>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</si>
  <si>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</si>
  <si>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</si>
  <si>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</si>
  <si>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</si>
  <si>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</si>
  <si>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</si>
  <si>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</si>
  <si>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</si>
  <si>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</si>
  <si>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</si>
  <si>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</si>
  <si>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</si>
  <si>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</si>
  <si>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</si>
  <si>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</si>
  <si>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</si>
  <si>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</si>
  <si>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</si>
  <si>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</si>
  <si>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</si>
  <si>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</si>
  <si>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</si>
  <si>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 xml:space="preserve">Số tháng hưởng 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</si>
  <si>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</si>
  <si>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</si>
  <si>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</si>
  <si>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</si>
  <si>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</si>
  <si>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</si>
  <si>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</si>
  <si>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</si>
  <si>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</si>
  <si>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</si>
  <si>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</si>
  <si>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</si>
  <si>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</si>
  <si>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</si>
  <si>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</si>
  <si>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</si>
  <si>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</si>
  <si>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</si>
  <si>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</si>
  <si>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</si>
  <si>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</si>
  <si>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</si>
  <si>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</si>
  <si>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</si>
  <si>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</si>
  <si>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</si>
  <si>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</si>
  <si>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</si>
  <si>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</si>
  <si>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</si>
  <si>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</si>
  <si>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</si>
  <si>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</si>
  <si>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</si>
  <si>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</si>
  <si>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</si>
  <si>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</si>
  <si>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</si>
  <si>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</si>
  <si>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</si>
  <si>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</si>
  <si>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</si>
  <si>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</si>
  <si>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</si>
  <si>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</si>
  <si>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</si>
  <si>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</si>
  <si>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</si>
  <si>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</si>
  <si>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</si>
  <si>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</si>
  <si>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</si>
  <si>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</si>
  <si>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</si>
  <si>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</si>
  <si>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</si>
  <si>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</si>
  <si>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</si>
  <si>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</si>
  <si>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</si>
  <si>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</si>
  <si>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</si>
  <si>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</si>
  <si>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</si>
  <si>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</si>
  <si>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</si>
  <si>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</si>
  <si>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</si>
  <si>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</si>
  <si>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</si>
  <si>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</si>
  <si>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</si>
  <si>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</si>
  <si>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</si>
  <si>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</si>
  <si>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</si>
  <si>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</si>
  <si>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</si>
  <si>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</si>
  <si>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</si>
  <si>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</si>
  <si>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</si>
  <si>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</si>
  <si>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</si>
  <si>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</si>
  <si>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</si>
  <si>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</si>
  <si>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</si>
  <si>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</si>
  <si>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</si>
  <si>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</si>
  <si>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</si>
  <si>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</si>
  <si>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</si>
  <si>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</si>
  <si>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</si>
  <si>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</si>
  <si>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</si>
  <si>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</si>
  <si>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</si>
  <si>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</si>
  <si>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</si>
  <si>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</si>
  <si>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</si>
  <si>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</si>
  <si>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</si>
  <si>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</si>
  <si>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</si>
  <si>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</si>
  <si>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</si>
  <si>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</si>
  <si>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</si>
  <si>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</si>
  <si>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</si>
  <si>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</si>
  <si>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</si>
  <si>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</si>
  <si>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</si>
  <si>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</si>
  <si>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</si>
  <si>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</si>
  <si>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</si>
  <si>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</si>
  <si>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</si>
  <si>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</si>
  <si>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</si>
  <si>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</si>
  <si>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</si>
  <si>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</si>
  <si>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</si>
  <si>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</si>
  <si>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</si>
  <si>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</si>
  <si>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</si>
  <si>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</si>
  <si>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</si>
  <si>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</si>
  <si>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</si>
  <si>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</si>
  <si>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</si>
  <si>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</si>
  <si>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</si>
  <si>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</si>
  <si>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</si>
  <si>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</si>
  <si>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</si>
  <si>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</si>
  <si>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</si>
  <si>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</si>
  <si>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</si>
  <si>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</si>
  <si>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</si>
  <si>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</si>
  <si>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</si>
  <si>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</si>
  <si>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</si>
  <si>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</si>
  <si>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</si>
  <si>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</si>
  <si>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</si>
  <si>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</si>
  <si>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</si>
  <si>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</si>
  <si>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</si>
  <si>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</si>
  <si>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</si>
  <si>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</si>
  <si>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</si>
  <si>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</si>
  <si>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</si>
  <si>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</si>
  <si>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</si>
  <si>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</si>
  <si>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</si>
  <si>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</si>
  <si>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</si>
  <si>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</si>
  <si>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</si>
  <si>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</si>
  <si>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</si>
  <si>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</si>
  <si>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</si>
  <si>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</si>
  <si>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</si>
  <si>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</si>
  <si>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</si>
  <si>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</si>
  <si>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</si>
  <si>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</si>
  <si>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</si>
  <si>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</si>
  <si>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</si>
  <si>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</si>
  <si>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</si>
  <si>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</si>
  <si>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</si>
  <si>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</si>
  <si>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</si>
  <si>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</si>
  <si>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</si>
  <si>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</si>
  <si>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</si>
  <si>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</si>
  <si>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</si>
  <si>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</si>
  <si>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</si>
  <si>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</si>
  <si>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</si>
  <si>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</si>
  <si>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</si>
  <si>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</si>
  <si>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</si>
  <si>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</si>
  <si>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</si>
  <si>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</si>
  <si>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</si>
  <si>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</si>
  <si>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</si>
  <si>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</si>
  <si>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</si>
  <si>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</si>
  <si>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</si>
  <si>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</si>
  <si>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</si>
  <si>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</si>
  <si>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</si>
  <si>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</si>
  <si>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</si>
  <si>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</si>
  <si>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</si>
  <si>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</si>
  <si>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</si>
  <si>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</si>
  <si>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</si>
  <si>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</si>
  <si>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</si>
  <si>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</si>
  <si>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</si>
  <si>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</si>
  <si>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</si>
  <si>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</si>
  <si>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</si>
  <si>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</si>
  <si>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(8)=(6)x(7)x85%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</si>
  <si>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</si>
  <si>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</si>
  <si>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</si>
  <si>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</si>
  <si>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</si>
  <si>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</si>
  <si>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</si>
  <si>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</si>
  <si>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</si>
  <si>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</si>
  <si>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</si>
  <si>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</si>
  <si>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</si>
  <si>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</si>
  <si>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</si>
  <si>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</si>
  <si>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</si>
  <si>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</si>
  <si>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</si>
  <si>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</si>
  <si>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</si>
  <si>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</si>
  <si>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</si>
  <si>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</si>
  <si>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</si>
  <si>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</si>
  <si>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</si>
  <si>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</si>
  <si>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</si>
  <si>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Trương Phú Cường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</si>
  <si>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</si>
  <si>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</si>
  <si>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</si>
  <si>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</si>
  <si>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</si>
  <si>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</si>
  <si>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</si>
  <si>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</si>
  <si>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</si>
  <si>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</si>
  <si>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</si>
  <si>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</si>
  <si>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</si>
  <si>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</si>
  <si>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</si>
  <si>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</si>
  <si>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</si>
  <si>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</si>
  <si>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</si>
  <si>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079091000942</t>
  </si>
  <si>
    <t>0016100029433008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</si>
  <si>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</si>
  <si>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</si>
  <si>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</si>
  <si>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</si>
  <si>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</si>
  <si>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</si>
  <si>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</si>
  <si>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</si>
  <si>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</si>
  <si>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</si>
  <si>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</si>
  <si>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</si>
  <si>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</si>
  <si>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</si>
  <si>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</si>
  <si>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</si>
  <si>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</si>
  <si>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</si>
  <si>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DANH SÁCH NHÂN VIÊN HĐ THEO NGHỊ ĐỊNH 161/2018/NĐ-CP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</si>
  <si>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</si>
  <si>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</si>
  <si>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</si>
  <si>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</si>
  <si>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</si>
  <si>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</si>
  <si>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</si>
  <si>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</si>
  <si>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</si>
  <si>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</si>
  <si>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</si>
  <si>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</si>
  <si>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</si>
  <si>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</si>
  <si>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</si>
  <si>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</si>
  <si>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</si>
  <si>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</si>
  <si>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</si>
  <si>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</si>
  <si>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</si>
  <si>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</si>
  <si>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</si>
  <si>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>TRUY LÃNH TIỀN LƯƠNG THÁNG 5 NĂM 2022</t>
  </si>
  <si>
    <t>Ba triệu chín trăm năm mươi lăm ngàn chín trăm đồng.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</si>
  <si>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</si>
  <si>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</si>
  <si>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</si>
  <si>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</si>
  <si>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</si>
  <si>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</si>
  <si>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</si>
  <si>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</si>
  <si>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</si>
  <si>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</si>
  <si>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</si>
  <si>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</si>
  <si>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</si>
  <si>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</si>
  <si>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</si>
  <si>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</si>
  <si>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</si>
  <si>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</si>
  <si>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</si>
  <si>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</si>
  <si>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</si>
  <si>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QĐ NL từ 1/7/2022</t>
  </si>
  <si>
    <t>HĐ Thử việc từ 01/8/2022 đến hết 31/8/2022</t>
  </si>
  <si>
    <t>KHỐI CHUYÊN NGHIỆP LÃNH TIỀN LƯƠNG THỬ VIỆC THÁNG 8/2022</t>
  </si>
  <si>
    <t>Thành phố Hồ Chí Minh, ngày 05 tháng 9 năm 2022</t>
  </si>
  <si>
    <t>Tám triệu tám trăm mười ngàn tám trăm bảy mươi hai đồng.</t>
  </si>
  <si>
    <t>Trần Khánh Huy</t>
  </si>
  <si>
    <t>Lưu Hoàng Bảo Châu</t>
  </si>
  <si>
    <t>HĐLĐ từ 01/9/2022</t>
  </si>
  <si>
    <t>QĐ NL từ 1/01/2022</t>
  </si>
  <si>
    <t>Bốn mươi sáu triệu bảy trăm sáu mươi hai ngàn không trăm lẻ ba đồng.</t>
  </si>
  <si>
    <t>Nghỉ hộ sản từ 12/10/22 đến hết 11/4/23</t>
  </si>
  <si>
    <t>Phòng Thanh tra Giáo dục - Công tác SV</t>
  </si>
  <si>
    <t>Tháng 12/2022</t>
  </si>
  <si>
    <t>HĐ Từ 01/05/2022</t>
  </si>
  <si>
    <t>HĐLĐ từ 10/06/2022</t>
  </si>
  <si>
    <t>Nghỉ hộ sản hưởng chế độ BHXH từ ngày 12/10/2022 đến hết ngày 11/4/2023. Trừ trên BL T11+12/2022; T1+2+3+4/2023</t>
  </si>
  <si>
    <t>Nghỉ bệnh hưởng chế độ BHXH</t>
  </si>
  <si>
    <t>TT Điều hành và Quản lý dữ liệu</t>
  </si>
  <si>
    <t>Nghỉ bệnh hưởng chế độ BHXH từ ngày 16/11/2022 đến hết ngày 18/11/2022</t>
  </si>
  <si>
    <t>Phòng Khoa học công nghệ và Hợp tác quốc tế</t>
  </si>
  <si>
    <t>Nghỉ bệnh hưởng chế độ BHXH từ ngày 06/12/2022</t>
  </si>
  <si>
    <t>Nghỉ hưởng BHXH từ 13-22/12/22</t>
  </si>
  <si>
    <t>Phòng Quản trị - Dịch vụ</t>
  </si>
  <si>
    <t>Nghỉ bệnh hưởng chế độ BHXH từ ngày 13/12/2022 đến hết ngày 22/12/2022</t>
  </si>
  <si>
    <t>BẢNG ĐIỀU CHỈNH THAY ĐỔI LƯƠNG THÁNG 01/2023</t>
  </si>
  <si>
    <t>Tháng 01/2023</t>
  </si>
  <si>
    <t>LÃNH TIỀN LƯƠNG THÁNG 01 NĂM 2023</t>
  </si>
  <si>
    <t>Thành phố Hồ Chí Minh, ngày 03 tháng 01 năm 2023</t>
  </si>
  <si>
    <t>Hai trăm tám mươi mốt triệu không trăm tám mươi ngàn ba trăm lẻ hai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</si>
</sst>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2">
    <font>
      <sz val="12"/>
      <name val="Times New Roman"/>
    </font>
    <font>
      <sz val="12"/>
      <name val="Times New Roman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670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20" borderId="0" xfId="0" applyFont="1" applyFill="1"/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13" fillId="20" borderId="30" xfId="0" quotePrefix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0" fontId="5" fillId="20" borderId="0" xfId="0" applyFont="1" applyFill="1"/>
    <xf numFmtId="3" fontId="54" fillId="20" borderId="0" xfId="0" applyNumberFormat="1" applyFont="1" applyFill="1" applyBorder="1" applyAlignment="1">
      <alignment horizontal="left" vertical="center"/>
    </xf>
    <xf numFmtId="1" fontId="5" fillId="0" borderId="32" xfId="0" quotePrefix="1" applyNumberFormat="1" applyFont="1" applyBorder="1" applyAlignment="1">
      <alignment horizontal="center" vertical="center" wrapText="1"/>
    </xf>
    <xf numFmtId="173" fontId="5" fillId="0" borderId="34" xfId="28" quotePrefix="1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20" borderId="0" xfId="0" applyFont="1" applyFill="1"/>
    <xf numFmtId="3" fontId="5" fillId="0" borderId="18" xfId="0" quotePrefix="1" applyNumberFormat="1" applyFont="1" applyBorder="1" applyAlignment="1">
      <alignment horizontal="center" vertical="center" wrapText="1"/>
    </xf>
    <xf numFmtId="3" fontId="5" fillId="0" borderId="34" xfId="0" quotePrefix="1" applyNumberFormat="1" applyFont="1" applyBorder="1" applyAlignment="1">
      <alignment horizontal="center" vertical="center" wrapText="1"/>
    </xf>
    <xf numFmtId="0" fontId="43" fillId="22" borderId="16" xfId="0" quotePrefix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3" fontId="4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3" fontId="4" fillId="0" borderId="15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" fillId="0" borderId="0" xfId="0" quotePrefix="1" applyNumberFormat="1" applyFont="1" applyFill="1" applyBorder="1" applyAlignment="1"/>
    <xf numFmtId="3" fontId="7" fillId="0" borderId="0" xfId="0" applyNumberFormat="1" applyFont="1" applyFill="1" applyBorder="1"/>
    <xf numFmtId="170" fontId="7" fillId="0" borderId="0" xfId="0" applyNumberFormat="1" applyFont="1" applyFill="1"/>
    <xf numFmtId="0" fontId="7" fillId="0" borderId="0" xfId="0" applyFont="1" applyFill="1"/>
    <xf numFmtId="3" fontId="4" fillId="0" borderId="15" xfId="0" applyNumberFormat="1" applyFont="1" applyFill="1" applyBorder="1" applyAlignment="1">
      <alignment vertical="center"/>
    </xf>
    <xf numFmtId="0" fontId="7" fillId="0" borderId="0" xfId="0" applyFont="1" applyFill="1" applyBorder="1"/>
    <xf numFmtId="3" fontId="54" fillId="0" borderId="25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wrapText="1"/>
    </xf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quotePrefix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left" vertical="center" wrapText="1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quotePrefix="1" applyFont="1" applyFill="1" applyBorder="1" applyAlignment="1">
      <alignment horizontal="center" vertical="center" wrapText="1"/>
    </xf>
    <xf numFmtId="2" fontId="71" fillId="0" borderId="0" xfId="0" applyNumberFormat="1" applyFont="1" applyFill="1" applyBorder="1" applyAlignment="1">
      <alignment horizontal="center" vertical="center" wrapText="1"/>
    </xf>
    <xf numFmtId="3" fontId="71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8" xfId="0" quotePrefix="1" applyNumberFormat="1" applyFont="1" applyFill="1" applyBorder="1" applyAlignment="1">
      <alignment horizontal="center" vertical="center"/>
    </xf>
    <xf numFmtId="1" fontId="13" fillId="20" borderId="18" xfId="0" applyNumberFormat="1" applyFont="1" applyFill="1" applyBorder="1" applyAlignment="1">
      <alignment horizontal="center" vertical="center"/>
    </xf>
    <xf numFmtId="3" fontId="13" fillId="20" borderId="18" xfId="0" applyNumberFormat="1" applyFont="1" applyFill="1" applyBorder="1" applyAlignment="1">
      <alignment vertical="center"/>
    </xf>
    <xf numFmtId="3" fontId="13" fillId="20" borderId="18" xfId="0" applyNumberFormat="1" applyFont="1" applyFill="1" applyBorder="1" applyAlignment="1">
      <alignment horizontal="center" vertical="center"/>
    </xf>
    <xf numFmtId="3" fontId="13" fillId="20" borderId="20" xfId="0" applyNumberFormat="1" applyFont="1" applyFill="1" applyBorder="1" applyAlignment="1">
      <alignment vertical="center"/>
    </xf>
    <xf numFmtId="172" fontId="13" fillId="20" borderId="20" xfId="0" applyNumberFormat="1" applyFont="1" applyFill="1" applyBorder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horizontal="center" vertical="center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20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13" fillId="20" borderId="36" xfId="0" applyFont="1" applyFill="1" applyBorder="1" applyAlignment="1">
      <alignment vertical="center" wrapText="1"/>
    </xf>
    <xf numFmtId="3" fontId="9" fillId="20" borderId="20" xfId="0" applyNumberFormat="1" applyFont="1" applyFill="1" applyBorder="1" applyAlignment="1">
      <alignment vertical="center"/>
    </xf>
    <xf numFmtId="3" fontId="9" fillId="20" borderId="36" xfId="0" applyNumberFormat="1" applyFont="1" applyFill="1" applyBorder="1" applyAlignment="1">
      <alignment vertical="center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13" fillId="22" borderId="14" xfId="0" applyFont="1" applyFill="1" applyBorder="1" applyAlignment="1">
      <alignment vertical="center" wrapText="1"/>
    </xf>
    <xf numFmtId="1" fontId="9" fillId="22" borderId="16" xfId="0" applyNumberFormat="1" applyFont="1" applyFill="1" applyBorder="1" applyAlignment="1">
      <alignment horizontal="center" vertical="center"/>
    </xf>
    <xf numFmtId="0" fontId="13" fillId="22" borderId="16" xfId="0" applyFont="1" applyFill="1" applyBorder="1" applyAlignment="1">
      <alignment horizontal="center" vertical="center"/>
    </xf>
    <xf numFmtId="3" fontId="13" fillId="22" borderId="16" xfId="0" applyNumberFormat="1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horizontal="center" vertical="center"/>
    </xf>
    <xf numFmtId="3" fontId="13" fillId="22" borderId="14" xfId="0" applyNumberFormat="1" applyFont="1" applyFill="1" applyBorder="1" applyAlignment="1">
      <alignment vertical="center"/>
    </xf>
    <xf numFmtId="3" fontId="13" fillId="22" borderId="14" xfId="0" applyNumberFormat="1" applyFont="1" applyFill="1" applyBorder="1" applyAlignment="1">
      <alignment vertical="center" wrapText="1"/>
    </xf>
    <xf numFmtId="3" fontId="9" fillId="22" borderId="14" xfId="0" applyNumberFormat="1" applyFont="1" applyFill="1" applyBorder="1" applyAlignment="1">
      <alignment vertical="center"/>
    </xf>
    <xf numFmtId="1" fontId="13" fillId="22" borderId="16" xfId="0" applyNumberFormat="1" applyFont="1" applyFill="1" applyBorder="1" applyAlignment="1">
      <alignment horizontal="center" vertical="center"/>
    </xf>
    <xf numFmtId="1" fontId="9" fillId="22" borderId="16" xfId="0" quotePrefix="1" applyNumberFormat="1" applyFont="1" applyFill="1" applyBorder="1" applyAlignment="1">
      <alignment horizontal="center" vertical="center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/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0" fontId="5" fillId="0" borderId="0" xfId="0" applyFont="1" applyFill="1"/>
    <xf numFmtId="3" fontId="5" fillId="0" borderId="0" xfId="0" applyNumberFormat="1" applyFont="1" applyFill="1"/>
    <xf numFmtId="0" fontId="6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/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3" fontId="13" fillId="0" borderId="0" xfId="0" applyNumberFormat="1" applyFont="1" applyFill="1"/>
    <xf numFmtId="0" fontId="9" fillId="0" borderId="0" xfId="0" applyFont="1" applyFill="1" applyAlignment="1">
      <alignment horizontal="center"/>
    </xf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5" fillId="20" borderId="0" xfId="0" applyFont="1" applyFill="1" applyAlignment="1">
      <alignment horizontal="center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/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/>
          <cell r="D5" t="str">
            <v>023827633</v>
          </cell>
        </row>
        <row r="6">
          <cell r="B6" t="str">
            <v>Nguyễn Thị Hoa</v>
          </cell>
          <cell r="C6"/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/>
          <cell r="D8" t="str">
            <v>079083003027</v>
          </cell>
        </row>
        <row r="9">
          <cell r="B9" t="str">
            <v>Trần Thanh Phương</v>
          </cell>
          <cell r="C9"/>
          <cell r="D9" t="str">
            <v>024326689</v>
          </cell>
        </row>
        <row r="10">
          <cell r="B10" t="str">
            <v>Huỳnh Thanh Nhàn</v>
          </cell>
          <cell r="C10"/>
          <cell r="D10" t="str">
            <v>024502357</v>
          </cell>
        </row>
        <row r="11">
          <cell r="B11" t="str">
            <v>Thân Thị Nhung</v>
          </cell>
          <cell r="C11"/>
          <cell r="D11" t="str">
            <v>025877702</v>
          </cell>
        </row>
        <row r="12">
          <cell r="B12" t="str">
            <v>Trần Thị Phương Oanh</v>
          </cell>
          <cell r="C12"/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/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/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/>
          <cell r="D18" t="str">
            <v>025375079</v>
          </cell>
        </row>
        <row r="19">
          <cell r="B19" t="str">
            <v>Nguyễn Thị Hải Hà</v>
          </cell>
          <cell r="C19"/>
          <cell r="D19" t="str">
            <v>023660331</v>
          </cell>
        </row>
        <row r="20">
          <cell r="B20" t="str">
            <v>Nguyễn Thị Tất</v>
          </cell>
          <cell r="C20"/>
          <cell r="D20" t="str">
            <v>290936998</v>
          </cell>
        </row>
        <row r="21">
          <cell r="B21" t="str">
            <v>Lê Hồng Phúc</v>
          </cell>
          <cell r="C21"/>
          <cell r="D21" t="str">
            <v>022643184</v>
          </cell>
        </row>
        <row r="22">
          <cell r="B22" t="str">
            <v>Nguyễn Thị Thanh Thảo</v>
          </cell>
          <cell r="C22"/>
          <cell r="D22" t="str">
            <v>026005827</v>
          </cell>
        </row>
        <row r="23">
          <cell r="B23" t="str">
            <v>Nguyễn Thị Thùy</v>
          </cell>
          <cell r="C23"/>
          <cell r="D23" t="str">
            <v>024985581</v>
          </cell>
        </row>
        <row r="24">
          <cell r="B24" t="str">
            <v>Nguyễn Việt Tiến</v>
          </cell>
          <cell r="C24"/>
          <cell r="D24" t="str">
            <v>024759058</v>
          </cell>
        </row>
        <row r="25">
          <cell r="B25" t="str">
            <v>Phạm Huỳnh Kim Ngân</v>
          </cell>
          <cell r="C25"/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/>
          <cell r="D27" t="str">
            <v>001186011890</v>
          </cell>
        </row>
        <row r="28">
          <cell r="B28" t="str">
            <v>Thái Thị My Sa</v>
          </cell>
          <cell r="C28"/>
          <cell r="D28" t="str">
            <v>197178714</v>
          </cell>
        </row>
        <row r="29">
          <cell r="B29" t="str">
            <v>Võ Minh Phương</v>
          </cell>
          <cell r="C29"/>
          <cell r="D29" t="str">
            <v>212334198</v>
          </cell>
        </row>
        <row r="30">
          <cell r="B30" t="str">
            <v>Võ Thị Lệ Trân</v>
          </cell>
          <cell r="C30"/>
          <cell r="D30" t="str">
            <v>025408857</v>
          </cell>
        </row>
        <row r="31">
          <cell r="B31" t="str">
            <v>Võ Thị Xuân Thơ</v>
          </cell>
          <cell r="C31"/>
          <cell r="D31" t="str">
            <v>024734659</v>
          </cell>
        </row>
        <row r="32">
          <cell r="B32" t="str">
            <v>Lê Hồng Sơn</v>
          </cell>
          <cell r="C32"/>
          <cell r="D32" t="str">
            <v>0208527722</v>
          </cell>
        </row>
        <row r="33">
          <cell r="B33" t="str">
            <v>Vương Hội Khánh</v>
          </cell>
          <cell r="C33"/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/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/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/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/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/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/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/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/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/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/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/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/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/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/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/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/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/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/>
          <cell r="D234" t="str">
            <v>024941650</v>
          </cell>
        </row>
        <row r="235">
          <cell r="B235" t="str">
            <v>Mai Nguyễn Hoàng Yến</v>
          </cell>
          <cell r="C235"/>
          <cell r="D235" t="str">
            <v>023124949</v>
          </cell>
        </row>
        <row r="236">
          <cell r="B236" t="str">
            <v>Nguyễn Thị Ngọc Anh</v>
          </cell>
          <cell r="C236"/>
          <cell r="D236" t="str">
            <v>020155632</v>
          </cell>
        </row>
        <row r="237">
          <cell r="B237" t="str">
            <v>Nguyễn Thị Thanh Hòa</v>
          </cell>
          <cell r="C237"/>
          <cell r="D237" t="str">
            <v>025947357</v>
          </cell>
        </row>
        <row r="238">
          <cell r="B238" t="str">
            <v>Lê Hửu Nhân</v>
          </cell>
          <cell r="C238"/>
          <cell r="D238" t="str">
            <v>381755433</v>
          </cell>
        </row>
        <row r="239">
          <cell r="B239" t="str">
            <v>Nguyễn Thị Thảo</v>
          </cell>
          <cell r="C239"/>
          <cell r="D239" t="str">
            <v>025804258</v>
          </cell>
        </row>
        <row r="240">
          <cell r="B240" t="str">
            <v>Phạm Huy Hoàng</v>
          </cell>
          <cell r="C240"/>
          <cell r="D240" t="str">
            <v>023790728</v>
          </cell>
        </row>
        <row r="241">
          <cell r="B241" t="str">
            <v>Trần Quốc Định</v>
          </cell>
          <cell r="C241"/>
          <cell r="D241" t="str">
            <v>334615169</v>
          </cell>
        </row>
        <row r="242">
          <cell r="B242" t="str">
            <v>Trương Thị Hồng</v>
          </cell>
          <cell r="C242"/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/>
          <cell r="D244" t="str">
            <v>025548580</v>
          </cell>
        </row>
        <row r="245">
          <cell r="B245" t="str">
            <v>Hà Thị Hậu</v>
          </cell>
          <cell r="C245"/>
          <cell r="D245" t="str">
            <v>250835904</v>
          </cell>
        </row>
        <row r="246">
          <cell r="B246" t="str">
            <v>Nguyễn Thị Trang</v>
          </cell>
          <cell r="C246"/>
          <cell r="D246" t="str">
            <v>273417648</v>
          </cell>
        </row>
        <row r="247">
          <cell r="B247" t="str">
            <v>Nguyễn Tứ Cảnh</v>
          </cell>
          <cell r="C247"/>
          <cell r="D247" t="str">
            <v>020953956</v>
          </cell>
        </row>
        <row r="248">
          <cell r="B248" t="str">
            <v>Trần Thị Diễm Thúy</v>
          </cell>
          <cell r="C248"/>
          <cell r="D248" t="str">
            <v>310895348</v>
          </cell>
        </row>
        <row r="249">
          <cell r="B249" t="str">
            <v>Nguyễn Thị Hồng Thắm</v>
          </cell>
          <cell r="C249"/>
          <cell r="D249" t="str">
            <v>025796369</v>
          </cell>
        </row>
        <row r="250">
          <cell r="B250" t="str">
            <v>Trương Hữu Lộc</v>
          </cell>
          <cell r="C250"/>
          <cell r="D250" t="str">
            <v>025326360</v>
          </cell>
        </row>
        <row r="251">
          <cell r="B251" t="str">
            <v>Trang Thị Xuân Uyên</v>
          </cell>
          <cell r="C251"/>
          <cell r="D251" t="str">
            <v>023969560</v>
          </cell>
        </row>
        <row r="252">
          <cell r="B252" t="str">
            <v>Bùi Thị Lan Anh</v>
          </cell>
          <cell r="C252"/>
          <cell r="D252" t="str">
            <v>025154407</v>
          </cell>
        </row>
        <row r="253">
          <cell r="B253" t="str">
            <v>Lê Thị Huyền</v>
          </cell>
          <cell r="C253"/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/>
          <cell r="D255" t="str">
            <v>250411489</v>
          </cell>
        </row>
        <row r="256">
          <cell r="B256" t="str">
            <v>Hồ Thị Khuyên</v>
          </cell>
          <cell r="C256"/>
          <cell r="D256" t="str">
            <v>044187000041</v>
          </cell>
        </row>
        <row r="257">
          <cell r="B257" t="str">
            <v>Lương Xuân Thịnh</v>
          </cell>
          <cell r="C257"/>
          <cell r="D257" t="str">
            <v>051091000077</v>
          </cell>
        </row>
        <row r="258">
          <cell r="B258" t="str">
            <v>Đỗ Thị Tâm</v>
          </cell>
          <cell r="C258"/>
          <cell r="D258" t="str">
            <v>025530360</v>
          </cell>
        </row>
        <row r="259">
          <cell r="B259" t="str">
            <v>Lương Thị Thắm</v>
          </cell>
          <cell r="C259"/>
          <cell r="D259" t="str">
            <v>024834589</v>
          </cell>
        </row>
        <row r="260">
          <cell r="B260" t="str">
            <v>Nguyễn Thị Minh Thùy</v>
          </cell>
          <cell r="C260"/>
          <cell r="D260" t="str">
            <v>212784781</v>
          </cell>
        </row>
        <row r="261">
          <cell r="B261" t="str">
            <v>Đỗ Công Thành</v>
          </cell>
          <cell r="C261"/>
          <cell r="D261" t="str">
            <v>022042812</v>
          </cell>
        </row>
        <row r="262">
          <cell r="B262" t="str">
            <v>Phạm Lê Đông Hưng</v>
          </cell>
          <cell r="C262"/>
          <cell r="D262" t="str">
            <v>024799754</v>
          </cell>
        </row>
        <row r="263">
          <cell r="B263" t="str">
            <v>Trần Thị Minh Thoa</v>
          </cell>
          <cell r="C263"/>
          <cell r="D263" t="str">
            <v>025197968</v>
          </cell>
        </row>
        <row r="264">
          <cell r="B264" t="str">
            <v>Trần Thị Thảo Vân</v>
          </cell>
          <cell r="C264"/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/>
          <cell r="D266" t="str">
            <v>301469101</v>
          </cell>
        </row>
        <row r="267">
          <cell r="B267" t="str">
            <v>Bùi Thị Dương</v>
          </cell>
          <cell r="C267"/>
          <cell r="D267" t="str">
            <v>025621518</v>
          </cell>
        </row>
        <row r="268">
          <cell r="B268" t="str">
            <v>Hà Nhật Thanh</v>
          </cell>
          <cell r="C268"/>
          <cell r="D268" t="str">
            <v>139062000011</v>
          </cell>
        </row>
        <row r="269">
          <cell r="B269" t="str">
            <v>Huỳnh Văn Hiếu</v>
          </cell>
          <cell r="C269"/>
          <cell r="D269" t="str">
            <v>025224256</v>
          </cell>
        </row>
        <row r="270">
          <cell r="B270" t="str">
            <v>Lê Thị Hà Giang</v>
          </cell>
          <cell r="C270"/>
          <cell r="D270" t="str">
            <v>025337084</v>
          </cell>
        </row>
        <row r="271">
          <cell r="B271" t="str">
            <v>Lê Thị Nữ</v>
          </cell>
          <cell r="C271"/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/>
          <cell r="D273" t="str">
            <v>023181301</v>
          </cell>
        </row>
        <row r="274">
          <cell r="B274" t="str">
            <v>Nguyễn Thị Kim Anh</v>
          </cell>
          <cell r="C274"/>
          <cell r="D274" t="str">
            <v>025240565</v>
          </cell>
        </row>
        <row r="275">
          <cell r="B275" t="str">
            <v>Nguyễn Thị Nhung</v>
          </cell>
          <cell r="C275"/>
          <cell r="D275" t="str">
            <v>025128010</v>
          </cell>
        </row>
        <row r="276">
          <cell r="B276" t="str">
            <v>Nguyễn Trung Dũng</v>
          </cell>
          <cell r="C276"/>
          <cell r="D276" t="str">
            <v>182546143</v>
          </cell>
        </row>
        <row r="277">
          <cell r="B277" t="str">
            <v>Phạm Thị Lê Chi</v>
          </cell>
          <cell r="C277"/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/>
          <cell r="D280" t="str">
            <v>021695914</v>
          </cell>
        </row>
        <row r="281">
          <cell r="B281" t="str">
            <v>Trịnh Tuấn Vũ</v>
          </cell>
          <cell r="C281"/>
          <cell r="D281" t="str">
            <v>025177943</v>
          </cell>
        </row>
        <row r="282">
          <cell r="B282" t="str">
            <v>Võ Thị Tuyết</v>
          </cell>
          <cell r="C282"/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/>
          <cell r="D284" t="str">
            <v>021710592</v>
          </cell>
        </row>
        <row r="285">
          <cell r="B285" t="str">
            <v>Lương Minh Dũng</v>
          </cell>
          <cell r="C285"/>
          <cell r="D285" t="str">
            <v>079089006525</v>
          </cell>
        </row>
        <row r="286">
          <cell r="B286" t="str">
            <v>Nguyễn Thanh Sơn</v>
          </cell>
          <cell r="C286"/>
          <cell r="D286" t="str">
            <v>020933341</v>
          </cell>
        </row>
        <row r="287">
          <cell r="B287" t="str">
            <v>Nguyễn Thị Tuyết</v>
          </cell>
          <cell r="C287"/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/>
          <cell r="D289" t="str">
            <v>095189000070</v>
          </cell>
        </row>
        <row r="290">
          <cell r="B290" t="str">
            <v>Vũ Thị Thu Thủy</v>
          </cell>
          <cell r="C290"/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/>
          <cell r="D292" t="str">
            <v>023790449</v>
          </cell>
        </row>
        <row r="293">
          <cell r="B293" t="str">
            <v>Lê Tiến Dũng</v>
          </cell>
          <cell r="C293"/>
          <cell r="D293" t="str">
            <v>023680986</v>
          </cell>
        </row>
        <row r="294">
          <cell r="B294" t="str">
            <v>Trần Nhật Minh</v>
          </cell>
          <cell r="C294"/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/>
          <cell r="D297" t="str">
            <v>079086004027</v>
          </cell>
        </row>
        <row r="298">
          <cell r="B298" t="str">
            <v>Đỗ Thị Bích Thủy</v>
          </cell>
          <cell r="C298"/>
          <cell r="D298" t="str">
            <v>022171104</v>
          </cell>
        </row>
        <row r="299">
          <cell r="B299" t="str">
            <v>Đỗ Văn Trong</v>
          </cell>
          <cell r="C299"/>
          <cell r="D299" t="str">
            <v>079082001582</v>
          </cell>
        </row>
        <row r="300">
          <cell r="B300" t="str">
            <v>Dương Thị Thủy</v>
          </cell>
          <cell r="C300"/>
          <cell r="D300" t="str">
            <v>186822994</v>
          </cell>
        </row>
        <row r="301">
          <cell r="B301" t="str">
            <v>Giáp Đức Nhận</v>
          </cell>
          <cell r="C301"/>
          <cell r="D301" t="str">
            <v>024828531</v>
          </cell>
        </row>
        <row r="302">
          <cell r="B302" t="str">
            <v>Giáp Văn Thịnh</v>
          </cell>
          <cell r="C302"/>
          <cell r="D302" t="str">
            <v>024683154</v>
          </cell>
        </row>
        <row r="303">
          <cell r="B303" t="str">
            <v>Huỳnh Bá Triết</v>
          </cell>
          <cell r="C303"/>
          <cell r="D303" t="str">
            <v>025444854</v>
          </cell>
        </row>
        <row r="304">
          <cell r="B304" t="str">
            <v>Huỳnh Thị Thu Hương</v>
          </cell>
          <cell r="C304"/>
          <cell r="D304" t="str">
            <v>079164004268</v>
          </cell>
        </row>
        <row r="305">
          <cell r="B305" t="str">
            <v>Huỳnh Thị Thu Nga</v>
          </cell>
          <cell r="C305"/>
          <cell r="D305" t="str">
            <v>022639009</v>
          </cell>
        </row>
        <row r="306">
          <cell r="B306" t="str">
            <v>Lê Hồng Anh Tuấn</v>
          </cell>
          <cell r="C306"/>
          <cell r="D306" t="str">
            <v>024698782</v>
          </cell>
        </row>
        <row r="307">
          <cell r="B307" t="str">
            <v>Lê Thị Thiện</v>
          </cell>
          <cell r="C307"/>
          <cell r="D307" t="str">
            <v>021706675</v>
          </cell>
        </row>
        <row r="308">
          <cell r="B308" t="str">
            <v>Mai Thu Hương</v>
          </cell>
          <cell r="C308"/>
          <cell r="D308" t="str">
            <v>036186004635</v>
          </cell>
        </row>
        <row r="309">
          <cell r="B309" t="str">
            <v>Nguyễn Cao Thắng</v>
          </cell>
          <cell r="C309"/>
          <cell r="D309" t="str">
            <v>024012689</v>
          </cell>
        </row>
        <row r="310">
          <cell r="B310" t="str">
            <v>Nguyễn Lê Hồng Điệp</v>
          </cell>
          <cell r="C310"/>
          <cell r="D310" t="str">
            <v>021876056</v>
          </cell>
        </row>
        <row r="311">
          <cell r="B311" t="str">
            <v>Nguyễn Thị Thu Trang</v>
          </cell>
          <cell r="C311"/>
          <cell r="D311" t="str">
            <v>079167004276</v>
          </cell>
        </row>
        <row r="312">
          <cell r="B312" t="str">
            <v>Nguyễn Tiến Việt Dũng</v>
          </cell>
          <cell r="C312"/>
          <cell r="D312" t="str">
            <v>024647632</v>
          </cell>
        </row>
        <row r="313">
          <cell r="B313" t="str">
            <v>Nguyễn Trọng Phú</v>
          </cell>
          <cell r="C313"/>
          <cell r="D313" t="str">
            <v>024783702</v>
          </cell>
        </row>
        <row r="314">
          <cell r="B314" t="str">
            <v>Nguyễn Xuân Lợi</v>
          </cell>
          <cell r="C314"/>
          <cell r="D314" t="str">
            <v>026050143</v>
          </cell>
        </row>
        <row r="315">
          <cell r="B315" t="str">
            <v>Ninh Đỗ Hiệp</v>
          </cell>
          <cell r="C315"/>
          <cell r="D315" t="str">
            <v>025211587</v>
          </cell>
        </row>
        <row r="316">
          <cell r="B316" t="str">
            <v>Tạ Quốc Tấn</v>
          </cell>
          <cell r="C316"/>
          <cell r="D316" t="str">
            <v>025133779</v>
          </cell>
        </row>
        <row r="317">
          <cell r="B317" t="str">
            <v>Thân Thị Quyết</v>
          </cell>
          <cell r="C317"/>
          <cell r="D317" t="str">
            <v>121384325</v>
          </cell>
        </row>
        <row r="318">
          <cell r="B318" t="str">
            <v>Thi Thị Phím</v>
          </cell>
          <cell r="C318"/>
          <cell r="D318" t="str">
            <v>020271962</v>
          </cell>
        </row>
        <row r="319">
          <cell r="B319" t="str">
            <v>Trần Thanh Quí</v>
          </cell>
          <cell r="C319"/>
          <cell r="D319" t="str">
            <v>022124787</v>
          </cell>
        </row>
        <row r="320">
          <cell r="B320" t="str">
            <v>Trần Thị Kim Loan</v>
          </cell>
          <cell r="C320"/>
          <cell r="D320" t="str">
            <v>079165004005</v>
          </cell>
        </row>
        <row r="321">
          <cell r="B321" t="str">
            <v>Trần Thị Thu</v>
          </cell>
          <cell r="C321"/>
          <cell r="D321" t="str">
            <v>024955288</v>
          </cell>
        </row>
        <row r="322">
          <cell r="B322" t="str">
            <v>Trang Thị Minh</v>
          </cell>
          <cell r="C322"/>
          <cell r="D322" t="str">
            <v>334683515</v>
          </cell>
        </row>
        <row r="323">
          <cell r="B323" t="str">
            <v>Võ Tấn Kiệt</v>
          </cell>
          <cell r="C323"/>
          <cell r="D323" t="str">
            <v>025980506</v>
          </cell>
        </row>
        <row r="324">
          <cell r="B324" t="str">
            <v>Vũ Ngọc Quang</v>
          </cell>
          <cell r="C324"/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/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9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9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609" t="s">
        <v>80</v>
      </c>
      <c r="B1" s="609"/>
      <c r="C1" s="609"/>
      <c r="D1" s="609"/>
      <c r="E1" s="609"/>
      <c r="F1" s="609"/>
      <c r="G1" s="609"/>
      <c r="H1" s="609"/>
      <c r="I1" s="17"/>
      <c r="J1" s="343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3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567" t="s">
        <v>187</v>
      </c>
      <c r="B2" s="567"/>
      <c r="C2" s="567"/>
      <c r="D2" s="567"/>
      <c r="E2" s="567"/>
      <c r="F2" s="567"/>
      <c r="G2" s="567"/>
      <c r="H2" s="567"/>
      <c r="I2" s="18"/>
      <c r="J2" s="344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4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565"/>
      <c r="D3" s="565"/>
      <c r="E3" s="4"/>
      <c r="F3" s="37"/>
      <c r="G3" s="4"/>
      <c r="H3" s="45"/>
      <c r="I3" s="45"/>
      <c r="J3" s="385"/>
      <c r="L3" s="45"/>
      <c r="M3" s="45"/>
      <c r="N3" s="45"/>
      <c r="O3" s="45"/>
      <c r="P3" s="45"/>
      <c r="Q3" s="45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564"/>
      <c r="AE3" s="45"/>
      <c r="AF3" s="4"/>
      <c r="AG3" s="565"/>
      <c r="AH3" s="565"/>
      <c r="AI3" s="610"/>
      <c r="AJ3" s="610"/>
    </row>
    <row r="4" spans="1:39" ht="22.5" customHeight="1">
      <c r="A4" s="611" t="s">
        <v>192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611"/>
      <c r="AD4" s="611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611" t="s">
        <v>374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611"/>
      <c r="AD5" s="611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88</v>
      </c>
      <c r="D6" s="577"/>
      <c r="E6" s="577"/>
      <c r="F6" s="577"/>
      <c r="G6" s="577"/>
      <c r="H6" s="577"/>
      <c r="R6" s="48" t="s">
        <v>231</v>
      </c>
      <c r="S6" s="48"/>
      <c r="T6" s="48"/>
      <c r="U6" s="48"/>
      <c r="V6" s="48"/>
      <c r="W6" s="48"/>
      <c r="X6" s="48"/>
      <c r="Y6" s="48"/>
      <c r="Z6" s="48"/>
      <c r="AA6" s="355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577"/>
      <c r="E7" s="577"/>
      <c r="F7" s="577"/>
      <c r="G7" s="577"/>
      <c r="H7" s="577"/>
      <c r="I7" s="48"/>
      <c r="J7" s="345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5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604"/>
      <c r="E8" s="604"/>
      <c r="F8" s="604"/>
      <c r="G8" s="604"/>
      <c r="H8" s="604"/>
      <c r="I8" s="52"/>
      <c r="J8" s="346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6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6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5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605" t="s">
        <v>2</v>
      </c>
      <c r="B10" s="605" t="s">
        <v>3</v>
      </c>
      <c r="C10" s="605"/>
      <c r="D10" s="606" t="s">
        <v>52</v>
      </c>
      <c r="E10" s="602" t="s">
        <v>238</v>
      </c>
      <c r="F10" s="607" t="s">
        <v>15</v>
      </c>
      <c r="G10" s="589" t="s">
        <v>131</v>
      </c>
      <c r="H10" s="602" t="s">
        <v>273</v>
      </c>
      <c r="I10" s="598" t="s">
        <v>181</v>
      </c>
      <c r="J10" s="600" t="s">
        <v>377</v>
      </c>
      <c r="K10" s="598" t="s">
        <v>269</v>
      </c>
      <c r="L10" s="598" t="s">
        <v>270</v>
      </c>
      <c r="M10" s="598" t="s">
        <v>171</v>
      </c>
      <c r="N10" s="600"/>
      <c r="O10" s="602" t="s">
        <v>149</v>
      </c>
      <c r="P10" s="602" t="s">
        <v>150</v>
      </c>
      <c r="Q10" s="589" t="s">
        <v>151</v>
      </c>
      <c r="R10" s="582" t="s">
        <v>68</v>
      </c>
      <c r="S10" s="583"/>
      <c r="T10" s="583"/>
      <c r="U10" s="583"/>
      <c r="V10" s="584"/>
      <c r="W10" s="585" t="s">
        <v>169</v>
      </c>
      <c r="X10" s="586"/>
      <c r="Y10" s="585" t="s">
        <v>170</v>
      </c>
      <c r="Z10" s="586"/>
      <c r="AA10" s="587" t="s">
        <v>275</v>
      </c>
      <c r="AB10" s="589" t="s">
        <v>155</v>
      </c>
      <c r="AC10" s="591" t="s">
        <v>5</v>
      </c>
      <c r="AD10" s="592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595"/>
      <c r="AL10" s="87"/>
      <c r="AM10" s="79"/>
    </row>
    <row r="11" spans="1:39" s="43" customFormat="1" ht="41.25" customHeight="1">
      <c r="A11" s="605"/>
      <c r="B11" s="605"/>
      <c r="C11" s="605"/>
      <c r="D11" s="606"/>
      <c r="E11" s="603"/>
      <c r="F11" s="608"/>
      <c r="G11" s="590"/>
      <c r="H11" s="603"/>
      <c r="I11" s="599"/>
      <c r="J11" s="601"/>
      <c r="K11" s="599"/>
      <c r="L11" s="599"/>
      <c r="M11" s="599"/>
      <c r="N11" s="601"/>
      <c r="O11" s="603"/>
      <c r="P11" s="603"/>
      <c r="Q11" s="590"/>
      <c r="R11" s="140" t="s">
        <v>115</v>
      </c>
      <c r="S11" s="140" t="s">
        <v>69</v>
      </c>
      <c r="T11" s="140" t="s">
        <v>61</v>
      </c>
      <c r="U11" s="138" t="s">
        <v>152</v>
      </c>
      <c r="V11" s="138" t="s">
        <v>153</v>
      </c>
      <c r="W11" s="138" t="s">
        <v>86</v>
      </c>
      <c r="X11" s="342" t="s">
        <v>171</v>
      </c>
      <c r="Y11" s="138" t="s">
        <v>86</v>
      </c>
      <c r="Z11" s="342" t="s">
        <v>171</v>
      </c>
      <c r="AA11" s="588"/>
      <c r="AB11" s="590"/>
      <c r="AC11" s="593"/>
      <c r="AD11" s="594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595"/>
      <c r="AL11" s="87"/>
      <c r="AM11" s="79"/>
    </row>
    <row r="12" spans="1:39" s="43" customFormat="1" ht="27.75" customHeight="1">
      <c r="A12" s="82" t="s">
        <v>156</v>
      </c>
      <c r="B12" s="252" t="s">
        <v>157</v>
      </c>
      <c r="C12" s="253"/>
      <c r="D12" s="83" t="s">
        <v>158</v>
      </c>
      <c r="E12" s="83"/>
      <c r="F12" s="148"/>
      <c r="G12" s="161" t="s">
        <v>159</v>
      </c>
      <c r="H12" s="149" t="s">
        <v>46</v>
      </c>
      <c r="I12" s="254" t="s">
        <v>42</v>
      </c>
      <c r="J12" s="386"/>
      <c r="K12" s="254"/>
      <c r="L12" s="254" t="s">
        <v>43</v>
      </c>
      <c r="M12" s="254" t="s">
        <v>271</v>
      </c>
      <c r="N12" s="149"/>
      <c r="O12" s="149" t="s">
        <v>75</v>
      </c>
      <c r="P12" s="149" t="s">
        <v>47</v>
      </c>
      <c r="Q12" s="254" t="s">
        <v>177</v>
      </c>
      <c r="R12" s="149" t="s">
        <v>76</v>
      </c>
      <c r="S12" s="149" t="s">
        <v>77</v>
      </c>
      <c r="T12" s="149" t="s">
        <v>160</v>
      </c>
      <c r="U12" s="149" t="s">
        <v>161</v>
      </c>
      <c r="V12" s="254" t="s">
        <v>178</v>
      </c>
      <c r="W12" s="149" t="s">
        <v>162</v>
      </c>
      <c r="X12" s="149" t="s">
        <v>163</v>
      </c>
      <c r="Y12" s="149" t="s">
        <v>164</v>
      </c>
      <c r="Z12" s="149" t="s">
        <v>172</v>
      </c>
      <c r="AA12" s="370" t="s">
        <v>368</v>
      </c>
      <c r="AB12" s="254" t="s">
        <v>369</v>
      </c>
      <c r="AC12" s="596" t="s">
        <v>173</v>
      </c>
      <c r="AD12" s="597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84" customFormat="1" ht="29.25" customHeight="1">
      <c r="A13" s="129" t="s">
        <v>32</v>
      </c>
      <c r="B13" s="312" t="s">
        <v>193</v>
      </c>
      <c r="C13" s="130"/>
      <c r="D13" s="229" t="s">
        <v>56</v>
      </c>
      <c r="E13" s="372" t="s">
        <v>241</v>
      </c>
      <c r="F13" s="314" t="s">
        <v>207</v>
      </c>
      <c r="G13" s="315" t="s">
        <v>249</v>
      </c>
      <c r="H13" s="316">
        <v>3</v>
      </c>
      <c r="I13" s="131">
        <v>4873050</v>
      </c>
      <c r="J13" s="387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73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74"/>
      <c r="AE13" s="102" t="s">
        <v>234</v>
      </c>
      <c r="AF13" s="120"/>
      <c r="AG13" s="116"/>
      <c r="AL13" s="383"/>
    </row>
    <row r="14" spans="1:39" s="384" customFormat="1" ht="30.75" customHeight="1">
      <c r="A14" s="202" t="s">
        <v>33</v>
      </c>
      <c r="B14" s="94" t="s">
        <v>253</v>
      </c>
      <c r="C14" s="95"/>
      <c r="D14" s="112" t="s">
        <v>56</v>
      </c>
      <c r="E14" s="228"/>
      <c r="F14" s="223" t="str">
        <f>VLOOKUP(B14,[1]LuongBC_T01!$B$277:$C$292,2,FALSE)</f>
        <v>0016100006668008</v>
      </c>
      <c r="G14" s="97" t="s">
        <v>249</v>
      </c>
      <c r="H14" s="233">
        <v>9</v>
      </c>
      <c r="I14" s="98">
        <v>6530353</v>
      </c>
      <c r="J14" s="388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83"/>
      <c r="AF14" s="383"/>
      <c r="AL14" s="383"/>
    </row>
    <row r="15" spans="1:39" s="384" customFormat="1" ht="42.75" customHeight="1">
      <c r="A15" s="202" t="s">
        <v>34</v>
      </c>
      <c r="B15" s="94" t="s">
        <v>246</v>
      </c>
      <c r="C15" s="159"/>
      <c r="D15" s="112" t="s">
        <v>247</v>
      </c>
      <c r="E15" s="228"/>
      <c r="F15" s="223"/>
      <c r="G15" s="97" t="s">
        <v>245</v>
      </c>
      <c r="H15" s="233">
        <v>2</v>
      </c>
      <c r="I15" s="98">
        <v>5313481</v>
      </c>
      <c r="J15" s="388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75"/>
      <c r="AF15" s="232"/>
      <c r="AG15" s="232"/>
      <c r="AH15" s="110"/>
      <c r="AI15" s="110"/>
      <c r="AL15" s="111"/>
    </row>
    <row r="16" spans="1:39" s="384" customFormat="1" ht="24.75" customHeight="1">
      <c r="A16" s="202" t="s">
        <v>35</v>
      </c>
      <c r="B16" s="94" t="s">
        <v>252</v>
      </c>
      <c r="C16" s="95"/>
      <c r="D16" s="112" t="s">
        <v>56</v>
      </c>
      <c r="E16" s="228"/>
      <c r="F16" s="223" t="str">
        <f>VLOOKUP(B16,[1]LuongBC_T01!$B$277:$C$292,2,FALSE)</f>
        <v>0016100006650001</v>
      </c>
      <c r="G16" s="97" t="s">
        <v>249</v>
      </c>
      <c r="H16" s="233">
        <v>9</v>
      </c>
      <c r="I16" s="98">
        <v>6856871</v>
      </c>
      <c r="J16" s="388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83"/>
      <c r="AF16" s="383"/>
      <c r="AL16" s="383"/>
    </row>
    <row r="17" spans="1:38" s="384" customFormat="1" ht="39" customHeight="1">
      <c r="A17" s="202" t="s">
        <v>36</v>
      </c>
      <c r="B17" s="94" t="s">
        <v>310</v>
      </c>
      <c r="C17" s="95"/>
      <c r="D17" s="112" t="s">
        <v>311</v>
      </c>
      <c r="E17" s="228"/>
      <c r="F17" s="223"/>
      <c r="G17" s="97" t="s">
        <v>245</v>
      </c>
      <c r="H17" s="233">
        <v>1</v>
      </c>
      <c r="I17" s="98">
        <v>5060458</v>
      </c>
      <c r="J17" s="388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312</v>
      </c>
      <c r="AF17" s="117"/>
      <c r="AG17" s="144"/>
      <c r="AL17" s="383"/>
    </row>
    <row r="18" spans="1:38" s="384" customFormat="1" ht="42.75" customHeight="1">
      <c r="A18" s="202" t="s">
        <v>37</v>
      </c>
      <c r="B18" s="94" t="s">
        <v>323</v>
      </c>
      <c r="C18" s="95"/>
      <c r="D18" s="112" t="s">
        <v>247</v>
      </c>
      <c r="E18" s="227" t="s">
        <v>340</v>
      </c>
      <c r="F18" s="337" t="s">
        <v>341</v>
      </c>
      <c r="G18" s="97" t="s">
        <v>245</v>
      </c>
      <c r="H18" s="233">
        <v>1</v>
      </c>
      <c r="I18" s="98">
        <v>5060458</v>
      </c>
      <c r="J18" s="388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325</v>
      </c>
      <c r="AF18" s="117"/>
      <c r="AG18" s="144"/>
      <c r="AL18" s="383"/>
    </row>
    <row r="19" spans="1:38" s="384" customFormat="1" ht="31.5" customHeight="1">
      <c r="A19" s="202" t="s">
        <v>38</v>
      </c>
      <c r="B19" s="94" t="s">
        <v>350</v>
      </c>
      <c r="C19" s="95"/>
      <c r="D19" s="112" t="s">
        <v>56</v>
      </c>
      <c r="E19" s="228"/>
      <c r="F19" s="223"/>
      <c r="G19" s="97" t="s">
        <v>248</v>
      </c>
      <c r="H19" s="233">
        <v>12</v>
      </c>
      <c r="I19" s="98">
        <v>8088879</v>
      </c>
      <c r="J19" s="388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83"/>
    </row>
    <row r="20" spans="1:38" s="104" customFormat="1" ht="31.5" customHeight="1">
      <c r="A20" s="202" t="s">
        <v>39</v>
      </c>
      <c r="B20" s="94" t="s">
        <v>351</v>
      </c>
      <c r="C20" s="95"/>
      <c r="D20" s="112" t="s">
        <v>352</v>
      </c>
      <c r="E20" s="228"/>
      <c r="F20" s="209"/>
      <c r="G20" s="97" t="s">
        <v>245</v>
      </c>
      <c r="H20" s="233">
        <v>6</v>
      </c>
      <c r="I20" s="98">
        <v>6458569</v>
      </c>
      <c r="J20" s="388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84"/>
      <c r="AL20" s="105"/>
    </row>
    <row r="21" spans="1:38" s="104" customFormat="1" ht="28.5" customHeight="1">
      <c r="A21" s="202" t="s">
        <v>40</v>
      </c>
      <c r="B21" s="94" t="s">
        <v>137</v>
      </c>
      <c r="C21" s="95" t="s">
        <v>111</v>
      </c>
      <c r="D21" s="112" t="s">
        <v>122</v>
      </c>
      <c r="E21" s="227" t="s">
        <v>239</v>
      </c>
      <c r="F21" s="209" t="s">
        <v>210</v>
      </c>
      <c r="G21" s="107" t="s">
        <v>245</v>
      </c>
      <c r="H21" s="233">
        <v>5</v>
      </c>
      <c r="I21" s="98">
        <v>6151018</v>
      </c>
      <c r="J21" s="388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112</v>
      </c>
      <c r="AF21" s="102" t="s">
        <v>114</v>
      </c>
      <c r="AG21" s="110" t="e">
        <f>#REF!*2</f>
        <v>#REF!</v>
      </c>
      <c r="AH21" s="110"/>
      <c r="AI21" s="110"/>
      <c r="AL21" s="111"/>
    </row>
    <row r="22" spans="1:38" s="384" customFormat="1" ht="26.25" customHeight="1">
      <c r="A22" s="202" t="s">
        <v>24</v>
      </c>
      <c r="B22" s="143" t="s">
        <v>134</v>
      </c>
      <c r="C22" s="95" t="s">
        <v>6</v>
      </c>
      <c r="D22" s="112" t="s">
        <v>168</v>
      </c>
      <c r="E22" s="340" t="s">
        <v>237</v>
      </c>
      <c r="F22" s="223" t="s">
        <v>204</v>
      </c>
      <c r="G22" s="107" t="s">
        <v>248</v>
      </c>
      <c r="H22" s="96">
        <v>5</v>
      </c>
      <c r="I22" s="98">
        <v>5748615</v>
      </c>
      <c r="J22" s="388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366</v>
      </c>
      <c r="AE22" s="117">
        <f>3.33*1390000</f>
        <v>4628700</v>
      </c>
      <c r="AF22" s="570"/>
      <c r="AG22" s="571"/>
      <c r="AH22" s="571"/>
      <c r="AL22" s="119"/>
    </row>
    <row r="23" spans="1:38" s="384" customFormat="1" ht="23.25" customHeight="1">
      <c r="A23" s="202" t="s">
        <v>25</v>
      </c>
      <c r="B23" s="94" t="s">
        <v>141</v>
      </c>
      <c r="C23" s="95" t="s">
        <v>83</v>
      </c>
      <c r="D23" s="112" t="s">
        <v>70</v>
      </c>
      <c r="E23" s="228" t="str">
        <f>VLOOKUP(B23,[2]T3!$B$2:$D$328,3,FALSE)</f>
        <v>026050143</v>
      </c>
      <c r="F23" s="223" t="s">
        <v>219</v>
      </c>
      <c r="G23" s="107" t="s">
        <v>245</v>
      </c>
      <c r="H23" s="233">
        <v>6</v>
      </c>
      <c r="I23" s="98">
        <v>6458569</v>
      </c>
      <c r="J23" s="388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110</v>
      </c>
      <c r="AF23" s="117" t="e">
        <f>#REF!/24</f>
        <v>#REF!</v>
      </c>
      <c r="AL23" s="383"/>
    </row>
    <row r="24" spans="1:38" s="384" customFormat="1" ht="27" customHeight="1">
      <c r="A24" s="202" t="s">
        <v>26</v>
      </c>
      <c r="B24" s="143" t="s">
        <v>129</v>
      </c>
      <c r="C24" s="95" t="s">
        <v>126</v>
      </c>
      <c r="D24" s="112" t="s">
        <v>122</v>
      </c>
      <c r="E24" s="228" t="str">
        <f>VLOOKUP(B24,[2]T3!$B$2:$D$328,3,FALSE)</f>
        <v>025444854</v>
      </c>
      <c r="F24" s="223" t="s">
        <v>211</v>
      </c>
      <c r="G24" s="107" t="s">
        <v>248</v>
      </c>
      <c r="H24" s="233">
        <v>2</v>
      </c>
      <c r="I24" s="98">
        <v>4965870</v>
      </c>
      <c r="J24" s="388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127</v>
      </c>
      <c r="AF24" s="144"/>
      <c r="AG24" s="110"/>
      <c r="AH24" s="110"/>
      <c r="AI24" s="110"/>
      <c r="AL24" s="111"/>
    </row>
    <row r="25" spans="1:38" s="384" customFormat="1" ht="30" customHeight="1">
      <c r="A25" s="202" t="s">
        <v>31</v>
      </c>
      <c r="B25" s="94" t="s">
        <v>259</v>
      </c>
      <c r="C25" s="95"/>
      <c r="D25" s="112" t="s">
        <v>260</v>
      </c>
      <c r="E25" s="228"/>
      <c r="F25" s="223" t="str">
        <f>VLOOKUP(B25,[1]LuongBC_T01!$B$277:$C$292,2,FALSE)</f>
        <v>0016100006675004</v>
      </c>
      <c r="G25" s="107" t="s">
        <v>248</v>
      </c>
      <c r="H25" s="96">
        <v>4</v>
      </c>
      <c r="I25" s="98">
        <v>5474872</v>
      </c>
      <c r="J25" s="388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84" customFormat="1" ht="30.75" customHeight="1">
      <c r="A26" s="202" t="s">
        <v>27</v>
      </c>
      <c r="B26" s="94" t="s">
        <v>250</v>
      </c>
      <c r="C26" s="95"/>
      <c r="D26" s="112" t="s">
        <v>8</v>
      </c>
      <c r="E26" s="340"/>
      <c r="F26" s="223" t="str">
        <f>VLOOKUP(B26,[1]LuongBC_T01!$B$277:$C$292,2,FALSE)</f>
        <v>0016100006692006</v>
      </c>
      <c r="G26" s="107" t="s">
        <v>249</v>
      </c>
      <c r="H26" s="233">
        <v>11</v>
      </c>
      <c r="I26" s="98">
        <v>7559700</v>
      </c>
      <c r="J26" s="388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84" customFormat="1" ht="29.25" customHeight="1">
      <c r="A27" s="202" t="s">
        <v>28</v>
      </c>
      <c r="B27" s="94" t="s">
        <v>251</v>
      </c>
      <c r="C27" s="95"/>
      <c r="D27" s="112" t="s">
        <v>8</v>
      </c>
      <c r="E27" s="340"/>
      <c r="F27" s="223" t="str">
        <f>VLOOKUP(B27,[1]LuongBC_T01!$B$277:$C$292,2,FALSE)</f>
        <v>0016100006677007</v>
      </c>
      <c r="G27" s="107" t="s">
        <v>249</v>
      </c>
      <c r="H27" s="233">
        <v>10</v>
      </c>
      <c r="I27" s="98">
        <v>7199714</v>
      </c>
      <c r="J27" s="388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84" customFormat="1" ht="29.25" customHeight="1">
      <c r="A28" s="202" t="s">
        <v>29</v>
      </c>
      <c r="B28" s="94" t="s">
        <v>256</v>
      </c>
      <c r="C28" s="95"/>
      <c r="D28" s="112" t="s">
        <v>8</v>
      </c>
      <c r="E28" s="228"/>
      <c r="F28" s="223"/>
      <c r="G28" s="97" t="s">
        <v>249</v>
      </c>
      <c r="H28" s="233">
        <v>2</v>
      </c>
      <c r="I28" s="98">
        <v>4641000</v>
      </c>
      <c r="J28" s="388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83"/>
    </row>
    <row r="29" spans="1:38" s="384" customFormat="1" ht="28.5" customHeight="1">
      <c r="A29" s="202" t="s">
        <v>30</v>
      </c>
      <c r="B29" s="94" t="s">
        <v>136</v>
      </c>
      <c r="C29" s="95" t="s">
        <v>57</v>
      </c>
      <c r="D29" s="112" t="s">
        <v>260</v>
      </c>
      <c r="E29" s="228" t="str">
        <f>VLOOKUP(B29,[2]T3!$B$2:$D$328,3,FALSE)</f>
        <v>025804258</v>
      </c>
      <c r="F29" s="223" t="s">
        <v>209</v>
      </c>
      <c r="G29" s="107" t="s">
        <v>248</v>
      </c>
      <c r="H29" s="96">
        <v>5</v>
      </c>
      <c r="I29" s="98">
        <v>5748615</v>
      </c>
      <c r="J29" s="388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108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90</v>
      </c>
      <c r="B30" s="94" t="s">
        <v>142</v>
      </c>
      <c r="C30" s="95" t="s">
        <v>59</v>
      </c>
      <c r="D30" s="112" t="s">
        <v>277</v>
      </c>
      <c r="E30" s="228" t="str">
        <f>VLOOKUP(B30,[2]T3!$B$2:$D$328,3,FALSE)</f>
        <v>025177943</v>
      </c>
      <c r="F30" s="209" t="s">
        <v>217</v>
      </c>
      <c r="G30" s="107" t="s">
        <v>248</v>
      </c>
      <c r="H30" s="96">
        <v>4</v>
      </c>
      <c r="I30" s="98">
        <v>5474872</v>
      </c>
      <c r="J30" s="388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60</v>
      </c>
      <c r="AG30" s="136"/>
      <c r="AH30" s="137"/>
      <c r="AL30" s="111"/>
    </row>
    <row r="31" spans="1:38" s="104" customFormat="1" ht="27.75" customHeight="1">
      <c r="A31" s="202" t="s">
        <v>91</v>
      </c>
      <c r="B31" s="94" t="s">
        <v>146</v>
      </c>
      <c r="C31" s="95" t="s">
        <v>23</v>
      </c>
      <c r="D31" s="112" t="s">
        <v>277</v>
      </c>
      <c r="E31" s="228" t="str">
        <f>VLOOKUP(B31,[2]T3!$B$2:$D$328,3,FALSE)</f>
        <v>025632449</v>
      </c>
      <c r="F31" s="209" t="s">
        <v>222</v>
      </c>
      <c r="G31" s="107" t="s">
        <v>248</v>
      </c>
      <c r="H31" s="233">
        <v>2</v>
      </c>
      <c r="I31" s="98">
        <v>4965870</v>
      </c>
      <c r="J31" s="388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87</v>
      </c>
      <c r="AF31" s="109"/>
      <c r="AG31" s="120" t="s">
        <v>113</v>
      </c>
      <c r="AH31" s="110"/>
      <c r="AI31" s="110"/>
      <c r="AL31" s="111"/>
    </row>
    <row r="32" spans="1:38" s="104" customFormat="1" ht="25.5" customHeight="1">
      <c r="A32" s="202" t="s">
        <v>92</v>
      </c>
      <c r="B32" s="94" t="s">
        <v>279</v>
      </c>
      <c r="C32" s="95"/>
      <c r="D32" s="112" t="s">
        <v>280</v>
      </c>
      <c r="E32" s="228"/>
      <c r="F32" s="223"/>
      <c r="G32" s="97" t="s">
        <v>249</v>
      </c>
      <c r="H32" s="233">
        <v>1</v>
      </c>
      <c r="I32" s="98">
        <v>4420000</v>
      </c>
      <c r="J32" s="388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281</v>
      </c>
      <c r="AF32" s="117"/>
      <c r="AG32" s="144"/>
      <c r="AH32" s="384"/>
      <c r="AL32" s="105"/>
    </row>
    <row r="33" spans="1:38" s="104" customFormat="1" ht="38.25" customHeight="1">
      <c r="A33" s="202" t="s">
        <v>93</v>
      </c>
      <c r="B33" s="94" t="s">
        <v>307</v>
      </c>
      <c r="C33" s="95"/>
      <c r="D33" s="112" t="s">
        <v>308</v>
      </c>
      <c r="E33" s="228"/>
      <c r="F33" s="223"/>
      <c r="G33" s="97" t="s">
        <v>249</v>
      </c>
      <c r="H33" s="233">
        <v>1</v>
      </c>
      <c r="I33" s="98">
        <v>4420000</v>
      </c>
      <c r="J33" s="388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318</v>
      </c>
      <c r="AF33" s="117"/>
      <c r="AG33" s="144"/>
      <c r="AH33" s="384"/>
      <c r="AL33" s="105"/>
    </row>
    <row r="34" spans="1:38" s="104" customFormat="1" ht="31.5" customHeight="1">
      <c r="A34" s="202" t="s">
        <v>94</v>
      </c>
      <c r="B34" s="94" t="s">
        <v>357</v>
      </c>
      <c r="C34" s="95"/>
      <c r="D34" s="112" t="s">
        <v>242</v>
      </c>
      <c r="E34" s="228"/>
      <c r="F34" s="209"/>
      <c r="G34" s="97" t="s">
        <v>249</v>
      </c>
      <c r="H34" s="233">
        <v>12</v>
      </c>
      <c r="I34" s="98">
        <v>7559700</v>
      </c>
      <c r="J34" s="388">
        <f t="shared" si="6"/>
        <v>453582</v>
      </c>
      <c r="K34" s="341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84"/>
      <c r="AL34" s="105"/>
    </row>
    <row r="35" spans="1:38" s="104" customFormat="1" ht="39.75" customHeight="1">
      <c r="A35" s="202" t="s">
        <v>95</v>
      </c>
      <c r="B35" s="94" t="s">
        <v>309</v>
      </c>
      <c r="C35" s="95"/>
      <c r="D35" s="112" t="s">
        <v>308</v>
      </c>
      <c r="E35" s="228"/>
      <c r="F35" s="223"/>
      <c r="G35" s="97" t="s">
        <v>249</v>
      </c>
      <c r="H35" s="233">
        <v>1</v>
      </c>
      <c r="I35" s="98">
        <v>4420000</v>
      </c>
      <c r="J35" s="388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319</v>
      </c>
      <c r="AF35" s="117"/>
      <c r="AG35" s="144"/>
      <c r="AH35" s="384"/>
      <c r="AL35" s="105"/>
    </row>
    <row r="36" spans="1:38" s="384" customFormat="1" ht="30" customHeight="1">
      <c r="A36" s="202" t="s">
        <v>96</v>
      </c>
      <c r="B36" s="94" t="s">
        <v>257</v>
      </c>
      <c r="C36" s="95"/>
      <c r="D36" s="112" t="s">
        <v>258</v>
      </c>
      <c r="E36" s="228"/>
      <c r="F36" s="223"/>
      <c r="G36" s="107" t="s">
        <v>248</v>
      </c>
      <c r="H36" s="96">
        <v>7</v>
      </c>
      <c r="I36" s="98">
        <v>6337848</v>
      </c>
      <c r="J36" s="388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84" customFormat="1" ht="24.75" customHeight="1">
      <c r="A37" s="202" t="s">
        <v>97</v>
      </c>
      <c r="B37" s="94" t="s">
        <v>135</v>
      </c>
      <c r="C37" s="95" t="s">
        <v>66</v>
      </c>
      <c r="D37" s="112" t="s">
        <v>74</v>
      </c>
      <c r="E37" s="228" t="str">
        <f>VLOOKUP(B37,[2]T3!$B$2:$D$328,3,FALSE)</f>
        <v>230718298</v>
      </c>
      <c r="F37" s="209" t="s">
        <v>208</v>
      </c>
      <c r="G37" s="107" t="s">
        <v>245</v>
      </c>
      <c r="H37" s="233">
        <v>5</v>
      </c>
      <c r="I37" s="98">
        <v>6151018</v>
      </c>
      <c r="J37" s="388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107</v>
      </c>
      <c r="AF37" s="108"/>
      <c r="AH37" s="384" t="e">
        <f>#REF!-#REF!</f>
        <v>#REF!</v>
      </c>
      <c r="AI37" s="116"/>
      <c r="AL37" s="383"/>
    </row>
    <row r="38" spans="1:38" s="104" customFormat="1" ht="24.75" customHeight="1">
      <c r="A38" s="202" t="s">
        <v>98</v>
      </c>
      <c r="B38" s="94" t="s">
        <v>294</v>
      </c>
      <c r="C38" s="95"/>
      <c r="D38" s="112" t="s">
        <v>295</v>
      </c>
      <c r="E38" s="228"/>
      <c r="F38" s="223"/>
      <c r="G38" s="97" t="s">
        <v>245</v>
      </c>
      <c r="H38" s="233">
        <v>1</v>
      </c>
      <c r="I38" s="98">
        <v>5060458</v>
      </c>
      <c r="J38" s="388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304</v>
      </c>
      <c r="AF38" s="117"/>
      <c r="AG38" s="144"/>
      <c r="AH38" s="384"/>
      <c r="AL38" s="105"/>
    </row>
    <row r="39" spans="1:38" s="104" customFormat="1" ht="33" customHeight="1">
      <c r="A39" s="202" t="s">
        <v>99</v>
      </c>
      <c r="B39" s="94" t="s">
        <v>332</v>
      </c>
      <c r="C39" s="95"/>
      <c r="D39" s="112" t="s">
        <v>331</v>
      </c>
      <c r="E39" s="228"/>
      <c r="F39" s="337" t="s">
        <v>344</v>
      </c>
      <c r="G39" s="97" t="s">
        <v>245</v>
      </c>
      <c r="H39" s="233">
        <v>1</v>
      </c>
      <c r="I39" s="98">
        <v>5060458</v>
      </c>
      <c r="J39" s="388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6" t="s">
        <v>333</v>
      </c>
      <c r="AF39" s="117"/>
      <c r="AG39" s="144"/>
      <c r="AH39" s="384"/>
      <c r="AL39" s="105"/>
    </row>
    <row r="40" spans="1:38" s="104" customFormat="1" ht="36.75" customHeight="1">
      <c r="A40" s="202" t="s">
        <v>100</v>
      </c>
      <c r="B40" s="94" t="s">
        <v>140</v>
      </c>
      <c r="C40" s="95" t="s">
        <v>67</v>
      </c>
      <c r="D40" s="112" t="s">
        <v>174</v>
      </c>
      <c r="E40" s="227" t="s">
        <v>240</v>
      </c>
      <c r="F40" s="209" t="s">
        <v>216</v>
      </c>
      <c r="G40" s="107" t="s">
        <v>245</v>
      </c>
      <c r="H40" s="235">
        <v>7</v>
      </c>
      <c r="I40" s="98">
        <v>6781498</v>
      </c>
      <c r="J40" s="388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73</v>
      </c>
      <c r="AF40" s="152"/>
      <c r="AG40" s="104" t="e">
        <f>AG51*15</f>
        <v>#REF!</v>
      </c>
      <c r="AH40" s="384"/>
      <c r="AL40" s="105"/>
    </row>
    <row r="41" spans="1:38" s="104" customFormat="1" ht="42.75" customHeight="1">
      <c r="A41" s="202" t="s">
        <v>101</v>
      </c>
      <c r="B41" s="94" t="s">
        <v>286</v>
      </c>
      <c r="C41" s="95"/>
      <c r="D41" s="112" t="s">
        <v>290</v>
      </c>
      <c r="E41" s="228"/>
      <c r="F41" s="223" t="s">
        <v>329</v>
      </c>
      <c r="G41" s="97" t="s">
        <v>245</v>
      </c>
      <c r="H41" s="233">
        <v>1</v>
      </c>
      <c r="I41" s="98">
        <v>5060458</v>
      </c>
      <c r="J41" s="388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287</v>
      </c>
      <c r="AF41" s="117"/>
      <c r="AG41" s="144"/>
      <c r="AH41" s="384"/>
      <c r="AL41" s="105"/>
    </row>
    <row r="42" spans="1:38" s="384" customFormat="1" ht="33" customHeight="1">
      <c r="A42" s="202" t="s">
        <v>102</v>
      </c>
      <c r="B42" s="143" t="s">
        <v>132</v>
      </c>
      <c r="C42" s="95" t="s">
        <v>7</v>
      </c>
      <c r="D42" s="112" t="s">
        <v>242</v>
      </c>
      <c r="E42" s="226" t="s">
        <v>236</v>
      </c>
      <c r="F42" s="223" t="s">
        <v>205</v>
      </c>
      <c r="G42" s="107" t="s">
        <v>248</v>
      </c>
      <c r="H42" s="233">
        <v>4</v>
      </c>
      <c r="I42" s="98">
        <v>5474872</v>
      </c>
      <c r="J42" s="388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367</v>
      </c>
      <c r="AE42" s="117">
        <f>AE22*10.5%</f>
        <v>486013.5</v>
      </c>
      <c r="AF42" s="570"/>
      <c r="AG42" s="571"/>
      <c r="AH42" s="571"/>
      <c r="AI42" s="571"/>
      <c r="AL42" s="119"/>
    </row>
    <row r="43" spans="1:38" s="104" customFormat="1" ht="37.5" customHeight="1">
      <c r="A43" s="202" t="s">
        <v>103</v>
      </c>
      <c r="B43" s="94" t="s">
        <v>147</v>
      </c>
      <c r="C43" s="95" t="s">
        <v>119</v>
      </c>
      <c r="D43" s="112" t="s">
        <v>290</v>
      </c>
      <c r="E43" s="226" t="s">
        <v>235</v>
      </c>
      <c r="F43" s="209" t="s">
        <v>212</v>
      </c>
      <c r="G43" s="107" t="s">
        <v>245</v>
      </c>
      <c r="H43" s="233">
        <v>1</v>
      </c>
      <c r="I43" s="98">
        <v>5060458</v>
      </c>
      <c r="J43" s="388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120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104</v>
      </c>
      <c r="B44" s="94" t="s">
        <v>315</v>
      </c>
      <c r="C44" s="95"/>
      <c r="D44" s="112" t="s">
        <v>290</v>
      </c>
      <c r="E44" s="228"/>
      <c r="F44" s="223"/>
      <c r="G44" s="97" t="s">
        <v>245</v>
      </c>
      <c r="H44" s="233">
        <v>1</v>
      </c>
      <c r="I44" s="98">
        <v>5060458</v>
      </c>
      <c r="J44" s="388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316</v>
      </c>
      <c r="AF44" s="117"/>
      <c r="AG44" s="144"/>
      <c r="AH44" s="384"/>
      <c r="AL44" s="105"/>
    </row>
    <row r="45" spans="1:38" s="384" customFormat="1" ht="39" customHeight="1">
      <c r="A45" s="202" t="s">
        <v>105</v>
      </c>
      <c r="B45" s="94" t="s">
        <v>353</v>
      </c>
      <c r="C45" s="95"/>
      <c r="D45" s="112" t="s">
        <v>354</v>
      </c>
      <c r="E45" s="228"/>
      <c r="F45" s="223"/>
      <c r="G45" s="97" t="s">
        <v>248</v>
      </c>
      <c r="H45" s="233">
        <v>4</v>
      </c>
      <c r="I45" s="98">
        <v>5474872</v>
      </c>
      <c r="J45" s="388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83"/>
    </row>
    <row r="46" spans="1:38" s="104" customFormat="1" ht="33" customHeight="1">
      <c r="A46" s="202" t="s">
        <v>106</v>
      </c>
      <c r="B46" s="94" t="s">
        <v>130</v>
      </c>
      <c r="C46" s="95" t="s">
        <v>125</v>
      </c>
      <c r="D46" s="112" t="s">
        <v>189</v>
      </c>
      <c r="E46" s="228" t="str">
        <f>VLOOKUP(B46,[2]T3!$B$2:$D$328,3,FALSE)</f>
        <v>024759058</v>
      </c>
      <c r="F46" s="209" t="s">
        <v>226</v>
      </c>
      <c r="G46" s="107" t="s">
        <v>245</v>
      </c>
      <c r="H46" s="334">
        <v>1</v>
      </c>
      <c r="I46" s="98">
        <v>5060458</v>
      </c>
      <c r="J46" s="388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5"/>
      <c r="Y46" s="335"/>
      <c r="Z46" s="335"/>
      <c r="AA46" s="335"/>
      <c r="AB46" s="99">
        <f t="shared" si="4"/>
        <v>4529109.91</v>
      </c>
      <c r="AC46" s="101" t="str">
        <f t="shared" si="11"/>
        <v>34</v>
      </c>
      <c r="AD46" s="102"/>
      <c r="AE46" s="145" t="s">
        <v>128</v>
      </c>
      <c r="AF46" s="384"/>
      <c r="AG46" s="384"/>
      <c r="AK46" s="105"/>
    </row>
    <row r="47" spans="1:38" s="104" customFormat="1" ht="28.5" customHeight="1">
      <c r="A47" s="202" t="s">
        <v>261</v>
      </c>
      <c r="B47" s="94" t="s">
        <v>143</v>
      </c>
      <c r="C47" s="95" t="s">
        <v>89</v>
      </c>
      <c r="D47" s="112" t="s">
        <v>189</v>
      </c>
      <c r="E47" s="228" t="str">
        <f>VLOOKUP(B47,[2]T3!$B$2:$D$328,3,FALSE)</f>
        <v>025128010</v>
      </c>
      <c r="F47" s="209" t="s">
        <v>218</v>
      </c>
      <c r="G47" s="107" t="s">
        <v>245</v>
      </c>
      <c r="H47" s="96">
        <v>3</v>
      </c>
      <c r="I47" s="98">
        <v>5579155</v>
      </c>
      <c r="J47" s="388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117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262</v>
      </c>
      <c r="B48" s="94" t="s">
        <v>165</v>
      </c>
      <c r="C48" s="95"/>
      <c r="D48" s="112" t="s">
        <v>189</v>
      </c>
      <c r="E48" s="228" t="str">
        <f>VLOOKUP(B48,[2]T3!$B$2:$D$328,3,FALSE)</f>
        <v>290936998</v>
      </c>
      <c r="F48" s="209" t="s">
        <v>223</v>
      </c>
      <c r="G48" s="97" t="s">
        <v>245</v>
      </c>
      <c r="H48" s="233">
        <v>5</v>
      </c>
      <c r="I48" s="98">
        <v>6151018</v>
      </c>
      <c r="J48" s="388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263</v>
      </c>
      <c r="B49" s="94" t="s">
        <v>148</v>
      </c>
      <c r="C49" s="95" t="s">
        <v>64</v>
      </c>
      <c r="D49" s="112" t="s">
        <v>189</v>
      </c>
      <c r="E49" s="228" t="str">
        <f>VLOOKUP(B49,[2]T3!$B$2:$D$328,3,FALSE)</f>
        <v>001186011890</v>
      </c>
      <c r="F49" s="209" t="s">
        <v>224</v>
      </c>
      <c r="G49" s="97" t="s">
        <v>245</v>
      </c>
      <c r="H49" s="233">
        <v>6</v>
      </c>
      <c r="I49" s="98">
        <v>6458569</v>
      </c>
      <c r="J49" s="388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65</v>
      </c>
      <c r="AG49" s="102"/>
      <c r="AH49" s="384"/>
      <c r="AL49" s="105"/>
    </row>
    <row r="50" spans="1:39" s="104" customFormat="1" ht="28.5" customHeight="1">
      <c r="A50" s="202" t="s">
        <v>264</v>
      </c>
      <c r="B50" s="94" t="s">
        <v>370</v>
      </c>
      <c r="C50" s="95"/>
      <c r="D50" s="112" t="s">
        <v>189</v>
      </c>
      <c r="E50" s="228"/>
      <c r="F50" s="209"/>
      <c r="G50" s="97" t="s">
        <v>245</v>
      </c>
      <c r="H50" s="233">
        <v>1</v>
      </c>
      <c r="I50" s="98">
        <v>5060458</v>
      </c>
      <c r="J50" s="388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375</v>
      </c>
      <c r="AF50" s="103"/>
      <c r="AG50" s="144"/>
      <c r="AH50" s="384"/>
      <c r="AL50" s="105"/>
    </row>
    <row r="51" spans="1:39" s="104" customFormat="1" ht="36.75" customHeight="1">
      <c r="A51" s="202" t="s">
        <v>265</v>
      </c>
      <c r="B51" s="143" t="s">
        <v>139</v>
      </c>
      <c r="C51" s="95" t="s">
        <v>84</v>
      </c>
      <c r="D51" s="112" t="s">
        <v>190</v>
      </c>
      <c r="E51" s="228" t="str">
        <f>VLOOKUP(B51,[2]T3!$B$2:$D$328,3,FALSE)</f>
        <v>095189000070</v>
      </c>
      <c r="F51" s="209" t="s">
        <v>215</v>
      </c>
      <c r="G51" s="97" t="s">
        <v>245</v>
      </c>
      <c r="H51" s="235">
        <v>5</v>
      </c>
      <c r="I51" s="98">
        <v>6151018</v>
      </c>
      <c r="J51" s="388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85</v>
      </c>
      <c r="AF51" s="102" t="s">
        <v>114</v>
      </c>
      <c r="AG51" s="104" t="e">
        <f>#REF!/24</f>
        <v>#REF!</v>
      </c>
      <c r="AH51" s="384"/>
      <c r="AL51" s="105"/>
    </row>
    <row r="52" spans="1:39" s="104" customFormat="1" ht="27" customHeight="1">
      <c r="A52" s="202" t="s">
        <v>266</v>
      </c>
      <c r="B52" s="94" t="s">
        <v>138</v>
      </c>
      <c r="C52" s="332" t="s">
        <v>7</v>
      </c>
      <c r="D52" s="112" t="s">
        <v>191</v>
      </c>
      <c r="E52" s="228" t="str">
        <f>VLOOKUP(B52,[2]T3!$B$2:$D$328,3,FALSE)</f>
        <v>023680986</v>
      </c>
      <c r="F52" s="209" t="s">
        <v>214</v>
      </c>
      <c r="G52" s="97" t="s">
        <v>245</v>
      </c>
      <c r="H52" s="233">
        <v>5</v>
      </c>
      <c r="I52" s="98">
        <v>6151018</v>
      </c>
      <c r="J52" s="388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3"/>
      <c r="Y52" s="333"/>
      <c r="Z52" s="333"/>
      <c r="AA52" s="333"/>
      <c r="AB52" s="99">
        <f t="shared" si="4"/>
        <v>5505161.1100000003</v>
      </c>
      <c r="AC52" s="101" t="str">
        <f t="shared" si="11"/>
        <v>40</v>
      </c>
      <c r="AD52" s="118"/>
      <c r="AE52" s="114" t="s">
        <v>109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267</v>
      </c>
      <c r="B53" s="94" t="s">
        <v>305</v>
      </c>
      <c r="C53" s="95"/>
      <c r="D53" s="112" t="s">
        <v>191</v>
      </c>
      <c r="E53" s="228"/>
      <c r="F53" s="223" t="s">
        <v>330</v>
      </c>
      <c r="G53" s="97" t="s">
        <v>245</v>
      </c>
      <c r="H53" s="233">
        <v>1</v>
      </c>
      <c r="I53" s="98">
        <v>5060458</v>
      </c>
      <c r="J53" s="388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306</v>
      </c>
      <c r="AF53" s="117"/>
      <c r="AG53" s="144"/>
      <c r="AH53" s="384"/>
      <c r="AL53" s="105"/>
    </row>
    <row r="54" spans="1:39" s="104" customFormat="1" ht="35.25" customHeight="1">
      <c r="A54" s="202" t="s">
        <v>268</v>
      </c>
      <c r="B54" s="94" t="s">
        <v>183</v>
      </c>
      <c r="C54" s="95"/>
      <c r="D54" s="112" t="s">
        <v>372</v>
      </c>
      <c r="E54" s="228" t="str">
        <f>VLOOKUP(B54,[2]T3!$B$2:$D$328,3,FALSE)</f>
        <v>025273555</v>
      </c>
      <c r="F54" s="223" t="s">
        <v>225</v>
      </c>
      <c r="G54" s="97" t="s">
        <v>249</v>
      </c>
      <c r="H54" s="233">
        <v>3</v>
      </c>
      <c r="I54" s="98">
        <v>4873050</v>
      </c>
      <c r="J54" s="388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185</v>
      </c>
      <c r="AF54" s="117"/>
      <c r="AG54" s="144"/>
      <c r="AH54" s="384"/>
      <c r="AL54" s="105"/>
    </row>
    <row r="55" spans="1:39" s="104" customFormat="1" ht="33.75" customHeight="1">
      <c r="A55" s="202" t="s">
        <v>282</v>
      </c>
      <c r="B55" s="94" t="s">
        <v>175</v>
      </c>
      <c r="C55" s="95"/>
      <c r="D55" s="112" t="s">
        <v>372</v>
      </c>
      <c r="E55" s="228" t="str">
        <f>VLOOKUP(B55,[2]T3!$B$2:$D$328,3,FALSE)</f>
        <v>025947357</v>
      </c>
      <c r="F55" s="209" t="s">
        <v>213</v>
      </c>
      <c r="G55" s="97" t="s">
        <v>245</v>
      </c>
      <c r="H55" s="233">
        <v>3</v>
      </c>
      <c r="I55" s="98">
        <v>5579155</v>
      </c>
      <c r="J55" s="388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176</v>
      </c>
      <c r="AF55" s="155"/>
      <c r="AG55" s="128"/>
      <c r="AH55" s="110"/>
      <c r="AI55" s="110"/>
      <c r="AL55" s="111"/>
    </row>
    <row r="56" spans="1:39" s="384" customFormat="1" ht="24" customHeight="1">
      <c r="A56" s="202" t="s">
        <v>288</v>
      </c>
      <c r="B56" s="94" t="s">
        <v>145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221</v>
      </c>
      <c r="G56" s="107" t="s">
        <v>245</v>
      </c>
      <c r="H56" s="96">
        <v>3</v>
      </c>
      <c r="I56" s="98">
        <v>5579155</v>
      </c>
      <c r="J56" s="388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118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291</v>
      </c>
      <c r="B57" s="94" t="s">
        <v>313</v>
      </c>
      <c r="C57" s="95"/>
      <c r="D57" s="112" t="s">
        <v>314</v>
      </c>
      <c r="E57" s="228"/>
      <c r="F57" s="223"/>
      <c r="G57" s="97" t="s">
        <v>248</v>
      </c>
      <c r="H57" s="233">
        <v>1</v>
      </c>
      <c r="I57" s="98">
        <v>4729400</v>
      </c>
      <c r="J57" s="388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312</v>
      </c>
      <c r="AF57" s="117"/>
      <c r="AG57" s="144"/>
      <c r="AH57" s="384"/>
      <c r="AL57" s="105"/>
    </row>
    <row r="58" spans="1:39" s="104" customFormat="1" ht="30" customHeight="1">
      <c r="A58" s="202" t="s">
        <v>296</v>
      </c>
      <c r="B58" s="94" t="s">
        <v>144</v>
      </c>
      <c r="C58" s="95" t="s">
        <v>116</v>
      </c>
      <c r="D58" s="112" t="s">
        <v>10</v>
      </c>
      <c r="E58" s="228" t="str">
        <f>VLOOKUP(B58,[2]T3!$B$2:$D$328,3,FALSE)</f>
        <v>250835904</v>
      </c>
      <c r="F58" s="223" t="s">
        <v>220</v>
      </c>
      <c r="G58" s="107" t="s">
        <v>245</v>
      </c>
      <c r="H58" s="96">
        <v>3</v>
      </c>
      <c r="I58" s="98">
        <v>5579155</v>
      </c>
      <c r="J58" s="388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117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297</v>
      </c>
      <c r="B59" s="94" t="s">
        <v>167</v>
      </c>
      <c r="C59" s="159"/>
      <c r="D59" s="112" t="s">
        <v>272</v>
      </c>
      <c r="E59" s="226"/>
      <c r="F59" s="209"/>
      <c r="G59" s="107" t="s">
        <v>245</v>
      </c>
      <c r="H59" s="233">
        <v>12</v>
      </c>
      <c r="I59" s="98">
        <v>8655100</v>
      </c>
      <c r="J59" s="388">
        <f t="shared" si="6"/>
        <v>519306</v>
      </c>
      <c r="K59" s="341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83"/>
      <c r="AG59" s="384"/>
      <c r="AH59" s="384"/>
      <c r="AL59" s="105"/>
    </row>
    <row r="60" spans="1:39" s="384" customFormat="1" ht="39" customHeight="1">
      <c r="A60" s="202" t="s">
        <v>317</v>
      </c>
      <c r="B60" s="94" t="s">
        <v>355</v>
      </c>
      <c r="C60" s="95"/>
      <c r="D60" s="112" t="s">
        <v>356</v>
      </c>
      <c r="E60" s="228"/>
      <c r="F60" s="209"/>
      <c r="G60" s="97" t="s">
        <v>248</v>
      </c>
      <c r="H60" s="233">
        <v>4</v>
      </c>
      <c r="I60" s="98">
        <v>5474872</v>
      </c>
      <c r="J60" s="388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83"/>
    </row>
    <row r="61" spans="1:39" s="104" customFormat="1" ht="28.5" customHeight="1">
      <c r="A61" s="202" t="s">
        <v>371</v>
      </c>
      <c r="B61" s="319" t="s">
        <v>283</v>
      </c>
      <c r="C61" s="320"/>
      <c r="D61" s="321" t="s">
        <v>284</v>
      </c>
      <c r="E61" s="230"/>
      <c r="F61" s="322"/>
      <c r="G61" s="323" t="s">
        <v>245</v>
      </c>
      <c r="H61" s="324">
        <v>10</v>
      </c>
      <c r="I61" s="236">
        <v>7850431</v>
      </c>
      <c r="J61" s="389">
        <f t="shared" si="6"/>
        <v>471025.86</v>
      </c>
      <c r="K61" s="325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6">
        <v>0</v>
      </c>
      <c r="T61" s="236">
        <v>0</v>
      </c>
      <c r="U61" s="326"/>
      <c r="V61" s="326">
        <f t="shared" si="3"/>
        <v>0</v>
      </c>
      <c r="W61" s="326"/>
      <c r="X61" s="327"/>
      <c r="Y61" s="327"/>
      <c r="Z61" s="327"/>
      <c r="AA61" s="327"/>
      <c r="AB61" s="326">
        <f t="shared" si="4"/>
        <v>7850431</v>
      </c>
      <c r="AC61" s="328" t="str">
        <f t="shared" si="11"/>
        <v>49</v>
      </c>
      <c r="AD61" s="329"/>
      <c r="AE61" s="255" t="s">
        <v>281</v>
      </c>
      <c r="AF61" s="572" t="s">
        <v>335</v>
      </c>
      <c r="AG61" s="573"/>
      <c r="AH61" s="573"/>
      <c r="AL61" s="105"/>
    </row>
    <row r="62" spans="1:39" ht="33" customHeight="1">
      <c r="A62" s="88"/>
      <c r="B62" s="574" t="s">
        <v>11</v>
      </c>
      <c r="C62" s="575"/>
      <c r="D62" s="161"/>
      <c r="E62" s="161"/>
      <c r="F62" s="82"/>
      <c r="G62" s="82"/>
      <c r="H62" s="371">
        <f>SUM(H13:H61)</f>
        <v>212</v>
      </c>
      <c r="I62" s="80">
        <f>SUM(I13:I61)</f>
        <v>282965402</v>
      </c>
      <c r="J62" s="347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7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78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6"/>
      <c r="K63" s="46"/>
      <c r="L63" s="52"/>
      <c r="M63" s="52"/>
      <c r="N63" s="52"/>
      <c r="O63" s="52"/>
      <c r="P63" s="52"/>
      <c r="Q63" s="52"/>
      <c r="R63" s="347">
        <v>21574227</v>
      </c>
      <c r="S63" s="347">
        <v>4045167</v>
      </c>
      <c r="T63" s="347">
        <v>2696778</v>
      </c>
      <c r="U63" s="346"/>
      <c r="V63" s="347">
        <v>28316172</v>
      </c>
      <c r="W63" s="346"/>
      <c r="X63" s="346"/>
      <c r="Y63" s="346"/>
      <c r="Z63" s="346"/>
      <c r="AA63" s="346"/>
      <c r="AB63" s="347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576" t="s">
        <v>12</v>
      </c>
      <c r="C64" s="576"/>
      <c r="D64" s="17" t="s">
        <v>376</v>
      </c>
      <c r="E64" s="17"/>
      <c r="T64" s="18"/>
      <c r="U64" s="18"/>
      <c r="V64" s="18"/>
      <c r="W64" s="18"/>
      <c r="X64" s="18"/>
      <c r="Y64" s="18"/>
      <c r="Z64" s="18"/>
      <c r="AA64" s="354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576"/>
      <c r="C65" s="576"/>
      <c r="D65" s="163"/>
      <c r="E65" s="163"/>
      <c r="F65" s="206"/>
      <c r="G65" s="49"/>
      <c r="H65" s="49"/>
      <c r="I65" s="50"/>
      <c r="J65" s="348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8"/>
      <c r="AB65" s="50"/>
      <c r="AC65" s="577"/>
      <c r="AD65" s="577"/>
      <c r="AE65" s="50"/>
      <c r="AF65" s="566" t="e">
        <f>1000000-#REF!</f>
        <v>#REF!</v>
      </c>
      <c r="AG65" s="563"/>
      <c r="AH65" s="563"/>
    </row>
    <row r="66" spans="1:40" ht="21" customHeight="1">
      <c r="A66" s="5"/>
      <c r="B66" s="563"/>
      <c r="C66" s="563"/>
      <c r="D66" s="7"/>
      <c r="E66" s="7"/>
      <c r="F66" s="207"/>
      <c r="G66" s="5"/>
      <c r="H66" s="5"/>
      <c r="T66" s="578" t="s">
        <v>373</v>
      </c>
      <c r="U66" s="578"/>
      <c r="V66" s="578"/>
      <c r="W66" s="578"/>
      <c r="X66" s="578"/>
      <c r="Y66" s="578"/>
      <c r="Z66" s="578"/>
      <c r="AA66" s="578"/>
      <c r="AB66" s="578"/>
      <c r="AC66" s="578"/>
      <c r="AD66" s="578"/>
      <c r="AE66" s="579"/>
      <c r="AF66" s="563"/>
      <c r="AG66" s="563"/>
      <c r="AH66" s="563"/>
    </row>
    <row r="67" spans="1:40" ht="15.75" customHeight="1">
      <c r="A67" s="567" t="s">
        <v>13</v>
      </c>
      <c r="B67" s="567"/>
      <c r="C67" s="567"/>
      <c r="D67" s="567"/>
      <c r="E67" s="567"/>
      <c r="F67" s="567"/>
      <c r="G67" s="567"/>
      <c r="H67" s="567"/>
      <c r="I67" s="567" t="s">
        <v>184</v>
      </c>
      <c r="J67" s="567"/>
      <c r="K67" s="567"/>
      <c r="L67" s="567"/>
      <c r="M67" s="567"/>
      <c r="N67" s="567"/>
      <c r="O67" s="567"/>
      <c r="P67" s="567"/>
      <c r="Q67" s="567"/>
      <c r="R67" s="567"/>
      <c r="S67" s="567"/>
      <c r="T67" s="581" t="s">
        <v>14</v>
      </c>
      <c r="U67" s="581"/>
      <c r="V67" s="581"/>
      <c r="W67" s="581"/>
      <c r="X67" s="581"/>
      <c r="Y67" s="581"/>
      <c r="Z67" s="581"/>
      <c r="AA67" s="581"/>
      <c r="AB67" s="581"/>
      <c r="AC67" s="581"/>
      <c r="AD67" s="581"/>
      <c r="AE67" s="580"/>
      <c r="AF67" s="568"/>
      <c r="AG67" s="568"/>
      <c r="AH67" s="568"/>
    </row>
    <row r="68" spans="1:40" ht="15.75" customHeight="1">
      <c r="A68" s="5"/>
      <c r="B68" s="565"/>
      <c r="C68" s="565"/>
      <c r="D68" s="7"/>
      <c r="E68" s="7"/>
      <c r="F68" s="207"/>
      <c r="G68" s="5"/>
      <c r="H68" s="5"/>
      <c r="I68" s="4"/>
      <c r="J68" s="390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565"/>
      <c r="AD68" s="565"/>
      <c r="AE68" s="4"/>
      <c r="AF68" s="563"/>
      <c r="AG68" s="563"/>
      <c r="AH68" s="563"/>
    </row>
    <row r="69" spans="1:40" ht="15.75" customHeight="1">
      <c r="A69" s="5"/>
      <c r="B69" s="563"/>
      <c r="C69" s="563"/>
      <c r="D69" s="7"/>
      <c r="E69" s="7"/>
      <c r="F69" s="207"/>
      <c r="G69" s="5"/>
      <c r="H69" s="5"/>
      <c r="I69" s="4"/>
      <c r="J69" s="390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60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90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563"/>
      <c r="C71" s="563"/>
      <c r="D71" s="7"/>
      <c r="E71" s="7"/>
      <c r="F71" s="207"/>
      <c r="G71" s="5"/>
      <c r="H71" s="5"/>
      <c r="I71" s="4"/>
      <c r="J71" s="390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565"/>
      <c r="AD71" s="565"/>
      <c r="AE71" s="4"/>
      <c r="AF71" s="566"/>
      <c r="AG71" s="563"/>
      <c r="AH71" s="563"/>
    </row>
    <row r="72" spans="1:40" ht="15.75" customHeight="1">
      <c r="A72" s="5"/>
      <c r="B72" s="563"/>
      <c r="C72" s="563"/>
      <c r="D72" s="7"/>
      <c r="E72" s="7"/>
      <c r="F72" s="207"/>
      <c r="G72" s="5"/>
      <c r="H72" s="5"/>
      <c r="I72" s="4"/>
      <c r="J72" s="390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565"/>
      <c r="AD72" s="565"/>
      <c r="AE72" s="4"/>
      <c r="AF72" s="566"/>
      <c r="AG72" s="563"/>
      <c r="AH72" s="563"/>
    </row>
    <row r="73" spans="1:40" ht="15.75" customHeight="1">
      <c r="A73" s="5"/>
      <c r="B73" s="563"/>
      <c r="C73" s="563"/>
      <c r="D73" s="7"/>
      <c r="E73" s="7"/>
      <c r="F73" s="207"/>
      <c r="G73" s="5"/>
      <c r="H73" s="5"/>
      <c r="I73" s="4"/>
      <c r="J73" s="390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565"/>
      <c r="AD73" s="565"/>
      <c r="AE73" s="4"/>
      <c r="AF73" s="566"/>
      <c r="AG73" s="563"/>
      <c r="AH73" s="563"/>
    </row>
    <row r="74" spans="1:40" ht="15.75" customHeight="1">
      <c r="A74" s="567" t="s">
        <v>228</v>
      </c>
      <c r="B74" s="567"/>
      <c r="C74" s="567"/>
      <c r="D74" s="567"/>
      <c r="E74" s="567"/>
      <c r="F74" s="567"/>
      <c r="G74" s="567"/>
      <c r="H74" s="567"/>
      <c r="I74" s="567" t="s">
        <v>124</v>
      </c>
      <c r="J74" s="567"/>
      <c r="K74" s="567"/>
      <c r="L74" s="567"/>
      <c r="M74" s="567"/>
      <c r="N74" s="567"/>
      <c r="O74" s="567"/>
      <c r="P74" s="567"/>
      <c r="Q74" s="567"/>
      <c r="R74" s="567"/>
      <c r="S74" s="567"/>
      <c r="T74" s="567" t="s">
        <v>121</v>
      </c>
      <c r="U74" s="567"/>
      <c r="V74" s="567"/>
      <c r="W74" s="567"/>
      <c r="X74" s="567"/>
      <c r="Y74" s="567"/>
      <c r="Z74" s="567"/>
      <c r="AA74" s="567"/>
      <c r="AB74" s="567"/>
      <c r="AC74" s="567"/>
      <c r="AD74" s="567"/>
      <c r="AE74" s="8"/>
      <c r="AF74" s="568"/>
      <c r="AG74" s="568"/>
      <c r="AH74" s="568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51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61"/>
      <c r="AB75" s="63"/>
      <c r="AC75" s="569"/>
      <c r="AD75" s="569"/>
      <c r="AE75" s="51"/>
      <c r="AF75" s="566"/>
      <c r="AG75" s="563"/>
      <c r="AH75" s="563"/>
    </row>
    <row r="76" spans="1:40">
      <c r="B76" s="30"/>
      <c r="C76" s="19"/>
      <c r="G76" s="30"/>
      <c r="H76" s="30"/>
      <c r="AC76" s="564"/>
      <c r="AD76" s="564"/>
      <c r="AE76" s="45"/>
      <c r="AF76" s="563"/>
      <c r="AG76" s="563"/>
      <c r="AH76" s="563"/>
    </row>
    <row r="77" spans="1:40">
      <c r="A77" s="5"/>
      <c r="B77" s="563"/>
      <c r="C77" s="563"/>
      <c r="AC77" s="564"/>
      <c r="AD77" s="564"/>
      <c r="AE77" s="45"/>
      <c r="AF77" s="563"/>
      <c r="AG77" s="563"/>
      <c r="AH77" s="563"/>
    </row>
    <row r="78" spans="1:40">
      <c r="A78" s="5"/>
      <c r="B78" s="563"/>
      <c r="C78" s="563"/>
      <c r="AC78" s="564"/>
      <c r="AD78" s="564"/>
      <c r="AE78" s="45"/>
      <c r="AF78" s="563"/>
      <c r="AG78" s="563"/>
      <c r="AH78" s="563"/>
    </row>
    <row r="79" spans="1:40">
      <c r="A79" s="5"/>
      <c r="B79" s="563"/>
      <c r="C79" s="563"/>
      <c r="AC79" s="564"/>
      <c r="AD79" s="564"/>
      <c r="AE79" s="45"/>
      <c r="AF79" s="563"/>
      <c r="AG79" s="563"/>
      <c r="AH79" s="563"/>
    </row>
    <row r="80" spans="1:40">
      <c r="A80" s="5"/>
      <c r="B80" s="563"/>
      <c r="C80" s="563"/>
      <c r="AC80" s="564"/>
      <c r="AD80" s="564"/>
      <c r="AE80" s="45"/>
      <c r="AF80" s="563"/>
      <c r="AG80" s="563"/>
      <c r="AH80" s="563"/>
    </row>
    <row r="81" spans="1:34">
      <c r="A81" s="5"/>
      <c r="B81" s="563"/>
      <c r="C81" s="563"/>
      <c r="AC81" s="564"/>
      <c r="AD81" s="564"/>
      <c r="AE81" s="45"/>
      <c r="AF81" s="563"/>
      <c r="AG81" s="563"/>
      <c r="AH81" s="563"/>
    </row>
    <row r="82" spans="1:34">
      <c r="A82" s="5"/>
      <c r="B82" s="563"/>
      <c r="C82" s="563"/>
      <c r="AC82" s="564"/>
      <c r="AD82" s="564"/>
      <c r="AE82" s="45"/>
      <c r="AF82" s="563"/>
      <c r="AG82" s="563"/>
      <c r="AH82" s="563"/>
    </row>
    <row r="83" spans="1:34">
      <c r="A83" s="5"/>
      <c r="B83" s="563"/>
      <c r="C83" s="563"/>
      <c r="AC83" s="564"/>
      <c r="AD83" s="564"/>
      <c r="AE83" s="45"/>
      <c r="AF83" s="563"/>
      <c r="AG83" s="563"/>
      <c r="AH83" s="563"/>
    </row>
    <row r="84" spans="1:34">
      <c r="A84" s="5"/>
      <c r="B84" s="563"/>
      <c r="C84" s="563"/>
      <c r="AC84" s="564"/>
      <c r="AD84" s="564"/>
      <c r="AE84" s="45"/>
      <c r="AF84" s="563"/>
      <c r="AG84" s="563"/>
      <c r="AH84" s="563"/>
    </row>
    <row r="85" spans="1:34">
      <c r="A85" s="5"/>
      <c r="B85" s="563"/>
      <c r="C85" s="563"/>
      <c r="AC85" s="564"/>
      <c r="AD85" s="564"/>
      <c r="AE85" s="45"/>
      <c r="AF85" s="563"/>
      <c r="AG85" s="563"/>
      <c r="AH85" s="563"/>
    </row>
    <row r="86" spans="1:34">
      <c r="A86" s="5"/>
      <c r="B86" s="563"/>
      <c r="C86" s="563"/>
      <c r="AC86" s="564"/>
      <c r="AD86" s="564"/>
      <c r="AE86" s="45"/>
      <c r="AF86" s="563"/>
      <c r="AG86" s="563"/>
      <c r="AH86" s="563"/>
    </row>
    <row r="87" spans="1:34">
      <c r="A87" s="5"/>
      <c r="B87" s="563"/>
      <c r="C87" s="563"/>
      <c r="AC87" s="564"/>
      <c r="AD87" s="564"/>
      <c r="AE87" s="45"/>
      <c r="AF87" s="563"/>
      <c r="AG87" s="563"/>
      <c r="AH87" s="563"/>
    </row>
    <row r="88" spans="1:34">
      <c r="A88" s="5"/>
      <c r="B88" s="563"/>
      <c r="C88" s="563"/>
      <c r="AC88" s="564"/>
      <c r="AD88" s="564"/>
      <c r="AE88" s="45"/>
      <c r="AF88" s="563"/>
      <c r="AG88" s="563"/>
      <c r="AH88" s="563"/>
    </row>
    <row r="89" spans="1:34">
      <c r="A89" s="5"/>
      <c r="B89" s="563"/>
      <c r="C89" s="563"/>
      <c r="AC89" s="564"/>
      <c r="AD89" s="564"/>
      <c r="AE89" s="45"/>
      <c r="AF89" s="563"/>
      <c r="AG89" s="563"/>
      <c r="AH89" s="563"/>
    </row>
    <row r="90" spans="1:34">
      <c r="A90" s="5"/>
      <c r="B90" s="563"/>
      <c r="C90" s="563"/>
      <c r="AC90" s="564"/>
      <c r="AD90" s="564"/>
      <c r="AE90" s="45"/>
      <c r="AF90" s="563"/>
      <c r="AG90" s="563"/>
      <c r="AH90" s="563"/>
    </row>
    <row r="91" spans="1:34">
      <c r="A91" s="5"/>
      <c r="B91" s="563"/>
      <c r="C91" s="563"/>
      <c r="AC91" s="564"/>
      <c r="AD91" s="564"/>
      <c r="AE91" s="45"/>
      <c r="AF91" s="563"/>
      <c r="AG91" s="563"/>
      <c r="AH91" s="563"/>
    </row>
    <row r="92" spans="1:34">
      <c r="A92" s="5"/>
      <c r="B92" s="563"/>
      <c r="C92" s="563"/>
      <c r="AC92" s="564"/>
      <c r="AD92" s="564"/>
      <c r="AE92" s="45"/>
      <c r="AF92" s="563"/>
      <c r="AG92" s="563"/>
      <c r="AH92" s="563"/>
    </row>
    <row r="93" spans="1:34">
      <c r="A93" s="5"/>
      <c r="B93" s="563"/>
      <c r="C93" s="563"/>
      <c r="AC93" s="564"/>
      <c r="AD93" s="564"/>
      <c r="AE93" s="45"/>
      <c r="AF93" s="563"/>
      <c r="AG93" s="563"/>
      <c r="AH93" s="563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9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609" t="s">
        <v>80</v>
      </c>
      <c r="B1" s="609"/>
      <c r="C1" s="609"/>
      <c r="D1" s="609"/>
      <c r="E1" s="609"/>
      <c r="F1" s="609"/>
      <c r="G1" s="609"/>
      <c r="H1" s="60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3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567" t="s">
        <v>187</v>
      </c>
      <c r="B2" s="567"/>
      <c r="C2" s="567"/>
      <c r="D2" s="567"/>
      <c r="E2" s="567"/>
      <c r="F2" s="567"/>
      <c r="G2" s="567"/>
      <c r="H2" s="56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4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565"/>
      <c r="D3" s="56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45"/>
      <c r="AE3" s="4"/>
      <c r="AF3" s="565"/>
      <c r="AG3" s="565"/>
      <c r="AH3" s="610"/>
      <c r="AI3" s="610"/>
    </row>
    <row r="4" spans="1:38" ht="22.5" customHeight="1">
      <c r="A4" s="611" t="s">
        <v>404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611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611" t="s">
        <v>381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611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88</v>
      </c>
      <c r="D6" s="577"/>
      <c r="E6" s="577"/>
      <c r="F6" s="577"/>
      <c r="G6" s="577"/>
      <c r="H6" s="577"/>
      <c r="Q6" s="48" t="s">
        <v>231</v>
      </c>
      <c r="R6" s="48"/>
      <c r="S6" s="48"/>
      <c r="T6" s="48"/>
      <c r="U6" s="48"/>
      <c r="V6" s="48"/>
      <c r="W6" s="48"/>
      <c r="X6" s="48"/>
      <c r="Y6" s="48"/>
      <c r="Z6" s="355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577"/>
      <c r="E7" s="577"/>
      <c r="F7" s="577"/>
      <c r="G7" s="577"/>
      <c r="H7" s="57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5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6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5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605" t="s">
        <v>2</v>
      </c>
      <c r="B10" s="605" t="s">
        <v>3</v>
      </c>
      <c r="C10" s="605"/>
      <c r="D10" s="606" t="s">
        <v>52</v>
      </c>
      <c r="E10" s="602" t="s">
        <v>238</v>
      </c>
      <c r="F10" s="607" t="s">
        <v>15</v>
      </c>
      <c r="G10" s="589" t="s">
        <v>131</v>
      </c>
      <c r="H10" s="602" t="s">
        <v>273</v>
      </c>
      <c r="I10" s="598" t="s">
        <v>181</v>
      </c>
      <c r="J10" s="598" t="s">
        <v>269</v>
      </c>
      <c r="K10" s="598" t="s">
        <v>270</v>
      </c>
      <c r="L10" s="598" t="s">
        <v>171</v>
      </c>
      <c r="M10" s="600"/>
      <c r="N10" s="602" t="s">
        <v>149</v>
      </c>
      <c r="O10" s="602" t="s">
        <v>150</v>
      </c>
      <c r="P10" s="589" t="s">
        <v>151</v>
      </c>
      <c r="Q10" s="582" t="s">
        <v>68</v>
      </c>
      <c r="R10" s="583"/>
      <c r="S10" s="583"/>
      <c r="T10" s="583"/>
      <c r="U10" s="584"/>
      <c r="V10" s="585" t="s">
        <v>169</v>
      </c>
      <c r="W10" s="586"/>
      <c r="X10" s="585" t="s">
        <v>170</v>
      </c>
      <c r="Y10" s="586"/>
      <c r="Z10" s="587" t="s">
        <v>275</v>
      </c>
      <c r="AA10" s="589" t="s">
        <v>155</v>
      </c>
      <c r="AB10" s="591" t="s">
        <v>5</v>
      </c>
      <c r="AC10" s="592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595"/>
      <c r="AK10" s="87"/>
      <c r="AL10" s="79"/>
    </row>
    <row r="11" spans="1:38" s="43" customFormat="1" ht="41.25" customHeight="1">
      <c r="A11" s="605"/>
      <c r="B11" s="605"/>
      <c r="C11" s="605"/>
      <c r="D11" s="606"/>
      <c r="E11" s="603"/>
      <c r="F11" s="608"/>
      <c r="G11" s="590"/>
      <c r="H11" s="603"/>
      <c r="I11" s="599"/>
      <c r="J11" s="599"/>
      <c r="K11" s="599"/>
      <c r="L11" s="599"/>
      <c r="M11" s="601"/>
      <c r="N11" s="603"/>
      <c r="O11" s="603"/>
      <c r="P11" s="590"/>
      <c r="Q11" s="140" t="s">
        <v>115</v>
      </c>
      <c r="R11" s="140" t="s">
        <v>69</v>
      </c>
      <c r="S11" s="140" t="s">
        <v>61</v>
      </c>
      <c r="T11" s="138" t="s">
        <v>152</v>
      </c>
      <c r="U11" s="138" t="s">
        <v>153</v>
      </c>
      <c r="V11" s="138" t="s">
        <v>86</v>
      </c>
      <c r="W11" s="342" t="s">
        <v>171</v>
      </c>
      <c r="X11" s="138" t="s">
        <v>86</v>
      </c>
      <c r="Y11" s="342" t="s">
        <v>171</v>
      </c>
      <c r="Z11" s="588"/>
      <c r="AA11" s="590"/>
      <c r="AB11" s="593"/>
      <c r="AC11" s="594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595"/>
      <c r="AK11" s="87"/>
      <c r="AL11" s="79"/>
    </row>
    <row r="12" spans="1:38" s="43" customFormat="1" ht="27.75" customHeight="1">
      <c r="A12" s="82" t="s">
        <v>156</v>
      </c>
      <c r="B12" s="252" t="s">
        <v>157</v>
      </c>
      <c r="C12" s="253"/>
      <c r="D12" s="83" t="s">
        <v>158</v>
      </c>
      <c r="E12" s="83"/>
      <c r="F12" s="148"/>
      <c r="G12" s="161" t="s">
        <v>159</v>
      </c>
      <c r="H12" s="149" t="s">
        <v>46</v>
      </c>
      <c r="I12" s="254" t="s">
        <v>42</v>
      </c>
      <c r="J12" s="254"/>
      <c r="K12" s="254" t="s">
        <v>43</v>
      </c>
      <c r="L12" s="254" t="s">
        <v>271</v>
      </c>
      <c r="M12" s="149"/>
      <c r="N12" s="149" t="s">
        <v>75</v>
      </c>
      <c r="O12" s="149" t="s">
        <v>47</v>
      </c>
      <c r="P12" s="254" t="s">
        <v>177</v>
      </c>
      <c r="Q12" s="149" t="s">
        <v>76</v>
      </c>
      <c r="R12" s="149" t="s">
        <v>77</v>
      </c>
      <c r="S12" s="149" t="s">
        <v>160</v>
      </c>
      <c r="T12" s="149" t="s">
        <v>161</v>
      </c>
      <c r="U12" s="254" t="s">
        <v>178</v>
      </c>
      <c r="V12" s="149" t="s">
        <v>162</v>
      </c>
      <c r="W12" s="149" t="s">
        <v>163</v>
      </c>
      <c r="X12" s="149" t="s">
        <v>164</v>
      </c>
      <c r="Y12" s="149" t="s">
        <v>172</v>
      </c>
      <c r="Z12" s="370" t="s">
        <v>368</v>
      </c>
      <c r="AA12" s="254" t="s">
        <v>369</v>
      </c>
      <c r="AB12" s="596" t="s">
        <v>173</v>
      </c>
      <c r="AC12" s="597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20" customFormat="1" ht="29.25" customHeight="1">
      <c r="A13" s="129" t="s">
        <v>32</v>
      </c>
      <c r="B13" s="312" t="s">
        <v>193</v>
      </c>
      <c r="C13" s="130"/>
      <c r="D13" s="229" t="s">
        <v>56</v>
      </c>
      <c r="E13" s="372" t="s">
        <v>241</v>
      </c>
      <c r="F13" s="314" t="s">
        <v>207</v>
      </c>
      <c r="G13" s="315" t="s">
        <v>249</v>
      </c>
      <c r="H13" s="316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73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74"/>
      <c r="AD13" s="102" t="s">
        <v>234</v>
      </c>
      <c r="AE13" s="120"/>
      <c r="AF13" s="116"/>
      <c r="AK13" s="419"/>
    </row>
    <row r="14" spans="1:38" s="420" customFormat="1" ht="30.75" customHeight="1">
      <c r="A14" s="202" t="s">
        <v>33</v>
      </c>
      <c r="B14" s="94" t="s">
        <v>253</v>
      </c>
      <c r="C14" s="95"/>
      <c r="D14" s="112" t="s">
        <v>56</v>
      </c>
      <c r="E14" s="228"/>
      <c r="F14" s="223" t="str">
        <f>VLOOKUP(B14,[1]LuongBC_T01!$B$277:$C$292,2,FALSE)</f>
        <v>0016100006668008</v>
      </c>
      <c r="G14" s="97" t="s">
        <v>249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9"/>
      <c r="AE14" s="419"/>
      <c r="AK14" s="419"/>
    </row>
    <row r="15" spans="1:38" s="420" customFormat="1" ht="42.75" customHeight="1">
      <c r="A15" s="202" t="s">
        <v>34</v>
      </c>
      <c r="B15" s="404" t="s">
        <v>246</v>
      </c>
      <c r="C15" s="405"/>
      <c r="D15" s="406" t="s">
        <v>247</v>
      </c>
      <c r="E15" s="407"/>
      <c r="F15" s="408"/>
      <c r="G15" s="409" t="s">
        <v>245</v>
      </c>
      <c r="H15" s="410">
        <v>3</v>
      </c>
      <c r="I15" s="411">
        <v>5579155</v>
      </c>
      <c r="J15" s="412"/>
      <c r="K15" s="411"/>
      <c r="L15" s="411">
        <f t="shared" si="0"/>
        <v>5579155</v>
      </c>
      <c r="M15" s="411"/>
      <c r="N15" s="411">
        <f t="shared" si="1"/>
        <v>0</v>
      </c>
      <c r="O15" s="411"/>
      <c r="P15" s="411">
        <f t="shared" si="2"/>
        <v>5579155</v>
      </c>
      <c r="Q15" s="411"/>
      <c r="R15" s="413"/>
      <c r="S15" s="411"/>
      <c r="T15" s="413"/>
      <c r="U15" s="413">
        <f t="shared" si="3"/>
        <v>0</v>
      </c>
      <c r="V15" s="413"/>
      <c r="W15" s="413"/>
      <c r="X15" s="413"/>
      <c r="Y15" s="413"/>
      <c r="Z15" s="413"/>
      <c r="AA15" s="413">
        <f t="shared" si="4"/>
        <v>5579155</v>
      </c>
      <c r="AB15" s="414" t="str">
        <f t="shared" si="5"/>
        <v>03</v>
      </c>
      <c r="AC15" s="415" t="s">
        <v>384</v>
      </c>
      <c r="AD15" s="375"/>
      <c r="AE15" s="232"/>
      <c r="AF15" s="232"/>
      <c r="AG15" s="110"/>
      <c r="AH15" s="110"/>
      <c r="AK15" s="111"/>
    </row>
    <row r="16" spans="1:38" s="420" customFormat="1" ht="24.75" customHeight="1">
      <c r="A16" s="202" t="s">
        <v>35</v>
      </c>
      <c r="B16" s="94" t="s">
        <v>252</v>
      </c>
      <c r="C16" s="95"/>
      <c r="D16" s="112" t="s">
        <v>56</v>
      </c>
      <c r="E16" s="228"/>
      <c r="F16" s="223" t="str">
        <f>VLOOKUP(B16,[1]LuongBC_T01!$B$277:$C$292,2,FALSE)</f>
        <v>0016100006650001</v>
      </c>
      <c r="G16" s="97" t="s">
        <v>249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9"/>
      <c r="AE16" s="419"/>
      <c r="AK16" s="419"/>
    </row>
    <row r="17" spans="1:37" s="420" customFormat="1" ht="42.75" customHeight="1">
      <c r="A17" s="202" t="s">
        <v>36</v>
      </c>
      <c r="B17" s="94" t="s">
        <v>323</v>
      </c>
      <c r="C17" s="95"/>
      <c r="D17" s="112" t="s">
        <v>247</v>
      </c>
      <c r="E17" s="227" t="s">
        <v>340</v>
      </c>
      <c r="F17" s="337" t="s">
        <v>341</v>
      </c>
      <c r="G17" s="97" t="s">
        <v>245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325</v>
      </c>
      <c r="AE17" s="117"/>
      <c r="AF17" s="144"/>
      <c r="AK17" s="419"/>
    </row>
    <row r="18" spans="1:37" s="420" customFormat="1" ht="31.5" customHeight="1">
      <c r="A18" s="202" t="s">
        <v>37</v>
      </c>
      <c r="B18" s="94" t="s">
        <v>350</v>
      </c>
      <c r="C18" s="95"/>
      <c r="D18" s="112" t="s">
        <v>56</v>
      </c>
      <c r="E18" s="228"/>
      <c r="F18" s="223"/>
      <c r="G18" s="97" t="s">
        <v>248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9"/>
    </row>
    <row r="19" spans="1:37" s="104" customFormat="1" ht="31.5" customHeight="1">
      <c r="A19" s="202" t="s">
        <v>38</v>
      </c>
      <c r="B19" s="94" t="s">
        <v>351</v>
      </c>
      <c r="C19" s="95"/>
      <c r="D19" s="112" t="s">
        <v>352</v>
      </c>
      <c r="E19" s="228"/>
      <c r="F19" s="209"/>
      <c r="G19" s="97" t="s">
        <v>245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20"/>
      <c r="AK19" s="105"/>
    </row>
    <row r="20" spans="1:37" s="104" customFormat="1" ht="28.5" customHeight="1">
      <c r="A20" s="202" t="s">
        <v>39</v>
      </c>
      <c r="B20" s="94" t="s">
        <v>137</v>
      </c>
      <c r="C20" s="95" t="s">
        <v>111</v>
      </c>
      <c r="D20" s="112" t="s">
        <v>122</v>
      </c>
      <c r="E20" s="227" t="s">
        <v>239</v>
      </c>
      <c r="F20" s="209" t="s">
        <v>210</v>
      </c>
      <c r="G20" s="107" t="s">
        <v>245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112</v>
      </c>
      <c r="AE20" s="102" t="s">
        <v>114</v>
      </c>
      <c r="AF20" s="110" t="e">
        <f>#REF!*2</f>
        <v>#REF!</v>
      </c>
      <c r="AG20" s="110"/>
      <c r="AH20" s="110"/>
      <c r="AK20" s="111"/>
    </row>
    <row r="21" spans="1:37" s="420" customFormat="1" ht="26.25" customHeight="1">
      <c r="A21" s="202" t="s">
        <v>40</v>
      </c>
      <c r="B21" s="143" t="s">
        <v>134</v>
      </c>
      <c r="C21" s="95" t="s">
        <v>6</v>
      </c>
      <c r="D21" s="112" t="s">
        <v>168</v>
      </c>
      <c r="E21" s="340" t="s">
        <v>237</v>
      </c>
      <c r="F21" s="223" t="s">
        <v>204</v>
      </c>
      <c r="G21" s="107" t="s">
        <v>248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366</v>
      </c>
      <c r="AD21" s="117">
        <f>3.33*1390000</f>
        <v>4628700</v>
      </c>
      <c r="AE21" s="570"/>
      <c r="AF21" s="571"/>
      <c r="AG21" s="571"/>
      <c r="AK21" s="119"/>
    </row>
    <row r="22" spans="1:37" s="420" customFormat="1" ht="23.25" customHeight="1">
      <c r="A22" s="202" t="s">
        <v>24</v>
      </c>
      <c r="B22" s="94" t="s">
        <v>141</v>
      </c>
      <c r="C22" s="95" t="s">
        <v>83</v>
      </c>
      <c r="D22" s="112" t="s">
        <v>70</v>
      </c>
      <c r="E22" s="228" t="str">
        <f>VLOOKUP(B22,[2]T3!$B$2:$D$328,3,FALSE)</f>
        <v>026050143</v>
      </c>
      <c r="F22" s="223" t="s">
        <v>219</v>
      </c>
      <c r="G22" s="107" t="s">
        <v>245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110</v>
      </c>
      <c r="AE22" s="117" t="e">
        <f>#REF!/24</f>
        <v>#REF!</v>
      </c>
      <c r="AK22" s="419"/>
    </row>
    <row r="23" spans="1:37" s="420" customFormat="1" ht="27" customHeight="1">
      <c r="A23" s="202" t="s">
        <v>25</v>
      </c>
      <c r="B23" s="143" t="s">
        <v>129</v>
      </c>
      <c r="C23" s="95" t="s">
        <v>126</v>
      </c>
      <c r="D23" s="112" t="s">
        <v>122</v>
      </c>
      <c r="E23" s="228" t="str">
        <f>VLOOKUP(B23,[2]T3!$B$2:$D$328,3,FALSE)</f>
        <v>025444854</v>
      </c>
      <c r="F23" s="223" t="s">
        <v>211</v>
      </c>
      <c r="G23" s="107" t="s">
        <v>248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127</v>
      </c>
      <c r="AE23" s="144"/>
      <c r="AF23" s="110"/>
      <c r="AG23" s="110"/>
      <c r="AH23" s="110"/>
      <c r="AK23" s="111"/>
    </row>
    <row r="24" spans="1:37" s="420" customFormat="1" ht="30" customHeight="1">
      <c r="A24" s="202" t="s">
        <v>26</v>
      </c>
      <c r="B24" s="94" t="s">
        <v>259</v>
      </c>
      <c r="C24" s="95"/>
      <c r="D24" s="112" t="s">
        <v>260</v>
      </c>
      <c r="E24" s="228"/>
      <c r="F24" s="223" t="str">
        <f>VLOOKUP(B24,[1]LuongBC_T01!$B$277:$C$292,2,FALSE)</f>
        <v>0016100006675004</v>
      </c>
      <c r="G24" s="107" t="s">
        <v>248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20" customFormat="1" ht="30.75" customHeight="1">
      <c r="A25" s="202" t="s">
        <v>31</v>
      </c>
      <c r="B25" s="94" t="s">
        <v>250</v>
      </c>
      <c r="C25" s="95"/>
      <c r="D25" s="112" t="s">
        <v>8</v>
      </c>
      <c r="E25" s="340"/>
      <c r="F25" s="223" t="str">
        <f>VLOOKUP(B25,[1]LuongBC_T01!$B$277:$C$292,2,FALSE)</f>
        <v>0016100006692006</v>
      </c>
      <c r="G25" s="107" t="s">
        <v>249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20" customFormat="1" ht="29.25" customHeight="1">
      <c r="A26" s="202" t="s">
        <v>27</v>
      </c>
      <c r="B26" s="94" t="s">
        <v>251</v>
      </c>
      <c r="C26" s="95"/>
      <c r="D26" s="112" t="s">
        <v>8</v>
      </c>
      <c r="E26" s="340"/>
      <c r="F26" s="223" t="str">
        <f>VLOOKUP(B26,[1]LuongBC_T01!$B$277:$C$292,2,FALSE)</f>
        <v>0016100006677007</v>
      </c>
      <c r="G26" s="107" t="s">
        <v>249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20" customFormat="1" ht="29.25" customHeight="1">
      <c r="A27" s="202" t="s">
        <v>28</v>
      </c>
      <c r="B27" s="94" t="s">
        <v>256</v>
      </c>
      <c r="C27" s="95"/>
      <c r="D27" s="112" t="s">
        <v>8</v>
      </c>
      <c r="E27" s="228"/>
      <c r="F27" s="223"/>
      <c r="G27" s="97" t="s">
        <v>249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9"/>
    </row>
    <row r="28" spans="1:37" s="104" customFormat="1" ht="28.5" customHeight="1">
      <c r="A28" s="202" t="s">
        <v>29</v>
      </c>
      <c r="B28" s="94" t="s">
        <v>142</v>
      </c>
      <c r="C28" s="95" t="s">
        <v>59</v>
      </c>
      <c r="D28" s="112" t="s">
        <v>277</v>
      </c>
      <c r="E28" s="228" t="str">
        <f>VLOOKUP(B28,[2]T3!$B$2:$D$328,3,FALSE)</f>
        <v>025177943</v>
      </c>
      <c r="F28" s="209" t="s">
        <v>217</v>
      </c>
      <c r="G28" s="107" t="s">
        <v>248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60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146</v>
      </c>
      <c r="C29" s="95" t="s">
        <v>23</v>
      </c>
      <c r="D29" s="112" t="s">
        <v>277</v>
      </c>
      <c r="E29" s="228" t="str">
        <f>VLOOKUP(B29,[2]T3!$B$2:$D$328,3,FALSE)</f>
        <v>025632449</v>
      </c>
      <c r="F29" s="209" t="s">
        <v>222</v>
      </c>
      <c r="G29" s="107" t="s">
        <v>248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87</v>
      </c>
      <c r="AE29" s="109"/>
      <c r="AF29" s="120" t="s">
        <v>113</v>
      </c>
      <c r="AG29" s="110"/>
      <c r="AH29" s="110"/>
      <c r="AK29" s="111"/>
    </row>
    <row r="30" spans="1:37" s="104" customFormat="1" ht="25.5" customHeight="1">
      <c r="A30" s="202" t="s">
        <v>90</v>
      </c>
      <c r="B30" s="404" t="s">
        <v>279</v>
      </c>
      <c r="C30" s="416"/>
      <c r="D30" s="406" t="s">
        <v>280</v>
      </c>
      <c r="E30" s="407"/>
      <c r="F30" s="408"/>
      <c r="G30" s="409" t="s">
        <v>249</v>
      </c>
      <c r="H30" s="410">
        <v>1</v>
      </c>
      <c r="I30" s="411">
        <v>4641000</v>
      </c>
      <c r="J30" s="412"/>
      <c r="K30" s="411"/>
      <c r="L30" s="411">
        <f t="shared" si="0"/>
        <v>4641000</v>
      </c>
      <c r="M30" s="411"/>
      <c r="N30" s="411">
        <f t="shared" si="1"/>
        <v>0</v>
      </c>
      <c r="O30" s="411"/>
      <c r="P30" s="411">
        <f t="shared" si="2"/>
        <v>4641000</v>
      </c>
      <c r="Q30" s="411">
        <f t="shared" si="6"/>
        <v>371280</v>
      </c>
      <c r="R30" s="413">
        <f t="shared" si="7"/>
        <v>69615</v>
      </c>
      <c r="S30" s="411">
        <f t="shared" si="8"/>
        <v>46410</v>
      </c>
      <c r="T30" s="413"/>
      <c r="U30" s="413">
        <f t="shared" si="3"/>
        <v>487305</v>
      </c>
      <c r="V30" s="413"/>
      <c r="W30" s="417"/>
      <c r="X30" s="417"/>
      <c r="Y30" s="417"/>
      <c r="Z30" s="417"/>
      <c r="AA30" s="413">
        <f t="shared" si="4"/>
        <v>4153695</v>
      </c>
      <c r="AB30" s="414" t="str">
        <f t="shared" si="5"/>
        <v>18</v>
      </c>
      <c r="AC30" s="418" t="s">
        <v>385</v>
      </c>
      <c r="AD30" s="255" t="s">
        <v>281</v>
      </c>
      <c r="AE30" s="117"/>
      <c r="AF30" s="144"/>
      <c r="AG30" s="420"/>
      <c r="AK30" s="105"/>
    </row>
    <row r="31" spans="1:37" s="104" customFormat="1" ht="38.25" customHeight="1">
      <c r="A31" s="202" t="s">
        <v>91</v>
      </c>
      <c r="B31" s="94" t="s">
        <v>307</v>
      </c>
      <c r="C31" s="95"/>
      <c r="D31" s="112" t="s">
        <v>308</v>
      </c>
      <c r="E31" s="228"/>
      <c r="F31" s="223"/>
      <c r="G31" s="97" t="s">
        <v>249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318</v>
      </c>
      <c r="AE31" s="117"/>
      <c r="AF31" s="144"/>
      <c r="AG31" s="420"/>
      <c r="AK31" s="105"/>
    </row>
    <row r="32" spans="1:37" s="104" customFormat="1" ht="31.5" customHeight="1">
      <c r="A32" s="202" t="s">
        <v>92</v>
      </c>
      <c r="B32" s="94" t="s">
        <v>357</v>
      </c>
      <c r="C32" s="95"/>
      <c r="D32" s="112" t="s">
        <v>242</v>
      </c>
      <c r="E32" s="228"/>
      <c r="F32" s="209"/>
      <c r="G32" s="97" t="s">
        <v>249</v>
      </c>
      <c r="H32" s="233">
        <v>12</v>
      </c>
      <c r="I32" s="98">
        <v>7559700</v>
      </c>
      <c r="J32" s="341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20"/>
      <c r="AK32" s="105"/>
    </row>
    <row r="33" spans="1:37" s="104" customFormat="1" ht="39.75" customHeight="1">
      <c r="A33" s="202" t="s">
        <v>93</v>
      </c>
      <c r="B33" s="94" t="s">
        <v>309</v>
      </c>
      <c r="C33" s="95"/>
      <c r="D33" s="112" t="s">
        <v>308</v>
      </c>
      <c r="E33" s="228"/>
      <c r="F33" s="223"/>
      <c r="G33" s="97" t="s">
        <v>249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319</v>
      </c>
      <c r="AE33" s="117"/>
      <c r="AF33" s="144"/>
      <c r="AG33" s="420"/>
      <c r="AK33" s="105"/>
    </row>
    <row r="34" spans="1:37" s="104" customFormat="1" ht="39.75" customHeight="1">
      <c r="A34" s="202" t="s">
        <v>94</v>
      </c>
      <c r="B34" s="391" t="s">
        <v>378</v>
      </c>
      <c r="C34" s="392"/>
      <c r="D34" s="393" t="s">
        <v>379</v>
      </c>
      <c r="E34" s="394"/>
      <c r="F34" s="395"/>
      <c r="G34" s="396" t="s">
        <v>249</v>
      </c>
      <c r="H34" s="397">
        <v>1</v>
      </c>
      <c r="I34" s="398">
        <v>4420000</v>
      </c>
      <c r="J34" s="399"/>
      <c r="K34" s="398"/>
      <c r="L34" s="398">
        <f t="shared" si="0"/>
        <v>4420000</v>
      </c>
      <c r="M34" s="398"/>
      <c r="N34" s="398">
        <f t="shared" si="1"/>
        <v>0</v>
      </c>
      <c r="O34" s="398"/>
      <c r="P34" s="398">
        <f t="shared" si="2"/>
        <v>4420000</v>
      </c>
      <c r="Q34" s="398">
        <f t="shared" si="6"/>
        <v>353600</v>
      </c>
      <c r="R34" s="400">
        <f t="shared" si="7"/>
        <v>66300</v>
      </c>
      <c r="S34" s="398">
        <f t="shared" si="8"/>
        <v>44200</v>
      </c>
      <c r="T34" s="400"/>
      <c r="U34" s="400">
        <f t="shared" si="3"/>
        <v>464100</v>
      </c>
      <c r="V34" s="400"/>
      <c r="W34" s="401"/>
      <c r="X34" s="401"/>
      <c r="Y34" s="401"/>
      <c r="Z34" s="401"/>
      <c r="AA34" s="400">
        <f t="shared" si="4"/>
        <v>3955900</v>
      </c>
      <c r="AB34" s="402" t="str">
        <f>A34</f>
        <v>22</v>
      </c>
      <c r="AC34" s="403" t="s">
        <v>382</v>
      </c>
      <c r="AD34" s="255"/>
      <c r="AE34" s="117"/>
      <c r="AF34" s="144"/>
      <c r="AG34" s="420"/>
      <c r="AK34" s="105"/>
    </row>
    <row r="35" spans="1:37" s="420" customFormat="1" ht="30" customHeight="1">
      <c r="A35" s="202" t="s">
        <v>95</v>
      </c>
      <c r="B35" s="94" t="s">
        <v>257</v>
      </c>
      <c r="C35" s="95"/>
      <c r="D35" s="112" t="s">
        <v>258</v>
      </c>
      <c r="E35" s="228"/>
      <c r="F35" s="223"/>
      <c r="G35" s="107" t="s">
        <v>248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20" customFormat="1" ht="24.75" customHeight="1">
      <c r="A36" s="202" t="s">
        <v>96</v>
      </c>
      <c r="B36" s="94" t="s">
        <v>135</v>
      </c>
      <c r="C36" s="95" t="s">
        <v>66</v>
      </c>
      <c r="D36" s="112" t="s">
        <v>74</v>
      </c>
      <c r="E36" s="228" t="str">
        <f>VLOOKUP(B36,[2]T3!$B$2:$D$328,3,FALSE)</f>
        <v>230718298</v>
      </c>
      <c r="F36" s="209" t="s">
        <v>208</v>
      </c>
      <c r="G36" s="107" t="s">
        <v>245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107</v>
      </c>
      <c r="AE36" s="108"/>
      <c r="AG36" s="420" t="e">
        <f>#REF!-#REF!</f>
        <v>#REF!</v>
      </c>
      <c r="AH36" s="116"/>
      <c r="AK36" s="419"/>
    </row>
    <row r="37" spans="1:37" s="104" customFormat="1" ht="24.75" customHeight="1">
      <c r="A37" s="202" t="s">
        <v>97</v>
      </c>
      <c r="B37" s="94" t="s">
        <v>294</v>
      </c>
      <c r="C37" s="95"/>
      <c r="D37" s="112" t="s">
        <v>295</v>
      </c>
      <c r="E37" s="228"/>
      <c r="F37" s="223"/>
      <c r="G37" s="97" t="s">
        <v>245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304</v>
      </c>
      <c r="AE37" s="117"/>
      <c r="AF37" s="144"/>
      <c r="AG37" s="420"/>
      <c r="AK37" s="105"/>
    </row>
    <row r="38" spans="1:37" s="104" customFormat="1" ht="33" customHeight="1">
      <c r="A38" s="202" t="s">
        <v>98</v>
      </c>
      <c r="B38" s="94" t="s">
        <v>332</v>
      </c>
      <c r="C38" s="95"/>
      <c r="D38" s="112" t="s">
        <v>331</v>
      </c>
      <c r="E38" s="228"/>
      <c r="F38" s="337" t="s">
        <v>344</v>
      </c>
      <c r="G38" s="97" t="s">
        <v>245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6" t="s">
        <v>333</v>
      </c>
      <c r="AE38" s="117"/>
      <c r="AF38" s="144"/>
      <c r="AG38" s="420"/>
      <c r="AK38" s="105"/>
    </row>
    <row r="39" spans="1:37" s="104" customFormat="1" ht="36.75" customHeight="1">
      <c r="A39" s="202" t="s">
        <v>99</v>
      </c>
      <c r="B39" s="94" t="s">
        <v>140</v>
      </c>
      <c r="C39" s="95" t="s">
        <v>67</v>
      </c>
      <c r="D39" s="112" t="s">
        <v>174</v>
      </c>
      <c r="E39" s="227" t="s">
        <v>240</v>
      </c>
      <c r="F39" s="209" t="s">
        <v>216</v>
      </c>
      <c r="G39" s="107" t="s">
        <v>245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73</v>
      </c>
      <c r="AE39" s="152"/>
      <c r="AF39" s="104" t="e">
        <f>AF50*15</f>
        <v>#REF!</v>
      </c>
      <c r="AG39" s="420"/>
      <c r="AK39" s="105"/>
    </row>
    <row r="40" spans="1:37" s="104" customFormat="1" ht="42.75" customHeight="1">
      <c r="A40" s="202" t="s">
        <v>100</v>
      </c>
      <c r="B40" s="94" t="s">
        <v>286</v>
      </c>
      <c r="C40" s="95"/>
      <c r="D40" s="112" t="s">
        <v>290</v>
      </c>
      <c r="E40" s="228"/>
      <c r="F40" s="223" t="s">
        <v>329</v>
      </c>
      <c r="G40" s="97" t="s">
        <v>245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287</v>
      </c>
      <c r="AE40" s="117"/>
      <c r="AF40" s="144"/>
      <c r="AG40" s="420"/>
      <c r="AK40" s="105"/>
    </row>
    <row r="41" spans="1:37" s="420" customFormat="1" ht="33" customHeight="1">
      <c r="A41" s="202" t="s">
        <v>101</v>
      </c>
      <c r="B41" s="143" t="s">
        <v>132</v>
      </c>
      <c r="C41" s="95" t="s">
        <v>7</v>
      </c>
      <c r="D41" s="112" t="s">
        <v>242</v>
      </c>
      <c r="E41" s="226" t="s">
        <v>236</v>
      </c>
      <c r="F41" s="223" t="s">
        <v>205</v>
      </c>
      <c r="G41" s="107" t="s">
        <v>248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367</v>
      </c>
      <c r="AD41" s="117">
        <f>AD21*10.5%</f>
        <v>486013.5</v>
      </c>
      <c r="AE41" s="570"/>
      <c r="AF41" s="571"/>
      <c r="AG41" s="571"/>
      <c r="AH41" s="571"/>
      <c r="AK41" s="119"/>
    </row>
    <row r="42" spans="1:37" s="104" customFormat="1" ht="37.5" customHeight="1">
      <c r="A42" s="202" t="s">
        <v>102</v>
      </c>
      <c r="B42" s="94" t="s">
        <v>147</v>
      </c>
      <c r="C42" s="95" t="s">
        <v>119</v>
      </c>
      <c r="D42" s="112" t="s">
        <v>290</v>
      </c>
      <c r="E42" s="226" t="s">
        <v>235</v>
      </c>
      <c r="F42" s="209" t="s">
        <v>212</v>
      </c>
      <c r="G42" s="107" t="s">
        <v>245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120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103</v>
      </c>
      <c r="B43" s="94" t="s">
        <v>315</v>
      </c>
      <c r="C43" s="95"/>
      <c r="D43" s="112" t="s">
        <v>290</v>
      </c>
      <c r="E43" s="228"/>
      <c r="F43" s="223"/>
      <c r="G43" s="97" t="s">
        <v>245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316</v>
      </c>
      <c r="AE43" s="117"/>
      <c r="AF43" s="144"/>
      <c r="AG43" s="420"/>
      <c r="AK43" s="105"/>
    </row>
    <row r="44" spans="1:37" s="420" customFormat="1" ht="39" customHeight="1">
      <c r="A44" s="202" t="s">
        <v>104</v>
      </c>
      <c r="B44" s="94" t="s">
        <v>353</v>
      </c>
      <c r="C44" s="95"/>
      <c r="D44" s="112" t="s">
        <v>354</v>
      </c>
      <c r="E44" s="228"/>
      <c r="F44" s="223"/>
      <c r="G44" s="97" t="s">
        <v>248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9"/>
    </row>
    <row r="45" spans="1:37" s="420" customFormat="1" ht="41.25" customHeight="1">
      <c r="A45" s="202" t="s">
        <v>105</v>
      </c>
      <c r="B45" s="94" t="s">
        <v>136</v>
      </c>
      <c r="C45" s="95" t="s">
        <v>57</v>
      </c>
      <c r="D45" s="112" t="s">
        <v>354</v>
      </c>
      <c r="E45" s="228" t="str">
        <f>VLOOKUP(B45,[2]T3!$B$2:$D$328,3,FALSE)</f>
        <v>025804258</v>
      </c>
      <c r="F45" s="223" t="s">
        <v>209</v>
      </c>
      <c r="G45" s="107" t="s">
        <v>248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108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106</v>
      </c>
      <c r="B46" s="94" t="s">
        <v>130</v>
      </c>
      <c r="C46" s="95" t="s">
        <v>125</v>
      </c>
      <c r="D46" s="112" t="s">
        <v>189</v>
      </c>
      <c r="E46" s="228" t="str">
        <f>VLOOKUP(B46,[2]T3!$B$2:$D$328,3,FALSE)</f>
        <v>024759058</v>
      </c>
      <c r="F46" s="209" t="s">
        <v>226</v>
      </c>
      <c r="G46" s="107" t="s">
        <v>245</v>
      </c>
      <c r="H46" s="334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5"/>
      <c r="X46" s="335"/>
      <c r="Y46" s="335"/>
      <c r="Z46" s="335"/>
      <c r="AA46" s="99">
        <f t="shared" si="4"/>
        <v>4529109.91</v>
      </c>
      <c r="AB46" s="101" t="str">
        <f t="shared" si="10"/>
        <v>34</v>
      </c>
      <c r="AC46" s="102"/>
      <c r="AD46" s="145" t="s">
        <v>128</v>
      </c>
      <c r="AE46" s="420"/>
      <c r="AF46" s="420"/>
      <c r="AJ46" s="105"/>
    </row>
    <row r="47" spans="1:37" s="104" customFormat="1" ht="28.5" customHeight="1">
      <c r="A47" s="202" t="s">
        <v>261</v>
      </c>
      <c r="B47" s="94" t="s">
        <v>143</v>
      </c>
      <c r="C47" s="95" t="s">
        <v>89</v>
      </c>
      <c r="D47" s="112" t="s">
        <v>189</v>
      </c>
      <c r="E47" s="228" t="str">
        <f>VLOOKUP(B47,[2]T3!$B$2:$D$328,3,FALSE)</f>
        <v>025128010</v>
      </c>
      <c r="F47" s="209" t="s">
        <v>218</v>
      </c>
      <c r="G47" s="107" t="s">
        <v>245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117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262</v>
      </c>
      <c r="B48" s="94" t="s">
        <v>165</v>
      </c>
      <c r="C48" s="95"/>
      <c r="D48" s="112" t="s">
        <v>189</v>
      </c>
      <c r="E48" s="228" t="str">
        <f>VLOOKUP(B48,[2]T3!$B$2:$D$328,3,FALSE)</f>
        <v>290936998</v>
      </c>
      <c r="F48" s="209" t="s">
        <v>223</v>
      </c>
      <c r="G48" s="97" t="s">
        <v>245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263</v>
      </c>
      <c r="B49" s="94" t="s">
        <v>148</v>
      </c>
      <c r="C49" s="95" t="s">
        <v>64</v>
      </c>
      <c r="D49" s="112" t="s">
        <v>189</v>
      </c>
      <c r="E49" s="228" t="str">
        <f>VLOOKUP(B49,[2]T3!$B$2:$D$328,3,FALSE)</f>
        <v>001186011890</v>
      </c>
      <c r="F49" s="209" t="s">
        <v>224</v>
      </c>
      <c r="G49" s="97" t="s">
        <v>245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65</v>
      </c>
      <c r="AF49" s="102"/>
      <c r="AG49" s="420"/>
      <c r="AK49" s="105"/>
    </row>
    <row r="50" spans="1:37" s="104" customFormat="1" ht="36.75" customHeight="1">
      <c r="A50" s="202" t="s">
        <v>264</v>
      </c>
      <c r="B50" s="143" t="s">
        <v>139</v>
      </c>
      <c r="C50" s="95" t="s">
        <v>84</v>
      </c>
      <c r="D50" s="112" t="s">
        <v>190</v>
      </c>
      <c r="E50" s="228" t="str">
        <f>VLOOKUP(B50,[2]T3!$B$2:$D$328,3,FALSE)</f>
        <v>095189000070</v>
      </c>
      <c r="F50" s="209" t="s">
        <v>215</v>
      </c>
      <c r="G50" s="97" t="s">
        <v>245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85</v>
      </c>
      <c r="AE50" s="102" t="s">
        <v>114</v>
      </c>
      <c r="AF50" s="104" t="e">
        <f>#REF!/24</f>
        <v>#REF!</v>
      </c>
      <c r="AG50" s="420"/>
      <c r="AK50" s="105"/>
    </row>
    <row r="51" spans="1:37" s="104" customFormat="1" ht="27" customHeight="1">
      <c r="A51" s="202" t="s">
        <v>265</v>
      </c>
      <c r="B51" s="94" t="s">
        <v>138</v>
      </c>
      <c r="C51" s="332" t="s">
        <v>7</v>
      </c>
      <c r="D51" s="112" t="s">
        <v>191</v>
      </c>
      <c r="E51" s="228" t="str">
        <f>VLOOKUP(B51,[2]T3!$B$2:$D$328,3,FALSE)</f>
        <v>023680986</v>
      </c>
      <c r="F51" s="209" t="s">
        <v>214</v>
      </c>
      <c r="G51" s="97" t="s">
        <v>245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3"/>
      <c r="X51" s="333"/>
      <c r="Y51" s="333"/>
      <c r="Z51" s="333"/>
      <c r="AA51" s="99">
        <f t="shared" si="4"/>
        <v>5505161.1100000003</v>
      </c>
      <c r="AB51" s="101" t="str">
        <f t="shared" si="10"/>
        <v>39</v>
      </c>
      <c r="AC51" s="118"/>
      <c r="AD51" s="114" t="s">
        <v>109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266</v>
      </c>
      <c r="B52" s="94" t="s">
        <v>305</v>
      </c>
      <c r="C52" s="95"/>
      <c r="D52" s="112" t="s">
        <v>191</v>
      </c>
      <c r="E52" s="228"/>
      <c r="F52" s="223" t="s">
        <v>330</v>
      </c>
      <c r="G52" s="97" t="s">
        <v>245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306</v>
      </c>
      <c r="AE52" s="117"/>
      <c r="AF52" s="144"/>
      <c r="AG52" s="420"/>
      <c r="AK52" s="105"/>
    </row>
    <row r="53" spans="1:37" s="104" customFormat="1" ht="35.25" customHeight="1">
      <c r="A53" s="202" t="s">
        <v>267</v>
      </c>
      <c r="B53" s="94" t="s">
        <v>183</v>
      </c>
      <c r="C53" s="95"/>
      <c r="D53" s="112" t="s">
        <v>372</v>
      </c>
      <c r="E53" s="228" t="str">
        <f>VLOOKUP(B53,[2]T3!$B$2:$D$328,3,FALSE)</f>
        <v>025273555</v>
      </c>
      <c r="F53" s="223" t="s">
        <v>225</v>
      </c>
      <c r="G53" s="97" t="s">
        <v>249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185</v>
      </c>
      <c r="AE53" s="117"/>
      <c r="AF53" s="144"/>
      <c r="AG53" s="420"/>
      <c r="AK53" s="105"/>
    </row>
    <row r="54" spans="1:37" s="104" customFormat="1" ht="33.75" customHeight="1">
      <c r="A54" s="202" t="s">
        <v>268</v>
      </c>
      <c r="B54" s="94" t="s">
        <v>175</v>
      </c>
      <c r="C54" s="95"/>
      <c r="D54" s="112" t="s">
        <v>372</v>
      </c>
      <c r="E54" s="228" t="str">
        <f>VLOOKUP(B54,[2]T3!$B$2:$D$328,3,FALSE)</f>
        <v>025947357</v>
      </c>
      <c r="F54" s="209" t="s">
        <v>213</v>
      </c>
      <c r="G54" s="97" t="s">
        <v>245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176</v>
      </c>
      <c r="AE54" s="155"/>
      <c r="AF54" s="128"/>
      <c r="AG54" s="110"/>
      <c r="AH54" s="110"/>
      <c r="AK54" s="111"/>
    </row>
    <row r="55" spans="1:37" s="420" customFormat="1" ht="24" customHeight="1">
      <c r="A55" s="202" t="s">
        <v>282</v>
      </c>
      <c r="B55" s="94" t="s">
        <v>145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221</v>
      </c>
      <c r="G55" s="107" t="s">
        <v>245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118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288</v>
      </c>
      <c r="B56" s="94" t="s">
        <v>313</v>
      </c>
      <c r="C56" s="95"/>
      <c r="D56" s="112" t="s">
        <v>314</v>
      </c>
      <c r="E56" s="228"/>
      <c r="F56" s="223"/>
      <c r="G56" s="97" t="s">
        <v>248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312</v>
      </c>
      <c r="AE56" s="117"/>
      <c r="AF56" s="144"/>
      <c r="AG56" s="420"/>
      <c r="AK56" s="105"/>
    </row>
    <row r="57" spans="1:37" s="104" customFormat="1" ht="30" customHeight="1">
      <c r="A57" s="202" t="s">
        <v>291</v>
      </c>
      <c r="B57" s="94" t="s">
        <v>144</v>
      </c>
      <c r="C57" s="95" t="s">
        <v>116</v>
      </c>
      <c r="D57" s="112" t="s">
        <v>10</v>
      </c>
      <c r="E57" s="228" t="str">
        <f>VLOOKUP(B57,[2]T3!$B$2:$D$328,3,FALSE)</f>
        <v>250835904</v>
      </c>
      <c r="F57" s="223" t="s">
        <v>220</v>
      </c>
      <c r="G57" s="107" t="s">
        <v>245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117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296</v>
      </c>
      <c r="B58" s="94" t="s">
        <v>167</v>
      </c>
      <c r="C58" s="159"/>
      <c r="D58" s="112" t="s">
        <v>272</v>
      </c>
      <c r="E58" s="226"/>
      <c r="F58" s="209"/>
      <c r="G58" s="107" t="s">
        <v>245</v>
      </c>
      <c r="H58" s="233">
        <v>12</v>
      </c>
      <c r="I58" s="98">
        <v>8655100</v>
      </c>
      <c r="J58" s="341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9"/>
      <c r="AF58" s="420"/>
      <c r="AG58" s="420"/>
      <c r="AK58" s="105"/>
    </row>
    <row r="59" spans="1:37" s="420" customFormat="1" ht="39" customHeight="1">
      <c r="A59" s="202" t="s">
        <v>297</v>
      </c>
      <c r="B59" s="94" t="s">
        <v>355</v>
      </c>
      <c r="C59" s="95"/>
      <c r="D59" s="112" t="s">
        <v>356</v>
      </c>
      <c r="E59" s="228"/>
      <c r="F59" s="209"/>
      <c r="G59" s="97" t="s">
        <v>248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9"/>
    </row>
    <row r="60" spans="1:37" s="420" customFormat="1" ht="29.25" customHeight="1">
      <c r="A60" s="202" t="s">
        <v>317</v>
      </c>
      <c r="B60" s="94" t="s">
        <v>310</v>
      </c>
      <c r="C60" s="95"/>
      <c r="D60" s="112" t="s">
        <v>388</v>
      </c>
      <c r="E60" s="228"/>
      <c r="F60" s="223"/>
      <c r="G60" s="97" t="s">
        <v>245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312</v>
      </c>
      <c r="AE60" s="117"/>
      <c r="AF60" s="144"/>
      <c r="AK60" s="419"/>
    </row>
    <row r="61" spans="1:37" s="422" customFormat="1" ht="29.25" customHeight="1">
      <c r="A61" s="202" t="s">
        <v>371</v>
      </c>
      <c r="B61" s="423" t="s">
        <v>389</v>
      </c>
      <c r="C61" s="424"/>
      <c r="D61" s="112" t="s">
        <v>388</v>
      </c>
      <c r="E61" s="266"/>
      <c r="F61" s="425"/>
      <c r="G61" s="97" t="s">
        <v>245</v>
      </c>
      <c r="H61" s="233">
        <v>1</v>
      </c>
      <c r="I61" s="98">
        <v>5060458</v>
      </c>
      <c r="J61" s="426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7"/>
      <c r="U61" s="99">
        <f t="shared" ref="U61:U67" si="17">SUM(Q61:T61)</f>
        <v>531348.09</v>
      </c>
      <c r="V61" s="427"/>
      <c r="W61" s="427"/>
      <c r="X61" s="428"/>
      <c r="Y61" s="427"/>
      <c r="Z61" s="427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21"/>
    </row>
    <row r="62" spans="1:37" s="422" customFormat="1" ht="29.25" customHeight="1">
      <c r="A62" s="202" t="s">
        <v>396</v>
      </c>
      <c r="B62" s="423" t="s">
        <v>390</v>
      </c>
      <c r="C62" s="424"/>
      <c r="D62" s="112" t="s">
        <v>388</v>
      </c>
      <c r="E62" s="266"/>
      <c r="F62" s="425"/>
      <c r="G62" s="97" t="s">
        <v>245</v>
      </c>
      <c r="H62" s="233">
        <v>1</v>
      </c>
      <c r="I62" s="98">
        <v>5060458</v>
      </c>
      <c r="J62" s="426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7"/>
      <c r="U62" s="99">
        <f t="shared" si="17"/>
        <v>531348.09</v>
      </c>
      <c r="V62" s="427"/>
      <c r="W62" s="427"/>
      <c r="X62" s="428"/>
      <c r="Y62" s="427"/>
      <c r="Z62" s="427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21"/>
    </row>
    <row r="63" spans="1:37" s="422" customFormat="1" ht="29.25" customHeight="1">
      <c r="A63" s="202" t="s">
        <v>397</v>
      </c>
      <c r="B63" s="423" t="s">
        <v>391</v>
      </c>
      <c r="C63" s="424"/>
      <c r="D63" s="112" t="s">
        <v>388</v>
      </c>
      <c r="E63" s="266"/>
      <c r="F63" s="425"/>
      <c r="G63" s="97" t="s">
        <v>245</v>
      </c>
      <c r="H63" s="233">
        <v>1</v>
      </c>
      <c r="I63" s="98">
        <v>5060458</v>
      </c>
      <c r="J63" s="426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7"/>
      <c r="U63" s="99">
        <f t="shared" si="17"/>
        <v>531348.09</v>
      </c>
      <c r="V63" s="427"/>
      <c r="W63" s="427"/>
      <c r="X63" s="428"/>
      <c r="Y63" s="427"/>
      <c r="Z63" s="427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21"/>
    </row>
    <row r="64" spans="1:37" s="422" customFormat="1" ht="29.25" customHeight="1">
      <c r="A64" s="202" t="s">
        <v>398</v>
      </c>
      <c r="B64" s="423" t="s">
        <v>392</v>
      </c>
      <c r="C64" s="424"/>
      <c r="D64" s="112" t="s">
        <v>388</v>
      </c>
      <c r="E64" s="266"/>
      <c r="F64" s="425"/>
      <c r="G64" s="97" t="s">
        <v>245</v>
      </c>
      <c r="H64" s="233">
        <v>1</v>
      </c>
      <c r="I64" s="98">
        <v>5060458</v>
      </c>
      <c r="J64" s="426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7"/>
      <c r="U64" s="99">
        <f t="shared" si="17"/>
        <v>531348.09</v>
      </c>
      <c r="V64" s="427"/>
      <c r="W64" s="427"/>
      <c r="X64" s="428"/>
      <c r="Y64" s="427"/>
      <c r="Z64" s="427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21"/>
    </row>
    <row r="65" spans="1:39" s="422" customFormat="1" ht="29.25" customHeight="1">
      <c r="A65" s="202" t="s">
        <v>399</v>
      </c>
      <c r="B65" s="423" t="s">
        <v>393</v>
      </c>
      <c r="C65" s="424"/>
      <c r="D65" s="112" t="s">
        <v>388</v>
      </c>
      <c r="E65" s="266"/>
      <c r="F65" s="425"/>
      <c r="G65" s="97" t="s">
        <v>245</v>
      </c>
      <c r="H65" s="233">
        <v>1</v>
      </c>
      <c r="I65" s="98">
        <v>5060458</v>
      </c>
      <c r="J65" s="426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7"/>
      <c r="U65" s="99">
        <f t="shared" si="17"/>
        <v>531348.09</v>
      </c>
      <c r="V65" s="427"/>
      <c r="W65" s="427"/>
      <c r="X65" s="428"/>
      <c r="Y65" s="427"/>
      <c r="Z65" s="427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21"/>
    </row>
    <row r="66" spans="1:39" s="422" customFormat="1" ht="29.25" customHeight="1">
      <c r="A66" s="202" t="s">
        <v>400</v>
      </c>
      <c r="B66" s="423" t="s">
        <v>394</v>
      </c>
      <c r="C66" s="424"/>
      <c r="D66" s="112" t="s">
        <v>388</v>
      </c>
      <c r="E66" s="266"/>
      <c r="F66" s="425"/>
      <c r="G66" s="97" t="s">
        <v>245</v>
      </c>
      <c r="H66" s="233">
        <v>1</v>
      </c>
      <c r="I66" s="98">
        <v>5060458</v>
      </c>
      <c r="J66" s="426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7"/>
      <c r="U66" s="99">
        <f t="shared" si="17"/>
        <v>531348.09</v>
      </c>
      <c r="V66" s="427"/>
      <c r="W66" s="427"/>
      <c r="X66" s="428"/>
      <c r="Y66" s="427"/>
      <c r="Z66" s="427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21"/>
    </row>
    <row r="67" spans="1:39" s="422" customFormat="1" ht="29.25" customHeight="1">
      <c r="A67" s="202" t="s">
        <v>401</v>
      </c>
      <c r="B67" s="423" t="s">
        <v>395</v>
      </c>
      <c r="C67" s="424"/>
      <c r="D67" s="112" t="s">
        <v>388</v>
      </c>
      <c r="E67" s="266"/>
      <c r="F67" s="425"/>
      <c r="G67" s="97" t="s">
        <v>245</v>
      </c>
      <c r="H67" s="233">
        <v>1</v>
      </c>
      <c r="I67" s="98">
        <v>5060458</v>
      </c>
      <c r="J67" s="426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7"/>
      <c r="U67" s="99">
        <f t="shared" si="17"/>
        <v>531348.09</v>
      </c>
      <c r="V67" s="427"/>
      <c r="W67" s="427"/>
      <c r="X67" s="428"/>
      <c r="Y67" s="427"/>
      <c r="Z67" s="427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21"/>
    </row>
    <row r="68" spans="1:39" s="104" customFormat="1" ht="28.5" customHeight="1">
      <c r="A68" s="202" t="s">
        <v>402</v>
      </c>
      <c r="B68" s="319" t="s">
        <v>283</v>
      </c>
      <c r="C68" s="320"/>
      <c r="D68" s="321" t="s">
        <v>284</v>
      </c>
      <c r="E68" s="230"/>
      <c r="F68" s="322"/>
      <c r="G68" s="323" t="s">
        <v>245</v>
      </c>
      <c r="H68" s="324">
        <v>10</v>
      </c>
      <c r="I68" s="236">
        <v>7850431</v>
      </c>
      <c r="J68" s="325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6"/>
      <c r="U68" s="99">
        <f>SUM(Q68:T68)</f>
        <v>0</v>
      </c>
      <c r="V68" s="326"/>
      <c r="W68" s="327"/>
      <c r="X68" s="327"/>
      <c r="Y68" s="327"/>
      <c r="Z68" s="327"/>
      <c r="AA68" s="326">
        <f t="shared" si="4"/>
        <v>7850431</v>
      </c>
      <c r="AB68" s="101" t="str">
        <f t="shared" si="19"/>
        <v>56</v>
      </c>
      <c r="AC68" s="329"/>
      <c r="AD68" s="255" t="s">
        <v>281</v>
      </c>
      <c r="AE68" s="572" t="s">
        <v>335</v>
      </c>
      <c r="AF68" s="573"/>
      <c r="AG68" s="573"/>
      <c r="AK68" s="105"/>
    </row>
    <row r="69" spans="1:39" ht="33" customHeight="1">
      <c r="A69" s="88"/>
      <c r="B69" s="574" t="s">
        <v>11</v>
      </c>
      <c r="C69" s="575"/>
      <c r="D69" s="161"/>
      <c r="E69" s="161"/>
      <c r="F69" s="82"/>
      <c r="G69" s="82"/>
      <c r="H69" s="371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7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78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7">
        <v>21574227</v>
      </c>
      <c r="R70" s="347">
        <v>4045167</v>
      </c>
      <c r="S70" s="347">
        <v>2696778</v>
      </c>
      <c r="T70" s="346"/>
      <c r="U70" s="347">
        <v>28316172</v>
      </c>
      <c r="V70" s="346"/>
      <c r="W70" s="346"/>
      <c r="X70" s="346"/>
      <c r="Y70" s="346"/>
      <c r="Z70" s="346"/>
      <c r="AA70" s="347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576" t="s">
        <v>12</v>
      </c>
      <c r="C71" s="576"/>
      <c r="D71" s="17" t="s">
        <v>403</v>
      </c>
      <c r="E71" s="17"/>
      <c r="S71" s="18"/>
      <c r="T71" s="18"/>
      <c r="U71" s="18"/>
      <c r="V71" s="18"/>
      <c r="W71" s="18"/>
      <c r="X71" s="18"/>
      <c r="Y71" s="18"/>
      <c r="Z71" s="354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576"/>
      <c r="C72" s="576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8"/>
      <c r="AA72" s="50"/>
      <c r="AB72" s="577"/>
      <c r="AC72" s="577"/>
      <c r="AD72" s="50"/>
      <c r="AE72" s="566" t="e">
        <f>1000000-#REF!</f>
        <v>#REF!</v>
      </c>
      <c r="AF72" s="563"/>
      <c r="AG72" s="563"/>
    </row>
    <row r="73" spans="1:39" ht="21" customHeight="1">
      <c r="A73" s="5"/>
      <c r="B73" s="563"/>
      <c r="C73" s="563"/>
      <c r="D73" s="7"/>
      <c r="E73" s="7"/>
      <c r="F73" s="207"/>
      <c r="G73" s="5"/>
      <c r="H73" s="5"/>
      <c r="S73" s="578" t="s">
        <v>380</v>
      </c>
      <c r="T73" s="578"/>
      <c r="U73" s="578"/>
      <c r="V73" s="578"/>
      <c r="W73" s="578"/>
      <c r="X73" s="578"/>
      <c r="Y73" s="578"/>
      <c r="Z73" s="578"/>
      <c r="AA73" s="578"/>
      <c r="AB73" s="578"/>
      <c r="AC73" s="578"/>
      <c r="AD73" s="579"/>
      <c r="AE73" s="563"/>
      <c r="AF73" s="563"/>
      <c r="AG73" s="563"/>
    </row>
    <row r="74" spans="1:39" ht="15.75" customHeight="1">
      <c r="A74" s="567" t="s">
        <v>13</v>
      </c>
      <c r="B74" s="567"/>
      <c r="C74" s="567"/>
      <c r="D74" s="567"/>
      <c r="E74" s="567"/>
      <c r="F74" s="567"/>
      <c r="G74" s="567"/>
      <c r="H74" s="567"/>
      <c r="I74" s="567" t="s">
        <v>184</v>
      </c>
      <c r="J74" s="567"/>
      <c r="K74" s="567"/>
      <c r="L74" s="567"/>
      <c r="M74" s="567"/>
      <c r="N74" s="567"/>
      <c r="O74" s="567"/>
      <c r="P74" s="567"/>
      <c r="Q74" s="567"/>
      <c r="R74" s="567"/>
      <c r="S74" s="581" t="s">
        <v>14</v>
      </c>
      <c r="T74" s="581"/>
      <c r="U74" s="581"/>
      <c r="V74" s="581"/>
      <c r="W74" s="581"/>
      <c r="X74" s="581"/>
      <c r="Y74" s="581"/>
      <c r="Z74" s="581"/>
      <c r="AA74" s="581"/>
      <c r="AB74" s="581"/>
      <c r="AC74" s="581"/>
      <c r="AD74" s="580"/>
      <c r="AE74" s="568"/>
      <c r="AF74" s="568"/>
      <c r="AG74" s="568"/>
    </row>
    <row r="75" spans="1:39" ht="15.75" customHeight="1">
      <c r="A75" s="5"/>
      <c r="B75" s="565"/>
      <c r="C75" s="565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565"/>
      <c r="AC75" s="565"/>
      <c r="AD75" s="4"/>
      <c r="AE75" s="563"/>
      <c r="AF75" s="563"/>
      <c r="AG75" s="563"/>
    </row>
    <row r="76" spans="1:39" ht="15.75" customHeight="1">
      <c r="A76" s="5"/>
      <c r="B76" s="563"/>
      <c r="C76" s="563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60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563"/>
      <c r="C78" s="563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565"/>
      <c r="AC78" s="565"/>
      <c r="AD78" s="4"/>
      <c r="AE78" s="566"/>
      <c r="AF78" s="563"/>
      <c r="AG78" s="563"/>
    </row>
    <row r="79" spans="1:39" ht="15.75" customHeight="1">
      <c r="A79" s="5"/>
      <c r="B79" s="563"/>
      <c r="C79" s="563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565"/>
      <c r="AC79" s="565"/>
      <c r="AD79" s="4"/>
      <c r="AE79" s="566"/>
      <c r="AF79" s="563"/>
      <c r="AG79" s="563"/>
    </row>
    <row r="80" spans="1:39" ht="15.75" customHeight="1">
      <c r="A80" s="5"/>
      <c r="B80" s="563"/>
      <c r="C80" s="563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565"/>
      <c r="AC80" s="565"/>
      <c r="AD80" s="4"/>
      <c r="AE80" s="566"/>
      <c r="AF80" s="563"/>
      <c r="AG80" s="563"/>
    </row>
    <row r="81" spans="1:33" ht="15.75" customHeight="1">
      <c r="A81" s="567" t="s">
        <v>228</v>
      </c>
      <c r="B81" s="567"/>
      <c r="C81" s="567"/>
      <c r="D81" s="567"/>
      <c r="E81" s="567"/>
      <c r="F81" s="567"/>
      <c r="G81" s="567"/>
      <c r="H81" s="567"/>
      <c r="I81" s="567" t="s">
        <v>124</v>
      </c>
      <c r="J81" s="567"/>
      <c r="K81" s="567"/>
      <c r="L81" s="567"/>
      <c r="M81" s="567"/>
      <c r="N81" s="567"/>
      <c r="O81" s="567"/>
      <c r="P81" s="567"/>
      <c r="Q81" s="567"/>
      <c r="R81" s="567"/>
      <c r="S81" s="567" t="s">
        <v>121</v>
      </c>
      <c r="T81" s="567"/>
      <c r="U81" s="567"/>
      <c r="V81" s="567"/>
      <c r="W81" s="567"/>
      <c r="X81" s="567"/>
      <c r="Y81" s="567"/>
      <c r="Z81" s="567"/>
      <c r="AA81" s="567"/>
      <c r="AB81" s="567"/>
      <c r="AC81" s="567"/>
      <c r="AD81" s="8"/>
      <c r="AE81" s="568"/>
      <c r="AF81" s="568"/>
      <c r="AG81" s="568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61"/>
      <c r="AA82" s="63"/>
      <c r="AB82" s="569"/>
      <c r="AC82" s="569"/>
      <c r="AD82" s="51"/>
      <c r="AE82" s="566"/>
      <c r="AF82" s="563"/>
      <c r="AG82" s="563"/>
    </row>
    <row r="83" spans="1:33">
      <c r="B83" s="30"/>
      <c r="C83" s="19"/>
      <c r="G83" s="30"/>
      <c r="H83" s="30"/>
      <c r="AB83" s="564"/>
      <c r="AC83" s="564"/>
      <c r="AD83" s="45"/>
      <c r="AE83" s="563"/>
      <c r="AF83" s="563"/>
      <c r="AG83" s="563"/>
    </row>
    <row r="84" spans="1:33">
      <c r="A84" s="5"/>
      <c r="B84" s="563"/>
      <c r="C84" s="563"/>
      <c r="AB84" s="564"/>
      <c r="AC84" s="564"/>
      <c r="AD84" s="45"/>
      <c r="AE84" s="563"/>
      <c r="AF84" s="563"/>
      <c r="AG84" s="563"/>
    </row>
    <row r="85" spans="1:33">
      <c r="A85" s="5"/>
      <c r="B85" s="563"/>
      <c r="C85" s="563"/>
      <c r="AB85" s="564"/>
      <c r="AC85" s="564"/>
      <c r="AD85" s="45"/>
      <c r="AE85" s="563"/>
      <c r="AF85" s="563"/>
      <c r="AG85" s="563"/>
    </row>
    <row r="86" spans="1:33">
      <c r="A86" s="5"/>
      <c r="B86" s="563"/>
      <c r="C86" s="563"/>
      <c r="AB86" s="564"/>
      <c r="AC86" s="564"/>
      <c r="AD86" s="45"/>
      <c r="AE86" s="563"/>
      <c r="AF86" s="563"/>
      <c r="AG86" s="563"/>
    </row>
    <row r="87" spans="1:33">
      <c r="A87" s="5"/>
      <c r="B87" s="563"/>
      <c r="C87" s="563"/>
      <c r="AB87" s="564"/>
      <c r="AC87" s="564"/>
      <c r="AD87" s="45"/>
      <c r="AE87" s="563"/>
      <c r="AF87" s="563"/>
      <c r="AG87" s="563"/>
    </row>
    <row r="88" spans="1:33">
      <c r="A88" s="5"/>
      <c r="B88" s="563"/>
      <c r="C88" s="563"/>
      <c r="AB88" s="564"/>
      <c r="AC88" s="564"/>
      <c r="AD88" s="45"/>
      <c r="AE88" s="563"/>
      <c r="AF88" s="563"/>
      <c r="AG88" s="563"/>
    </row>
    <row r="89" spans="1:33">
      <c r="A89" s="5"/>
      <c r="B89" s="563"/>
      <c r="C89" s="563"/>
      <c r="AB89" s="564"/>
      <c r="AC89" s="564"/>
      <c r="AD89" s="45"/>
      <c r="AE89" s="563"/>
      <c r="AF89" s="563"/>
      <c r="AG89" s="563"/>
    </row>
    <row r="90" spans="1:33">
      <c r="A90" s="5"/>
      <c r="B90" s="563"/>
      <c r="C90" s="563"/>
      <c r="AB90" s="564"/>
      <c r="AC90" s="564"/>
      <c r="AD90" s="45"/>
      <c r="AE90" s="563"/>
      <c r="AF90" s="563"/>
      <c r="AG90" s="563"/>
    </row>
    <row r="91" spans="1:33">
      <c r="A91" s="5"/>
      <c r="B91" s="563"/>
      <c r="C91" s="563"/>
      <c r="AB91" s="564"/>
      <c r="AC91" s="564"/>
      <c r="AD91" s="45"/>
      <c r="AE91" s="563"/>
      <c r="AF91" s="563"/>
      <c r="AG91" s="563"/>
    </row>
    <row r="92" spans="1:33">
      <c r="A92" s="5"/>
      <c r="B92" s="563"/>
      <c r="C92" s="563"/>
      <c r="AB92" s="564"/>
      <c r="AC92" s="564"/>
      <c r="AD92" s="45"/>
      <c r="AE92" s="563"/>
      <c r="AF92" s="563"/>
      <c r="AG92" s="563"/>
    </row>
    <row r="93" spans="1:33">
      <c r="A93" s="5"/>
      <c r="B93" s="563"/>
      <c r="C93" s="563"/>
      <c r="AB93" s="564"/>
      <c r="AC93" s="564"/>
      <c r="AD93" s="45"/>
      <c r="AE93" s="563"/>
      <c r="AF93" s="563"/>
      <c r="AG93" s="563"/>
    </row>
    <row r="94" spans="1:33">
      <c r="A94" s="5"/>
      <c r="B94" s="563"/>
      <c r="C94" s="563"/>
      <c r="AB94" s="564"/>
      <c r="AC94" s="564"/>
      <c r="AD94" s="45"/>
      <c r="AE94" s="563"/>
      <c r="AF94" s="563"/>
      <c r="AG94" s="563"/>
    </row>
    <row r="95" spans="1:33">
      <c r="A95" s="5"/>
      <c r="B95" s="563"/>
      <c r="C95" s="563"/>
      <c r="AB95" s="564"/>
      <c r="AC95" s="564"/>
      <c r="AD95" s="45"/>
      <c r="AE95" s="563"/>
      <c r="AF95" s="563"/>
      <c r="AG95" s="563"/>
    </row>
    <row r="96" spans="1:33">
      <c r="A96" s="5"/>
      <c r="B96" s="563"/>
      <c r="C96" s="563"/>
      <c r="AB96" s="564"/>
      <c r="AC96" s="564"/>
      <c r="AD96" s="45"/>
      <c r="AE96" s="563"/>
      <c r="AF96" s="563"/>
      <c r="AG96" s="563"/>
    </row>
    <row r="97" spans="1:33">
      <c r="A97" s="5"/>
      <c r="B97" s="563"/>
      <c r="C97" s="563"/>
      <c r="AB97" s="564"/>
      <c r="AC97" s="564"/>
      <c r="AD97" s="45"/>
      <c r="AE97" s="563"/>
      <c r="AF97" s="563"/>
      <c r="AG97" s="563"/>
    </row>
    <row r="98" spans="1:33">
      <c r="A98" s="5"/>
      <c r="B98" s="563"/>
      <c r="C98" s="563"/>
      <c r="AB98" s="564"/>
      <c r="AC98" s="564"/>
      <c r="AD98" s="45"/>
      <c r="AE98" s="563"/>
      <c r="AF98" s="563"/>
      <c r="AG98" s="563"/>
    </row>
    <row r="99" spans="1:33">
      <c r="A99" s="5"/>
      <c r="B99" s="563"/>
      <c r="C99" s="563"/>
      <c r="AB99" s="564"/>
      <c r="AC99" s="564"/>
      <c r="AD99" s="45"/>
      <c r="AE99" s="563"/>
      <c r="AF99" s="563"/>
      <c r="AG99" s="563"/>
    </row>
    <row r="100" spans="1:33">
      <c r="A100" s="5"/>
      <c r="B100" s="563"/>
      <c r="C100" s="563"/>
      <c r="AB100" s="564"/>
      <c r="AC100" s="564"/>
      <c r="AD100" s="45"/>
      <c r="AE100" s="563"/>
      <c r="AF100" s="563"/>
      <c r="AG100" s="563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4"/>
  <sheetViews>
    <sheetView topLeftCell="A4" workbookViewId="0">
      <selection activeCell="D7" sqref="D7:H7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2" width="8.375" style="44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9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609" t="s">
        <v>80</v>
      </c>
      <c r="B1" s="609"/>
      <c r="C1" s="609"/>
      <c r="D1" s="609"/>
      <c r="E1" s="609"/>
      <c r="F1" s="609"/>
      <c r="G1" s="609"/>
      <c r="H1" s="60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3"/>
      <c r="AA1" s="17"/>
      <c r="AB1" s="17"/>
      <c r="AC1" s="17"/>
      <c r="AD1" s="8"/>
    </row>
    <row r="2" spans="1:41">
      <c r="A2" s="567" t="s">
        <v>187</v>
      </c>
      <c r="B2" s="567"/>
      <c r="C2" s="567"/>
      <c r="D2" s="567"/>
      <c r="E2" s="567"/>
      <c r="F2" s="567"/>
      <c r="G2" s="567"/>
      <c r="H2" s="56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4"/>
      <c r="AA2" s="18"/>
      <c r="AB2" s="18"/>
      <c r="AC2" s="18"/>
      <c r="AD2" s="24"/>
    </row>
    <row r="3" spans="1:41" ht="3.75" customHeight="1">
      <c r="A3" s="4"/>
      <c r="B3" s="45"/>
      <c r="C3" s="565"/>
      <c r="D3" s="56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45"/>
    </row>
    <row r="4" spans="1:41" ht="22.5" customHeight="1">
      <c r="A4" s="611" t="s">
        <v>362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611"/>
      <c r="AD4" s="72"/>
    </row>
    <row r="5" spans="1:41" ht="22.5" customHeight="1">
      <c r="A5" s="611" t="s">
        <v>435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611"/>
      <c r="AD5" s="72"/>
    </row>
    <row r="6" spans="1:41" ht="18" customHeight="1">
      <c r="A6" s="8"/>
      <c r="B6" s="50"/>
      <c r="C6" s="8" t="s">
        <v>88</v>
      </c>
      <c r="D6" s="577"/>
      <c r="E6" s="577"/>
      <c r="F6" s="577"/>
      <c r="G6" s="577"/>
      <c r="H6" s="577"/>
      <c r="Q6" s="48" t="s">
        <v>231</v>
      </c>
      <c r="R6" s="48"/>
      <c r="S6" s="48"/>
      <c r="T6" s="48"/>
      <c r="U6" s="48"/>
      <c r="V6" s="48"/>
      <c r="W6" s="48"/>
      <c r="X6" s="48"/>
      <c r="Y6" s="48"/>
      <c r="Z6" s="345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577"/>
      <c r="E7" s="577"/>
      <c r="F7" s="577"/>
      <c r="G7" s="577"/>
      <c r="H7" s="57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5"/>
      <c r="AA7" s="48"/>
      <c r="AB7" s="48"/>
    </row>
    <row r="8" spans="1:41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6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5"/>
      <c r="AA9" s="48"/>
      <c r="AB9" s="53"/>
    </row>
    <row r="10" spans="1:41" s="43" customFormat="1" ht="27.75" customHeight="1">
      <c r="A10" s="605" t="s">
        <v>2</v>
      </c>
      <c r="B10" s="605" t="s">
        <v>3</v>
      </c>
      <c r="C10" s="605"/>
      <c r="D10" s="606" t="s">
        <v>52</v>
      </c>
      <c r="E10" s="602" t="s">
        <v>238</v>
      </c>
      <c r="F10" s="607" t="s">
        <v>15</v>
      </c>
      <c r="G10" s="589" t="s">
        <v>131</v>
      </c>
      <c r="H10" s="602" t="s">
        <v>273</v>
      </c>
      <c r="I10" s="598" t="s">
        <v>181</v>
      </c>
      <c r="J10" s="598" t="s">
        <v>269</v>
      </c>
      <c r="K10" s="598" t="s">
        <v>270</v>
      </c>
      <c r="L10" s="598" t="s">
        <v>171</v>
      </c>
      <c r="M10" s="600"/>
      <c r="N10" s="602" t="s">
        <v>149</v>
      </c>
      <c r="O10" s="602" t="s">
        <v>150</v>
      </c>
      <c r="P10" s="589" t="s">
        <v>151</v>
      </c>
      <c r="Q10" s="582" t="s">
        <v>68</v>
      </c>
      <c r="R10" s="583"/>
      <c r="S10" s="583"/>
      <c r="T10" s="583"/>
      <c r="U10" s="584"/>
      <c r="V10" s="585" t="s">
        <v>169</v>
      </c>
      <c r="W10" s="586"/>
      <c r="X10" s="585" t="s">
        <v>170</v>
      </c>
      <c r="Y10" s="586"/>
      <c r="Z10" s="591" t="s">
        <v>275</v>
      </c>
      <c r="AA10" s="589" t="s">
        <v>155</v>
      </c>
      <c r="AB10" s="591" t="s">
        <v>5</v>
      </c>
      <c r="AC10" s="592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605"/>
      <c r="B11" s="605"/>
      <c r="C11" s="605"/>
      <c r="D11" s="606"/>
      <c r="E11" s="603"/>
      <c r="F11" s="608"/>
      <c r="G11" s="590"/>
      <c r="H11" s="603"/>
      <c r="I11" s="599"/>
      <c r="J11" s="599"/>
      <c r="K11" s="599"/>
      <c r="L11" s="599"/>
      <c r="M11" s="601"/>
      <c r="N11" s="603"/>
      <c r="O11" s="603"/>
      <c r="P11" s="590"/>
      <c r="Q11" s="140" t="s">
        <v>115</v>
      </c>
      <c r="R11" s="140" t="s">
        <v>69</v>
      </c>
      <c r="S11" s="140" t="s">
        <v>61</v>
      </c>
      <c r="T11" s="138" t="s">
        <v>152</v>
      </c>
      <c r="U11" s="138" t="s">
        <v>153</v>
      </c>
      <c r="V11" s="138" t="s">
        <v>86</v>
      </c>
      <c r="W11" s="342" t="s">
        <v>171</v>
      </c>
      <c r="X11" s="138" t="s">
        <v>86</v>
      </c>
      <c r="Y11" s="342" t="s">
        <v>171</v>
      </c>
      <c r="Z11" s="593"/>
      <c r="AA11" s="590"/>
      <c r="AB11" s="593"/>
      <c r="AC11" s="594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156</v>
      </c>
      <c r="B12" s="252" t="s">
        <v>157</v>
      </c>
      <c r="C12" s="253"/>
      <c r="D12" s="83" t="s">
        <v>158</v>
      </c>
      <c r="E12" s="83"/>
      <c r="F12" s="148"/>
      <c r="G12" s="161" t="s">
        <v>159</v>
      </c>
      <c r="H12" s="149" t="s">
        <v>46</v>
      </c>
      <c r="I12" s="254" t="s">
        <v>42</v>
      </c>
      <c r="J12" s="254"/>
      <c r="K12" s="254" t="s">
        <v>43</v>
      </c>
      <c r="L12" s="254" t="s">
        <v>271</v>
      </c>
      <c r="M12" s="149"/>
      <c r="N12" s="149" t="s">
        <v>75</v>
      </c>
      <c r="O12" s="149" t="s">
        <v>47</v>
      </c>
      <c r="P12" s="254" t="s">
        <v>177</v>
      </c>
      <c r="Q12" s="149" t="s">
        <v>76</v>
      </c>
      <c r="R12" s="149" t="s">
        <v>77</v>
      </c>
      <c r="S12" s="149" t="s">
        <v>160</v>
      </c>
      <c r="T12" s="149" t="s">
        <v>161</v>
      </c>
      <c r="U12" s="254" t="s">
        <v>178</v>
      </c>
      <c r="V12" s="149" t="s">
        <v>162</v>
      </c>
      <c r="W12" s="149" t="s">
        <v>163</v>
      </c>
      <c r="X12" s="149" t="s">
        <v>164</v>
      </c>
      <c r="Y12" s="149" t="s">
        <v>172</v>
      </c>
      <c r="Z12" s="352"/>
      <c r="AA12" s="254" t="s">
        <v>179</v>
      </c>
      <c r="AB12" s="596" t="s">
        <v>173</v>
      </c>
      <c r="AC12" s="597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30.75" customHeight="1">
      <c r="A13" s="238" t="s">
        <v>32</v>
      </c>
      <c r="B13" s="239" t="s">
        <v>133</v>
      </c>
      <c r="C13" s="240" t="s">
        <v>79</v>
      </c>
      <c r="D13" s="241" t="s">
        <v>365</v>
      </c>
      <c r="E13" s="242" t="str">
        <f>VLOOKUP(B13,[2]T3!$B$2:$D$328,3,FALSE)</f>
        <v>079083003027</v>
      </c>
      <c r="F13" s="363" t="s">
        <v>206</v>
      </c>
      <c r="G13" s="364" t="s">
        <v>249</v>
      </c>
      <c r="H13" s="365">
        <v>8</v>
      </c>
      <c r="I13" s="246">
        <v>6585230</v>
      </c>
      <c r="J13" s="247"/>
      <c r="K13" s="246"/>
      <c r="L13" s="246">
        <f t="shared" ref="L13:L22" si="0">ROUND(I13+K13,0)</f>
        <v>6585230</v>
      </c>
      <c r="M13" s="246"/>
      <c r="N13" s="246">
        <f t="shared" ref="N13:N22" si="1">L13/24*M13</f>
        <v>0</v>
      </c>
      <c r="O13" s="246"/>
      <c r="P13" s="246">
        <f t="shared" ref="P13:P22" si="2">L13-N13+O13</f>
        <v>6585230</v>
      </c>
      <c r="Q13" s="246">
        <f t="shared" ref="Q13:Q22" si="3">L13*8%</f>
        <v>526818.4</v>
      </c>
      <c r="R13" s="248">
        <f t="shared" ref="R13:R22" si="4">L13*1.5%</f>
        <v>98778.45</v>
      </c>
      <c r="S13" s="246">
        <f t="shared" ref="S13:S22" si="5">L13*1%</f>
        <v>65852.3</v>
      </c>
      <c r="T13" s="248"/>
      <c r="U13" s="248">
        <f t="shared" ref="U13:U22" si="6">SUM(Q13:T13)</f>
        <v>691449.15</v>
      </c>
      <c r="V13" s="248"/>
      <c r="W13" s="248"/>
      <c r="X13" s="366"/>
      <c r="Y13" s="248"/>
      <c r="Z13" s="248"/>
      <c r="AA13" s="248">
        <f t="shared" ref="AA13:AA22" si="7">P13-U13+W13+Y13+Z13</f>
        <v>5893780.8499999996</v>
      </c>
      <c r="AB13" s="250" t="str">
        <f t="shared" ref="AB13:AB22" si="8">A13</f>
        <v>01</v>
      </c>
      <c r="AC13" s="251"/>
      <c r="AD13" s="120" t="s">
        <v>87</v>
      </c>
    </row>
    <row r="14" spans="1:41" s="104" customFormat="1" ht="30" customHeight="1">
      <c r="A14" s="202" t="s">
        <v>33</v>
      </c>
      <c r="B14" s="94" t="s">
        <v>254</v>
      </c>
      <c r="C14" s="95"/>
      <c r="D14" s="112" t="s">
        <v>365</v>
      </c>
      <c r="E14" s="228"/>
      <c r="F14" s="209" t="str">
        <f>VLOOKUP(B14,[1]LuongBC_T01!$B$277:$C$292,2,FALSE)</f>
        <v>0016100006651008</v>
      </c>
      <c r="G14" s="97" t="s">
        <v>249</v>
      </c>
      <c r="H14" s="233">
        <v>5</v>
      </c>
      <c r="I14" s="98">
        <v>5688569</v>
      </c>
      <c r="J14" s="113"/>
      <c r="K14" s="98"/>
      <c r="L14" s="98">
        <f t="shared" si="0"/>
        <v>5688569</v>
      </c>
      <c r="M14" s="98"/>
      <c r="N14" s="98">
        <f t="shared" si="1"/>
        <v>0</v>
      </c>
      <c r="O14" s="98"/>
      <c r="P14" s="98">
        <f t="shared" si="2"/>
        <v>5688569</v>
      </c>
      <c r="Q14" s="98">
        <f t="shared" si="3"/>
        <v>455085.52</v>
      </c>
      <c r="R14" s="99">
        <f t="shared" si="4"/>
        <v>85328.535000000003</v>
      </c>
      <c r="S14" s="98">
        <f t="shared" si="5"/>
        <v>56885.69</v>
      </c>
      <c r="T14" s="99"/>
      <c r="U14" s="99">
        <f t="shared" si="6"/>
        <v>597299.74500000011</v>
      </c>
      <c r="V14" s="99"/>
      <c r="W14" s="99"/>
      <c r="X14" s="151"/>
      <c r="Y14" s="99"/>
      <c r="Z14" s="99"/>
      <c r="AA14" s="99">
        <f t="shared" si="7"/>
        <v>5091269.2549999999</v>
      </c>
      <c r="AB14" s="101" t="str">
        <f t="shared" si="8"/>
        <v>02</v>
      </c>
      <c r="AC14" s="102"/>
      <c r="AD14" s="120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s="104" customFormat="1" ht="30.75" customHeight="1">
      <c r="A15" s="202" t="s">
        <v>34</v>
      </c>
      <c r="B15" s="94" t="s">
        <v>255</v>
      </c>
      <c r="C15" s="95"/>
      <c r="D15" s="112" t="s">
        <v>365</v>
      </c>
      <c r="E15" s="228"/>
      <c r="F15" s="209" t="str">
        <f>VLOOKUP(B15,[1]LuongBC_T01!$B$277:$C$292,2,FALSE)</f>
        <v>0016100006666005</v>
      </c>
      <c r="G15" s="97" t="s">
        <v>249</v>
      </c>
      <c r="H15" s="233">
        <v>5</v>
      </c>
      <c r="I15" s="98">
        <v>5688569</v>
      </c>
      <c r="J15" s="113"/>
      <c r="K15" s="98"/>
      <c r="L15" s="98">
        <f t="shared" si="0"/>
        <v>5688569</v>
      </c>
      <c r="M15" s="98"/>
      <c r="N15" s="98">
        <f t="shared" si="1"/>
        <v>0</v>
      </c>
      <c r="O15" s="98"/>
      <c r="P15" s="98">
        <f t="shared" si="2"/>
        <v>5688569</v>
      </c>
      <c r="Q15" s="98">
        <f t="shared" si="3"/>
        <v>455085.52</v>
      </c>
      <c r="R15" s="99">
        <f t="shared" si="4"/>
        <v>85328.535000000003</v>
      </c>
      <c r="S15" s="98">
        <f t="shared" si="5"/>
        <v>56885.69</v>
      </c>
      <c r="T15" s="99"/>
      <c r="U15" s="99">
        <f t="shared" si="6"/>
        <v>597299.74500000011</v>
      </c>
      <c r="V15" s="99"/>
      <c r="W15" s="99"/>
      <c r="X15" s="151"/>
      <c r="Y15" s="99"/>
      <c r="Z15" s="99"/>
      <c r="AA15" s="99">
        <f t="shared" si="7"/>
        <v>5091269.2549999999</v>
      </c>
      <c r="AB15" s="101" t="str">
        <f t="shared" si="8"/>
        <v>03</v>
      </c>
      <c r="AC15" s="102"/>
      <c r="AD15" s="120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</row>
    <row r="16" spans="1:41" s="104" customFormat="1" ht="29.25" customHeight="1">
      <c r="A16" s="202" t="s">
        <v>35</v>
      </c>
      <c r="B16" s="94" t="s">
        <v>229</v>
      </c>
      <c r="C16" s="95"/>
      <c r="D16" s="112" t="s">
        <v>365</v>
      </c>
      <c r="E16" s="228" t="str">
        <f>VLOOKUP(B16,[2]T3!$B$2:$D$328,3,FALSE)</f>
        <v>024110707</v>
      </c>
      <c r="F16" s="209"/>
      <c r="G16" s="97" t="s">
        <v>249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1"/>
        <v>0</v>
      </c>
      <c r="O16" s="98"/>
      <c r="P16" s="98">
        <f t="shared" si="2"/>
        <v>4914000</v>
      </c>
      <c r="Q16" s="98">
        <f t="shared" si="3"/>
        <v>393120</v>
      </c>
      <c r="R16" s="99">
        <f t="shared" si="4"/>
        <v>73710</v>
      </c>
      <c r="S16" s="98">
        <f t="shared" si="5"/>
        <v>49140</v>
      </c>
      <c r="T16" s="99"/>
      <c r="U16" s="99">
        <f t="shared" si="6"/>
        <v>515970</v>
      </c>
      <c r="V16" s="99"/>
      <c r="W16" s="99"/>
      <c r="X16" s="151"/>
      <c r="Y16" s="99"/>
      <c r="Z16" s="99"/>
      <c r="AA16" s="99">
        <f t="shared" si="7"/>
        <v>4398030</v>
      </c>
      <c r="AB16" s="101" t="str">
        <f t="shared" si="8"/>
        <v>04</v>
      </c>
      <c r="AC16" s="102" t="s">
        <v>417</v>
      </c>
      <c r="AD16" s="102" t="s">
        <v>230</v>
      </c>
    </row>
    <row r="17" spans="1:41" s="104" customFormat="1" ht="29.25" customHeight="1">
      <c r="A17" s="202" t="s">
        <v>36</v>
      </c>
      <c r="B17" s="94" t="s">
        <v>232</v>
      </c>
      <c r="C17" s="95"/>
      <c r="D17" s="112" t="s">
        <v>365</v>
      </c>
      <c r="E17" s="228" t="str">
        <f>VLOOKUP(B17,[2]T3!$B$2:$D$328,3,FALSE)</f>
        <v>024326689</v>
      </c>
      <c r="F17" s="209"/>
      <c r="G17" s="97" t="s">
        <v>249</v>
      </c>
      <c r="H17" s="233">
        <v>2</v>
      </c>
      <c r="I17" s="98">
        <v>4914000</v>
      </c>
      <c r="J17" s="113"/>
      <c r="K17" s="98"/>
      <c r="L17" s="98">
        <f t="shared" si="0"/>
        <v>4914000</v>
      </c>
      <c r="M17" s="98"/>
      <c r="N17" s="98">
        <f t="shared" si="1"/>
        <v>0</v>
      </c>
      <c r="O17" s="98"/>
      <c r="P17" s="98">
        <f t="shared" si="2"/>
        <v>4914000</v>
      </c>
      <c r="Q17" s="98">
        <f t="shared" si="3"/>
        <v>393120</v>
      </c>
      <c r="R17" s="99">
        <f t="shared" si="4"/>
        <v>73710</v>
      </c>
      <c r="S17" s="98">
        <f t="shared" si="5"/>
        <v>49140</v>
      </c>
      <c r="T17" s="99"/>
      <c r="U17" s="99">
        <f t="shared" si="6"/>
        <v>515970</v>
      </c>
      <c r="V17" s="99"/>
      <c r="W17" s="99"/>
      <c r="X17" s="151"/>
      <c r="Y17" s="99"/>
      <c r="Z17" s="99"/>
      <c r="AA17" s="99">
        <f t="shared" si="7"/>
        <v>4398030</v>
      </c>
      <c r="AB17" s="101" t="str">
        <f t="shared" si="8"/>
        <v>05</v>
      </c>
      <c r="AC17" s="102"/>
      <c r="AD17" s="102" t="s">
        <v>233</v>
      </c>
    </row>
    <row r="18" spans="1:41" s="104" customFormat="1" ht="28.5" customHeight="1">
      <c r="A18" s="202" t="s">
        <v>37</v>
      </c>
      <c r="B18" s="94" t="s">
        <v>293</v>
      </c>
      <c r="C18" s="95"/>
      <c r="D18" s="112" t="s">
        <v>363</v>
      </c>
      <c r="E18" s="266"/>
      <c r="F18" s="223" t="s">
        <v>328</v>
      </c>
      <c r="G18" s="97" t="s">
        <v>249</v>
      </c>
      <c r="H18" s="233">
        <v>3</v>
      </c>
      <c r="I18" s="98">
        <v>5159700</v>
      </c>
      <c r="J18" s="113"/>
      <c r="K18" s="98"/>
      <c r="L18" s="267">
        <f t="shared" si="0"/>
        <v>5159700</v>
      </c>
      <c r="M18" s="98"/>
      <c r="N18" s="98">
        <f t="shared" si="1"/>
        <v>0</v>
      </c>
      <c r="O18" s="98"/>
      <c r="P18" s="98">
        <f t="shared" si="2"/>
        <v>5159700</v>
      </c>
      <c r="Q18" s="98">
        <f t="shared" si="3"/>
        <v>412776</v>
      </c>
      <c r="R18" s="99">
        <f t="shared" si="4"/>
        <v>77395.5</v>
      </c>
      <c r="S18" s="98">
        <f t="shared" si="5"/>
        <v>51597</v>
      </c>
      <c r="T18" s="99"/>
      <c r="U18" s="99">
        <f t="shared" si="6"/>
        <v>541768.5</v>
      </c>
      <c r="V18" s="99"/>
      <c r="W18" s="100"/>
      <c r="X18" s="100"/>
      <c r="Y18" s="100"/>
      <c r="Z18" s="100"/>
      <c r="AA18" s="99">
        <f t="shared" si="7"/>
        <v>4617931.5</v>
      </c>
      <c r="AB18" s="101" t="str">
        <f t="shared" si="8"/>
        <v>06</v>
      </c>
      <c r="AC18" s="102" t="s">
        <v>409</v>
      </c>
      <c r="AD18" s="255" t="s">
        <v>287</v>
      </c>
    </row>
    <row r="19" spans="1:41" s="104" customFormat="1" ht="36.75" customHeight="1">
      <c r="A19" s="202" t="s">
        <v>38</v>
      </c>
      <c r="B19" s="94" t="s">
        <v>289</v>
      </c>
      <c r="C19" s="95"/>
      <c r="D19" s="112" t="s">
        <v>364</v>
      </c>
      <c r="E19" s="266"/>
      <c r="F19" s="223" t="s">
        <v>327</v>
      </c>
      <c r="G19" s="97" t="s">
        <v>248</v>
      </c>
      <c r="H19" s="233">
        <v>2</v>
      </c>
      <c r="I19" s="98">
        <v>5257980</v>
      </c>
      <c r="J19" s="113"/>
      <c r="K19" s="98"/>
      <c r="L19" s="267">
        <f t="shared" si="0"/>
        <v>5257980</v>
      </c>
      <c r="M19" s="98"/>
      <c r="N19" s="98">
        <f t="shared" si="1"/>
        <v>0</v>
      </c>
      <c r="O19" s="98"/>
      <c r="P19" s="98">
        <f t="shared" si="2"/>
        <v>5257980</v>
      </c>
      <c r="Q19" s="98">
        <f t="shared" si="3"/>
        <v>420638.4</v>
      </c>
      <c r="R19" s="99">
        <f t="shared" si="4"/>
        <v>78869.7</v>
      </c>
      <c r="S19" s="98">
        <f t="shared" si="5"/>
        <v>52579.8</v>
      </c>
      <c r="T19" s="99"/>
      <c r="U19" s="99">
        <f t="shared" si="6"/>
        <v>552087.9</v>
      </c>
      <c r="V19" s="99"/>
      <c r="W19" s="100"/>
      <c r="X19" s="100"/>
      <c r="Y19" s="100"/>
      <c r="Z19" s="100"/>
      <c r="AA19" s="99">
        <f t="shared" si="7"/>
        <v>4705892.0999999996</v>
      </c>
      <c r="AB19" s="101" t="str">
        <f t="shared" si="8"/>
        <v>07</v>
      </c>
      <c r="AC19" s="102" t="s">
        <v>409</v>
      </c>
      <c r="AD19" s="255" t="s">
        <v>287</v>
      </c>
    </row>
    <row r="20" spans="1:41" s="104" customFormat="1" ht="33.75" customHeight="1">
      <c r="A20" s="202" t="s">
        <v>39</v>
      </c>
      <c r="B20" s="94" t="s">
        <v>322</v>
      </c>
      <c r="C20" s="95"/>
      <c r="D20" s="112" t="s">
        <v>280</v>
      </c>
      <c r="E20" s="338" t="s">
        <v>342</v>
      </c>
      <c r="F20" s="337" t="s">
        <v>343</v>
      </c>
      <c r="G20" s="97" t="s">
        <v>249</v>
      </c>
      <c r="H20" s="233">
        <v>1</v>
      </c>
      <c r="I20" s="98">
        <v>4680000</v>
      </c>
      <c r="J20" s="113"/>
      <c r="K20" s="98"/>
      <c r="L20" s="267">
        <f t="shared" si="0"/>
        <v>4680000</v>
      </c>
      <c r="M20" s="98"/>
      <c r="N20" s="98">
        <f t="shared" si="1"/>
        <v>0</v>
      </c>
      <c r="O20" s="98"/>
      <c r="P20" s="98">
        <f t="shared" si="2"/>
        <v>4680000</v>
      </c>
      <c r="Q20" s="98">
        <f t="shared" si="3"/>
        <v>374400</v>
      </c>
      <c r="R20" s="99">
        <f t="shared" si="4"/>
        <v>70200</v>
      </c>
      <c r="S20" s="98">
        <f t="shared" si="5"/>
        <v>46800</v>
      </c>
      <c r="T20" s="99"/>
      <c r="U20" s="99">
        <f t="shared" si="6"/>
        <v>491400</v>
      </c>
      <c r="V20" s="99"/>
      <c r="W20" s="100"/>
      <c r="X20" s="100"/>
      <c r="Y20" s="100"/>
      <c r="Z20" s="100"/>
      <c r="AA20" s="99">
        <f t="shared" si="7"/>
        <v>4188600</v>
      </c>
      <c r="AB20" s="101" t="str">
        <f t="shared" si="8"/>
        <v>08</v>
      </c>
      <c r="AC20" s="102"/>
      <c r="AD20" s="255" t="s">
        <v>325</v>
      </c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</row>
    <row r="21" spans="1:41" s="104" customFormat="1" ht="30.75" customHeight="1">
      <c r="A21" s="202" t="s">
        <v>40</v>
      </c>
      <c r="B21" s="94" t="s">
        <v>324</v>
      </c>
      <c r="C21" s="95"/>
      <c r="D21" s="112" t="s">
        <v>280</v>
      </c>
      <c r="E21" s="338" t="s">
        <v>337</v>
      </c>
      <c r="F21" s="337" t="s">
        <v>336</v>
      </c>
      <c r="G21" s="97" t="s">
        <v>249</v>
      </c>
      <c r="H21" s="233">
        <v>1</v>
      </c>
      <c r="I21" s="98">
        <v>4680000</v>
      </c>
      <c r="J21" s="113"/>
      <c r="K21" s="98"/>
      <c r="L21" s="267">
        <f t="shared" si="0"/>
        <v>4680000</v>
      </c>
      <c r="M21" s="98"/>
      <c r="N21" s="98">
        <f t="shared" si="1"/>
        <v>0</v>
      </c>
      <c r="O21" s="98"/>
      <c r="P21" s="98">
        <f t="shared" si="2"/>
        <v>4680000</v>
      </c>
      <c r="Q21" s="98">
        <f t="shared" si="3"/>
        <v>374400</v>
      </c>
      <c r="R21" s="99">
        <f t="shared" si="4"/>
        <v>70200</v>
      </c>
      <c r="S21" s="98">
        <f t="shared" si="5"/>
        <v>46800</v>
      </c>
      <c r="T21" s="99"/>
      <c r="U21" s="99">
        <f t="shared" si="6"/>
        <v>491400</v>
      </c>
      <c r="V21" s="99"/>
      <c r="W21" s="100"/>
      <c r="X21" s="100"/>
      <c r="Y21" s="100"/>
      <c r="Z21" s="100"/>
      <c r="AA21" s="99">
        <f t="shared" si="7"/>
        <v>4188600</v>
      </c>
      <c r="AB21" s="101" t="str">
        <f t="shared" si="8"/>
        <v>09</v>
      </c>
      <c r="AC21" s="102"/>
      <c r="AD21" s="255" t="s">
        <v>325</v>
      </c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</row>
    <row r="22" spans="1:41" s="104" customFormat="1" ht="29.25" customHeight="1">
      <c r="A22" s="202" t="s">
        <v>24</v>
      </c>
      <c r="B22" s="94" t="s">
        <v>326</v>
      </c>
      <c r="C22" s="95"/>
      <c r="D22" s="112" t="s">
        <v>280</v>
      </c>
      <c r="E22" s="338" t="s">
        <v>338</v>
      </c>
      <c r="F22" s="337" t="s">
        <v>339</v>
      </c>
      <c r="G22" s="97" t="s">
        <v>249</v>
      </c>
      <c r="H22" s="233">
        <v>1</v>
      </c>
      <c r="I22" s="98">
        <v>4680000</v>
      </c>
      <c r="J22" s="113"/>
      <c r="K22" s="98"/>
      <c r="L22" s="267">
        <f t="shared" si="0"/>
        <v>4680000</v>
      </c>
      <c r="M22" s="98"/>
      <c r="N22" s="98">
        <f t="shared" si="1"/>
        <v>0</v>
      </c>
      <c r="O22" s="98"/>
      <c r="P22" s="98">
        <f t="shared" si="2"/>
        <v>4680000</v>
      </c>
      <c r="Q22" s="98">
        <f t="shared" si="3"/>
        <v>374400</v>
      </c>
      <c r="R22" s="99">
        <f t="shared" si="4"/>
        <v>70200</v>
      </c>
      <c r="S22" s="98">
        <f t="shared" si="5"/>
        <v>46800</v>
      </c>
      <c r="T22" s="99"/>
      <c r="U22" s="99">
        <f t="shared" si="6"/>
        <v>491400</v>
      </c>
      <c r="V22" s="99"/>
      <c r="W22" s="100"/>
      <c r="X22" s="100"/>
      <c r="Y22" s="100"/>
      <c r="Z22" s="100"/>
      <c r="AA22" s="99">
        <f t="shared" si="7"/>
        <v>4188600</v>
      </c>
      <c r="AB22" s="101" t="str">
        <f t="shared" si="8"/>
        <v>10</v>
      </c>
      <c r="AC22" s="102"/>
      <c r="AD22" s="255" t="s">
        <v>325</v>
      </c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</row>
    <row r="23" spans="1:41" ht="24.75" customHeight="1">
      <c r="A23" s="88"/>
      <c r="B23" s="574" t="s">
        <v>11</v>
      </c>
      <c r="C23" s="575"/>
      <c r="D23" s="161"/>
      <c r="E23" s="161"/>
      <c r="F23" s="82"/>
      <c r="G23" s="82"/>
      <c r="H23" s="89">
        <f>SUM(H13:H22)</f>
        <v>30</v>
      </c>
      <c r="I23" s="80">
        <f>SUM(I13:I22)</f>
        <v>52248048</v>
      </c>
      <c r="J23" s="153">
        <f>SUM(J13:J22)</f>
        <v>0</v>
      </c>
      <c r="K23" s="80">
        <f>SUM(K13:K22)</f>
        <v>0</v>
      </c>
      <c r="L23" s="80">
        <f>SUM(L13:L22)</f>
        <v>52248048</v>
      </c>
      <c r="M23" s="80"/>
      <c r="N23" s="80">
        <f t="shared" ref="N23:T23" si="9">SUM(N13:N22)</f>
        <v>0</v>
      </c>
      <c r="O23" s="80">
        <f t="shared" si="9"/>
        <v>0</v>
      </c>
      <c r="P23" s="80">
        <f t="shared" si="9"/>
        <v>52248048</v>
      </c>
      <c r="Q23" s="80">
        <f t="shared" si="9"/>
        <v>4179843.84</v>
      </c>
      <c r="R23" s="80">
        <f t="shared" si="9"/>
        <v>783720.72</v>
      </c>
      <c r="S23" s="80">
        <f t="shared" si="9"/>
        <v>522480.48</v>
      </c>
      <c r="T23" s="153">
        <f t="shared" si="9"/>
        <v>0</v>
      </c>
      <c r="U23" s="80">
        <f>SUM(U13:U22)</f>
        <v>5486045.04</v>
      </c>
      <c r="V23" s="93">
        <f>SUM(V13:V22)</f>
        <v>0</v>
      </c>
      <c r="W23" s="80">
        <f>SUM(W13:W22)</f>
        <v>0</v>
      </c>
      <c r="X23" s="93">
        <f>SUM(X13:X22)</f>
        <v>0</v>
      </c>
      <c r="Y23" s="80">
        <f>SUM(Y13:Y22)</f>
        <v>0</v>
      </c>
      <c r="Z23" s="347"/>
      <c r="AA23" s="80">
        <f>SUM(AA13:AA22)</f>
        <v>46762002.960000001</v>
      </c>
      <c r="AB23" s="90"/>
      <c r="AC23" s="91"/>
      <c r="AD23" s="665"/>
    </row>
    <row r="24" spans="1:41" ht="6.75" customHeight="1">
      <c r="A24" s="6"/>
      <c r="B24" s="142"/>
      <c r="C24" s="64"/>
      <c r="D24" s="162"/>
      <c r="E24" s="162"/>
      <c r="F24" s="204"/>
      <c r="G24" s="47"/>
      <c r="H24" s="46"/>
      <c r="I24" s="52"/>
      <c r="J24" s="46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346"/>
      <c r="AA24" s="52"/>
      <c r="AB24" s="54"/>
      <c r="AC24" s="68"/>
      <c r="AD24" s="117"/>
    </row>
    <row r="25" spans="1:41" ht="18.75" customHeight="1">
      <c r="A25" s="5"/>
      <c r="B25" s="576" t="s">
        <v>12</v>
      </c>
      <c r="C25" s="576"/>
      <c r="D25" s="17" t="s">
        <v>418</v>
      </c>
      <c r="E25" s="17"/>
      <c r="S25" s="18"/>
      <c r="T25" s="18"/>
      <c r="U25" s="18"/>
      <c r="V25" s="18"/>
      <c r="W25" s="18"/>
      <c r="X25" s="18"/>
      <c r="Y25" s="18"/>
      <c r="Z25" s="344"/>
      <c r="AA25" s="18"/>
      <c r="AB25" s="17"/>
      <c r="AC25" s="67"/>
      <c r="AD25" s="666"/>
    </row>
    <row r="26" spans="1:41" ht="7.5" customHeight="1">
      <c r="A26" s="5"/>
      <c r="B26" s="576"/>
      <c r="C26" s="576"/>
      <c r="D26" s="163"/>
      <c r="E26" s="163"/>
      <c r="F26" s="206"/>
      <c r="G26" s="49"/>
      <c r="H26" s="49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348"/>
      <c r="AA26" s="50"/>
      <c r="AB26" s="577"/>
      <c r="AC26" s="577"/>
      <c r="AD26" s="358"/>
    </row>
    <row r="27" spans="1:41" ht="21" customHeight="1">
      <c r="A27" s="5"/>
      <c r="B27" s="563"/>
      <c r="C27" s="563"/>
      <c r="D27" s="7"/>
      <c r="E27" s="7"/>
      <c r="F27" s="207"/>
      <c r="G27" s="5"/>
      <c r="H27" s="5"/>
      <c r="S27" s="578" t="s">
        <v>436</v>
      </c>
      <c r="T27" s="578"/>
      <c r="U27" s="578"/>
      <c r="V27" s="578"/>
      <c r="W27" s="578"/>
      <c r="X27" s="578"/>
      <c r="Y27" s="578"/>
      <c r="Z27" s="578"/>
      <c r="AA27" s="578"/>
      <c r="AB27" s="578"/>
      <c r="AC27" s="578"/>
      <c r="AD27" s="667"/>
    </row>
    <row r="28" spans="1:41" ht="15.75" customHeight="1">
      <c r="A28" s="567" t="s">
        <v>13</v>
      </c>
      <c r="B28" s="567"/>
      <c r="C28" s="567"/>
      <c r="D28" s="567"/>
      <c r="E28" s="567"/>
      <c r="F28" s="567"/>
      <c r="G28" s="567"/>
      <c r="H28" s="567"/>
      <c r="I28" s="567" t="s">
        <v>184</v>
      </c>
      <c r="J28" s="567"/>
      <c r="K28" s="567"/>
      <c r="L28" s="567"/>
      <c r="M28" s="567"/>
      <c r="N28" s="567"/>
      <c r="O28" s="567"/>
      <c r="P28" s="567"/>
      <c r="Q28" s="567"/>
      <c r="R28" s="567"/>
      <c r="S28" s="581" t="s">
        <v>14</v>
      </c>
      <c r="T28" s="581"/>
      <c r="U28" s="581"/>
      <c r="V28" s="581"/>
      <c r="W28" s="581"/>
      <c r="X28" s="581"/>
      <c r="Y28" s="581"/>
      <c r="Z28" s="581"/>
      <c r="AA28" s="581"/>
      <c r="AB28" s="581"/>
      <c r="AC28" s="581"/>
      <c r="AD28" s="668"/>
    </row>
    <row r="29" spans="1:41" ht="15.75" customHeight="1">
      <c r="A29" s="5"/>
      <c r="B29" s="565"/>
      <c r="C29" s="565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70"/>
      <c r="R29" s="4"/>
      <c r="S29" s="4"/>
      <c r="T29" s="4"/>
      <c r="U29" s="4"/>
      <c r="V29" s="4"/>
      <c r="AB29" s="565"/>
      <c r="AC29" s="565"/>
      <c r="AD29" s="669"/>
    </row>
    <row r="30" spans="1:41" ht="15.75" customHeight="1">
      <c r="A30" s="5"/>
      <c r="B30" s="563"/>
      <c r="C30" s="563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S30" s="157"/>
      <c r="T30" s="157"/>
      <c r="U30" s="157"/>
      <c r="V30" s="157"/>
      <c r="W30" s="157"/>
      <c r="X30" s="157"/>
      <c r="Y30" s="157"/>
      <c r="Z30" s="350"/>
      <c r="AA30" s="157"/>
      <c r="AB30" s="157"/>
      <c r="AC30" s="157"/>
      <c r="AD30" s="157"/>
    </row>
    <row r="31" spans="1:41" ht="15.75" customHeight="1">
      <c r="A31" s="5"/>
      <c r="C31" s="5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C31" s="75"/>
      <c r="AD31" s="75"/>
    </row>
    <row r="32" spans="1:41" ht="9.75" customHeight="1">
      <c r="A32" s="5"/>
      <c r="B32" s="563"/>
      <c r="C32" s="563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565"/>
      <c r="AC32" s="565"/>
      <c r="AD32" s="4"/>
    </row>
    <row r="33" spans="1:30" ht="15.75" customHeight="1">
      <c r="A33" s="5"/>
      <c r="B33" s="563"/>
      <c r="C33" s="563"/>
      <c r="D33" s="7"/>
      <c r="E33" s="7"/>
      <c r="F33" s="207"/>
      <c r="G33" s="5"/>
      <c r="H33" s="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AB33" s="565"/>
      <c r="AC33" s="565"/>
      <c r="AD33" s="4"/>
    </row>
    <row r="34" spans="1:30" ht="15.75" customHeight="1">
      <c r="A34" s="5"/>
      <c r="B34" s="563"/>
      <c r="C34" s="563"/>
      <c r="D34" s="7"/>
      <c r="E34" s="7"/>
      <c r="F34" s="207"/>
      <c r="G34" s="5"/>
      <c r="H34" s="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AB34" s="565"/>
      <c r="AC34" s="565"/>
      <c r="AD34" s="4"/>
    </row>
    <row r="35" spans="1:30" ht="15.75" customHeight="1">
      <c r="A35" s="567" t="s">
        <v>228</v>
      </c>
      <c r="B35" s="567"/>
      <c r="C35" s="567"/>
      <c r="D35" s="567"/>
      <c r="E35" s="567"/>
      <c r="F35" s="567"/>
      <c r="G35" s="567"/>
      <c r="H35" s="567"/>
      <c r="I35" s="567" t="s">
        <v>124</v>
      </c>
      <c r="J35" s="567"/>
      <c r="K35" s="567"/>
      <c r="L35" s="567"/>
      <c r="M35" s="567"/>
      <c r="N35" s="567"/>
      <c r="O35" s="567"/>
      <c r="P35" s="567"/>
      <c r="Q35" s="567"/>
      <c r="R35" s="567"/>
      <c r="S35" s="567" t="s">
        <v>121</v>
      </c>
      <c r="T35" s="567"/>
      <c r="U35" s="567"/>
      <c r="V35" s="567"/>
      <c r="W35" s="567"/>
      <c r="X35" s="567"/>
      <c r="Y35" s="567"/>
      <c r="Z35" s="567"/>
      <c r="AA35" s="567"/>
      <c r="AB35" s="567"/>
      <c r="AC35" s="567"/>
      <c r="AD35" s="8"/>
    </row>
    <row r="36" spans="1:30">
      <c r="A36" s="61"/>
      <c r="B36" s="63"/>
      <c r="C36" s="62"/>
      <c r="D36" s="164"/>
      <c r="E36" s="164"/>
      <c r="F36" s="208"/>
      <c r="G36" s="63"/>
      <c r="H36" s="63"/>
      <c r="I36" s="63"/>
      <c r="J36" s="51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351"/>
      <c r="AA36" s="63"/>
      <c r="AB36" s="569"/>
      <c r="AC36" s="569"/>
      <c r="AD36" s="51"/>
    </row>
    <row r="37" spans="1:30">
      <c r="B37" s="30"/>
      <c r="C37" s="19"/>
      <c r="G37" s="30"/>
      <c r="H37" s="30"/>
      <c r="AB37" s="564"/>
      <c r="AC37" s="564"/>
      <c r="AD37" s="45"/>
    </row>
    <row r="38" spans="1:30">
      <c r="A38" s="5"/>
      <c r="B38" s="563"/>
      <c r="C38" s="563"/>
      <c r="AB38" s="564"/>
      <c r="AC38" s="564"/>
      <c r="AD38" s="45"/>
    </row>
    <row r="39" spans="1:30">
      <c r="A39" s="5"/>
      <c r="B39" s="563"/>
      <c r="C39" s="563"/>
      <c r="AB39" s="564"/>
      <c r="AC39" s="564"/>
      <c r="AD39" s="45"/>
    </row>
    <row r="40" spans="1:30">
      <c r="A40" s="5"/>
      <c r="B40" s="563"/>
      <c r="C40" s="563"/>
      <c r="AB40" s="564"/>
      <c r="AC40" s="564"/>
      <c r="AD40" s="45"/>
    </row>
    <row r="41" spans="1:30">
      <c r="A41" s="5"/>
      <c r="B41" s="563"/>
      <c r="C41" s="563"/>
      <c r="AB41" s="564"/>
      <c r="AC41" s="564"/>
      <c r="AD41" s="45"/>
    </row>
    <row r="42" spans="1:30">
      <c r="A42" s="5"/>
      <c r="B42" s="563"/>
      <c r="C42" s="563"/>
      <c r="AB42" s="564"/>
      <c r="AC42" s="564"/>
      <c r="AD42" s="45"/>
    </row>
    <row r="43" spans="1:30">
      <c r="A43" s="5"/>
      <c r="B43" s="563"/>
      <c r="C43" s="563"/>
      <c r="AB43" s="564"/>
      <c r="AC43" s="564"/>
      <c r="AD43" s="45"/>
    </row>
    <row r="44" spans="1:30">
      <c r="A44" s="5"/>
      <c r="B44" s="563"/>
      <c r="C44" s="563"/>
      <c r="AB44" s="564"/>
      <c r="AC44" s="564"/>
      <c r="AD44" s="45"/>
    </row>
    <row r="45" spans="1:30">
      <c r="A45" s="5"/>
      <c r="B45" s="563"/>
      <c r="C45" s="563"/>
      <c r="AB45" s="564"/>
      <c r="AC45" s="564"/>
      <c r="AD45" s="45"/>
    </row>
    <row r="46" spans="1:30">
      <c r="A46" s="5"/>
      <c r="B46" s="563"/>
      <c r="C46" s="563"/>
      <c r="AB46" s="564"/>
      <c r="AC46" s="564"/>
      <c r="AD46" s="45"/>
    </row>
    <row r="47" spans="1:30">
      <c r="A47" s="5"/>
      <c r="B47" s="563"/>
      <c r="C47" s="563"/>
      <c r="AB47" s="564"/>
      <c r="AC47" s="564"/>
      <c r="AD47" s="45"/>
    </row>
    <row r="48" spans="1:30">
      <c r="A48" s="5"/>
      <c r="B48" s="563"/>
      <c r="C48" s="563"/>
      <c r="AB48" s="564"/>
      <c r="AC48" s="564"/>
      <c r="AD48" s="45"/>
    </row>
    <row r="49" spans="1:30">
      <c r="A49" s="5"/>
      <c r="B49" s="563"/>
      <c r="C49" s="563"/>
      <c r="AB49" s="564"/>
      <c r="AC49" s="564"/>
      <c r="AD49" s="45"/>
    </row>
    <row r="50" spans="1:30">
      <c r="A50" s="5"/>
      <c r="B50" s="563"/>
      <c r="C50" s="563"/>
      <c r="AB50" s="564"/>
      <c r="AC50" s="564"/>
      <c r="AD50" s="45"/>
    </row>
    <row r="51" spans="1:30">
      <c r="A51" s="5"/>
      <c r="B51" s="563"/>
      <c r="C51" s="563"/>
      <c r="AB51" s="564"/>
      <c r="AC51" s="564"/>
      <c r="AD51" s="45"/>
    </row>
    <row r="52" spans="1:30">
      <c r="A52" s="5"/>
      <c r="B52" s="563"/>
      <c r="C52" s="563"/>
      <c r="AB52" s="564"/>
      <c r="AC52" s="564"/>
      <c r="AD52" s="45"/>
    </row>
    <row r="53" spans="1:30">
      <c r="A53" s="5"/>
      <c r="B53" s="563"/>
      <c r="C53" s="563"/>
      <c r="AB53" s="564"/>
      <c r="AC53" s="564"/>
      <c r="AD53" s="45"/>
    </row>
    <row r="54" spans="1:30">
      <c r="A54" s="5"/>
      <c r="B54" s="563"/>
      <c r="C54" s="563"/>
      <c r="AB54" s="564"/>
      <c r="AC54" s="564"/>
      <c r="AD54" s="45"/>
    </row>
  </sheetData>
  <mergeCells count="90">
    <mergeCell ref="B54:C54"/>
    <mergeCell ref="AB54:AC54"/>
    <mergeCell ref="B52:C52"/>
    <mergeCell ref="AB52:AC52"/>
    <mergeCell ref="B47:C47"/>
    <mergeCell ref="AB47:AC47"/>
    <mergeCell ref="B48:C48"/>
    <mergeCell ref="AB48:AC48"/>
    <mergeCell ref="B53:C53"/>
    <mergeCell ref="B49:C49"/>
    <mergeCell ref="AB49:AC49"/>
    <mergeCell ref="B50:C50"/>
    <mergeCell ref="AB50:AC50"/>
    <mergeCell ref="AB53:AC53"/>
    <mergeCell ref="B51:C51"/>
    <mergeCell ref="AB51:AC51"/>
    <mergeCell ref="B44:C44"/>
    <mergeCell ref="AB44:AC44"/>
    <mergeCell ref="B45:C45"/>
    <mergeCell ref="AB45:AC45"/>
    <mergeCell ref="B46:C46"/>
    <mergeCell ref="AB46:AC46"/>
    <mergeCell ref="B41:C41"/>
    <mergeCell ref="AB41:AC41"/>
    <mergeCell ref="B42:C42"/>
    <mergeCell ref="AB42:AC42"/>
    <mergeCell ref="B43:C43"/>
    <mergeCell ref="AB43:AC43"/>
    <mergeCell ref="B40:C40"/>
    <mergeCell ref="AB40:AC40"/>
    <mergeCell ref="B34:C34"/>
    <mergeCell ref="AB34:AC34"/>
    <mergeCell ref="A35:H35"/>
    <mergeCell ref="I35:R35"/>
    <mergeCell ref="S35:AC35"/>
    <mergeCell ref="AB36:AC36"/>
    <mergeCell ref="AB37:AC37"/>
    <mergeCell ref="B38:C38"/>
    <mergeCell ref="AB38:AC38"/>
    <mergeCell ref="B39:C39"/>
    <mergeCell ref="AB39:AC39"/>
    <mergeCell ref="B33:C33"/>
    <mergeCell ref="AB33:AC33"/>
    <mergeCell ref="B25:C25"/>
    <mergeCell ref="B26:C26"/>
    <mergeCell ref="AB26:AC26"/>
    <mergeCell ref="B27:C27"/>
    <mergeCell ref="S27:AC27"/>
    <mergeCell ref="B29:C29"/>
    <mergeCell ref="AB29:AC29"/>
    <mergeCell ref="B30:C30"/>
    <mergeCell ref="B32:C32"/>
    <mergeCell ref="AB32:AC32"/>
    <mergeCell ref="AD27:AD28"/>
    <mergeCell ref="A28:H28"/>
    <mergeCell ref="I28:R28"/>
    <mergeCell ref="S28:AC28"/>
    <mergeCell ref="Z10:Z11"/>
    <mergeCell ref="AA10:AA11"/>
    <mergeCell ref="AB10:AC11"/>
    <mergeCell ref="AB12:AC12"/>
    <mergeCell ref="B23:C23"/>
    <mergeCell ref="N10:N11"/>
    <mergeCell ref="O10:O11"/>
    <mergeCell ref="P10:P11"/>
    <mergeCell ref="Q10:U10"/>
    <mergeCell ref="V10:W10"/>
    <mergeCell ref="X10:Y10"/>
    <mergeCell ref="H10:H11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4:AC4"/>
    <mergeCell ref="A1:H1"/>
    <mergeCell ref="A2:H2"/>
    <mergeCell ref="C3:D3"/>
    <mergeCell ref="Q3:AA3"/>
    <mergeCell ref="AB3:AC3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09" t="s">
        <v>80</v>
      </c>
      <c r="B1" s="609"/>
      <c r="C1" s="609"/>
      <c r="D1" s="609"/>
      <c r="E1" s="609"/>
      <c r="F1" s="609"/>
      <c r="G1" s="609"/>
      <c r="H1" s="60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567" t="s">
        <v>187</v>
      </c>
      <c r="B2" s="567"/>
      <c r="C2" s="567"/>
      <c r="D2" s="567"/>
      <c r="E2" s="567"/>
      <c r="F2" s="567"/>
      <c r="G2" s="567"/>
      <c r="H2" s="56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565"/>
      <c r="D3" s="56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45"/>
      <c r="AD3" s="4"/>
      <c r="AE3" s="565"/>
      <c r="AF3" s="565"/>
      <c r="AG3" s="610"/>
      <c r="AH3" s="610"/>
    </row>
    <row r="4" spans="1:37" ht="22.5" customHeight="1">
      <c r="A4" s="611" t="s">
        <v>166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11" t="s">
        <v>359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88</v>
      </c>
      <c r="D6" s="577"/>
      <c r="E6" s="577"/>
      <c r="F6" s="577"/>
      <c r="G6" s="577"/>
      <c r="H6" s="577"/>
      <c r="Q6" s="48" t="s">
        <v>231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577"/>
      <c r="E7" s="577"/>
      <c r="F7" s="577"/>
      <c r="G7" s="577"/>
      <c r="H7" s="57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05" t="s">
        <v>2</v>
      </c>
      <c r="B10" s="605" t="s">
        <v>3</v>
      </c>
      <c r="C10" s="605"/>
      <c r="D10" s="606" t="s">
        <v>52</v>
      </c>
      <c r="E10" s="602" t="s">
        <v>238</v>
      </c>
      <c r="F10" s="607" t="s">
        <v>15</v>
      </c>
      <c r="G10" s="589" t="s">
        <v>131</v>
      </c>
      <c r="H10" s="602" t="s">
        <v>154</v>
      </c>
      <c r="I10" s="598" t="s">
        <v>181</v>
      </c>
      <c r="J10" s="598" t="s">
        <v>269</v>
      </c>
      <c r="K10" s="598" t="s">
        <v>270</v>
      </c>
      <c r="L10" s="598" t="s">
        <v>171</v>
      </c>
      <c r="M10" s="600"/>
      <c r="N10" s="602" t="s">
        <v>149</v>
      </c>
      <c r="O10" s="602" t="s">
        <v>150</v>
      </c>
      <c r="P10" s="589" t="s">
        <v>151</v>
      </c>
      <c r="Q10" s="582" t="s">
        <v>68</v>
      </c>
      <c r="R10" s="583"/>
      <c r="S10" s="583"/>
      <c r="T10" s="583"/>
      <c r="U10" s="584"/>
      <c r="V10" s="585" t="s">
        <v>169</v>
      </c>
      <c r="W10" s="586"/>
      <c r="X10" s="591" t="s">
        <v>275</v>
      </c>
      <c r="Y10" s="258"/>
      <c r="Z10" s="589" t="s">
        <v>155</v>
      </c>
      <c r="AA10" s="591" t="s">
        <v>5</v>
      </c>
      <c r="AB10" s="592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595"/>
      <c r="AJ10" s="87"/>
      <c r="AK10" s="79"/>
    </row>
    <row r="11" spans="1:37" s="43" customFormat="1" ht="41.25" customHeight="1">
      <c r="A11" s="605"/>
      <c r="B11" s="605"/>
      <c r="C11" s="605"/>
      <c r="D11" s="606"/>
      <c r="E11" s="603"/>
      <c r="F11" s="608"/>
      <c r="G11" s="590"/>
      <c r="H11" s="603"/>
      <c r="I11" s="599"/>
      <c r="J11" s="599"/>
      <c r="K11" s="599"/>
      <c r="L11" s="599"/>
      <c r="M11" s="601"/>
      <c r="N11" s="603"/>
      <c r="O11" s="603"/>
      <c r="P11" s="590"/>
      <c r="Q11" s="140" t="s">
        <v>115</v>
      </c>
      <c r="R11" s="140" t="s">
        <v>69</v>
      </c>
      <c r="S11" s="140" t="s">
        <v>61</v>
      </c>
      <c r="T11" s="138" t="s">
        <v>152</v>
      </c>
      <c r="U11" s="138" t="s">
        <v>153</v>
      </c>
      <c r="V11" s="138" t="s">
        <v>86</v>
      </c>
      <c r="W11" s="150" t="s">
        <v>171</v>
      </c>
      <c r="X11" s="593"/>
      <c r="Y11" s="259"/>
      <c r="Z11" s="590"/>
      <c r="AA11" s="593"/>
      <c r="AB11" s="594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595"/>
      <c r="AJ11" s="87"/>
      <c r="AK11" s="79"/>
    </row>
    <row r="12" spans="1:37" s="43" customFormat="1" ht="27.75" customHeight="1">
      <c r="A12" s="82" t="s">
        <v>156</v>
      </c>
      <c r="B12" s="252" t="s">
        <v>157</v>
      </c>
      <c r="C12" s="253"/>
      <c r="D12" s="83" t="s">
        <v>158</v>
      </c>
      <c r="E12" s="83"/>
      <c r="F12" s="148"/>
      <c r="G12" s="161" t="s">
        <v>159</v>
      </c>
      <c r="H12" s="149" t="s">
        <v>46</v>
      </c>
      <c r="I12" s="254" t="s">
        <v>42</v>
      </c>
      <c r="J12" s="254"/>
      <c r="K12" s="254" t="s">
        <v>43</v>
      </c>
      <c r="L12" s="254" t="s">
        <v>271</v>
      </c>
      <c r="M12" s="149"/>
      <c r="N12" s="149" t="s">
        <v>75</v>
      </c>
      <c r="O12" s="149" t="s">
        <v>47</v>
      </c>
      <c r="P12" s="254" t="s">
        <v>177</v>
      </c>
      <c r="Q12" s="149" t="s">
        <v>76</v>
      </c>
      <c r="R12" s="149" t="s">
        <v>77</v>
      </c>
      <c r="S12" s="149" t="s">
        <v>160</v>
      </c>
      <c r="T12" s="149" t="s">
        <v>161</v>
      </c>
      <c r="U12" s="254" t="s">
        <v>178</v>
      </c>
      <c r="V12" s="149" t="s">
        <v>162</v>
      </c>
      <c r="W12" s="149" t="s">
        <v>163</v>
      </c>
      <c r="X12" s="149" t="s">
        <v>164</v>
      </c>
      <c r="Y12" s="149" t="s">
        <v>172</v>
      </c>
      <c r="Z12" s="254" t="s">
        <v>274</v>
      </c>
      <c r="AA12" s="596" t="s">
        <v>173</v>
      </c>
      <c r="AB12" s="597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257</v>
      </c>
      <c r="C13" s="240"/>
      <c r="D13" s="241" t="s">
        <v>258</v>
      </c>
      <c r="E13" s="242"/>
      <c r="F13" s="243"/>
      <c r="G13" s="244" t="s">
        <v>248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574" t="s">
        <v>11</v>
      </c>
      <c r="C14" s="575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78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576" t="s">
        <v>12</v>
      </c>
      <c r="C16" s="576"/>
      <c r="D16" s="17" t="s">
        <v>334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576"/>
      <c r="C17" s="576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77"/>
      <c r="AB17" s="577"/>
      <c r="AC17" s="50"/>
      <c r="AD17" s="566" t="e">
        <f>1000000-#REF!</f>
        <v>#REF!</v>
      </c>
      <c r="AE17" s="563"/>
      <c r="AF17" s="563"/>
    </row>
    <row r="18" spans="1:38" ht="15.75" customHeight="1">
      <c r="A18" s="5"/>
      <c r="B18" s="563"/>
      <c r="C18" s="563"/>
      <c r="D18" s="7"/>
      <c r="E18" s="7"/>
      <c r="F18" s="207"/>
      <c r="G18" s="5"/>
      <c r="H18" s="5"/>
      <c r="S18" s="578" t="s">
        <v>360</v>
      </c>
      <c r="T18" s="578"/>
      <c r="U18" s="578"/>
      <c r="V18" s="578"/>
      <c r="W18" s="578"/>
      <c r="X18" s="578"/>
      <c r="Y18" s="578"/>
      <c r="Z18" s="578"/>
      <c r="AA18" s="578"/>
      <c r="AB18" s="578"/>
      <c r="AC18" s="579"/>
      <c r="AD18" s="563"/>
      <c r="AE18" s="563"/>
      <c r="AF18" s="563"/>
    </row>
    <row r="19" spans="1:38" ht="15.75" customHeight="1">
      <c r="A19" s="567" t="s">
        <v>13</v>
      </c>
      <c r="B19" s="567"/>
      <c r="C19" s="567"/>
      <c r="D19" s="567"/>
      <c r="E19" s="567"/>
      <c r="F19" s="567"/>
      <c r="G19" s="567"/>
      <c r="H19" s="567"/>
      <c r="I19" s="567" t="s">
        <v>184</v>
      </c>
      <c r="J19" s="567"/>
      <c r="K19" s="567"/>
      <c r="L19" s="567"/>
      <c r="M19" s="567"/>
      <c r="N19" s="567"/>
      <c r="O19" s="567"/>
      <c r="P19" s="567"/>
      <c r="Q19" s="567"/>
      <c r="R19" s="567"/>
      <c r="S19" s="581" t="s">
        <v>14</v>
      </c>
      <c r="T19" s="581"/>
      <c r="U19" s="581"/>
      <c r="V19" s="581"/>
      <c r="W19" s="581"/>
      <c r="X19" s="581"/>
      <c r="Y19" s="581"/>
      <c r="Z19" s="581"/>
      <c r="AA19" s="581"/>
      <c r="AB19" s="581"/>
      <c r="AC19" s="580"/>
      <c r="AD19" s="568"/>
      <c r="AE19" s="568"/>
      <c r="AF19" s="568"/>
    </row>
    <row r="20" spans="1:38" ht="15.75" customHeight="1">
      <c r="A20" s="5"/>
      <c r="B20" s="565"/>
      <c r="C20" s="565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565"/>
      <c r="AB20" s="565"/>
      <c r="AC20" s="4"/>
      <c r="AD20" s="563"/>
      <c r="AE20" s="563"/>
      <c r="AF20" s="563"/>
    </row>
    <row r="21" spans="1:38" ht="15.75" customHeight="1">
      <c r="A21" s="5"/>
      <c r="B21" s="563"/>
      <c r="C21" s="563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182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563"/>
      <c r="C23" s="563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65"/>
      <c r="AB23" s="565"/>
      <c r="AC23" s="4"/>
      <c r="AD23" s="566"/>
      <c r="AE23" s="563"/>
      <c r="AF23" s="563"/>
    </row>
    <row r="24" spans="1:38" ht="15.75" customHeight="1">
      <c r="A24" s="5"/>
      <c r="B24" s="563"/>
      <c r="C24" s="563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65"/>
      <c r="AB24" s="565"/>
      <c r="AC24" s="4"/>
      <c r="AD24" s="566"/>
      <c r="AE24" s="563"/>
      <c r="AF24" s="563"/>
    </row>
    <row r="25" spans="1:38" ht="15.75" customHeight="1">
      <c r="A25" s="5"/>
      <c r="B25" s="563"/>
      <c r="C25" s="563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65"/>
      <c r="AB25" s="565"/>
      <c r="AC25" s="4"/>
      <c r="AD25" s="566"/>
      <c r="AE25" s="563"/>
      <c r="AF25" s="563"/>
    </row>
    <row r="26" spans="1:38" ht="15.75" customHeight="1">
      <c r="A26" s="567" t="s">
        <v>228</v>
      </c>
      <c r="B26" s="567"/>
      <c r="C26" s="567"/>
      <c r="D26" s="567"/>
      <c r="E26" s="567"/>
      <c r="F26" s="567"/>
      <c r="G26" s="567"/>
      <c r="H26" s="567"/>
      <c r="I26" s="567" t="s">
        <v>124</v>
      </c>
      <c r="J26" s="567"/>
      <c r="K26" s="567"/>
      <c r="L26" s="567"/>
      <c r="M26" s="567"/>
      <c r="N26" s="567"/>
      <c r="O26" s="567"/>
      <c r="P26" s="567"/>
      <c r="Q26" s="567"/>
      <c r="R26" s="567"/>
      <c r="S26" s="567" t="s">
        <v>121</v>
      </c>
      <c r="T26" s="567"/>
      <c r="U26" s="567"/>
      <c r="V26" s="567"/>
      <c r="W26" s="567"/>
      <c r="X26" s="567"/>
      <c r="Y26" s="567"/>
      <c r="Z26" s="567"/>
      <c r="AA26" s="567"/>
      <c r="AB26" s="567"/>
      <c r="AC26" s="8"/>
      <c r="AD26" s="568"/>
      <c r="AE26" s="568"/>
      <c r="AF26" s="568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569"/>
      <c r="AB27" s="569"/>
      <c r="AC27" s="51"/>
      <c r="AD27" s="566"/>
      <c r="AE27" s="563"/>
      <c r="AF27" s="563"/>
    </row>
    <row r="28" spans="1:38">
      <c r="B28" s="30"/>
      <c r="C28" s="19"/>
      <c r="G28" s="30"/>
      <c r="H28" s="30"/>
      <c r="AA28" s="564"/>
      <c r="AB28" s="564"/>
      <c r="AC28" s="45"/>
      <c r="AD28" s="563"/>
      <c r="AE28" s="563"/>
      <c r="AF28" s="563"/>
    </row>
    <row r="29" spans="1:38">
      <c r="A29" s="5"/>
      <c r="B29" s="563"/>
      <c r="C29" s="563"/>
      <c r="AA29" s="564"/>
      <c r="AB29" s="564"/>
      <c r="AC29" s="45"/>
      <c r="AD29" s="563"/>
      <c r="AE29" s="563"/>
      <c r="AF29" s="563"/>
    </row>
    <row r="30" spans="1:38">
      <c r="A30" s="5"/>
      <c r="B30" s="563"/>
      <c r="C30" s="563"/>
      <c r="AA30" s="564"/>
      <c r="AB30" s="564"/>
      <c r="AC30" s="45"/>
      <c r="AD30" s="563"/>
      <c r="AE30" s="563"/>
      <c r="AF30" s="563"/>
    </row>
    <row r="31" spans="1:38">
      <c r="A31" s="5"/>
      <c r="B31" s="563"/>
      <c r="C31" s="563"/>
      <c r="AA31" s="564"/>
      <c r="AB31" s="564"/>
      <c r="AC31" s="45"/>
      <c r="AD31" s="563"/>
      <c r="AE31" s="563"/>
      <c r="AF31" s="563"/>
    </row>
    <row r="32" spans="1:38">
      <c r="A32" s="5"/>
      <c r="B32" s="563"/>
      <c r="C32" s="563"/>
      <c r="AA32" s="564"/>
      <c r="AB32" s="564"/>
      <c r="AC32" s="45"/>
      <c r="AD32" s="563"/>
      <c r="AE32" s="563"/>
      <c r="AF32" s="563"/>
    </row>
    <row r="33" spans="1:32">
      <c r="A33" s="5"/>
      <c r="B33" s="563"/>
      <c r="C33" s="563"/>
      <c r="AA33" s="564"/>
      <c r="AB33" s="564"/>
      <c r="AC33" s="45"/>
      <c r="AD33" s="563"/>
      <c r="AE33" s="563"/>
      <c r="AF33" s="563"/>
    </row>
    <row r="34" spans="1:32">
      <c r="A34" s="5"/>
      <c r="B34" s="563"/>
      <c r="C34" s="563"/>
      <c r="AA34" s="564"/>
      <c r="AB34" s="564"/>
      <c r="AC34" s="45"/>
      <c r="AD34" s="563"/>
      <c r="AE34" s="563"/>
      <c r="AF34" s="563"/>
    </row>
    <row r="35" spans="1:32">
      <c r="A35" s="5"/>
      <c r="B35" s="563"/>
      <c r="C35" s="563"/>
      <c r="AA35" s="564"/>
      <c r="AB35" s="564"/>
      <c r="AC35" s="45"/>
      <c r="AD35" s="563"/>
      <c r="AE35" s="563"/>
      <c r="AF35" s="563"/>
    </row>
    <row r="36" spans="1:32">
      <c r="A36" s="5"/>
      <c r="B36" s="563"/>
      <c r="C36" s="563"/>
      <c r="AA36" s="564"/>
      <c r="AB36" s="564"/>
      <c r="AC36" s="45"/>
      <c r="AD36" s="563"/>
      <c r="AE36" s="563"/>
      <c r="AF36" s="563"/>
    </row>
    <row r="37" spans="1:32">
      <c r="A37" s="5"/>
      <c r="B37" s="563"/>
      <c r="C37" s="563"/>
      <c r="AA37" s="564"/>
      <c r="AB37" s="564"/>
      <c r="AC37" s="45"/>
      <c r="AD37" s="563"/>
      <c r="AE37" s="563"/>
      <c r="AF37" s="563"/>
    </row>
    <row r="38" spans="1:32">
      <c r="A38" s="5"/>
      <c r="B38" s="563"/>
      <c r="C38" s="563"/>
      <c r="AA38" s="564"/>
      <c r="AB38" s="564"/>
      <c r="AC38" s="45"/>
      <c r="AD38" s="563"/>
      <c r="AE38" s="563"/>
      <c r="AF38" s="563"/>
    </row>
    <row r="39" spans="1:32">
      <c r="A39" s="5"/>
      <c r="B39" s="563"/>
      <c r="C39" s="563"/>
      <c r="AA39" s="564"/>
      <c r="AB39" s="564"/>
      <c r="AC39" s="45"/>
      <c r="AD39" s="563"/>
      <c r="AE39" s="563"/>
      <c r="AF39" s="563"/>
    </row>
    <row r="40" spans="1:32">
      <c r="A40" s="5"/>
      <c r="B40" s="563"/>
      <c r="C40" s="563"/>
      <c r="AA40" s="564"/>
      <c r="AB40" s="564"/>
      <c r="AC40" s="45"/>
      <c r="AD40" s="563"/>
      <c r="AE40" s="563"/>
      <c r="AF40" s="563"/>
    </row>
    <row r="41" spans="1:32">
      <c r="A41" s="5"/>
      <c r="B41" s="563"/>
      <c r="C41" s="563"/>
      <c r="AA41" s="564"/>
      <c r="AB41" s="564"/>
      <c r="AC41" s="45"/>
      <c r="AD41" s="563"/>
      <c r="AE41" s="563"/>
      <c r="AF41" s="563"/>
    </row>
    <row r="42" spans="1:32">
      <c r="A42" s="5"/>
      <c r="B42" s="563"/>
      <c r="C42" s="563"/>
      <c r="AA42" s="564"/>
      <c r="AB42" s="564"/>
      <c r="AC42" s="45"/>
      <c r="AD42" s="563"/>
      <c r="AE42" s="563"/>
      <c r="AF42" s="563"/>
    </row>
    <row r="43" spans="1:32">
      <c r="A43" s="5"/>
      <c r="B43" s="563"/>
      <c r="C43" s="563"/>
      <c r="AA43" s="564"/>
      <c r="AB43" s="564"/>
      <c r="AC43" s="45"/>
      <c r="AD43" s="563"/>
      <c r="AE43" s="563"/>
      <c r="AF43" s="563"/>
    </row>
    <row r="44" spans="1:32">
      <c r="A44" s="5"/>
      <c r="B44" s="563"/>
      <c r="C44" s="563"/>
      <c r="AA44" s="564"/>
      <c r="AB44" s="564"/>
      <c r="AC44" s="45"/>
      <c r="AD44" s="563"/>
      <c r="AE44" s="563"/>
      <c r="AF44" s="563"/>
    </row>
    <row r="45" spans="1:32">
      <c r="A45" s="5"/>
      <c r="B45" s="563"/>
      <c r="C45" s="563"/>
      <c r="AA45" s="564"/>
      <c r="AB45" s="564"/>
      <c r="AC45" s="45"/>
      <c r="AD45" s="563"/>
      <c r="AE45" s="563"/>
      <c r="AF45" s="563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97"/>
  <sheetViews>
    <sheetView topLeftCell="A52" zoomScaleNormal="100" workbookViewId="0">
      <selection activeCell="X61" sqref="X61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5" style="45" hidden="1" customWidth="1"/>
    <col min="11" max="11" width="10.375" style="44" customWidth="1"/>
    <col min="12" max="12" width="11.875" style="44" customWidth="1"/>
    <col min="13" max="13" width="2.875" style="44" hidden="1" customWidth="1"/>
    <col min="14" max="14" width="9.12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9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609" t="s">
        <v>80</v>
      </c>
      <c r="B1" s="609"/>
      <c r="C1" s="609"/>
      <c r="D1" s="609"/>
      <c r="E1" s="609"/>
      <c r="F1" s="609"/>
      <c r="G1" s="609"/>
      <c r="H1" s="60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3"/>
      <c r="AA1" s="17"/>
      <c r="AB1" s="17"/>
      <c r="AC1" s="17"/>
      <c r="AD1" s="8"/>
      <c r="AE1" s="439"/>
      <c r="AF1" s="439"/>
      <c r="AG1" s="439"/>
      <c r="AH1" s="439"/>
      <c r="AI1" s="440"/>
    </row>
    <row r="2" spans="1:39" ht="16.5">
      <c r="A2" s="567" t="s">
        <v>187</v>
      </c>
      <c r="B2" s="567"/>
      <c r="C2" s="567"/>
      <c r="D2" s="567"/>
      <c r="E2" s="567"/>
      <c r="F2" s="567"/>
      <c r="G2" s="567"/>
      <c r="H2" s="56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4"/>
      <c r="AA2" s="18"/>
      <c r="AB2" s="18"/>
      <c r="AC2" s="18"/>
      <c r="AD2" s="24"/>
      <c r="AE2" s="441"/>
      <c r="AF2" s="441"/>
      <c r="AG2" s="441"/>
      <c r="AH2" s="441"/>
      <c r="AI2" s="440"/>
    </row>
    <row r="3" spans="1:39" ht="3.75" customHeight="1">
      <c r="A3" s="4"/>
      <c r="B3" s="45"/>
      <c r="C3" s="565"/>
      <c r="D3" s="56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45"/>
      <c r="AE3" s="442"/>
      <c r="AF3" s="613"/>
      <c r="AG3" s="613"/>
      <c r="AH3" s="612"/>
      <c r="AI3" s="612"/>
    </row>
    <row r="4" spans="1:39" ht="22.5" customHeight="1">
      <c r="A4" s="611" t="s">
        <v>192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611"/>
      <c r="AD4" s="72"/>
      <c r="AE4" s="439"/>
      <c r="AF4" s="439"/>
      <c r="AG4" s="439">
        <f>2.67*1150000*0.65</f>
        <v>1995825</v>
      </c>
      <c r="AH4" s="439"/>
      <c r="AI4" s="440"/>
    </row>
    <row r="5" spans="1:39" ht="22.5" customHeight="1">
      <c r="A5" s="611" t="s">
        <v>435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611"/>
      <c r="AD5" s="72"/>
      <c r="AE5" s="439"/>
      <c r="AF5" s="439"/>
      <c r="AG5" s="439"/>
      <c r="AH5" s="439"/>
      <c r="AI5" s="440"/>
    </row>
    <row r="6" spans="1:39" ht="18" customHeight="1">
      <c r="A6" s="8"/>
      <c r="B6" s="50"/>
      <c r="C6" s="8" t="s">
        <v>88</v>
      </c>
      <c r="D6" s="577"/>
      <c r="E6" s="577"/>
      <c r="F6" s="577"/>
      <c r="G6" s="577"/>
      <c r="H6" s="577"/>
      <c r="Q6" s="48" t="s">
        <v>231</v>
      </c>
      <c r="R6" s="48"/>
      <c r="S6" s="48"/>
      <c r="T6" s="48"/>
      <c r="U6" s="48"/>
      <c r="V6" s="48"/>
      <c r="W6" s="48"/>
      <c r="X6" s="48"/>
      <c r="Y6" s="48"/>
      <c r="Z6" s="355"/>
      <c r="AA6" s="48"/>
      <c r="AB6" s="48"/>
      <c r="AC6" s="67"/>
      <c r="AD6" s="67"/>
      <c r="AE6" s="439" t="s">
        <v>17</v>
      </c>
      <c r="AF6" s="439"/>
      <c r="AG6" s="439">
        <f>3*1150000</f>
        <v>3450000</v>
      </c>
      <c r="AH6" s="439">
        <f>2.67*1150000</f>
        <v>3070500</v>
      </c>
      <c r="AI6" s="439"/>
    </row>
    <row r="7" spans="1:39">
      <c r="A7" s="8"/>
      <c r="B7" s="146">
        <v>1490000</v>
      </c>
      <c r="C7" s="77">
        <v>1150000</v>
      </c>
      <c r="D7" s="577"/>
      <c r="E7" s="577"/>
      <c r="F7" s="577"/>
      <c r="G7" s="577"/>
      <c r="H7" s="57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5"/>
      <c r="AA7" s="48"/>
      <c r="AB7" s="48"/>
      <c r="AE7" s="439"/>
      <c r="AF7" s="439"/>
      <c r="AG7" s="439">
        <f>AG6*10.5%</f>
        <v>362250</v>
      </c>
      <c r="AH7" s="439">
        <f>AH6*10.5%</f>
        <v>322402.5</v>
      </c>
      <c r="AI7" s="439"/>
    </row>
    <row r="8" spans="1:39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6"/>
      <c r="AA8" s="52"/>
      <c r="AB8" s="52"/>
      <c r="AC8" s="66"/>
      <c r="AD8" s="66"/>
      <c r="AE8" s="439"/>
      <c r="AF8" s="439"/>
      <c r="AG8" s="42">
        <f>AG6-AG7</f>
        <v>3087750</v>
      </c>
      <c r="AH8" s="42">
        <f>AH6-AH7</f>
        <v>2748097.5</v>
      </c>
      <c r="AK8" s="443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5"/>
      <c r="AA9" s="48"/>
      <c r="AB9" s="53"/>
      <c r="AE9" s="439"/>
      <c r="AF9" s="439"/>
      <c r="AG9" s="42">
        <f>AG6*0.65</f>
        <v>2242500</v>
      </c>
      <c r="AH9" s="42">
        <f>AH6*0.65</f>
        <v>1995825</v>
      </c>
      <c r="AK9" s="443"/>
    </row>
    <row r="10" spans="1:39" s="43" customFormat="1" ht="27.75" customHeight="1">
      <c r="A10" s="605" t="s">
        <v>2</v>
      </c>
      <c r="B10" s="605" t="s">
        <v>3</v>
      </c>
      <c r="C10" s="605"/>
      <c r="D10" s="606" t="s">
        <v>52</v>
      </c>
      <c r="E10" s="602" t="s">
        <v>238</v>
      </c>
      <c r="F10" s="607" t="s">
        <v>15</v>
      </c>
      <c r="G10" s="589" t="s">
        <v>131</v>
      </c>
      <c r="H10" s="602" t="s">
        <v>273</v>
      </c>
      <c r="I10" s="598" t="s">
        <v>181</v>
      </c>
      <c r="J10" s="598" t="s">
        <v>269</v>
      </c>
      <c r="K10" s="598" t="s">
        <v>270</v>
      </c>
      <c r="L10" s="598" t="s">
        <v>171</v>
      </c>
      <c r="M10" s="600"/>
      <c r="N10" s="602" t="s">
        <v>149</v>
      </c>
      <c r="O10" s="602" t="s">
        <v>150</v>
      </c>
      <c r="P10" s="589" t="s">
        <v>151</v>
      </c>
      <c r="Q10" s="582" t="s">
        <v>68</v>
      </c>
      <c r="R10" s="583"/>
      <c r="S10" s="583"/>
      <c r="T10" s="583"/>
      <c r="U10" s="584"/>
      <c r="V10" s="585" t="s">
        <v>169</v>
      </c>
      <c r="W10" s="586"/>
      <c r="X10" s="585" t="s">
        <v>170</v>
      </c>
      <c r="Y10" s="586"/>
      <c r="Z10" s="587" t="s">
        <v>275</v>
      </c>
      <c r="AA10" s="589" t="s">
        <v>155</v>
      </c>
      <c r="AB10" s="591" t="s">
        <v>5</v>
      </c>
      <c r="AC10" s="592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595"/>
      <c r="AK10" s="87"/>
      <c r="AL10" s="79"/>
      <c r="AM10" s="79"/>
    </row>
    <row r="11" spans="1:39" s="43" customFormat="1" ht="41.25" customHeight="1">
      <c r="A11" s="605"/>
      <c r="B11" s="605"/>
      <c r="C11" s="605"/>
      <c r="D11" s="606"/>
      <c r="E11" s="603"/>
      <c r="F11" s="608"/>
      <c r="G11" s="590"/>
      <c r="H11" s="603"/>
      <c r="I11" s="599"/>
      <c r="J11" s="599"/>
      <c r="K11" s="599"/>
      <c r="L11" s="599"/>
      <c r="M11" s="601"/>
      <c r="N11" s="603"/>
      <c r="O11" s="603"/>
      <c r="P11" s="590"/>
      <c r="Q11" s="140" t="s">
        <v>115</v>
      </c>
      <c r="R11" s="140" t="s">
        <v>69</v>
      </c>
      <c r="S11" s="140" t="s">
        <v>61</v>
      </c>
      <c r="T11" s="138" t="s">
        <v>152</v>
      </c>
      <c r="U11" s="138" t="s">
        <v>153</v>
      </c>
      <c r="V11" s="138" t="s">
        <v>86</v>
      </c>
      <c r="W11" s="342" t="s">
        <v>171</v>
      </c>
      <c r="X11" s="138" t="s">
        <v>86</v>
      </c>
      <c r="Y11" s="342" t="s">
        <v>171</v>
      </c>
      <c r="Z11" s="588"/>
      <c r="AA11" s="590"/>
      <c r="AB11" s="593"/>
      <c r="AC11" s="594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595"/>
      <c r="AK11" s="87"/>
      <c r="AL11" s="79"/>
      <c r="AM11" s="79"/>
    </row>
    <row r="12" spans="1:39" s="43" customFormat="1" ht="27.75" customHeight="1">
      <c r="A12" s="82" t="s">
        <v>156</v>
      </c>
      <c r="B12" s="252" t="s">
        <v>157</v>
      </c>
      <c r="C12" s="253"/>
      <c r="D12" s="83" t="s">
        <v>158</v>
      </c>
      <c r="E12" s="83"/>
      <c r="F12" s="148"/>
      <c r="G12" s="161" t="s">
        <v>159</v>
      </c>
      <c r="H12" s="149" t="s">
        <v>46</v>
      </c>
      <c r="I12" s="254" t="s">
        <v>42</v>
      </c>
      <c r="J12" s="254"/>
      <c r="K12" s="254" t="s">
        <v>43</v>
      </c>
      <c r="L12" s="254" t="s">
        <v>271</v>
      </c>
      <c r="M12" s="149"/>
      <c r="N12" s="149" t="s">
        <v>75</v>
      </c>
      <c r="O12" s="149" t="s">
        <v>47</v>
      </c>
      <c r="P12" s="254" t="s">
        <v>177</v>
      </c>
      <c r="Q12" s="149" t="s">
        <v>76</v>
      </c>
      <c r="R12" s="149" t="s">
        <v>77</v>
      </c>
      <c r="S12" s="149" t="s">
        <v>160</v>
      </c>
      <c r="T12" s="149" t="s">
        <v>161</v>
      </c>
      <c r="U12" s="254" t="s">
        <v>178</v>
      </c>
      <c r="V12" s="149" t="s">
        <v>162</v>
      </c>
      <c r="W12" s="149" t="s">
        <v>163</v>
      </c>
      <c r="X12" s="149" t="s">
        <v>164</v>
      </c>
      <c r="Y12" s="149" t="s">
        <v>172</v>
      </c>
      <c r="Z12" s="370" t="s">
        <v>368</v>
      </c>
      <c r="AA12" s="254" t="s">
        <v>369</v>
      </c>
      <c r="AB12" s="596" t="s">
        <v>173</v>
      </c>
      <c r="AC12" s="597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369" customFormat="1" ht="29.25" customHeight="1">
      <c r="A13" s="129" t="s">
        <v>32</v>
      </c>
      <c r="B13" s="511" t="s">
        <v>193</v>
      </c>
      <c r="C13" s="130"/>
      <c r="D13" s="229" t="s">
        <v>56</v>
      </c>
      <c r="E13" s="372" t="s">
        <v>241</v>
      </c>
      <c r="F13" s="314" t="s">
        <v>207</v>
      </c>
      <c r="G13" s="480" t="s">
        <v>249</v>
      </c>
      <c r="H13" s="481">
        <v>3</v>
      </c>
      <c r="I13" s="482">
        <v>5159700</v>
      </c>
      <c r="J13" s="483"/>
      <c r="K13" s="482"/>
      <c r="L13" s="482">
        <f t="shared" ref="L13:L64" si="0">ROUND(I13+K13,0)</f>
        <v>5159700</v>
      </c>
      <c r="M13" s="482"/>
      <c r="N13" s="482">
        <f t="shared" ref="N13:N64" si="1">L13/24*M13</f>
        <v>0</v>
      </c>
      <c r="O13" s="482"/>
      <c r="P13" s="482">
        <f t="shared" ref="P13:P64" si="2">L13-N13+O13</f>
        <v>5159700</v>
      </c>
      <c r="Q13" s="482">
        <f>L13*8%</f>
        <v>412776</v>
      </c>
      <c r="R13" s="484">
        <f>L13*1.5%</f>
        <v>77395.5</v>
      </c>
      <c r="S13" s="482">
        <f>L13*1%</f>
        <v>51597</v>
      </c>
      <c r="T13" s="484"/>
      <c r="U13" s="484">
        <f t="shared" ref="U13:U64" si="3">SUM(Q13:T13)</f>
        <v>541768.5</v>
      </c>
      <c r="V13" s="484"/>
      <c r="W13" s="484"/>
      <c r="X13" s="485"/>
      <c r="Y13" s="484"/>
      <c r="Z13" s="484"/>
      <c r="AA13" s="515">
        <f t="shared" ref="AA13:AA64" si="4">P13-U13+W13+Y13+Z13</f>
        <v>4617931.5</v>
      </c>
      <c r="AB13" s="133" t="str">
        <f t="shared" ref="AB13:AB34" si="5">A13</f>
        <v>01</v>
      </c>
      <c r="AC13" s="374"/>
      <c r="AD13" s="102" t="s">
        <v>234</v>
      </c>
      <c r="AE13" s="444"/>
      <c r="AF13" s="445"/>
      <c r="AG13" s="446"/>
      <c r="AH13" s="446"/>
      <c r="AI13" s="446"/>
      <c r="AJ13" s="446"/>
      <c r="AK13" s="447"/>
      <c r="AL13" s="446"/>
      <c r="AM13" s="446"/>
    </row>
    <row r="14" spans="1:39" s="369" customFormat="1" ht="30.75" customHeight="1">
      <c r="A14" s="202" t="s">
        <v>33</v>
      </c>
      <c r="B14" s="512" t="s">
        <v>253</v>
      </c>
      <c r="C14" s="95"/>
      <c r="D14" s="112" t="s">
        <v>56</v>
      </c>
      <c r="E14" s="228"/>
      <c r="F14" s="223" t="str">
        <f>VLOOKUP(B14,[1]LuongBC_T01!$B$277:$C$292,2,FALSE)</f>
        <v>0016100006668008</v>
      </c>
      <c r="G14" s="486" t="s">
        <v>249</v>
      </c>
      <c r="H14" s="487">
        <v>9</v>
      </c>
      <c r="I14" s="488">
        <v>6914491</v>
      </c>
      <c r="J14" s="489"/>
      <c r="K14" s="488"/>
      <c r="L14" s="488">
        <f t="shared" si="0"/>
        <v>6914491</v>
      </c>
      <c r="M14" s="488"/>
      <c r="N14" s="488">
        <f t="shared" si="1"/>
        <v>0</v>
      </c>
      <c r="O14" s="488"/>
      <c r="P14" s="488">
        <f t="shared" si="2"/>
        <v>6914491</v>
      </c>
      <c r="Q14" s="488">
        <f>L14*8%</f>
        <v>553159.28</v>
      </c>
      <c r="R14" s="490">
        <f>L14*1.5%</f>
        <v>103717.36499999999</v>
      </c>
      <c r="S14" s="488">
        <f>L14*1%</f>
        <v>69144.91</v>
      </c>
      <c r="T14" s="490"/>
      <c r="U14" s="490">
        <f t="shared" si="3"/>
        <v>726021.55500000005</v>
      </c>
      <c r="V14" s="490"/>
      <c r="W14" s="490"/>
      <c r="X14" s="491"/>
      <c r="Y14" s="490"/>
      <c r="Z14" s="490"/>
      <c r="AA14" s="497">
        <f t="shared" si="4"/>
        <v>6188469.4450000003</v>
      </c>
      <c r="AB14" s="101" t="str">
        <f t="shared" si="5"/>
        <v>02</v>
      </c>
      <c r="AC14" s="102"/>
      <c r="AD14" s="368"/>
      <c r="AE14" s="447"/>
      <c r="AF14" s="446"/>
      <c r="AG14" s="446"/>
      <c r="AH14" s="446"/>
      <c r="AI14" s="446"/>
      <c r="AJ14" s="446"/>
      <c r="AK14" s="447"/>
      <c r="AL14" s="446"/>
      <c r="AM14" s="446"/>
    </row>
    <row r="15" spans="1:39" s="429" customFormat="1" ht="30" customHeight="1">
      <c r="A15" s="202" t="s">
        <v>34</v>
      </c>
      <c r="B15" s="512" t="s">
        <v>246</v>
      </c>
      <c r="C15" s="159"/>
      <c r="D15" s="112" t="s">
        <v>56</v>
      </c>
      <c r="E15" s="228"/>
      <c r="F15" s="223"/>
      <c r="G15" s="486" t="s">
        <v>245</v>
      </c>
      <c r="H15" s="487">
        <v>3</v>
      </c>
      <c r="I15" s="488">
        <v>5907341</v>
      </c>
      <c r="J15" s="489"/>
      <c r="K15" s="488"/>
      <c r="L15" s="488">
        <f t="shared" si="0"/>
        <v>5907341</v>
      </c>
      <c r="M15" s="488"/>
      <c r="N15" s="488">
        <f t="shared" si="1"/>
        <v>0</v>
      </c>
      <c r="O15" s="488"/>
      <c r="P15" s="488">
        <f t="shared" si="2"/>
        <v>5907341</v>
      </c>
      <c r="Q15" s="488"/>
      <c r="R15" s="490"/>
      <c r="S15" s="488"/>
      <c r="T15" s="490"/>
      <c r="U15" s="490">
        <f t="shared" si="3"/>
        <v>0</v>
      </c>
      <c r="V15" s="490"/>
      <c r="W15" s="490"/>
      <c r="X15" s="490"/>
      <c r="Y15" s="490"/>
      <c r="Z15" s="490"/>
      <c r="AA15" s="497">
        <f t="shared" si="4"/>
        <v>5907341</v>
      </c>
      <c r="AB15" s="101" t="str">
        <f t="shared" si="5"/>
        <v>03</v>
      </c>
      <c r="AC15" s="118"/>
      <c r="AD15" s="375"/>
      <c r="AE15" s="448"/>
      <c r="AF15" s="448"/>
      <c r="AG15" s="60"/>
      <c r="AH15" s="60"/>
      <c r="AI15" s="446"/>
      <c r="AJ15" s="446"/>
      <c r="AK15" s="449"/>
      <c r="AL15" s="446"/>
      <c r="AM15" s="446"/>
    </row>
    <row r="16" spans="1:39" s="369" customFormat="1" ht="35.450000000000003" customHeight="1">
      <c r="A16" s="202" t="s">
        <v>35</v>
      </c>
      <c r="B16" s="512" t="s">
        <v>252</v>
      </c>
      <c r="C16" s="95"/>
      <c r="D16" s="112" t="s">
        <v>56</v>
      </c>
      <c r="E16" s="228"/>
      <c r="F16" s="223" t="str">
        <f>VLOOKUP(B16,[1]LuongBC_T01!$B$277:$C$292,2,FALSE)</f>
        <v>0016100006650001</v>
      </c>
      <c r="G16" s="486" t="s">
        <v>249</v>
      </c>
      <c r="H16" s="487">
        <v>10</v>
      </c>
      <c r="I16" s="488">
        <v>7260216</v>
      </c>
      <c r="J16" s="489"/>
      <c r="K16" s="488"/>
      <c r="L16" s="488">
        <f t="shared" si="0"/>
        <v>7260216</v>
      </c>
      <c r="M16" s="488"/>
      <c r="N16" s="488">
        <f t="shared" si="1"/>
        <v>0</v>
      </c>
      <c r="O16" s="488"/>
      <c r="P16" s="488">
        <f t="shared" si="2"/>
        <v>7260216</v>
      </c>
      <c r="Q16" s="488">
        <f t="shared" ref="Q16:Q35" si="6">L16*8%</f>
        <v>580817.28</v>
      </c>
      <c r="R16" s="490">
        <f t="shared" ref="R16:R63" si="7">L16*1.5%</f>
        <v>108903.23999999999</v>
      </c>
      <c r="S16" s="488">
        <f t="shared" ref="S16:S63" si="8">L16*1%</f>
        <v>72602.16</v>
      </c>
      <c r="T16" s="490"/>
      <c r="U16" s="490">
        <f t="shared" si="3"/>
        <v>762322.68</v>
      </c>
      <c r="V16" s="490"/>
      <c r="W16" s="490"/>
      <c r="X16" s="491"/>
      <c r="Y16" s="490"/>
      <c r="Z16" s="490"/>
      <c r="AA16" s="497">
        <f t="shared" si="4"/>
        <v>6497893.3200000003</v>
      </c>
      <c r="AB16" s="101" t="str">
        <f t="shared" si="5"/>
        <v>04</v>
      </c>
      <c r="AC16" s="102"/>
      <c r="AD16" s="368"/>
      <c r="AE16" s="447"/>
      <c r="AF16" s="446"/>
      <c r="AG16" s="446"/>
      <c r="AH16" s="446"/>
      <c r="AI16" s="446"/>
      <c r="AJ16" s="446"/>
      <c r="AK16" s="447"/>
      <c r="AL16" s="446"/>
      <c r="AM16" s="446"/>
    </row>
    <row r="17" spans="1:39" s="369" customFormat="1" ht="30" customHeight="1">
      <c r="A17" s="202" t="s">
        <v>36</v>
      </c>
      <c r="B17" s="512" t="s">
        <v>310</v>
      </c>
      <c r="C17" s="95"/>
      <c r="D17" s="112" t="s">
        <v>56</v>
      </c>
      <c r="E17" s="228"/>
      <c r="F17" s="223"/>
      <c r="G17" s="486" t="s">
        <v>245</v>
      </c>
      <c r="H17" s="487">
        <v>1</v>
      </c>
      <c r="I17" s="488">
        <v>5358132</v>
      </c>
      <c r="J17" s="489"/>
      <c r="K17" s="488"/>
      <c r="L17" s="488">
        <f t="shared" si="0"/>
        <v>5358132</v>
      </c>
      <c r="M17" s="488"/>
      <c r="N17" s="488">
        <f t="shared" si="1"/>
        <v>0</v>
      </c>
      <c r="O17" s="488"/>
      <c r="P17" s="488">
        <f t="shared" si="2"/>
        <v>5358132</v>
      </c>
      <c r="Q17" s="488">
        <f t="shared" si="6"/>
        <v>428650.56</v>
      </c>
      <c r="R17" s="490">
        <f t="shared" si="7"/>
        <v>80371.98</v>
      </c>
      <c r="S17" s="488">
        <f t="shared" si="8"/>
        <v>53581.32</v>
      </c>
      <c r="T17" s="490"/>
      <c r="U17" s="490">
        <f t="shared" si="3"/>
        <v>562603.86</v>
      </c>
      <c r="V17" s="490"/>
      <c r="W17" s="492"/>
      <c r="X17" s="492"/>
      <c r="Y17" s="492"/>
      <c r="Z17" s="492"/>
      <c r="AA17" s="497">
        <f t="shared" si="4"/>
        <v>4795528.1399999997</v>
      </c>
      <c r="AB17" s="101" t="str">
        <f t="shared" si="5"/>
        <v>05</v>
      </c>
      <c r="AC17" s="255"/>
      <c r="AD17" s="255" t="s">
        <v>312</v>
      </c>
      <c r="AE17" s="450"/>
      <c r="AF17" s="451"/>
      <c r="AG17" s="446"/>
      <c r="AH17" s="446"/>
      <c r="AI17" s="446"/>
      <c r="AJ17" s="446"/>
      <c r="AK17" s="447"/>
      <c r="AL17" s="446"/>
      <c r="AM17" s="446"/>
    </row>
    <row r="18" spans="1:39" s="369" customFormat="1" ht="42.75" customHeight="1">
      <c r="A18" s="202" t="s">
        <v>37</v>
      </c>
      <c r="B18" s="512" t="s">
        <v>323</v>
      </c>
      <c r="C18" s="95"/>
      <c r="D18" s="112" t="s">
        <v>247</v>
      </c>
      <c r="E18" s="227" t="s">
        <v>340</v>
      </c>
      <c r="F18" s="337" t="s">
        <v>341</v>
      </c>
      <c r="G18" s="486" t="s">
        <v>245</v>
      </c>
      <c r="H18" s="487">
        <v>1</v>
      </c>
      <c r="I18" s="488">
        <v>5358132</v>
      </c>
      <c r="J18" s="489"/>
      <c r="K18" s="488"/>
      <c r="L18" s="488">
        <f t="shared" si="0"/>
        <v>5358132</v>
      </c>
      <c r="M18" s="488"/>
      <c r="N18" s="488">
        <f t="shared" si="1"/>
        <v>0</v>
      </c>
      <c r="O18" s="488"/>
      <c r="P18" s="488">
        <f t="shared" si="2"/>
        <v>5358132</v>
      </c>
      <c r="Q18" s="488">
        <f t="shared" si="6"/>
        <v>428650.56</v>
      </c>
      <c r="R18" s="490">
        <f t="shared" si="7"/>
        <v>80371.98</v>
      </c>
      <c r="S18" s="488">
        <f t="shared" si="8"/>
        <v>53581.32</v>
      </c>
      <c r="T18" s="490"/>
      <c r="U18" s="490">
        <f t="shared" si="3"/>
        <v>562603.86</v>
      </c>
      <c r="V18" s="490"/>
      <c r="W18" s="492"/>
      <c r="X18" s="492"/>
      <c r="Y18" s="492"/>
      <c r="Z18" s="492"/>
      <c r="AA18" s="497">
        <f t="shared" si="4"/>
        <v>4795528.1399999997</v>
      </c>
      <c r="AB18" s="101" t="str">
        <f t="shared" si="5"/>
        <v>06</v>
      </c>
      <c r="AC18" s="255"/>
      <c r="AD18" s="255" t="s">
        <v>325</v>
      </c>
      <c r="AE18" s="450"/>
      <c r="AF18" s="451"/>
      <c r="AG18" s="446"/>
      <c r="AH18" s="446"/>
      <c r="AI18" s="446"/>
      <c r="AJ18" s="446"/>
      <c r="AK18" s="447"/>
      <c r="AL18" s="446"/>
      <c r="AM18" s="446"/>
    </row>
    <row r="19" spans="1:39" s="369" customFormat="1" ht="31.5" customHeight="1">
      <c r="A19" s="202" t="s">
        <v>38</v>
      </c>
      <c r="B19" s="512" t="s">
        <v>350</v>
      </c>
      <c r="C19" s="95"/>
      <c r="D19" s="112" t="s">
        <v>56</v>
      </c>
      <c r="E19" s="228"/>
      <c r="F19" s="223"/>
      <c r="G19" s="486" t="s">
        <v>248</v>
      </c>
      <c r="H19" s="487">
        <v>12</v>
      </c>
      <c r="I19" s="488">
        <v>8564695</v>
      </c>
      <c r="J19" s="489"/>
      <c r="K19" s="488"/>
      <c r="L19" s="488">
        <f t="shared" si="0"/>
        <v>8564695</v>
      </c>
      <c r="M19" s="488"/>
      <c r="N19" s="488">
        <f t="shared" si="1"/>
        <v>0</v>
      </c>
      <c r="O19" s="488"/>
      <c r="P19" s="488">
        <f t="shared" si="2"/>
        <v>8564695</v>
      </c>
      <c r="Q19" s="488">
        <f t="shared" si="6"/>
        <v>685175.6</v>
      </c>
      <c r="R19" s="490">
        <f t="shared" si="7"/>
        <v>128470.42499999999</v>
      </c>
      <c r="S19" s="488">
        <f t="shared" si="8"/>
        <v>85646.95</v>
      </c>
      <c r="T19" s="490"/>
      <c r="U19" s="490">
        <f t="shared" si="3"/>
        <v>899292.97499999986</v>
      </c>
      <c r="V19" s="490"/>
      <c r="W19" s="490"/>
      <c r="X19" s="491"/>
      <c r="Y19" s="490"/>
      <c r="Z19" s="490"/>
      <c r="AA19" s="497">
        <f t="shared" si="4"/>
        <v>7665402.0250000004</v>
      </c>
      <c r="AB19" s="101" t="str">
        <f t="shared" si="5"/>
        <v>07</v>
      </c>
      <c r="AC19" s="102"/>
      <c r="AD19" s="102"/>
      <c r="AE19" s="444"/>
      <c r="AF19" s="445"/>
      <c r="AG19" s="446"/>
      <c r="AH19" s="446"/>
      <c r="AI19" s="446"/>
      <c r="AJ19" s="446"/>
      <c r="AK19" s="447"/>
      <c r="AL19" s="446"/>
      <c r="AM19" s="446"/>
    </row>
    <row r="20" spans="1:39" s="104" customFormat="1" ht="35.450000000000003" customHeight="1">
      <c r="A20" s="202" t="s">
        <v>39</v>
      </c>
      <c r="B20" s="512" t="s">
        <v>351</v>
      </c>
      <c r="C20" s="95"/>
      <c r="D20" s="112" t="s">
        <v>352</v>
      </c>
      <c r="E20" s="228"/>
      <c r="F20" s="209"/>
      <c r="G20" s="486" t="s">
        <v>245</v>
      </c>
      <c r="H20" s="487">
        <v>6</v>
      </c>
      <c r="I20" s="488">
        <v>6838485</v>
      </c>
      <c r="J20" s="489"/>
      <c r="K20" s="488"/>
      <c r="L20" s="488">
        <f t="shared" si="0"/>
        <v>6838485</v>
      </c>
      <c r="M20" s="488"/>
      <c r="N20" s="488">
        <f t="shared" si="1"/>
        <v>0</v>
      </c>
      <c r="O20" s="488"/>
      <c r="P20" s="488">
        <f t="shared" si="2"/>
        <v>6838485</v>
      </c>
      <c r="Q20" s="488">
        <f t="shared" si="6"/>
        <v>547078.80000000005</v>
      </c>
      <c r="R20" s="490">
        <f t="shared" si="7"/>
        <v>102577.27499999999</v>
      </c>
      <c r="S20" s="488">
        <f t="shared" si="8"/>
        <v>68384.850000000006</v>
      </c>
      <c r="T20" s="490"/>
      <c r="U20" s="490">
        <f t="shared" si="3"/>
        <v>718040.92500000005</v>
      </c>
      <c r="V20" s="490"/>
      <c r="W20" s="490"/>
      <c r="X20" s="491"/>
      <c r="Y20" s="490"/>
      <c r="Z20" s="490"/>
      <c r="AA20" s="497">
        <f t="shared" si="4"/>
        <v>6120444.0750000002</v>
      </c>
      <c r="AB20" s="101" t="str">
        <f t="shared" si="5"/>
        <v>08</v>
      </c>
      <c r="AC20" s="102"/>
      <c r="AD20" s="102"/>
      <c r="AE20" s="444"/>
      <c r="AF20" s="445"/>
      <c r="AG20" s="446"/>
      <c r="AH20" s="42"/>
      <c r="AI20" s="42"/>
      <c r="AJ20" s="42"/>
      <c r="AK20" s="58"/>
      <c r="AL20" s="42"/>
      <c r="AM20" s="42"/>
    </row>
    <row r="21" spans="1:39" s="104" customFormat="1" ht="28.5" customHeight="1">
      <c r="A21" s="202" t="s">
        <v>40</v>
      </c>
      <c r="B21" s="512" t="s">
        <v>137</v>
      </c>
      <c r="C21" s="95" t="s">
        <v>111</v>
      </c>
      <c r="D21" s="112" t="s">
        <v>122</v>
      </c>
      <c r="E21" s="227" t="s">
        <v>239</v>
      </c>
      <c r="F21" s="209" t="s">
        <v>210</v>
      </c>
      <c r="G21" s="493" t="s">
        <v>245</v>
      </c>
      <c r="H21" s="487">
        <v>5</v>
      </c>
      <c r="I21" s="488">
        <v>6512843</v>
      </c>
      <c r="J21" s="489"/>
      <c r="K21" s="488"/>
      <c r="L21" s="488">
        <f t="shared" si="0"/>
        <v>6512843</v>
      </c>
      <c r="M21" s="488"/>
      <c r="N21" s="488">
        <f t="shared" si="1"/>
        <v>0</v>
      </c>
      <c r="O21" s="488"/>
      <c r="P21" s="488">
        <f t="shared" si="2"/>
        <v>6512843</v>
      </c>
      <c r="Q21" s="488">
        <f t="shared" si="6"/>
        <v>521027.44</v>
      </c>
      <c r="R21" s="490">
        <f t="shared" si="7"/>
        <v>97692.64499999999</v>
      </c>
      <c r="S21" s="488">
        <f t="shared" si="8"/>
        <v>65128.43</v>
      </c>
      <c r="T21" s="490"/>
      <c r="U21" s="490">
        <f t="shared" si="3"/>
        <v>683848.51500000001</v>
      </c>
      <c r="V21" s="490"/>
      <c r="W21" s="490"/>
      <c r="X21" s="490"/>
      <c r="Y21" s="490"/>
      <c r="Z21" s="490"/>
      <c r="AA21" s="497">
        <f t="shared" si="4"/>
        <v>5828994.4850000003</v>
      </c>
      <c r="AB21" s="101" t="str">
        <f t="shared" si="5"/>
        <v>09</v>
      </c>
      <c r="AC21" s="102"/>
      <c r="AD21" s="102" t="s">
        <v>112</v>
      </c>
      <c r="AE21" s="452" t="s">
        <v>114</v>
      </c>
      <c r="AF21" s="60" t="e">
        <f>#REF!*2</f>
        <v>#REF!</v>
      </c>
      <c r="AG21" s="60"/>
      <c r="AH21" s="60"/>
      <c r="AI21" s="42"/>
      <c r="AJ21" s="42"/>
      <c r="AK21" s="449"/>
      <c r="AL21" s="42"/>
      <c r="AM21" s="42"/>
    </row>
    <row r="22" spans="1:39" s="369" customFormat="1" ht="29.45" customHeight="1">
      <c r="A22" s="202" t="s">
        <v>24</v>
      </c>
      <c r="B22" s="513" t="s">
        <v>134</v>
      </c>
      <c r="C22" s="95" t="s">
        <v>6</v>
      </c>
      <c r="D22" s="112" t="s">
        <v>168</v>
      </c>
      <c r="E22" s="340" t="s">
        <v>237</v>
      </c>
      <c r="F22" s="223" t="s">
        <v>204</v>
      </c>
      <c r="G22" s="493" t="s">
        <v>248</v>
      </c>
      <c r="H22" s="494">
        <v>5</v>
      </c>
      <c r="I22" s="488">
        <v>6086769</v>
      </c>
      <c r="J22" s="489"/>
      <c r="K22" s="488"/>
      <c r="L22" s="488">
        <f t="shared" si="0"/>
        <v>6086769</v>
      </c>
      <c r="M22" s="488"/>
      <c r="N22" s="488">
        <f t="shared" si="1"/>
        <v>0</v>
      </c>
      <c r="O22" s="488"/>
      <c r="P22" s="488">
        <f t="shared" si="2"/>
        <v>6086769</v>
      </c>
      <c r="Q22" s="488">
        <f t="shared" si="6"/>
        <v>486941.52</v>
      </c>
      <c r="R22" s="490">
        <f t="shared" si="7"/>
        <v>91301.535000000003</v>
      </c>
      <c r="S22" s="488">
        <f t="shared" si="8"/>
        <v>60867.69</v>
      </c>
      <c r="T22" s="490"/>
      <c r="U22" s="490">
        <f t="shared" si="3"/>
        <v>639110.74500000011</v>
      </c>
      <c r="V22" s="490"/>
      <c r="W22" s="490"/>
      <c r="X22" s="490"/>
      <c r="Y22" s="490"/>
      <c r="Z22" s="490"/>
      <c r="AA22" s="497">
        <f t="shared" si="4"/>
        <v>5447658.2549999999</v>
      </c>
      <c r="AB22" s="101" t="str">
        <f t="shared" si="5"/>
        <v>10</v>
      </c>
      <c r="AC22" s="102"/>
      <c r="AD22" s="117">
        <f>3.33*1390000</f>
        <v>4628700</v>
      </c>
      <c r="AE22" s="614"/>
      <c r="AF22" s="615"/>
      <c r="AG22" s="615"/>
      <c r="AH22" s="446"/>
      <c r="AI22" s="446"/>
      <c r="AJ22" s="446"/>
      <c r="AK22" s="443"/>
      <c r="AL22" s="446"/>
      <c r="AM22" s="446"/>
    </row>
    <row r="23" spans="1:39" s="434" customFormat="1" ht="29.45" customHeight="1">
      <c r="A23" s="202" t="s">
        <v>25</v>
      </c>
      <c r="B23" s="512" t="s">
        <v>141</v>
      </c>
      <c r="C23" s="95" t="s">
        <v>83</v>
      </c>
      <c r="D23" s="112" t="s">
        <v>70</v>
      </c>
      <c r="E23" s="228" t="str">
        <f>VLOOKUP(B23,[2]T3!$B$2:$D$328,3,FALSE)</f>
        <v>026050143</v>
      </c>
      <c r="F23" s="223" t="s">
        <v>219</v>
      </c>
      <c r="G23" s="493" t="s">
        <v>245</v>
      </c>
      <c r="H23" s="487">
        <v>6</v>
      </c>
      <c r="I23" s="488">
        <v>6838485</v>
      </c>
      <c r="J23" s="489"/>
      <c r="K23" s="488"/>
      <c r="L23" s="488">
        <f t="shared" si="0"/>
        <v>6838485</v>
      </c>
      <c r="M23" s="488"/>
      <c r="N23" s="488">
        <f t="shared" si="1"/>
        <v>0</v>
      </c>
      <c r="O23" s="488"/>
      <c r="P23" s="488">
        <f t="shared" si="2"/>
        <v>6838485</v>
      </c>
      <c r="Q23" s="488">
        <f t="shared" si="6"/>
        <v>547078.80000000005</v>
      </c>
      <c r="R23" s="490">
        <f t="shared" si="7"/>
        <v>102577.27499999999</v>
      </c>
      <c r="S23" s="488">
        <f t="shared" si="8"/>
        <v>68384.850000000006</v>
      </c>
      <c r="T23" s="490"/>
      <c r="U23" s="490">
        <f t="shared" si="3"/>
        <v>718040.92500000005</v>
      </c>
      <c r="V23" s="490"/>
      <c r="W23" s="490"/>
      <c r="X23" s="490"/>
      <c r="Y23" s="490"/>
      <c r="Z23" s="490"/>
      <c r="AA23" s="497">
        <f t="shared" si="4"/>
        <v>6120444.0750000002</v>
      </c>
      <c r="AB23" s="101" t="str">
        <f t="shared" si="5"/>
        <v>11</v>
      </c>
      <c r="AC23" s="102"/>
      <c r="AD23" s="134" t="s">
        <v>110</v>
      </c>
      <c r="AE23" s="450" t="e">
        <f>#REF!/24</f>
        <v>#REF!</v>
      </c>
      <c r="AF23" s="446"/>
      <c r="AG23" s="446"/>
      <c r="AH23" s="446"/>
      <c r="AI23" s="446"/>
      <c r="AJ23" s="446"/>
      <c r="AK23" s="447"/>
      <c r="AL23" s="446"/>
      <c r="AM23" s="446"/>
    </row>
    <row r="24" spans="1:39" s="369" customFormat="1" ht="30" customHeight="1">
      <c r="A24" s="202" t="s">
        <v>26</v>
      </c>
      <c r="B24" s="513" t="s">
        <v>129</v>
      </c>
      <c r="C24" s="95" t="s">
        <v>126</v>
      </c>
      <c r="D24" s="112" t="s">
        <v>122</v>
      </c>
      <c r="E24" s="228" t="str">
        <f>VLOOKUP(B24,[2]T3!$B$2:$D$328,3,FALSE)</f>
        <v>025444854</v>
      </c>
      <c r="F24" s="223" t="s">
        <v>211</v>
      </c>
      <c r="G24" s="493" t="s">
        <v>248</v>
      </c>
      <c r="H24" s="487">
        <v>2</v>
      </c>
      <c r="I24" s="488">
        <v>5257980</v>
      </c>
      <c r="J24" s="489"/>
      <c r="K24" s="488"/>
      <c r="L24" s="488">
        <f t="shared" si="0"/>
        <v>5257980</v>
      </c>
      <c r="M24" s="488"/>
      <c r="N24" s="488">
        <f t="shared" si="1"/>
        <v>0</v>
      </c>
      <c r="O24" s="488"/>
      <c r="P24" s="488">
        <f t="shared" si="2"/>
        <v>5257980</v>
      </c>
      <c r="Q24" s="488">
        <f t="shared" si="6"/>
        <v>420638.4</v>
      </c>
      <c r="R24" s="490">
        <f t="shared" si="7"/>
        <v>78869.7</v>
      </c>
      <c r="S24" s="488">
        <f t="shared" si="8"/>
        <v>52579.8</v>
      </c>
      <c r="T24" s="490"/>
      <c r="U24" s="490">
        <f t="shared" si="3"/>
        <v>552087.9</v>
      </c>
      <c r="V24" s="490"/>
      <c r="W24" s="490"/>
      <c r="X24" s="490"/>
      <c r="Y24" s="490"/>
      <c r="Z24" s="490"/>
      <c r="AA24" s="497">
        <f t="shared" si="4"/>
        <v>4705892.0999999996</v>
      </c>
      <c r="AB24" s="101" t="str">
        <f t="shared" si="5"/>
        <v>12</v>
      </c>
      <c r="AC24" s="102"/>
      <c r="AD24" s="102" t="s">
        <v>127</v>
      </c>
      <c r="AE24" s="451"/>
      <c r="AF24" s="60"/>
      <c r="AG24" s="60"/>
      <c r="AH24" s="60"/>
      <c r="AI24" s="446"/>
      <c r="AJ24" s="446"/>
      <c r="AK24" s="449"/>
      <c r="AL24" s="446"/>
      <c r="AM24" s="446"/>
    </row>
    <row r="25" spans="1:39" s="369" customFormat="1" ht="37.5" customHeight="1">
      <c r="A25" s="437" t="s">
        <v>31</v>
      </c>
      <c r="B25" s="550" t="s">
        <v>259</v>
      </c>
      <c r="C25" s="392"/>
      <c r="D25" s="393" t="s">
        <v>260</v>
      </c>
      <c r="E25" s="394"/>
      <c r="F25" s="395" t="str">
        <f>VLOOKUP(B25,[1]LuongBC_T01!$B$277:$C$292,2,FALSE)</f>
        <v>0016100006675004</v>
      </c>
      <c r="G25" s="551" t="s">
        <v>248</v>
      </c>
      <c r="H25" s="552">
        <v>4</v>
      </c>
      <c r="I25" s="553">
        <v>5796923</v>
      </c>
      <c r="J25" s="554"/>
      <c r="K25" s="553"/>
      <c r="L25" s="553">
        <f t="shared" si="0"/>
        <v>5796923</v>
      </c>
      <c r="M25" s="553">
        <v>8</v>
      </c>
      <c r="N25" s="553">
        <f t="shared" si="1"/>
        <v>1932307.6666666667</v>
      </c>
      <c r="O25" s="553"/>
      <c r="P25" s="553">
        <f t="shared" si="2"/>
        <v>3864615.333333333</v>
      </c>
      <c r="Q25" s="553">
        <f t="shared" si="6"/>
        <v>463753.84</v>
      </c>
      <c r="R25" s="555">
        <f t="shared" si="7"/>
        <v>86953.845000000001</v>
      </c>
      <c r="S25" s="553">
        <f t="shared" si="8"/>
        <v>57969.23</v>
      </c>
      <c r="T25" s="555"/>
      <c r="U25" s="555">
        <f t="shared" si="3"/>
        <v>608676.91500000004</v>
      </c>
      <c r="V25" s="555"/>
      <c r="W25" s="556"/>
      <c r="X25" s="556"/>
      <c r="Y25" s="556"/>
      <c r="Z25" s="556"/>
      <c r="AA25" s="557">
        <f t="shared" si="4"/>
        <v>3255938.418333333</v>
      </c>
      <c r="AB25" s="402" t="str">
        <f t="shared" si="5"/>
        <v>13</v>
      </c>
      <c r="AC25" s="438" t="s">
        <v>430</v>
      </c>
      <c r="AD25" s="102"/>
      <c r="AE25" s="453"/>
      <c r="AF25" s="60"/>
      <c r="AG25" s="60"/>
      <c r="AH25" s="60"/>
      <c r="AI25" s="60"/>
      <c r="AJ25" s="453"/>
      <c r="AK25" s="449"/>
      <c r="AL25" s="446"/>
      <c r="AM25" s="446"/>
    </row>
    <row r="26" spans="1:39" s="369" customFormat="1" ht="37.9" customHeight="1">
      <c r="A26" s="202" t="s">
        <v>27</v>
      </c>
      <c r="B26" s="512" t="s">
        <v>250</v>
      </c>
      <c r="C26" s="95"/>
      <c r="D26" s="112" t="s">
        <v>8</v>
      </c>
      <c r="E26" s="340"/>
      <c r="F26" s="223" t="str">
        <f>VLOOKUP(B26,[1]LuongBC_T01!$B$277:$C$292,2,FALSE)</f>
        <v>0016100006692006</v>
      </c>
      <c r="G26" s="493" t="s">
        <v>249</v>
      </c>
      <c r="H26" s="487">
        <v>12</v>
      </c>
      <c r="I26" s="488">
        <v>8004388</v>
      </c>
      <c r="J26" s="489"/>
      <c r="K26" s="488"/>
      <c r="L26" s="488">
        <f t="shared" si="0"/>
        <v>8004388</v>
      </c>
      <c r="M26" s="488"/>
      <c r="N26" s="488">
        <f t="shared" si="1"/>
        <v>0</v>
      </c>
      <c r="O26" s="488"/>
      <c r="P26" s="488">
        <f t="shared" si="2"/>
        <v>8004388</v>
      </c>
      <c r="Q26" s="488">
        <f t="shared" si="6"/>
        <v>640351.04</v>
      </c>
      <c r="R26" s="490">
        <f t="shared" si="7"/>
        <v>120065.81999999999</v>
      </c>
      <c r="S26" s="488">
        <f t="shared" si="8"/>
        <v>80043.88</v>
      </c>
      <c r="T26" s="490"/>
      <c r="U26" s="490">
        <f t="shared" si="3"/>
        <v>840460.74</v>
      </c>
      <c r="V26" s="491"/>
      <c r="W26" s="490"/>
      <c r="X26" s="490"/>
      <c r="Y26" s="490"/>
      <c r="Z26" s="490"/>
      <c r="AA26" s="497">
        <f t="shared" si="4"/>
        <v>7163927.2599999998</v>
      </c>
      <c r="AB26" s="101" t="str">
        <f t="shared" si="5"/>
        <v>14</v>
      </c>
      <c r="AC26" s="102"/>
      <c r="AD26" s="117"/>
      <c r="AE26" s="454"/>
      <c r="AF26" s="60"/>
      <c r="AG26" s="60"/>
      <c r="AH26" s="446"/>
      <c r="AI26" s="451"/>
      <c r="AJ26" s="446"/>
      <c r="AK26" s="449"/>
      <c r="AL26" s="446"/>
      <c r="AM26" s="446"/>
    </row>
    <row r="27" spans="1:39" s="369" customFormat="1" ht="32.450000000000003" customHeight="1">
      <c r="A27" s="202" t="s">
        <v>28</v>
      </c>
      <c r="B27" s="512" t="s">
        <v>251</v>
      </c>
      <c r="C27" s="95"/>
      <c r="D27" s="112" t="s">
        <v>8</v>
      </c>
      <c r="E27" s="340"/>
      <c r="F27" s="223" t="str">
        <f>VLOOKUP(B27,[1]LuongBC_T01!$B$277:$C$292,2,FALSE)</f>
        <v>0016100006677007</v>
      </c>
      <c r="G27" s="493" t="s">
        <v>249</v>
      </c>
      <c r="H27" s="487">
        <v>11</v>
      </c>
      <c r="I27" s="488">
        <v>7623227</v>
      </c>
      <c r="J27" s="489"/>
      <c r="K27" s="488"/>
      <c r="L27" s="488">
        <f t="shared" si="0"/>
        <v>7623227</v>
      </c>
      <c r="M27" s="488"/>
      <c r="N27" s="488">
        <f t="shared" si="1"/>
        <v>0</v>
      </c>
      <c r="O27" s="488"/>
      <c r="P27" s="488">
        <f t="shared" si="2"/>
        <v>7623227</v>
      </c>
      <c r="Q27" s="488">
        <f t="shared" si="6"/>
        <v>609858.16</v>
      </c>
      <c r="R27" s="490">
        <f t="shared" si="7"/>
        <v>114348.405</v>
      </c>
      <c r="S27" s="488">
        <f t="shared" si="8"/>
        <v>76232.27</v>
      </c>
      <c r="T27" s="490"/>
      <c r="U27" s="490">
        <f t="shared" si="3"/>
        <v>800438.83500000008</v>
      </c>
      <c r="V27" s="491"/>
      <c r="W27" s="490"/>
      <c r="X27" s="490"/>
      <c r="Y27" s="490"/>
      <c r="Z27" s="490"/>
      <c r="AA27" s="497">
        <f t="shared" si="4"/>
        <v>6822788.165</v>
      </c>
      <c r="AB27" s="101" t="str">
        <f t="shared" si="5"/>
        <v>15</v>
      </c>
      <c r="AC27" s="102"/>
      <c r="AD27" s="117"/>
      <c r="AE27" s="454"/>
      <c r="AF27" s="60"/>
      <c r="AG27" s="60"/>
      <c r="AH27" s="446"/>
      <c r="AI27" s="451"/>
      <c r="AJ27" s="446"/>
      <c r="AK27" s="449"/>
      <c r="AL27" s="446"/>
      <c r="AM27" s="446"/>
    </row>
    <row r="28" spans="1:39" s="369" customFormat="1" ht="29.25" customHeight="1">
      <c r="A28" s="202" t="s">
        <v>29</v>
      </c>
      <c r="B28" s="512" t="s">
        <v>256</v>
      </c>
      <c r="C28" s="95"/>
      <c r="D28" s="112" t="s">
        <v>8</v>
      </c>
      <c r="E28" s="228"/>
      <c r="F28" s="223"/>
      <c r="G28" s="486" t="s">
        <v>249</v>
      </c>
      <c r="H28" s="487">
        <v>2</v>
      </c>
      <c r="I28" s="488">
        <v>4914000</v>
      </c>
      <c r="J28" s="489"/>
      <c r="K28" s="488"/>
      <c r="L28" s="488">
        <f t="shared" si="0"/>
        <v>4914000</v>
      </c>
      <c r="M28" s="488"/>
      <c r="N28" s="488">
        <f t="shared" si="1"/>
        <v>0</v>
      </c>
      <c r="O28" s="488"/>
      <c r="P28" s="488">
        <f t="shared" si="2"/>
        <v>4914000</v>
      </c>
      <c r="Q28" s="488">
        <f t="shared" si="6"/>
        <v>393120</v>
      </c>
      <c r="R28" s="490">
        <f t="shared" si="7"/>
        <v>73710</v>
      </c>
      <c r="S28" s="488">
        <f t="shared" si="8"/>
        <v>49140</v>
      </c>
      <c r="T28" s="490"/>
      <c r="U28" s="490">
        <f t="shared" si="3"/>
        <v>515970</v>
      </c>
      <c r="V28" s="490"/>
      <c r="W28" s="490"/>
      <c r="X28" s="491"/>
      <c r="Y28" s="490"/>
      <c r="Z28" s="490"/>
      <c r="AA28" s="497">
        <f t="shared" si="4"/>
        <v>4398030</v>
      </c>
      <c r="AB28" s="101" t="str">
        <f t="shared" si="5"/>
        <v>16</v>
      </c>
      <c r="AC28" s="102"/>
      <c r="AD28" s="102"/>
      <c r="AE28" s="444"/>
      <c r="AF28" s="445"/>
      <c r="AG28" s="446"/>
      <c r="AH28" s="446"/>
      <c r="AI28" s="446"/>
      <c r="AJ28" s="446"/>
      <c r="AK28" s="447"/>
      <c r="AL28" s="446"/>
      <c r="AM28" s="446"/>
    </row>
    <row r="29" spans="1:39" s="104" customFormat="1" ht="28.5" customHeight="1">
      <c r="A29" s="202" t="s">
        <v>30</v>
      </c>
      <c r="B29" s="512" t="s">
        <v>142</v>
      </c>
      <c r="C29" s="95" t="s">
        <v>59</v>
      </c>
      <c r="D29" s="112" t="s">
        <v>277</v>
      </c>
      <c r="E29" s="228" t="str">
        <f>VLOOKUP(B29,[2]T3!$B$2:$D$328,3,FALSE)</f>
        <v>025177943</v>
      </c>
      <c r="F29" s="209" t="s">
        <v>217</v>
      </c>
      <c r="G29" s="493" t="s">
        <v>248</v>
      </c>
      <c r="H29" s="494">
        <v>4</v>
      </c>
      <c r="I29" s="488">
        <v>5796923</v>
      </c>
      <c r="J29" s="489"/>
      <c r="K29" s="488"/>
      <c r="L29" s="488">
        <f t="shared" si="0"/>
        <v>5796923</v>
      </c>
      <c r="M29" s="488"/>
      <c r="N29" s="488">
        <f t="shared" si="1"/>
        <v>0</v>
      </c>
      <c r="O29" s="488"/>
      <c r="P29" s="488">
        <f t="shared" si="2"/>
        <v>5796923</v>
      </c>
      <c r="Q29" s="488">
        <f t="shared" si="6"/>
        <v>463753.84</v>
      </c>
      <c r="R29" s="490">
        <f t="shared" si="7"/>
        <v>86953.845000000001</v>
      </c>
      <c r="S29" s="488">
        <f t="shared" si="8"/>
        <v>57969.23</v>
      </c>
      <c r="T29" s="490"/>
      <c r="U29" s="490">
        <f t="shared" si="3"/>
        <v>608676.91500000004</v>
      </c>
      <c r="V29" s="490"/>
      <c r="W29" s="490"/>
      <c r="X29" s="490"/>
      <c r="Y29" s="490"/>
      <c r="Z29" s="490"/>
      <c r="AA29" s="497">
        <f t="shared" si="4"/>
        <v>5188246.085</v>
      </c>
      <c r="AB29" s="101" t="str">
        <f t="shared" si="5"/>
        <v>17</v>
      </c>
      <c r="AC29" s="102"/>
      <c r="AD29" s="135">
        <f>2.67-2.41</f>
        <v>0.25999999999999979</v>
      </c>
      <c r="AE29" s="455" t="s">
        <v>60</v>
      </c>
      <c r="AF29" s="456"/>
      <c r="AG29" s="457"/>
      <c r="AH29" s="42"/>
      <c r="AI29" s="42"/>
      <c r="AJ29" s="42"/>
      <c r="AK29" s="449"/>
      <c r="AL29" s="42"/>
      <c r="AM29" s="42"/>
    </row>
    <row r="30" spans="1:39" s="104" customFormat="1" ht="27.75" customHeight="1">
      <c r="A30" s="202" t="s">
        <v>90</v>
      </c>
      <c r="B30" s="512" t="s">
        <v>146</v>
      </c>
      <c r="C30" s="95" t="s">
        <v>23</v>
      </c>
      <c r="D30" s="112" t="s">
        <v>277</v>
      </c>
      <c r="E30" s="228" t="str">
        <f>VLOOKUP(B30,[2]T3!$B$2:$D$328,3,FALSE)</f>
        <v>025632449</v>
      </c>
      <c r="F30" s="209" t="s">
        <v>222</v>
      </c>
      <c r="G30" s="493" t="s">
        <v>248</v>
      </c>
      <c r="H30" s="487">
        <v>3</v>
      </c>
      <c r="I30" s="488">
        <v>5520879</v>
      </c>
      <c r="J30" s="489"/>
      <c r="K30" s="488"/>
      <c r="L30" s="488">
        <f t="shared" si="0"/>
        <v>5520879</v>
      </c>
      <c r="M30" s="488"/>
      <c r="N30" s="488">
        <f t="shared" si="1"/>
        <v>0</v>
      </c>
      <c r="O30" s="488"/>
      <c r="P30" s="488">
        <f t="shared" si="2"/>
        <v>5520879</v>
      </c>
      <c r="Q30" s="488">
        <f t="shared" si="6"/>
        <v>441670.32</v>
      </c>
      <c r="R30" s="490">
        <f t="shared" si="7"/>
        <v>82813.184999999998</v>
      </c>
      <c r="S30" s="488">
        <f t="shared" si="8"/>
        <v>55208.79</v>
      </c>
      <c r="T30" s="490"/>
      <c r="U30" s="490">
        <f t="shared" si="3"/>
        <v>579692.29500000004</v>
      </c>
      <c r="V30" s="490"/>
      <c r="W30" s="490"/>
      <c r="X30" s="490"/>
      <c r="Y30" s="490"/>
      <c r="Z30" s="490"/>
      <c r="AA30" s="497">
        <f t="shared" si="4"/>
        <v>4941186.7050000001</v>
      </c>
      <c r="AB30" s="101" t="str">
        <f t="shared" si="5"/>
        <v>18</v>
      </c>
      <c r="AC30" s="102"/>
      <c r="AD30" s="120" t="s">
        <v>87</v>
      </c>
      <c r="AE30" s="109"/>
      <c r="AF30" s="120" t="s">
        <v>113</v>
      </c>
      <c r="AG30" s="110"/>
      <c r="AH30" s="110"/>
      <c r="AK30" s="111"/>
    </row>
    <row r="31" spans="1:39" s="104" customFormat="1" ht="25.5" customHeight="1">
      <c r="A31" s="202" t="s">
        <v>91</v>
      </c>
      <c r="B31" s="512" t="s">
        <v>279</v>
      </c>
      <c r="C31" s="95"/>
      <c r="D31" s="112" t="s">
        <v>280</v>
      </c>
      <c r="E31" s="228"/>
      <c r="F31" s="223"/>
      <c r="G31" s="486" t="s">
        <v>249</v>
      </c>
      <c r="H31" s="487">
        <v>2</v>
      </c>
      <c r="I31" s="488">
        <v>4914000</v>
      </c>
      <c r="J31" s="489"/>
      <c r="K31" s="488"/>
      <c r="L31" s="488">
        <f t="shared" si="0"/>
        <v>4914000</v>
      </c>
      <c r="M31" s="488"/>
      <c r="N31" s="488">
        <f t="shared" si="1"/>
        <v>0</v>
      </c>
      <c r="O31" s="488"/>
      <c r="P31" s="488">
        <f t="shared" si="2"/>
        <v>4914000</v>
      </c>
      <c r="Q31" s="488">
        <f t="shared" si="6"/>
        <v>393120</v>
      </c>
      <c r="R31" s="490">
        <f t="shared" si="7"/>
        <v>73710</v>
      </c>
      <c r="S31" s="488">
        <f t="shared" si="8"/>
        <v>49140</v>
      </c>
      <c r="T31" s="490"/>
      <c r="U31" s="490">
        <f t="shared" si="3"/>
        <v>515970</v>
      </c>
      <c r="V31" s="490"/>
      <c r="W31" s="492"/>
      <c r="X31" s="492"/>
      <c r="Y31" s="492"/>
      <c r="Z31" s="492"/>
      <c r="AA31" s="497">
        <f t="shared" si="4"/>
        <v>4398030</v>
      </c>
      <c r="AB31" s="101" t="str">
        <f t="shared" si="5"/>
        <v>19</v>
      </c>
      <c r="AC31" s="255"/>
      <c r="AD31" s="255" t="s">
        <v>281</v>
      </c>
      <c r="AE31" s="450"/>
      <c r="AF31" s="451"/>
      <c r="AG31" s="446"/>
      <c r="AH31" s="42"/>
      <c r="AI31" s="42"/>
      <c r="AJ31" s="42"/>
      <c r="AK31" s="58"/>
      <c r="AL31" s="42"/>
      <c r="AM31" s="42"/>
    </row>
    <row r="32" spans="1:39" s="104" customFormat="1" ht="38.25" customHeight="1">
      <c r="A32" s="202" t="s">
        <v>92</v>
      </c>
      <c r="B32" s="512" t="s">
        <v>307</v>
      </c>
      <c r="C32" s="95"/>
      <c r="D32" s="112" t="s">
        <v>308</v>
      </c>
      <c r="E32" s="228"/>
      <c r="F32" s="223"/>
      <c r="G32" s="486" t="s">
        <v>249</v>
      </c>
      <c r="H32" s="487">
        <v>2</v>
      </c>
      <c r="I32" s="488">
        <v>4914000</v>
      </c>
      <c r="J32" s="489"/>
      <c r="K32" s="488"/>
      <c r="L32" s="488">
        <f t="shared" si="0"/>
        <v>4914000</v>
      </c>
      <c r="M32" s="488"/>
      <c r="N32" s="488">
        <f t="shared" si="1"/>
        <v>0</v>
      </c>
      <c r="O32" s="488"/>
      <c r="P32" s="488">
        <f t="shared" si="2"/>
        <v>4914000</v>
      </c>
      <c r="Q32" s="488">
        <f t="shared" si="6"/>
        <v>393120</v>
      </c>
      <c r="R32" s="490">
        <f t="shared" si="7"/>
        <v>73710</v>
      </c>
      <c r="S32" s="488">
        <f t="shared" si="8"/>
        <v>49140</v>
      </c>
      <c r="T32" s="490"/>
      <c r="U32" s="490">
        <f t="shared" si="3"/>
        <v>515970</v>
      </c>
      <c r="V32" s="490"/>
      <c r="W32" s="492"/>
      <c r="X32" s="492"/>
      <c r="Y32" s="492"/>
      <c r="Z32" s="492"/>
      <c r="AA32" s="497">
        <f t="shared" si="4"/>
        <v>4398030</v>
      </c>
      <c r="AB32" s="101" t="str">
        <f t="shared" si="5"/>
        <v>20</v>
      </c>
      <c r="AC32" s="102"/>
      <c r="AD32" s="255" t="s">
        <v>318</v>
      </c>
      <c r="AE32" s="117"/>
      <c r="AF32" s="144"/>
      <c r="AG32" s="561"/>
      <c r="AK32" s="105"/>
    </row>
    <row r="33" spans="1:39" s="104" customFormat="1" ht="31.5" customHeight="1">
      <c r="A33" s="202" t="s">
        <v>93</v>
      </c>
      <c r="B33" s="512" t="s">
        <v>357</v>
      </c>
      <c r="C33" s="95"/>
      <c r="D33" s="112" t="s">
        <v>242</v>
      </c>
      <c r="E33" s="228"/>
      <c r="F33" s="209"/>
      <c r="G33" s="486" t="s">
        <v>249</v>
      </c>
      <c r="H33" s="487">
        <v>12</v>
      </c>
      <c r="I33" s="488">
        <v>8004388</v>
      </c>
      <c r="J33" s="495">
        <v>0.56000000000000005</v>
      </c>
      <c r="K33" s="489">
        <f>I33*J33</f>
        <v>4482457.28</v>
      </c>
      <c r="L33" s="488">
        <f t="shared" si="0"/>
        <v>12486845</v>
      </c>
      <c r="M33" s="488"/>
      <c r="N33" s="488">
        <f t="shared" si="1"/>
        <v>0</v>
      </c>
      <c r="O33" s="488"/>
      <c r="P33" s="488">
        <f t="shared" si="2"/>
        <v>12486845</v>
      </c>
      <c r="Q33" s="488">
        <f t="shared" si="6"/>
        <v>998947.6</v>
      </c>
      <c r="R33" s="490">
        <f t="shared" si="7"/>
        <v>187302.67499999999</v>
      </c>
      <c r="S33" s="488">
        <f t="shared" si="8"/>
        <v>124868.45</v>
      </c>
      <c r="T33" s="490"/>
      <c r="U33" s="490">
        <f t="shared" si="3"/>
        <v>1311118.7249999999</v>
      </c>
      <c r="V33" s="490"/>
      <c r="W33" s="490"/>
      <c r="X33" s="491"/>
      <c r="Y33" s="490"/>
      <c r="Z33" s="490"/>
      <c r="AA33" s="497">
        <f t="shared" si="4"/>
        <v>11175726.275</v>
      </c>
      <c r="AB33" s="101" t="str">
        <f t="shared" si="5"/>
        <v>21</v>
      </c>
      <c r="AC33" s="102"/>
      <c r="AD33" s="102"/>
      <c r="AE33" s="444"/>
      <c r="AF33" s="445"/>
      <c r="AG33" s="446"/>
      <c r="AH33" s="446">
        <f>3.66*1490000</f>
        <v>5453400</v>
      </c>
      <c r="AI33" s="42"/>
      <c r="AJ33" s="42"/>
      <c r="AK33" s="58"/>
      <c r="AL33" s="42"/>
      <c r="AM33" s="42"/>
    </row>
    <row r="34" spans="1:39" s="104" customFormat="1" ht="39.75" customHeight="1">
      <c r="A34" s="202" t="s">
        <v>94</v>
      </c>
      <c r="B34" s="512" t="s">
        <v>309</v>
      </c>
      <c r="C34" s="95"/>
      <c r="D34" s="112" t="s">
        <v>308</v>
      </c>
      <c r="E34" s="228"/>
      <c r="F34" s="223"/>
      <c r="G34" s="486" t="s">
        <v>249</v>
      </c>
      <c r="H34" s="487">
        <v>2</v>
      </c>
      <c r="I34" s="488">
        <v>4914000</v>
      </c>
      <c r="J34" s="489"/>
      <c r="K34" s="488"/>
      <c r="L34" s="488">
        <f t="shared" si="0"/>
        <v>4914000</v>
      </c>
      <c r="M34" s="488"/>
      <c r="N34" s="488">
        <f t="shared" si="1"/>
        <v>0</v>
      </c>
      <c r="O34" s="488"/>
      <c r="P34" s="488">
        <f t="shared" si="2"/>
        <v>4914000</v>
      </c>
      <c r="Q34" s="488">
        <f t="shared" si="6"/>
        <v>393120</v>
      </c>
      <c r="R34" s="490">
        <f t="shared" si="7"/>
        <v>73710</v>
      </c>
      <c r="S34" s="488">
        <f t="shared" si="8"/>
        <v>49140</v>
      </c>
      <c r="T34" s="490"/>
      <c r="U34" s="490">
        <f t="shared" si="3"/>
        <v>515970</v>
      </c>
      <c r="V34" s="490"/>
      <c r="W34" s="492"/>
      <c r="X34" s="492"/>
      <c r="Y34" s="492"/>
      <c r="Z34" s="492"/>
      <c r="AA34" s="497">
        <f t="shared" si="4"/>
        <v>4398030</v>
      </c>
      <c r="AB34" s="101" t="str">
        <f t="shared" si="5"/>
        <v>22</v>
      </c>
      <c r="AC34" s="102"/>
      <c r="AD34" s="255" t="s">
        <v>319</v>
      </c>
      <c r="AE34" s="117"/>
      <c r="AF34" s="144"/>
      <c r="AG34" s="561"/>
      <c r="AH34" s="104">
        <f>AH33*10.5%</f>
        <v>572607</v>
      </c>
      <c r="AK34" s="105"/>
    </row>
    <row r="35" spans="1:39" s="104" customFormat="1" ht="34.9" customHeight="1">
      <c r="A35" s="202" t="s">
        <v>95</v>
      </c>
      <c r="B35" s="512" t="s">
        <v>378</v>
      </c>
      <c r="C35" s="95"/>
      <c r="D35" s="112" t="s">
        <v>379</v>
      </c>
      <c r="E35" s="228"/>
      <c r="F35" s="223"/>
      <c r="G35" s="486" t="s">
        <v>249</v>
      </c>
      <c r="H35" s="487">
        <v>1</v>
      </c>
      <c r="I35" s="488">
        <v>4680000</v>
      </c>
      <c r="J35" s="489"/>
      <c r="K35" s="488"/>
      <c r="L35" s="488">
        <f t="shared" si="0"/>
        <v>4680000</v>
      </c>
      <c r="M35" s="488"/>
      <c r="N35" s="488">
        <f t="shared" si="1"/>
        <v>0</v>
      </c>
      <c r="O35" s="488"/>
      <c r="P35" s="488">
        <f t="shared" si="2"/>
        <v>4680000</v>
      </c>
      <c r="Q35" s="488">
        <f t="shared" si="6"/>
        <v>374400</v>
      </c>
      <c r="R35" s="490">
        <f t="shared" si="7"/>
        <v>70200</v>
      </c>
      <c r="S35" s="488">
        <f t="shared" si="8"/>
        <v>46800</v>
      </c>
      <c r="T35" s="490"/>
      <c r="U35" s="490">
        <f t="shared" si="3"/>
        <v>491400</v>
      </c>
      <c r="V35" s="490"/>
      <c r="W35" s="492"/>
      <c r="X35" s="492"/>
      <c r="Y35" s="492"/>
      <c r="Z35" s="492"/>
      <c r="AA35" s="497">
        <f t="shared" si="4"/>
        <v>4188600</v>
      </c>
      <c r="AB35" s="101" t="str">
        <f>A35</f>
        <v>23</v>
      </c>
      <c r="AC35" s="255"/>
      <c r="AD35" s="255" t="s">
        <v>422</v>
      </c>
      <c r="AE35" s="450"/>
      <c r="AF35" s="451"/>
      <c r="AG35" s="446"/>
      <c r="AH35" s="42">
        <f>AH33-AH34</f>
        <v>4880793</v>
      </c>
      <c r="AI35" s="42"/>
      <c r="AJ35" s="42"/>
      <c r="AK35" s="58"/>
      <c r="AL35" s="42"/>
      <c r="AM35" s="42"/>
    </row>
    <row r="36" spans="1:39" s="362" customFormat="1" ht="30" customHeight="1">
      <c r="A36" s="202" t="s">
        <v>96</v>
      </c>
      <c r="B36" s="512" t="s">
        <v>257</v>
      </c>
      <c r="C36" s="95"/>
      <c r="D36" s="112" t="s">
        <v>258</v>
      </c>
      <c r="E36" s="228"/>
      <c r="F36" s="223"/>
      <c r="G36" s="493" t="s">
        <v>248</v>
      </c>
      <c r="H36" s="494">
        <v>7</v>
      </c>
      <c r="I36" s="488">
        <v>6710663</v>
      </c>
      <c r="J36" s="489"/>
      <c r="K36" s="488"/>
      <c r="L36" s="488">
        <f t="shared" si="0"/>
        <v>6710663</v>
      </c>
      <c r="M36" s="488"/>
      <c r="N36" s="488">
        <f t="shared" si="1"/>
        <v>0</v>
      </c>
      <c r="O36" s="488"/>
      <c r="P36" s="488">
        <f t="shared" si="2"/>
        <v>6710663</v>
      </c>
      <c r="Q36" s="488">
        <f>L36*8%</f>
        <v>536853.04</v>
      </c>
      <c r="R36" s="490">
        <f t="shared" si="7"/>
        <v>100659.94499999999</v>
      </c>
      <c r="S36" s="488">
        <f t="shared" si="8"/>
        <v>67106.63</v>
      </c>
      <c r="T36" s="490"/>
      <c r="U36" s="490">
        <f t="shared" si="3"/>
        <v>704619.61499999999</v>
      </c>
      <c r="V36" s="490"/>
      <c r="W36" s="492"/>
      <c r="X36" s="492"/>
      <c r="Y36" s="492"/>
      <c r="Z36" s="492">
        <v>852000</v>
      </c>
      <c r="AA36" s="497">
        <f t="shared" si="4"/>
        <v>6858043.3849999998</v>
      </c>
      <c r="AB36" s="101" t="str">
        <f>A36</f>
        <v>24</v>
      </c>
      <c r="AC36" s="102"/>
      <c r="AD36" s="102"/>
      <c r="AE36" s="453"/>
      <c r="AF36" s="60"/>
      <c r="AG36" s="60"/>
      <c r="AH36" s="465">
        <f>AH35+AH33+1000000+5000000</f>
        <v>16334193</v>
      </c>
      <c r="AI36" s="60"/>
      <c r="AJ36" s="453"/>
      <c r="AK36" s="449"/>
      <c r="AL36" s="446"/>
      <c r="AM36" s="446"/>
    </row>
    <row r="37" spans="1:39" s="311" customFormat="1" ht="30" customHeight="1">
      <c r="A37" s="202" t="s">
        <v>97</v>
      </c>
      <c r="B37" s="512" t="s">
        <v>135</v>
      </c>
      <c r="C37" s="95" t="s">
        <v>66</v>
      </c>
      <c r="D37" s="112" t="s">
        <v>74</v>
      </c>
      <c r="E37" s="228" t="str">
        <f>VLOOKUP(B37,[2]T3!$B$2:$D$328,3,FALSE)</f>
        <v>230718298</v>
      </c>
      <c r="F37" s="209" t="s">
        <v>208</v>
      </c>
      <c r="G37" s="493" t="s">
        <v>245</v>
      </c>
      <c r="H37" s="487">
        <v>5</v>
      </c>
      <c r="I37" s="488">
        <v>6512843</v>
      </c>
      <c r="J37" s="489"/>
      <c r="K37" s="488"/>
      <c r="L37" s="488">
        <f t="shared" si="0"/>
        <v>6512843</v>
      </c>
      <c r="M37" s="488">
        <v>0</v>
      </c>
      <c r="N37" s="488">
        <f t="shared" si="1"/>
        <v>0</v>
      </c>
      <c r="O37" s="488"/>
      <c r="P37" s="488">
        <f t="shared" si="2"/>
        <v>6512843</v>
      </c>
      <c r="Q37" s="488">
        <f t="shared" ref="Q37:Q63" si="9">L37*8%</f>
        <v>521027.44</v>
      </c>
      <c r="R37" s="490">
        <f t="shared" si="7"/>
        <v>97692.64499999999</v>
      </c>
      <c r="S37" s="488">
        <f t="shared" si="8"/>
        <v>65128.43</v>
      </c>
      <c r="T37" s="490"/>
      <c r="U37" s="490">
        <f t="shared" si="3"/>
        <v>683848.51500000001</v>
      </c>
      <c r="V37" s="490"/>
      <c r="W37" s="492"/>
      <c r="X37" s="492"/>
      <c r="Y37" s="492"/>
      <c r="Z37" s="492"/>
      <c r="AA37" s="497">
        <f t="shared" si="4"/>
        <v>5828994.4850000003</v>
      </c>
      <c r="AB37" s="101" t="str">
        <f t="shared" ref="AB37:AB64" si="10">A37</f>
        <v>25</v>
      </c>
      <c r="AC37" s="102"/>
      <c r="AD37" s="102" t="s">
        <v>107</v>
      </c>
      <c r="AE37" s="458"/>
      <c r="AF37" s="446"/>
      <c r="AG37" s="446"/>
      <c r="AH37" s="445">
        <f>AH36+AH33</f>
        <v>21787593</v>
      </c>
      <c r="AI37" s="446"/>
      <c r="AJ37" s="446"/>
      <c r="AK37" s="447"/>
      <c r="AL37" s="446"/>
      <c r="AM37" s="446"/>
    </row>
    <row r="38" spans="1:39" s="104" customFormat="1" ht="36.6" customHeight="1">
      <c r="A38" s="202" t="s">
        <v>98</v>
      </c>
      <c r="B38" s="512" t="s">
        <v>294</v>
      </c>
      <c r="C38" s="95"/>
      <c r="D38" s="112" t="s">
        <v>295</v>
      </c>
      <c r="E38" s="228"/>
      <c r="F38" s="223"/>
      <c r="G38" s="486" t="s">
        <v>245</v>
      </c>
      <c r="H38" s="487">
        <v>1</v>
      </c>
      <c r="I38" s="488">
        <v>5358132</v>
      </c>
      <c r="J38" s="489"/>
      <c r="K38" s="488"/>
      <c r="L38" s="488">
        <f t="shared" si="0"/>
        <v>5358132</v>
      </c>
      <c r="M38" s="488"/>
      <c r="N38" s="488">
        <f t="shared" si="1"/>
        <v>0</v>
      </c>
      <c r="O38" s="488"/>
      <c r="P38" s="488">
        <f t="shared" si="2"/>
        <v>5358132</v>
      </c>
      <c r="Q38" s="488">
        <f t="shared" si="9"/>
        <v>428650.56</v>
      </c>
      <c r="R38" s="490">
        <f t="shared" si="7"/>
        <v>80371.98</v>
      </c>
      <c r="S38" s="488">
        <f t="shared" si="8"/>
        <v>53581.32</v>
      </c>
      <c r="T38" s="490"/>
      <c r="U38" s="490">
        <f t="shared" si="3"/>
        <v>562603.86</v>
      </c>
      <c r="V38" s="490"/>
      <c r="W38" s="492"/>
      <c r="X38" s="492"/>
      <c r="Y38" s="492"/>
      <c r="Z38" s="492"/>
      <c r="AA38" s="497">
        <f t="shared" si="4"/>
        <v>4795528.1399999997</v>
      </c>
      <c r="AB38" s="101" t="str">
        <f t="shared" si="10"/>
        <v>26</v>
      </c>
      <c r="AC38" s="255"/>
      <c r="AD38" s="255" t="s">
        <v>304</v>
      </c>
      <c r="AE38" s="450"/>
      <c r="AF38" s="451"/>
      <c r="AG38" s="446"/>
      <c r="AH38" s="42"/>
      <c r="AI38" s="42"/>
      <c r="AJ38" s="42"/>
      <c r="AK38" s="58"/>
      <c r="AL38" s="42"/>
      <c r="AM38" s="42"/>
    </row>
    <row r="39" spans="1:39" s="104" customFormat="1" ht="33" customHeight="1">
      <c r="A39" s="202" t="s">
        <v>99</v>
      </c>
      <c r="B39" s="512" t="s">
        <v>332</v>
      </c>
      <c r="C39" s="95"/>
      <c r="D39" s="112" t="s">
        <v>331</v>
      </c>
      <c r="E39" s="228"/>
      <c r="F39" s="337" t="s">
        <v>344</v>
      </c>
      <c r="G39" s="486" t="s">
        <v>245</v>
      </c>
      <c r="H39" s="487">
        <v>1</v>
      </c>
      <c r="I39" s="488">
        <v>5358132</v>
      </c>
      <c r="J39" s="489"/>
      <c r="K39" s="488"/>
      <c r="L39" s="488">
        <f t="shared" si="0"/>
        <v>5358132</v>
      </c>
      <c r="M39" s="488"/>
      <c r="N39" s="488">
        <f t="shared" si="1"/>
        <v>0</v>
      </c>
      <c r="O39" s="488"/>
      <c r="P39" s="488">
        <f t="shared" si="2"/>
        <v>5358132</v>
      </c>
      <c r="Q39" s="488">
        <f t="shared" si="9"/>
        <v>428650.56</v>
      </c>
      <c r="R39" s="490">
        <f t="shared" si="7"/>
        <v>80371.98</v>
      </c>
      <c r="S39" s="488">
        <f t="shared" si="8"/>
        <v>53581.32</v>
      </c>
      <c r="T39" s="490"/>
      <c r="U39" s="490">
        <f t="shared" si="3"/>
        <v>562603.86</v>
      </c>
      <c r="V39" s="490"/>
      <c r="W39" s="492"/>
      <c r="X39" s="492"/>
      <c r="Y39" s="492"/>
      <c r="Z39" s="492"/>
      <c r="AA39" s="497">
        <f t="shared" si="4"/>
        <v>4795528.1399999997</v>
      </c>
      <c r="AB39" s="101" t="str">
        <f t="shared" si="10"/>
        <v>27</v>
      </c>
      <c r="AC39" s="255"/>
      <c r="AD39" s="336" t="s">
        <v>333</v>
      </c>
      <c r="AE39" s="450"/>
      <c r="AF39" s="451"/>
      <c r="AG39" s="446"/>
      <c r="AH39" s="42"/>
      <c r="AI39" s="42"/>
      <c r="AJ39" s="42"/>
      <c r="AK39" s="58"/>
      <c r="AL39" s="42"/>
      <c r="AM39" s="42"/>
    </row>
    <row r="40" spans="1:39" s="104" customFormat="1" ht="38.450000000000003" customHeight="1">
      <c r="A40" s="202" t="s">
        <v>100</v>
      </c>
      <c r="B40" s="512" t="s">
        <v>407</v>
      </c>
      <c r="C40" s="95"/>
      <c r="D40" s="112" t="s">
        <v>331</v>
      </c>
      <c r="E40" s="228"/>
      <c r="F40" s="337"/>
      <c r="G40" s="486" t="s">
        <v>245</v>
      </c>
      <c r="H40" s="487">
        <v>1</v>
      </c>
      <c r="I40" s="488">
        <v>5358132</v>
      </c>
      <c r="J40" s="489"/>
      <c r="K40" s="488"/>
      <c r="L40" s="488">
        <f t="shared" si="0"/>
        <v>5358132</v>
      </c>
      <c r="M40" s="488"/>
      <c r="N40" s="488">
        <f t="shared" si="1"/>
        <v>0</v>
      </c>
      <c r="O40" s="488"/>
      <c r="P40" s="488">
        <f t="shared" si="2"/>
        <v>5358132</v>
      </c>
      <c r="Q40" s="488">
        <f t="shared" si="9"/>
        <v>428650.56</v>
      </c>
      <c r="R40" s="490">
        <f t="shared" si="7"/>
        <v>80371.98</v>
      </c>
      <c r="S40" s="488">
        <f t="shared" si="8"/>
        <v>53581.32</v>
      </c>
      <c r="T40" s="490"/>
      <c r="U40" s="490">
        <f t="shared" si="3"/>
        <v>562603.86</v>
      </c>
      <c r="V40" s="490"/>
      <c r="W40" s="492"/>
      <c r="X40" s="492"/>
      <c r="Y40" s="492"/>
      <c r="Z40" s="492"/>
      <c r="AA40" s="497">
        <f t="shared" si="4"/>
        <v>4795528.1399999997</v>
      </c>
      <c r="AB40" s="101"/>
      <c r="AC40" s="255"/>
      <c r="AD40" s="255" t="s">
        <v>423</v>
      </c>
      <c r="AE40" s="450"/>
      <c r="AF40" s="451"/>
      <c r="AG40" s="446"/>
      <c r="AH40" s="42"/>
      <c r="AI40" s="42"/>
      <c r="AJ40" s="42"/>
      <c r="AK40" s="58"/>
      <c r="AL40" s="42"/>
      <c r="AM40" s="42"/>
    </row>
    <row r="41" spans="1:39" s="104" customFormat="1" ht="36.75" customHeight="1">
      <c r="A41" s="202" t="s">
        <v>101</v>
      </c>
      <c r="B41" s="512" t="s">
        <v>140</v>
      </c>
      <c r="C41" s="95" t="s">
        <v>67</v>
      </c>
      <c r="D41" s="112" t="s">
        <v>174</v>
      </c>
      <c r="E41" s="227" t="s">
        <v>240</v>
      </c>
      <c r="F41" s="209" t="s">
        <v>216</v>
      </c>
      <c r="G41" s="493" t="s">
        <v>245</v>
      </c>
      <c r="H41" s="496">
        <v>7</v>
      </c>
      <c r="I41" s="488">
        <v>7180409</v>
      </c>
      <c r="J41" s="489"/>
      <c r="K41" s="488"/>
      <c r="L41" s="488">
        <f t="shared" si="0"/>
        <v>7180409</v>
      </c>
      <c r="M41" s="488"/>
      <c r="N41" s="488">
        <f t="shared" si="1"/>
        <v>0</v>
      </c>
      <c r="O41" s="488"/>
      <c r="P41" s="488">
        <f t="shared" si="2"/>
        <v>7180409</v>
      </c>
      <c r="Q41" s="488">
        <f t="shared" si="9"/>
        <v>574432.72</v>
      </c>
      <c r="R41" s="490">
        <f t="shared" si="7"/>
        <v>107706.13499999999</v>
      </c>
      <c r="S41" s="488">
        <f t="shared" si="8"/>
        <v>71804.09</v>
      </c>
      <c r="T41" s="490"/>
      <c r="U41" s="490">
        <f t="shared" si="3"/>
        <v>753942.94499999995</v>
      </c>
      <c r="V41" s="490"/>
      <c r="W41" s="490"/>
      <c r="X41" s="490"/>
      <c r="Y41" s="490"/>
      <c r="Z41" s="490"/>
      <c r="AA41" s="497">
        <f t="shared" si="4"/>
        <v>6426466.0549999997</v>
      </c>
      <c r="AB41" s="101" t="str">
        <f t="shared" si="10"/>
        <v>29</v>
      </c>
      <c r="AC41" s="102"/>
      <c r="AD41" s="103" t="s">
        <v>73</v>
      </c>
      <c r="AE41" s="459"/>
      <c r="AF41" s="42"/>
      <c r="AG41" s="446"/>
      <c r="AH41" s="42"/>
      <c r="AI41" s="42"/>
      <c r="AJ41" s="42"/>
      <c r="AK41" s="58"/>
      <c r="AL41" s="42"/>
      <c r="AM41" s="42"/>
    </row>
    <row r="42" spans="1:39" s="104" customFormat="1" ht="42.75" customHeight="1">
      <c r="A42" s="202" t="s">
        <v>102</v>
      </c>
      <c r="B42" s="512" t="s">
        <v>286</v>
      </c>
      <c r="C42" s="95"/>
      <c r="D42" s="112" t="s">
        <v>290</v>
      </c>
      <c r="E42" s="228"/>
      <c r="F42" s="223" t="s">
        <v>329</v>
      </c>
      <c r="G42" s="486" t="s">
        <v>245</v>
      </c>
      <c r="H42" s="487">
        <v>1</v>
      </c>
      <c r="I42" s="488">
        <v>5358132</v>
      </c>
      <c r="J42" s="489"/>
      <c r="K42" s="488"/>
      <c r="L42" s="488">
        <f t="shared" si="0"/>
        <v>5358132</v>
      </c>
      <c r="M42" s="488"/>
      <c r="N42" s="488">
        <f t="shared" si="1"/>
        <v>0</v>
      </c>
      <c r="O42" s="488"/>
      <c r="P42" s="488">
        <f t="shared" si="2"/>
        <v>5358132</v>
      </c>
      <c r="Q42" s="488">
        <f t="shared" si="9"/>
        <v>428650.56</v>
      </c>
      <c r="R42" s="490">
        <f t="shared" si="7"/>
        <v>80371.98</v>
      </c>
      <c r="S42" s="488">
        <f t="shared" si="8"/>
        <v>53581.32</v>
      </c>
      <c r="T42" s="490"/>
      <c r="U42" s="490">
        <f t="shared" si="3"/>
        <v>562603.86</v>
      </c>
      <c r="V42" s="490"/>
      <c r="W42" s="492"/>
      <c r="X42" s="492"/>
      <c r="Y42" s="492"/>
      <c r="Z42" s="492"/>
      <c r="AA42" s="497">
        <f t="shared" si="4"/>
        <v>4795528.1399999997</v>
      </c>
      <c r="AB42" s="101" t="str">
        <f t="shared" si="10"/>
        <v>30</v>
      </c>
      <c r="AC42" s="255"/>
      <c r="AD42" s="255" t="s">
        <v>287</v>
      </c>
      <c r="AE42" s="450"/>
      <c r="AF42" s="451"/>
      <c r="AG42" s="446"/>
      <c r="AH42" s="42"/>
      <c r="AI42" s="42"/>
      <c r="AJ42" s="42"/>
      <c r="AK42" s="58"/>
      <c r="AL42" s="42"/>
      <c r="AM42" s="42"/>
    </row>
    <row r="43" spans="1:39" s="369" customFormat="1" ht="36" customHeight="1">
      <c r="A43" s="202" t="s">
        <v>103</v>
      </c>
      <c r="B43" s="513" t="s">
        <v>132</v>
      </c>
      <c r="C43" s="95" t="s">
        <v>7</v>
      </c>
      <c r="D43" s="112" t="s">
        <v>242</v>
      </c>
      <c r="E43" s="226" t="s">
        <v>236</v>
      </c>
      <c r="F43" s="223" t="s">
        <v>205</v>
      </c>
      <c r="G43" s="493" t="s">
        <v>248</v>
      </c>
      <c r="H43" s="487">
        <v>4</v>
      </c>
      <c r="I43" s="488">
        <v>5796923</v>
      </c>
      <c r="J43" s="489"/>
      <c r="K43" s="488"/>
      <c r="L43" s="488">
        <f t="shared" si="0"/>
        <v>5796923</v>
      </c>
      <c r="M43" s="488"/>
      <c r="N43" s="488">
        <f t="shared" si="1"/>
        <v>0</v>
      </c>
      <c r="O43" s="488"/>
      <c r="P43" s="488">
        <f t="shared" si="2"/>
        <v>5796923</v>
      </c>
      <c r="Q43" s="488">
        <f t="shared" si="9"/>
        <v>463753.84</v>
      </c>
      <c r="R43" s="490">
        <f t="shared" si="7"/>
        <v>86953.845000000001</v>
      </c>
      <c r="S43" s="488">
        <f t="shared" si="8"/>
        <v>57969.23</v>
      </c>
      <c r="T43" s="490"/>
      <c r="U43" s="490">
        <f t="shared" si="3"/>
        <v>608676.91500000004</v>
      </c>
      <c r="V43" s="491"/>
      <c r="W43" s="490"/>
      <c r="X43" s="491"/>
      <c r="Y43" s="490"/>
      <c r="Z43" s="490"/>
      <c r="AA43" s="497">
        <f t="shared" si="4"/>
        <v>5188246.085</v>
      </c>
      <c r="AB43" s="101" t="str">
        <f t="shared" si="10"/>
        <v>31</v>
      </c>
      <c r="AC43" s="102"/>
      <c r="AD43" s="117">
        <f>AD22*10.5%</f>
        <v>486013.5</v>
      </c>
      <c r="AE43" s="614"/>
      <c r="AF43" s="615"/>
      <c r="AG43" s="615"/>
      <c r="AH43" s="615"/>
      <c r="AI43" s="446"/>
      <c r="AJ43" s="446"/>
      <c r="AK43" s="443"/>
      <c r="AL43" s="446"/>
      <c r="AM43" s="446"/>
    </row>
    <row r="44" spans="1:39" s="104" customFormat="1" ht="37.5" customHeight="1">
      <c r="A44" s="202" t="s">
        <v>104</v>
      </c>
      <c r="B44" s="512" t="s">
        <v>147</v>
      </c>
      <c r="C44" s="95" t="s">
        <v>119</v>
      </c>
      <c r="D44" s="112" t="s">
        <v>290</v>
      </c>
      <c r="E44" s="226" t="s">
        <v>235</v>
      </c>
      <c r="F44" s="209" t="s">
        <v>212</v>
      </c>
      <c r="G44" s="493" t="s">
        <v>245</v>
      </c>
      <c r="H44" s="487">
        <v>1</v>
      </c>
      <c r="I44" s="488">
        <v>5358132</v>
      </c>
      <c r="J44" s="489"/>
      <c r="K44" s="488"/>
      <c r="L44" s="488">
        <f t="shared" si="0"/>
        <v>5358132</v>
      </c>
      <c r="M44" s="488"/>
      <c r="N44" s="488">
        <f t="shared" si="1"/>
        <v>0</v>
      </c>
      <c r="O44" s="488"/>
      <c r="P44" s="488">
        <f t="shared" si="2"/>
        <v>5358132</v>
      </c>
      <c r="Q44" s="488">
        <f t="shared" si="9"/>
        <v>428650.56</v>
      </c>
      <c r="R44" s="490">
        <f t="shared" si="7"/>
        <v>80371.98</v>
      </c>
      <c r="S44" s="488">
        <f t="shared" si="8"/>
        <v>53581.32</v>
      </c>
      <c r="T44" s="490"/>
      <c r="U44" s="490">
        <f t="shared" si="3"/>
        <v>562603.86</v>
      </c>
      <c r="V44" s="490"/>
      <c r="W44" s="490"/>
      <c r="X44" s="490"/>
      <c r="Y44" s="490"/>
      <c r="Z44" s="490"/>
      <c r="AA44" s="497">
        <f t="shared" si="4"/>
        <v>4795528.1399999997</v>
      </c>
      <c r="AB44" s="101" t="str">
        <f t="shared" si="10"/>
        <v>32</v>
      </c>
      <c r="AC44" s="118"/>
      <c r="AD44" s="139" t="s">
        <v>120</v>
      </c>
      <c r="AE44" s="460"/>
      <c r="AF44" s="461"/>
      <c r="AG44" s="60"/>
      <c r="AH44" s="60"/>
      <c r="AI44" s="42"/>
      <c r="AJ44" s="42"/>
      <c r="AK44" s="449"/>
      <c r="AL44" s="42"/>
      <c r="AM44" s="42"/>
    </row>
    <row r="45" spans="1:39" s="104" customFormat="1" ht="42.75" customHeight="1">
      <c r="A45" s="202" t="s">
        <v>105</v>
      </c>
      <c r="B45" s="512" t="s">
        <v>315</v>
      </c>
      <c r="C45" s="95"/>
      <c r="D45" s="112" t="s">
        <v>290</v>
      </c>
      <c r="E45" s="228"/>
      <c r="F45" s="223"/>
      <c r="G45" s="486" t="s">
        <v>245</v>
      </c>
      <c r="H45" s="487">
        <v>1</v>
      </c>
      <c r="I45" s="488">
        <v>5358132</v>
      </c>
      <c r="J45" s="489"/>
      <c r="K45" s="488"/>
      <c r="L45" s="488">
        <f t="shared" si="0"/>
        <v>5358132</v>
      </c>
      <c r="M45" s="488"/>
      <c r="N45" s="488">
        <f t="shared" si="1"/>
        <v>0</v>
      </c>
      <c r="O45" s="488"/>
      <c r="P45" s="488">
        <f t="shared" si="2"/>
        <v>5358132</v>
      </c>
      <c r="Q45" s="488">
        <f t="shared" si="9"/>
        <v>428650.56</v>
      </c>
      <c r="R45" s="490">
        <f t="shared" si="7"/>
        <v>80371.98</v>
      </c>
      <c r="S45" s="488">
        <f t="shared" si="8"/>
        <v>53581.32</v>
      </c>
      <c r="T45" s="490"/>
      <c r="U45" s="490">
        <f t="shared" si="3"/>
        <v>562603.86</v>
      </c>
      <c r="V45" s="490"/>
      <c r="W45" s="492"/>
      <c r="X45" s="492"/>
      <c r="Y45" s="492"/>
      <c r="Z45" s="492"/>
      <c r="AA45" s="497">
        <f t="shared" si="4"/>
        <v>4795528.1399999997</v>
      </c>
      <c r="AB45" s="101" t="str">
        <f t="shared" si="10"/>
        <v>33</v>
      </c>
      <c r="AC45" s="255"/>
      <c r="AD45" s="255" t="s">
        <v>316</v>
      </c>
      <c r="AE45" s="450"/>
      <c r="AF45" s="451"/>
      <c r="AG45" s="446"/>
      <c r="AH45" s="42"/>
      <c r="AI45" s="42"/>
      <c r="AJ45" s="42"/>
      <c r="AK45" s="58"/>
      <c r="AL45" s="42"/>
      <c r="AM45" s="42"/>
    </row>
    <row r="46" spans="1:39" s="369" customFormat="1" ht="39" customHeight="1">
      <c r="A46" s="202" t="s">
        <v>106</v>
      </c>
      <c r="B46" s="512" t="s">
        <v>353</v>
      </c>
      <c r="C46" s="95"/>
      <c r="D46" s="112" t="s">
        <v>354</v>
      </c>
      <c r="E46" s="228"/>
      <c r="F46" s="223"/>
      <c r="G46" s="486" t="s">
        <v>248</v>
      </c>
      <c r="H46" s="487">
        <v>4</v>
      </c>
      <c r="I46" s="488">
        <v>5796923</v>
      </c>
      <c r="J46" s="489"/>
      <c r="K46" s="488"/>
      <c r="L46" s="488">
        <f t="shared" si="0"/>
        <v>5796923</v>
      </c>
      <c r="M46" s="488"/>
      <c r="N46" s="488">
        <f t="shared" si="1"/>
        <v>0</v>
      </c>
      <c r="O46" s="488"/>
      <c r="P46" s="488">
        <f t="shared" si="2"/>
        <v>5796923</v>
      </c>
      <c r="Q46" s="488">
        <f t="shared" si="9"/>
        <v>463753.84</v>
      </c>
      <c r="R46" s="490">
        <f t="shared" si="7"/>
        <v>86953.845000000001</v>
      </c>
      <c r="S46" s="488">
        <f t="shared" si="8"/>
        <v>57969.23</v>
      </c>
      <c r="T46" s="490"/>
      <c r="U46" s="490">
        <f t="shared" si="3"/>
        <v>608676.91500000004</v>
      </c>
      <c r="V46" s="490"/>
      <c r="W46" s="490"/>
      <c r="X46" s="491"/>
      <c r="Y46" s="490"/>
      <c r="Z46" s="490"/>
      <c r="AA46" s="497">
        <f t="shared" si="4"/>
        <v>5188246.085</v>
      </c>
      <c r="AB46" s="101" t="str">
        <f t="shared" si="10"/>
        <v>34</v>
      </c>
      <c r="AC46" s="102"/>
      <c r="AD46" s="102"/>
      <c r="AE46" s="444"/>
      <c r="AF46" s="445"/>
      <c r="AG46" s="446"/>
      <c r="AH46" s="446"/>
      <c r="AI46" s="446"/>
      <c r="AJ46" s="446"/>
      <c r="AK46" s="447"/>
      <c r="AL46" s="446"/>
      <c r="AM46" s="446"/>
    </row>
    <row r="47" spans="1:39" s="434" customFormat="1" ht="41.25" customHeight="1">
      <c r="A47" s="437" t="s">
        <v>261</v>
      </c>
      <c r="B47" s="550" t="s">
        <v>136</v>
      </c>
      <c r="C47" s="392" t="s">
        <v>57</v>
      </c>
      <c r="D47" s="393" t="s">
        <v>354</v>
      </c>
      <c r="E47" s="394" t="str">
        <f>VLOOKUP(B47,[2]T3!$B$2:$D$328,3,FALSE)</f>
        <v>025804258</v>
      </c>
      <c r="F47" s="395" t="s">
        <v>209</v>
      </c>
      <c r="G47" s="551" t="s">
        <v>248</v>
      </c>
      <c r="H47" s="552">
        <v>5</v>
      </c>
      <c r="I47" s="553">
        <v>6086769</v>
      </c>
      <c r="J47" s="554"/>
      <c r="K47" s="553"/>
      <c r="L47" s="553">
        <f>ROUND(I47+K47,0)</f>
        <v>6086769</v>
      </c>
      <c r="M47" s="553">
        <v>24</v>
      </c>
      <c r="N47" s="553">
        <f>L47/24*M47</f>
        <v>6086769</v>
      </c>
      <c r="O47" s="553"/>
      <c r="P47" s="553">
        <f>L47-N47+O47</f>
        <v>0</v>
      </c>
      <c r="Q47" s="553">
        <v>0</v>
      </c>
      <c r="R47" s="555">
        <v>0</v>
      </c>
      <c r="S47" s="553">
        <v>0</v>
      </c>
      <c r="T47" s="555"/>
      <c r="U47" s="555">
        <f>SUM(Q47:T47)</f>
        <v>0</v>
      </c>
      <c r="V47" s="555"/>
      <c r="W47" s="556"/>
      <c r="X47" s="556"/>
      <c r="Y47" s="556"/>
      <c r="Z47" s="556"/>
      <c r="AA47" s="557">
        <f>P47-U47+W47+Y47+Z47</f>
        <v>0</v>
      </c>
      <c r="AB47" s="402" t="str">
        <f t="shared" si="10"/>
        <v>35</v>
      </c>
      <c r="AC47" s="438" t="s">
        <v>419</v>
      </c>
      <c r="AD47" s="102" t="s">
        <v>108</v>
      </c>
      <c r="AE47" s="453"/>
      <c r="AF47" s="60"/>
      <c r="AG47" s="60"/>
      <c r="AH47" s="60"/>
      <c r="AI47" s="60"/>
      <c r="AJ47" s="453"/>
      <c r="AK47" s="449"/>
      <c r="AL47" s="446"/>
      <c r="AM47" s="446"/>
    </row>
    <row r="48" spans="1:39" s="466" customFormat="1" ht="41.25" customHeight="1">
      <c r="A48" s="202" t="s">
        <v>262</v>
      </c>
      <c r="B48" s="512" t="s">
        <v>415</v>
      </c>
      <c r="C48" s="95"/>
      <c r="D48" s="112" t="s">
        <v>354</v>
      </c>
      <c r="E48" s="228"/>
      <c r="F48" s="223"/>
      <c r="G48" s="493" t="s">
        <v>248</v>
      </c>
      <c r="H48" s="494">
        <v>1</v>
      </c>
      <c r="I48" s="488">
        <v>5007600</v>
      </c>
      <c r="J48" s="489"/>
      <c r="K48" s="488"/>
      <c r="L48" s="488">
        <f>ROUND(I48+K48,0)</f>
        <v>5007600</v>
      </c>
      <c r="M48" s="488"/>
      <c r="N48" s="488">
        <f>L48/24*M48</f>
        <v>0</v>
      </c>
      <c r="O48" s="488"/>
      <c r="P48" s="488">
        <f>L48-N48+O48</f>
        <v>5007600</v>
      </c>
      <c r="Q48" s="488">
        <f>L48*8%</f>
        <v>400608</v>
      </c>
      <c r="R48" s="490">
        <f>L48*1.5%</f>
        <v>75114</v>
      </c>
      <c r="S48" s="488">
        <f>L48*1%</f>
        <v>50076</v>
      </c>
      <c r="T48" s="490"/>
      <c r="U48" s="490">
        <f>SUM(Q48:T48)</f>
        <v>525798</v>
      </c>
      <c r="V48" s="490"/>
      <c r="W48" s="492"/>
      <c r="X48" s="492"/>
      <c r="Y48" s="492"/>
      <c r="Z48" s="492"/>
      <c r="AA48" s="497">
        <f>P48-U48+W48+Y48+Z48</f>
        <v>4481802</v>
      </c>
      <c r="AB48" s="101" t="str">
        <f t="shared" si="10"/>
        <v>36</v>
      </c>
      <c r="AC48" s="102"/>
      <c r="AD48" s="145" t="s">
        <v>416</v>
      </c>
      <c r="AE48" s="109"/>
      <c r="AF48" s="110"/>
      <c r="AG48" s="110"/>
      <c r="AH48" s="110"/>
      <c r="AI48" s="110"/>
      <c r="AJ48" s="109"/>
      <c r="AK48" s="111"/>
    </row>
    <row r="49" spans="1:39" s="104" customFormat="1" ht="33" customHeight="1">
      <c r="A49" s="202" t="s">
        <v>263</v>
      </c>
      <c r="B49" s="512" t="s">
        <v>130</v>
      </c>
      <c r="C49" s="95" t="s">
        <v>125</v>
      </c>
      <c r="D49" s="112" t="s">
        <v>189</v>
      </c>
      <c r="E49" s="228" t="str">
        <f>VLOOKUP(B49,[2]T3!$B$2:$D$328,3,FALSE)</f>
        <v>024759058</v>
      </c>
      <c r="F49" s="209" t="s">
        <v>226</v>
      </c>
      <c r="G49" s="493" t="s">
        <v>245</v>
      </c>
      <c r="H49" s="496">
        <v>1</v>
      </c>
      <c r="I49" s="488">
        <v>5358132</v>
      </c>
      <c r="J49" s="489"/>
      <c r="K49" s="488"/>
      <c r="L49" s="488">
        <f t="shared" si="0"/>
        <v>5358132</v>
      </c>
      <c r="M49" s="488"/>
      <c r="N49" s="488">
        <f t="shared" si="1"/>
        <v>0</v>
      </c>
      <c r="O49" s="488"/>
      <c r="P49" s="488">
        <f t="shared" si="2"/>
        <v>5358132</v>
      </c>
      <c r="Q49" s="488">
        <f t="shared" si="9"/>
        <v>428650.56</v>
      </c>
      <c r="R49" s="490">
        <f t="shared" si="7"/>
        <v>80371.98</v>
      </c>
      <c r="S49" s="488">
        <f t="shared" si="8"/>
        <v>53581.32</v>
      </c>
      <c r="T49" s="490"/>
      <c r="U49" s="490">
        <f t="shared" si="3"/>
        <v>562603.86</v>
      </c>
      <c r="V49" s="490"/>
      <c r="W49" s="497"/>
      <c r="X49" s="497"/>
      <c r="Y49" s="497"/>
      <c r="Z49" s="497"/>
      <c r="AA49" s="497">
        <f t="shared" si="4"/>
        <v>4795528.1399999997</v>
      </c>
      <c r="AB49" s="101" t="str">
        <f t="shared" si="10"/>
        <v>37</v>
      </c>
      <c r="AC49" s="102"/>
      <c r="AD49" s="145" t="s">
        <v>128</v>
      </c>
      <c r="AE49" s="446"/>
      <c r="AF49" s="446"/>
      <c r="AG49" s="42"/>
      <c r="AH49" s="42"/>
      <c r="AI49" s="42"/>
      <c r="AJ49" s="58"/>
      <c r="AK49" s="42"/>
      <c r="AL49" s="42"/>
      <c r="AM49" s="42"/>
    </row>
    <row r="50" spans="1:39" s="104" customFormat="1" ht="31.15" customHeight="1">
      <c r="A50" s="202" t="s">
        <v>264</v>
      </c>
      <c r="B50" s="512" t="s">
        <v>143</v>
      </c>
      <c r="C50" s="95" t="s">
        <v>89</v>
      </c>
      <c r="D50" s="112" t="s">
        <v>189</v>
      </c>
      <c r="E50" s="228" t="str">
        <f>VLOOKUP(B50,[2]T3!$B$2:$D$328,3,FALSE)</f>
        <v>025128010</v>
      </c>
      <c r="F50" s="209" t="s">
        <v>218</v>
      </c>
      <c r="G50" s="493" t="s">
        <v>245</v>
      </c>
      <c r="H50" s="494">
        <v>3</v>
      </c>
      <c r="I50" s="488">
        <v>5907341</v>
      </c>
      <c r="J50" s="489"/>
      <c r="K50" s="488"/>
      <c r="L50" s="488">
        <f t="shared" si="0"/>
        <v>5907341</v>
      </c>
      <c r="M50" s="488"/>
      <c r="N50" s="488">
        <f t="shared" si="1"/>
        <v>0</v>
      </c>
      <c r="O50" s="488"/>
      <c r="P50" s="488">
        <f t="shared" si="2"/>
        <v>5907341</v>
      </c>
      <c r="Q50" s="488">
        <f t="shared" si="9"/>
        <v>472587.28</v>
      </c>
      <c r="R50" s="490">
        <f t="shared" si="7"/>
        <v>88610.114999999991</v>
      </c>
      <c r="S50" s="488">
        <f t="shared" si="8"/>
        <v>59073.41</v>
      </c>
      <c r="T50" s="490"/>
      <c r="U50" s="490">
        <f t="shared" si="3"/>
        <v>620270.80500000005</v>
      </c>
      <c r="V50" s="490"/>
      <c r="W50" s="490"/>
      <c r="X50" s="490"/>
      <c r="Y50" s="490"/>
      <c r="Z50" s="490"/>
      <c r="AA50" s="497">
        <f t="shared" si="4"/>
        <v>5287070.1950000003</v>
      </c>
      <c r="AB50" s="101" t="str">
        <f t="shared" si="10"/>
        <v>38</v>
      </c>
      <c r="AC50" s="102"/>
      <c r="AD50" s="127" t="s">
        <v>117</v>
      </c>
      <c r="AE50" s="453"/>
      <c r="AF50" s="444"/>
      <c r="AG50" s="60"/>
      <c r="AH50" s="60"/>
      <c r="AI50" s="42"/>
      <c r="AJ50" s="42"/>
      <c r="AK50" s="449"/>
      <c r="AL50" s="42"/>
      <c r="AM50" s="42"/>
    </row>
    <row r="51" spans="1:39" s="104" customFormat="1" ht="31.9" customHeight="1">
      <c r="A51" s="202" t="s">
        <v>265</v>
      </c>
      <c r="B51" s="512" t="s">
        <v>165</v>
      </c>
      <c r="C51" s="95"/>
      <c r="D51" s="112" t="s">
        <v>189</v>
      </c>
      <c r="E51" s="228" t="str">
        <f>VLOOKUP(B51,[2]T3!$B$2:$D$328,3,FALSE)</f>
        <v>290936998</v>
      </c>
      <c r="F51" s="209" t="s">
        <v>223</v>
      </c>
      <c r="G51" s="486" t="s">
        <v>245</v>
      </c>
      <c r="H51" s="487">
        <v>5</v>
      </c>
      <c r="I51" s="488">
        <v>6512843</v>
      </c>
      <c r="J51" s="489"/>
      <c r="K51" s="488"/>
      <c r="L51" s="488">
        <f t="shared" si="0"/>
        <v>6512843</v>
      </c>
      <c r="M51" s="488"/>
      <c r="N51" s="488">
        <f t="shared" si="1"/>
        <v>0</v>
      </c>
      <c r="O51" s="488"/>
      <c r="P51" s="488">
        <f t="shared" si="2"/>
        <v>6512843</v>
      </c>
      <c r="Q51" s="488">
        <f t="shared" si="9"/>
        <v>521027.44</v>
      </c>
      <c r="R51" s="490">
        <f t="shared" si="7"/>
        <v>97692.64499999999</v>
      </c>
      <c r="S51" s="488">
        <f t="shared" si="8"/>
        <v>65128.43</v>
      </c>
      <c r="T51" s="490"/>
      <c r="U51" s="490">
        <f t="shared" si="3"/>
        <v>683848.51500000001</v>
      </c>
      <c r="V51" s="490"/>
      <c r="W51" s="490"/>
      <c r="X51" s="490"/>
      <c r="Y51" s="490"/>
      <c r="Z51" s="490"/>
      <c r="AA51" s="497">
        <f t="shared" si="4"/>
        <v>5828994.4850000003</v>
      </c>
      <c r="AB51" s="101" t="str">
        <f t="shared" si="10"/>
        <v>39</v>
      </c>
      <c r="AC51" s="118"/>
      <c r="AD51" s="155"/>
      <c r="AE51" s="460"/>
      <c r="AF51" s="461"/>
      <c r="AG51" s="60"/>
      <c r="AH51" s="60"/>
      <c r="AI51" s="42"/>
      <c r="AJ51" s="42"/>
      <c r="AK51" s="449"/>
      <c r="AL51" s="42"/>
      <c r="AM51" s="42"/>
    </row>
    <row r="52" spans="1:39" s="104" customFormat="1" ht="33" customHeight="1">
      <c r="A52" s="202" t="s">
        <v>266</v>
      </c>
      <c r="B52" s="512" t="s">
        <v>148</v>
      </c>
      <c r="C52" s="95" t="s">
        <v>64</v>
      </c>
      <c r="D52" s="112" t="s">
        <v>189</v>
      </c>
      <c r="E52" s="228" t="str">
        <f>VLOOKUP(B52,[2]T3!$B$2:$D$328,3,FALSE)</f>
        <v>001186011890</v>
      </c>
      <c r="F52" s="209" t="s">
        <v>224</v>
      </c>
      <c r="G52" s="486" t="s">
        <v>245</v>
      </c>
      <c r="H52" s="487">
        <v>6</v>
      </c>
      <c r="I52" s="488">
        <v>6838485</v>
      </c>
      <c r="J52" s="489"/>
      <c r="K52" s="488"/>
      <c r="L52" s="488">
        <f t="shared" si="0"/>
        <v>6838485</v>
      </c>
      <c r="M52" s="488"/>
      <c r="N52" s="488">
        <f t="shared" si="1"/>
        <v>0</v>
      </c>
      <c r="O52" s="488"/>
      <c r="P52" s="488">
        <f t="shared" si="2"/>
        <v>6838485</v>
      </c>
      <c r="Q52" s="488">
        <f t="shared" si="9"/>
        <v>547078.80000000005</v>
      </c>
      <c r="R52" s="490">
        <f t="shared" si="7"/>
        <v>102577.27499999999</v>
      </c>
      <c r="S52" s="488">
        <f t="shared" si="8"/>
        <v>68384.850000000006</v>
      </c>
      <c r="T52" s="490"/>
      <c r="U52" s="490">
        <f t="shared" si="3"/>
        <v>718040.92500000005</v>
      </c>
      <c r="V52" s="490"/>
      <c r="W52" s="492"/>
      <c r="X52" s="492"/>
      <c r="Y52" s="492"/>
      <c r="Z52" s="492"/>
      <c r="AA52" s="497">
        <f t="shared" si="4"/>
        <v>6120444.0750000002</v>
      </c>
      <c r="AB52" s="101" t="str">
        <f t="shared" si="10"/>
        <v>40</v>
      </c>
      <c r="AC52" s="255"/>
      <c r="AD52" s="103"/>
      <c r="AE52" s="462" t="s">
        <v>65</v>
      </c>
      <c r="AF52" s="452"/>
      <c r="AG52" s="446"/>
      <c r="AH52" s="42"/>
      <c r="AI52" s="42"/>
      <c r="AJ52" s="42"/>
      <c r="AK52" s="58"/>
      <c r="AL52" s="42"/>
      <c r="AM52" s="42"/>
    </row>
    <row r="53" spans="1:39" s="104" customFormat="1" ht="36.75" customHeight="1">
      <c r="A53" s="202" t="s">
        <v>267</v>
      </c>
      <c r="B53" s="513" t="s">
        <v>139</v>
      </c>
      <c r="C53" s="95" t="s">
        <v>84</v>
      </c>
      <c r="D53" s="112" t="s">
        <v>190</v>
      </c>
      <c r="E53" s="228" t="str">
        <f>VLOOKUP(B53,[2]T3!$B$2:$D$328,3,FALSE)</f>
        <v>095189000070</v>
      </c>
      <c r="F53" s="209" t="s">
        <v>215</v>
      </c>
      <c r="G53" s="486" t="s">
        <v>245</v>
      </c>
      <c r="H53" s="496">
        <v>5</v>
      </c>
      <c r="I53" s="488">
        <v>6512843</v>
      </c>
      <c r="J53" s="489"/>
      <c r="K53" s="488"/>
      <c r="L53" s="488">
        <f t="shared" si="0"/>
        <v>6512843</v>
      </c>
      <c r="M53" s="488"/>
      <c r="N53" s="488">
        <f t="shared" si="1"/>
        <v>0</v>
      </c>
      <c r="O53" s="488"/>
      <c r="P53" s="488">
        <f t="shared" si="2"/>
        <v>6512843</v>
      </c>
      <c r="Q53" s="488">
        <f t="shared" si="9"/>
        <v>521027.44</v>
      </c>
      <c r="R53" s="490">
        <f t="shared" si="7"/>
        <v>97692.64499999999</v>
      </c>
      <c r="S53" s="488">
        <f t="shared" si="8"/>
        <v>65128.43</v>
      </c>
      <c r="T53" s="490"/>
      <c r="U53" s="490">
        <f t="shared" si="3"/>
        <v>683848.51500000001</v>
      </c>
      <c r="V53" s="490"/>
      <c r="W53" s="490"/>
      <c r="X53" s="490"/>
      <c r="Y53" s="490"/>
      <c r="Z53" s="490"/>
      <c r="AA53" s="497">
        <f t="shared" si="4"/>
        <v>5828994.4850000003</v>
      </c>
      <c r="AB53" s="101" t="str">
        <f t="shared" si="10"/>
        <v>41</v>
      </c>
      <c r="AC53" s="134"/>
      <c r="AD53" s="102" t="s">
        <v>85</v>
      </c>
      <c r="AE53" s="452" t="s">
        <v>114</v>
      </c>
      <c r="AF53" s="42"/>
      <c r="AG53" s="446"/>
      <c r="AH53" s="42"/>
      <c r="AI53" s="42"/>
      <c r="AJ53" s="42"/>
      <c r="AK53" s="58"/>
      <c r="AL53" s="42"/>
      <c r="AM53" s="42"/>
    </row>
    <row r="54" spans="1:39" s="104" customFormat="1" ht="31.5" customHeight="1">
      <c r="A54" s="202" t="s">
        <v>268</v>
      </c>
      <c r="B54" s="512" t="s">
        <v>138</v>
      </c>
      <c r="C54" s="332" t="s">
        <v>7</v>
      </c>
      <c r="D54" s="112" t="s">
        <v>191</v>
      </c>
      <c r="E54" s="228" t="str">
        <f>VLOOKUP(B54,[2]T3!$B$2:$D$328,3,FALSE)</f>
        <v>023680986</v>
      </c>
      <c r="F54" s="209" t="s">
        <v>214</v>
      </c>
      <c r="G54" s="486" t="s">
        <v>245</v>
      </c>
      <c r="H54" s="487">
        <v>5</v>
      </c>
      <c r="I54" s="488">
        <v>6512843</v>
      </c>
      <c r="J54" s="489"/>
      <c r="K54" s="488"/>
      <c r="L54" s="488">
        <f t="shared" si="0"/>
        <v>6512843</v>
      </c>
      <c r="M54" s="488"/>
      <c r="N54" s="488">
        <f t="shared" si="1"/>
        <v>0</v>
      </c>
      <c r="O54" s="488"/>
      <c r="P54" s="488">
        <f t="shared" si="2"/>
        <v>6512843</v>
      </c>
      <c r="Q54" s="488">
        <f t="shared" si="9"/>
        <v>521027.44</v>
      </c>
      <c r="R54" s="490">
        <f t="shared" si="7"/>
        <v>97692.64499999999</v>
      </c>
      <c r="S54" s="488">
        <f t="shared" si="8"/>
        <v>65128.43</v>
      </c>
      <c r="T54" s="490"/>
      <c r="U54" s="490">
        <f t="shared" si="3"/>
        <v>683848.51500000001</v>
      </c>
      <c r="V54" s="490"/>
      <c r="W54" s="498"/>
      <c r="X54" s="498"/>
      <c r="Y54" s="498"/>
      <c r="Z54" s="498"/>
      <c r="AA54" s="497">
        <f t="shared" si="4"/>
        <v>5828994.4850000003</v>
      </c>
      <c r="AB54" s="101" t="str">
        <f t="shared" si="10"/>
        <v>42</v>
      </c>
      <c r="AC54" s="118"/>
      <c r="AD54" s="114" t="s">
        <v>109</v>
      </c>
      <c r="AE54" s="79"/>
      <c r="AF54" s="79"/>
      <c r="AG54" s="79"/>
      <c r="AH54" s="79"/>
      <c r="AI54" s="42"/>
      <c r="AJ54" s="42"/>
      <c r="AK54" s="58"/>
      <c r="AL54" s="42"/>
      <c r="AM54" s="42"/>
    </row>
    <row r="55" spans="1:39" s="104" customFormat="1" ht="33" customHeight="1">
      <c r="A55" s="437" t="s">
        <v>282</v>
      </c>
      <c r="B55" s="550" t="s">
        <v>305</v>
      </c>
      <c r="C55" s="392"/>
      <c r="D55" s="393" t="s">
        <v>191</v>
      </c>
      <c r="E55" s="394"/>
      <c r="F55" s="395" t="s">
        <v>330</v>
      </c>
      <c r="G55" s="559" t="s">
        <v>245</v>
      </c>
      <c r="H55" s="558">
        <v>1</v>
      </c>
      <c r="I55" s="553">
        <v>5358132</v>
      </c>
      <c r="J55" s="554"/>
      <c r="K55" s="553"/>
      <c r="L55" s="553">
        <f>ROUND(I55+K55,0)</f>
        <v>5358132</v>
      </c>
      <c r="M55" s="553">
        <v>1</v>
      </c>
      <c r="N55" s="553">
        <f>L55/24*M55</f>
        <v>223255.5</v>
      </c>
      <c r="O55" s="553"/>
      <c r="P55" s="553">
        <f>L55-N55+O55</f>
        <v>5134876.5</v>
      </c>
      <c r="Q55" s="553">
        <f>L55*8%</f>
        <v>428650.56</v>
      </c>
      <c r="R55" s="555">
        <f>L55*1.5%</f>
        <v>80371.98</v>
      </c>
      <c r="S55" s="553">
        <f>L55*1%</f>
        <v>53581.32</v>
      </c>
      <c r="T55" s="555"/>
      <c r="U55" s="555">
        <f>SUM(Q55:T55)</f>
        <v>562603.86</v>
      </c>
      <c r="V55" s="555"/>
      <c r="W55" s="556"/>
      <c r="X55" s="556"/>
      <c r="Y55" s="556"/>
      <c r="Z55" s="556"/>
      <c r="AA55" s="557">
        <f>P55-U55+W55+Y55+Z55</f>
        <v>4572272.6399999997</v>
      </c>
      <c r="AB55" s="402" t="str">
        <f>A55</f>
        <v>43</v>
      </c>
      <c r="AC55" s="403" t="s">
        <v>425</v>
      </c>
      <c r="AD55" s="255" t="s">
        <v>306</v>
      </c>
      <c r="AE55" s="450"/>
      <c r="AF55" s="451"/>
      <c r="AG55" s="446"/>
      <c r="AH55" s="42"/>
      <c r="AI55" s="42"/>
      <c r="AJ55" s="42"/>
      <c r="AK55" s="58"/>
      <c r="AL55" s="42"/>
      <c r="AM55" s="42"/>
    </row>
    <row r="56" spans="1:39" s="104" customFormat="1" ht="33" customHeight="1">
      <c r="A56" s="202" t="s">
        <v>288</v>
      </c>
      <c r="B56" s="512" t="s">
        <v>414</v>
      </c>
      <c r="C56" s="95"/>
      <c r="D56" s="112" t="s">
        <v>191</v>
      </c>
      <c r="E56" s="228"/>
      <c r="F56" s="223"/>
      <c r="G56" s="486" t="s">
        <v>245</v>
      </c>
      <c r="H56" s="487">
        <v>1</v>
      </c>
      <c r="I56" s="488">
        <v>5358132</v>
      </c>
      <c r="J56" s="489"/>
      <c r="K56" s="488"/>
      <c r="L56" s="488">
        <f>ROUND(I56+K56,0)</f>
        <v>5358132</v>
      </c>
      <c r="M56" s="488"/>
      <c r="N56" s="488">
        <f>L56/24*M56</f>
        <v>0</v>
      </c>
      <c r="O56" s="488"/>
      <c r="P56" s="488">
        <f>L56-N56+O56</f>
        <v>5358132</v>
      </c>
      <c r="Q56" s="488">
        <f>L56*8%</f>
        <v>428650.56</v>
      </c>
      <c r="R56" s="490">
        <f>L56*1.5%</f>
        <v>80371.98</v>
      </c>
      <c r="S56" s="488">
        <f>L56*1%</f>
        <v>53581.32</v>
      </c>
      <c r="T56" s="490"/>
      <c r="U56" s="490">
        <f>SUM(Q56:T56)</f>
        <v>562603.86</v>
      </c>
      <c r="V56" s="490"/>
      <c r="W56" s="492"/>
      <c r="X56" s="492"/>
      <c r="Y56" s="492"/>
      <c r="Z56" s="492"/>
      <c r="AA56" s="497">
        <f>P56-U56+W56+Y56+Z56</f>
        <v>4795528.1399999997</v>
      </c>
      <c r="AB56" s="101" t="str">
        <f>A56</f>
        <v>44</v>
      </c>
      <c r="AC56" s="255"/>
      <c r="AD56" s="336" t="s">
        <v>416</v>
      </c>
      <c r="AE56" s="450"/>
      <c r="AF56" s="451"/>
      <c r="AG56" s="446"/>
      <c r="AH56" s="42"/>
      <c r="AI56" s="42"/>
      <c r="AJ56" s="42"/>
      <c r="AK56" s="58"/>
      <c r="AL56" s="42"/>
      <c r="AM56" s="42"/>
    </row>
    <row r="57" spans="1:39" s="104" customFormat="1" ht="38.450000000000003" customHeight="1">
      <c r="A57" s="437" t="s">
        <v>291</v>
      </c>
      <c r="B57" s="550" t="s">
        <v>183</v>
      </c>
      <c r="C57" s="392"/>
      <c r="D57" s="393" t="s">
        <v>372</v>
      </c>
      <c r="E57" s="394" t="str">
        <f>VLOOKUP(B57,[2]T3!$B$2:$D$328,3,FALSE)</f>
        <v>025273555</v>
      </c>
      <c r="F57" s="395" t="s">
        <v>225</v>
      </c>
      <c r="G57" s="559" t="s">
        <v>249</v>
      </c>
      <c r="H57" s="558">
        <v>3</v>
      </c>
      <c r="I57" s="553">
        <v>5159700</v>
      </c>
      <c r="J57" s="554"/>
      <c r="K57" s="553"/>
      <c r="L57" s="553">
        <f t="shared" si="0"/>
        <v>5159700</v>
      </c>
      <c r="M57" s="553">
        <v>3</v>
      </c>
      <c r="N57" s="553">
        <f t="shared" si="1"/>
        <v>644962.5</v>
      </c>
      <c r="O57" s="553"/>
      <c r="P57" s="553">
        <f t="shared" si="2"/>
        <v>4514737.5</v>
      </c>
      <c r="Q57" s="553">
        <f t="shared" si="9"/>
        <v>412776</v>
      </c>
      <c r="R57" s="555">
        <f t="shared" si="7"/>
        <v>77395.5</v>
      </c>
      <c r="S57" s="553">
        <f t="shared" si="8"/>
        <v>51597</v>
      </c>
      <c r="T57" s="555"/>
      <c r="U57" s="555">
        <f t="shared" si="3"/>
        <v>541768.5</v>
      </c>
      <c r="V57" s="555"/>
      <c r="W57" s="556"/>
      <c r="X57" s="556"/>
      <c r="Y57" s="556"/>
      <c r="Z57" s="556"/>
      <c r="AA57" s="557">
        <f t="shared" si="4"/>
        <v>3972969</v>
      </c>
      <c r="AB57" s="402" t="str">
        <f>A57</f>
        <v>45</v>
      </c>
      <c r="AC57" s="403" t="s">
        <v>425</v>
      </c>
      <c r="AD57" s="145" t="s">
        <v>185</v>
      </c>
      <c r="AE57" s="450"/>
      <c r="AF57" s="451"/>
      <c r="AG57" s="446"/>
      <c r="AH57" s="42"/>
      <c r="AI57" s="42"/>
      <c r="AJ57" s="42"/>
      <c r="AK57" s="58"/>
      <c r="AL57" s="42"/>
      <c r="AM57" s="42"/>
    </row>
    <row r="58" spans="1:39" s="104" customFormat="1" ht="37.9" customHeight="1">
      <c r="A58" s="202" t="s">
        <v>296</v>
      </c>
      <c r="B58" s="512" t="s">
        <v>408</v>
      </c>
      <c r="C58" s="95"/>
      <c r="D58" s="112" t="s">
        <v>405</v>
      </c>
      <c r="E58" s="228"/>
      <c r="F58" s="209"/>
      <c r="G58" s="486" t="s">
        <v>248</v>
      </c>
      <c r="H58" s="487">
        <v>1</v>
      </c>
      <c r="I58" s="488">
        <v>5007600</v>
      </c>
      <c r="J58" s="489"/>
      <c r="K58" s="488"/>
      <c r="L58" s="488">
        <f t="shared" si="0"/>
        <v>5007600</v>
      </c>
      <c r="M58" s="488"/>
      <c r="N58" s="488">
        <f t="shared" si="1"/>
        <v>0</v>
      </c>
      <c r="O58" s="488"/>
      <c r="P58" s="488">
        <f t="shared" si="2"/>
        <v>5007600</v>
      </c>
      <c r="Q58" s="488">
        <f t="shared" si="9"/>
        <v>400608</v>
      </c>
      <c r="R58" s="490">
        <f t="shared" si="7"/>
        <v>75114</v>
      </c>
      <c r="S58" s="488">
        <f t="shared" si="8"/>
        <v>50076</v>
      </c>
      <c r="T58" s="490"/>
      <c r="U58" s="490">
        <f t="shared" si="3"/>
        <v>525798</v>
      </c>
      <c r="V58" s="490"/>
      <c r="W58" s="490"/>
      <c r="X58" s="490"/>
      <c r="Y58" s="490"/>
      <c r="Z58" s="490"/>
      <c r="AA58" s="497">
        <f t="shared" si="4"/>
        <v>4481802</v>
      </c>
      <c r="AB58" s="101" t="str">
        <f>A58</f>
        <v>46</v>
      </c>
      <c r="AC58" s="118"/>
      <c r="AD58" s="430" t="s">
        <v>406</v>
      </c>
      <c r="AE58" s="463"/>
      <c r="AF58" s="464"/>
      <c r="AG58" s="60"/>
      <c r="AH58" s="60"/>
      <c r="AI58" s="42"/>
      <c r="AJ58" s="42"/>
      <c r="AK58" s="449"/>
      <c r="AL58" s="42"/>
      <c r="AM58" s="42"/>
    </row>
    <row r="59" spans="1:39" s="369" customFormat="1" ht="31.9" customHeight="1">
      <c r="A59" s="202" t="s">
        <v>297</v>
      </c>
      <c r="B59" s="512" t="s">
        <v>145</v>
      </c>
      <c r="C59" s="95" t="s">
        <v>9</v>
      </c>
      <c r="D59" s="112" t="s">
        <v>10</v>
      </c>
      <c r="E59" s="228" t="str">
        <f>VLOOKUP(B59,[2]T3!$B$2:$D$328,3,FALSE)</f>
        <v>273417648</v>
      </c>
      <c r="F59" s="223" t="s">
        <v>221</v>
      </c>
      <c r="G59" s="493" t="s">
        <v>245</v>
      </c>
      <c r="H59" s="494">
        <v>3</v>
      </c>
      <c r="I59" s="488">
        <v>5907341</v>
      </c>
      <c r="J59" s="489"/>
      <c r="K59" s="488"/>
      <c r="L59" s="488">
        <f t="shared" si="0"/>
        <v>5907341</v>
      </c>
      <c r="M59" s="488"/>
      <c r="N59" s="488">
        <f t="shared" si="1"/>
        <v>0</v>
      </c>
      <c r="O59" s="488"/>
      <c r="P59" s="488">
        <f t="shared" si="2"/>
        <v>5907341</v>
      </c>
      <c r="Q59" s="488">
        <f t="shared" si="9"/>
        <v>472587.28</v>
      </c>
      <c r="R59" s="490">
        <f t="shared" si="7"/>
        <v>88610.114999999991</v>
      </c>
      <c r="S59" s="488">
        <f t="shared" si="8"/>
        <v>59073.41</v>
      </c>
      <c r="T59" s="490"/>
      <c r="U59" s="490">
        <f t="shared" si="3"/>
        <v>620270.80500000005</v>
      </c>
      <c r="V59" s="490"/>
      <c r="W59" s="490"/>
      <c r="X59" s="490"/>
      <c r="Y59" s="490"/>
      <c r="Z59" s="490"/>
      <c r="AA59" s="497">
        <f t="shared" si="4"/>
        <v>5287070.1950000003</v>
      </c>
      <c r="AB59" s="101" t="str">
        <f t="shared" si="10"/>
        <v>47</v>
      </c>
      <c r="AC59" s="102"/>
      <c r="AD59" s="117" t="s">
        <v>118</v>
      </c>
      <c r="AE59" s="453"/>
      <c r="AF59" s="444"/>
      <c r="AG59" s="60"/>
      <c r="AH59" s="60"/>
      <c r="AI59" s="446"/>
      <c r="AJ59" s="446"/>
      <c r="AK59" s="449"/>
      <c r="AL59" s="446"/>
      <c r="AM59" s="446"/>
    </row>
    <row r="60" spans="1:39" s="104" customFormat="1" ht="31.5" customHeight="1">
      <c r="A60" s="202" t="s">
        <v>317</v>
      </c>
      <c r="B60" s="512" t="s">
        <v>313</v>
      </c>
      <c r="C60" s="95"/>
      <c r="D60" s="112" t="s">
        <v>314</v>
      </c>
      <c r="E60" s="228"/>
      <c r="F60" s="223"/>
      <c r="G60" s="486" t="s">
        <v>248</v>
      </c>
      <c r="H60" s="487">
        <v>2</v>
      </c>
      <c r="I60" s="488">
        <v>5257980</v>
      </c>
      <c r="J60" s="489"/>
      <c r="K60" s="488"/>
      <c r="L60" s="488">
        <f t="shared" si="0"/>
        <v>5257980</v>
      </c>
      <c r="M60" s="488"/>
      <c r="N60" s="488">
        <f t="shared" si="1"/>
        <v>0</v>
      </c>
      <c r="O60" s="488"/>
      <c r="P60" s="488">
        <f t="shared" si="2"/>
        <v>5257980</v>
      </c>
      <c r="Q60" s="488">
        <f t="shared" si="9"/>
        <v>420638.4</v>
      </c>
      <c r="R60" s="490">
        <f t="shared" si="7"/>
        <v>78869.7</v>
      </c>
      <c r="S60" s="488">
        <f t="shared" si="8"/>
        <v>52579.8</v>
      </c>
      <c r="T60" s="490"/>
      <c r="U60" s="490">
        <f t="shared" si="3"/>
        <v>552087.9</v>
      </c>
      <c r="V60" s="490"/>
      <c r="W60" s="492"/>
      <c r="X60" s="492"/>
      <c r="Y60" s="492"/>
      <c r="Z60" s="492"/>
      <c r="AA60" s="497">
        <f t="shared" si="4"/>
        <v>4705892.0999999996</v>
      </c>
      <c r="AB60" s="101" t="str">
        <f t="shared" si="10"/>
        <v>48</v>
      </c>
      <c r="AC60" s="255"/>
      <c r="AD60" s="255" t="s">
        <v>312</v>
      </c>
      <c r="AE60" s="117"/>
      <c r="AF60" s="144"/>
      <c r="AG60" s="562"/>
      <c r="AK60" s="105"/>
    </row>
    <row r="61" spans="1:39" s="104" customFormat="1" ht="30" customHeight="1">
      <c r="A61" s="202" t="s">
        <v>371</v>
      </c>
      <c r="B61" s="512" t="s">
        <v>144</v>
      </c>
      <c r="C61" s="95" t="s">
        <v>116</v>
      </c>
      <c r="D61" s="112" t="s">
        <v>10</v>
      </c>
      <c r="E61" s="228" t="str">
        <f>VLOOKUP(B61,[2]T3!$B$2:$D$328,3,FALSE)</f>
        <v>250835904</v>
      </c>
      <c r="F61" s="223" t="s">
        <v>220</v>
      </c>
      <c r="G61" s="493" t="s">
        <v>245</v>
      </c>
      <c r="H61" s="494">
        <v>3</v>
      </c>
      <c r="I61" s="488">
        <v>5907341</v>
      </c>
      <c r="J61" s="489"/>
      <c r="K61" s="488"/>
      <c r="L61" s="488">
        <f t="shared" si="0"/>
        <v>5907341</v>
      </c>
      <c r="M61" s="488"/>
      <c r="N61" s="488">
        <f t="shared" si="1"/>
        <v>0</v>
      </c>
      <c r="O61" s="488"/>
      <c r="P61" s="488">
        <f t="shared" si="2"/>
        <v>5907341</v>
      </c>
      <c r="Q61" s="488">
        <f t="shared" si="9"/>
        <v>472587.28</v>
      </c>
      <c r="R61" s="490">
        <f t="shared" si="7"/>
        <v>88610.114999999991</v>
      </c>
      <c r="S61" s="488">
        <f t="shared" si="8"/>
        <v>59073.41</v>
      </c>
      <c r="T61" s="490"/>
      <c r="U61" s="490">
        <f t="shared" si="3"/>
        <v>620270.80500000005</v>
      </c>
      <c r="V61" s="490"/>
      <c r="W61" s="490"/>
      <c r="X61" s="490"/>
      <c r="Y61" s="490"/>
      <c r="Z61" s="490"/>
      <c r="AA61" s="497">
        <f t="shared" si="4"/>
        <v>5287070.1950000003</v>
      </c>
      <c r="AB61" s="101" t="str">
        <f t="shared" si="10"/>
        <v>49</v>
      </c>
      <c r="AC61" s="102"/>
      <c r="AD61" s="127" t="s">
        <v>117</v>
      </c>
      <c r="AE61" s="453"/>
      <c r="AF61" s="444"/>
      <c r="AG61" s="60"/>
      <c r="AH61" s="60"/>
      <c r="AI61" s="42"/>
      <c r="AJ61" s="42"/>
      <c r="AK61" s="449"/>
      <c r="AL61" s="42"/>
      <c r="AM61" s="42"/>
    </row>
    <row r="62" spans="1:39" s="104" customFormat="1" ht="30" customHeight="1">
      <c r="A62" s="202" t="s">
        <v>396</v>
      </c>
      <c r="B62" s="512" t="s">
        <v>167</v>
      </c>
      <c r="C62" s="159"/>
      <c r="D62" s="112" t="s">
        <v>272</v>
      </c>
      <c r="E62" s="226"/>
      <c r="F62" s="209"/>
      <c r="G62" s="493" t="s">
        <v>245</v>
      </c>
      <c r="H62" s="487">
        <v>12</v>
      </c>
      <c r="I62" s="488">
        <v>9164224</v>
      </c>
      <c r="J62" s="495">
        <v>0.1</v>
      </c>
      <c r="K62" s="489">
        <f>I62*J62</f>
        <v>916422.4</v>
      </c>
      <c r="L62" s="488">
        <f t="shared" si="0"/>
        <v>10080646</v>
      </c>
      <c r="M62" s="488"/>
      <c r="N62" s="488">
        <f t="shared" si="1"/>
        <v>0</v>
      </c>
      <c r="O62" s="488"/>
      <c r="P62" s="488">
        <f t="shared" si="2"/>
        <v>10080646</v>
      </c>
      <c r="Q62" s="488">
        <f t="shared" si="9"/>
        <v>806451.68</v>
      </c>
      <c r="R62" s="490">
        <f t="shared" si="7"/>
        <v>151209.69</v>
      </c>
      <c r="S62" s="488">
        <f t="shared" si="8"/>
        <v>100806.46</v>
      </c>
      <c r="T62" s="490"/>
      <c r="U62" s="490">
        <f t="shared" si="3"/>
        <v>1058467.83</v>
      </c>
      <c r="V62" s="490"/>
      <c r="W62" s="490"/>
      <c r="X62" s="490"/>
      <c r="Y62" s="490"/>
      <c r="Z62" s="490"/>
      <c r="AA62" s="497">
        <f t="shared" si="4"/>
        <v>9022178.1699999999</v>
      </c>
      <c r="AB62" s="101" t="str">
        <f t="shared" si="10"/>
        <v>50</v>
      </c>
      <c r="AC62" s="102"/>
      <c r="AD62" s="117"/>
      <c r="AE62" s="560"/>
      <c r="AF62" s="561"/>
      <c r="AG62" s="561"/>
      <c r="AK62" s="105"/>
    </row>
    <row r="63" spans="1:39" s="367" customFormat="1" ht="39" customHeight="1">
      <c r="A63" s="202" t="s">
        <v>397</v>
      </c>
      <c r="B63" s="512" t="s">
        <v>355</v>
      </c>
      <c r="C63" s="95"/>
      <c r="D63" s="112" t="s">
        <v>356</v>
      </c>
      <c r="E63" s="228"/>
      <c r="F63" s="209"/>
      <c r="G63" s="486" t="s">
        <v>248</v>
      </c>
      <c r="H63" s="487">
        <v>4</v>
      </c>
      <c r="I63" s="488">
        <v>5796923</v>
      </c>
      <c r="J63" s="489"/>
      <c r="K63" s="488"/>
      <c r="L63" s="488">
        <f t="shared" si="0"/>
        <v>5796923</v>
      </c>
      <c r="M63" s="488"/>
      <c r="N63" s="488">
        <f t="shared" si="1"/>
        <v>0</v>
      </c>
      <c r="O63" s="488"/>
      <c r="P63" s="488">
        <f t="shared" si="2"/>
        <v>5796923</v>
      </c>
      <c r="Q63" s="488">
        <f t="shared" si="9"/>
        <v>463753.84</v>
      </c>
      <c r="R63" s="490">
        <f t="shared" si="7"/>
        <v>86953.845000000001</v>
      </c>
      <c r="S63" s="488">
        <f t="shared" si="8"/>
        <v>57969.23</v>
      </c>
      <c r="T63" s="490"/>
      <c r="U63" s="490">
        <f t="shared" si="3"/>
        <v>608676.91500000004</v>
      </c>
      <c r="V63" s="490"/>
      <c r="W63" s="490"/>
      <c r="X63" s="491"/>
      <c r="Y63" s="490"/>
      <c r="Z63" s="490"/>
      <c r="AA63" s="497">
        <f t="shared" si="4"/>
        <v>5188246.085</v>
      </c>
      <c r="AB63" s="101" t="str">
        <f t="shared" si="10"/>
        <v>51</v>
      </c>
      <c r="AC63" s="102"/>
      <c r="AD63" s="102"/>
      <c r="AE63" s="444"/>
      <c r="AF63" s="445"/>
      <c r="AG63" s="446"/>
      <c r="AH63" s="446"/>
      <c r="AI63" s="446"/>
      <c r="AJ63" s="446"/>
      <c r="AK63" s="447"/>
      <c r="AL63" s="446"/>
      <c r="AM63" s="446"/>
    </row>
    <row r="64" spans="1:39" s="104" customFormat="1" ht="34.9" customHeight="1">
      <c r="A64" s="202" t="s">
        <v>398</v>
      </c>
      <c r="B64" s="514" t="s">
        <v>283</v>
      </c>
      <c r="C64" s="320"/>
      <c r="D64" s="321" t="s">
        <v>284</v>
      </c>
      <c r="E64" s="230"/>
      <c r="F64" s="322"/>
      <c r="G64" s="499" t="s">
        <v>245</v>
      </c>
      <c r="H64" s="500">
        <v>10</v>
      </c>
      <c r="I64" s="501">
        <v>8312221</v>
      </c>
      <c r="J64" s="502"/>
      <c r="K64" s="501"/>
      <c r="L64" s="501">
        <f t="shared" si="0"/>
        <v>8312221</v>
      </c>
      <c r="M64" s="501"/>
      <c r="N64" s="501">
        <f t="shared" si="1"/>
        <v>0</v>
      </c>
      <c r="O64" s="501"/>
      <c r="P64" s="501">
        <f t="shared" si="2"/>
        <v>8312221</v>
      </c>
      <c r="Q64" s="501">
        <v>0</v>
      </c>
      <c r="R64" s="503">
        <v>0</v>
      </c>
      <c r="S64" s="501">
        <v>0</v>
      </c>
      <c r="T64" s="503"/>
      <c r="U64" s="503">
        <f t="shared" si="3"/>
        <v>0</v>
      </c>
      <c r="V64" s="503"/>
      <c r="W64" s="504"/>
      <c r="X64" s="504"/>
      <c r="Y64" s="504"/>
      <c r="Z64" s="504"/>
      <c r="AA64" s="516">
        <f t="shared" si="4"/>
        <v>8312221</v>
      </c>
      <c r="AB64" s="328" t="str">
        <f t="shared" si="10"/>
        <v>52</v>
      </c>
      <c r="AC64" s="329"/>
      <c r="AD64" s="255" t="s">
        <v>281</v>
      </c>
      <c r="AE64" s="622" t="s">
        <v>335</v>
      </c>
      <c r="AF64" s="623"/>
      <c r="AG64" s="623"/>
      <c r="AH64" s="42"/>
      <c r="AI64" s="42"/>
      <c r="AJ64" s="42"/>
      <c r="AK64" s="58"/>
      <c r="AL64" s="42"/>
      <c r="AM64" s="42"/>
    </row>
    <row r="65" spans="1:39" ht="33" customHeight="1">
      <c r="A65" s="88"/>
      <c r="B65" s="574" t="s">
        <v>11</v>
      </c>
      <c r="C65" s="575"/>
      <c r="D65" s="161"/>
      <c r="E65" s="161"/>
      <c r="F65" s="82"/>
      <c r="G65" s="505"/>
      <c r="H65" s="506">
        <f>SUM(H13:H64)</f>
        <v>222</v>
      </c>
      <c r="I65" s="507">
        <f>SUM(I13:I64)</f>
        <v>315253000</v>
      </c>
      <c r="J65" s="508">
        <f>SUM(J22:J63)</f>
        <v>0.66</v>
      </c>
      <c r="K65" s="507">
        <f>SUM(K13:K64)</f>
        <v>5398879.6800000006</v>
      </c>
      <c r="L65" s="507">
        <f>SUM(L13:L64)+1</f>
        <v>320651880</v>
      </c>
      <c r="M65" s="507"/>
      <c r="N65" s="507">
        <f t="shared" ref="N65:Z65" si="11">SUM(N13:N64)</f>
        <v>8887294.6666666679</v>
      </c>
      <c r="O65" s="507">
        <f t="shared" si="11"/>
        <v>0</v>
      </c>
      <c r="P65" s="507">
        <f>SUM(P13:P64)+1</f>
        <v>311764585.33333331</v>
      </c>
      <c r="Q65" s="507">
        <f>SUM(Q13:Q64)</f>
        <v>24027643.840000004</v>
      </c>
      <c r="R65" s="507">
        <f>SUM(R13:R64)</f>
        <v>4505183.2200000007</v>
      </c>
      <c r="S65" s="507">
        <f>SUM(S13:S64)+1</f>
        <v>3003456.4800000004</v>
      </c>
      <c r="T65" s="508">
        <f t="shared" si="11"/>
        <v>0</v>
      </c>
      <c r="U65" s="507">
        <f>SUM(U13:U64)</f>
        <v>31536282.539999992</v>
      </c>
      <c r="V65" s="509">
        <f t="shared" si="11"/>
        <v>0</v>
      </c>
      <c r="W65" s="507">
        <f t="shared" si="11"/>
        <v>0</v>
      </c>
      <c r="X65" s="509">
        <f t="shared" si="11"/>
        <v>0</v>
      </c>
      <c r="Y65" s="507">
        <f t="shared" si="11"/>
        <v>0</v>
      </c>
      <c r="Z65" s="510">
        <f t="shared" si="11"/>
        <v>852000</v>
      </c>
      <c r="AA65" s="507">
        <f>SUM(AA13:AA64)</f>
        <v>281080301.79333323</v>
      </c>
      <c r="AB65" s="90"/>
      <c r="AC65" s="91"/>
      <c r="AD65" s="92"/>
      <c r="AE65" s="71" t="s">
        <v>78</v>
      </c>
      <c r="AF65" s="60"/>
      <c r="AG65" s="60"/>
    </row>
    <row r="66" spans="1:39" ht="44.25" hidden="1" customHeight="1">
      <c r="A66" s="6"/>
      <c r="B66" s="142"/>
      <c r="C66" s="64"/>
      <c r="D66" s="162"/>
      <c r="E66" s="162"/>
      <c r="F66" s="204"/>
      <c r="G66" s="47"/>
      <c r="H66" s="46"/>
      <c r="I66" s="52"/>
      <c r="J66" s="46"/>
      <c r="K66" s="52"/>
      <c r="L66" s="52"/>
      <c r="M66" s="52"/>
      <c r="N66" s="52"/>
      <c r="O66" s="52"/>
      <c r="P66" s="52"/>
      <c r="Q66" s="347">
        <v>21574227</v>
      </c>
      <c r="R66" s="347">
        <v>4045167</v>
      </c>
      <c r="S66" s="347">
        <v>2696778</v>
      </c>
      <c r="T66" s="346"/>
      <c r="U66" s="347">
        <v>28316172</v>
      </c>
      <c r="V66" s="346"/>
      <c r="W66" s="346"/>
      <c r="X66" s="346"/>
      <c r="Y66" s="346"/>
      <c r="Z66" s="346"/>
      <c r="AA66" s="347">
        <v>255377566</v>
      </c>
      <c r="AB66" s="54"/>
      <c r="AC66" s="68"/>
      <c r="AD66" s="68"/>
      <c r="AE66" s="69"/>
      <c r="AF66" s="69"/>
      <c r="AG66" s="69"/>
    </row>
    <row r="67" spans="1:39" s="42" customFormat="1" ht="12.6" customHeight="1">
      <c r="A67" s="517"/>
      <c r="B67" s="518"/>
      <c r="C67" s="519"/>
      <c r="D67" s="520"/>
      <c r="E67" s="520"/>
      <c r="F67" s="521"/>
      <c r="G67" s="522"/>
      <c r="H67" s="523"/>
      <c r="I67" s="518"/>
      <c r="J67" s="523"/>
      <c r="K67" s="518"/>
      <c r="L67" s="518"/>
      <c r="M67" s="518"/>
      <c r="N67" s="518"/>
      <c r="O67" s="518"/>
      <c r="P67" s="518"/>
      <c r="Q67" s="524"/>
      <c r="R67" s="524"/>
      <c r="S67" s="524"/>
      <c r="T67" s="518"/>
      <c r="U67" s="524"/>
      <c r="V67" s="518"/>
      <c r="W67" s="518"/>
      <c r="X67" s="518"/>
      <c r="Y67" s="518"/>
      <c r="Z67" s="518"/>
      <c r="AA67" s="524"/>
      <c r="AB67" s="525"/>
      <c r="AC67" s="450"/>
      <c r="AD67" s="450"/>
      <c r="AE67" s="69"/>
      <c r="AF67" s="69"/>
      <c r="AG67" s="69"/>
      <c r="AK67" s="58"/>
    </row>
    <row r="68" spans="1:39" s="42" customFormat="1" ht="18.75" customHeight="1">
      <c r="A68" s="446"/>
      <c r="B68" s="617" t="s">
        <v>12</v>
      </c>
      <c r="C68" s="617"/>
      <c r="D68" s="439" t="s">
        <v>437</v>
      </c>
      <c r="E68" s="439"/>
      <c r="F68" s="526"/>
      <c r="G68" s="527"/>
      <c r="H68" s="527"/>
      <c r="I68" s="527"/>
      <c r="J68" s="528"/>
      <c r="K68" s="527"/>
      <c r="L68" s="527"/>
      <c r="M68" s="527"/>
      <c r="N68" s="527"/>
      <c r="O68" s="527"/>
      <c r="P68" s="527"/>
      <c r="Q68" s="527"/>
      <c r="R68" s="527"/>
      <c r="S68" s="441"/>
      <c r="T68" s="441"/>
      <c r="U68" s="441"/>
      <c r="V68" s="441"/>
      <c r="W68" s="441"/>
      <c r="X68" s="441"/>
      <c r="Y68" s="441"/>
      <c r="Z68" s="441"/>
      <c r="AA68" s="441"/>
      <c r="AB68" s="439"/>
      <c r="AC68" s="529"/>
      <c r="AD68" s="529"/>
      <c r="AE68" s="69"/>
      <c r="AF68" s="60"/>
      <c r="AG68" s="60"/>
      <c r="AK68" s="58"/>
    </row>
    <row r="69" spans="1:39" s="42" customFormat="1" ht="7.5" customHeight="1">
      <c r="A69" s="446"/>
      <c r="B69" s="617"/>
      <c r="C69" s="617"/>
      <c r="D69" s="530"/>
      <c r="E69" s="530"/>
      <c r="F69" s="531"/>
      <c r="G69" s="532"/>
      <c r="H69" s="532"/>
      <c r="I69" s="533"/>
      <c r="J69" s="533"/>
      <c r="K69" s="533"/>
      <c r="L69" s="533"/>
      <c r="M69" s="533"/>
      <c r="N69" s="533"/>
      <c r="O69" s="533"/>
      <c r="P69" s="533"/>
      <c r="Q69" s="533"/>
      <c r="R69" s="533"/>
      <c r="S69" s="533"/>
      <c r="T69" s="533"/>
      <c r="U69" s="533"/>
      <c r="V69" s="533"/>
      <c r="W69" s="533"/>
      <c r="X69" s="533"/>
      <c r="Y69" s="533"/>
      <c r="Z69" s="533"/>
      <c r="AA69" s="533"/>
      <c r="AB69" s="618"/>
      <c r="AC69" s="618"/>
      <c r="AD69" s="533"/>
      <c r="AE69" s="616" t="e">
        <f>1000000-#REF!</f>
        <v>#REF!</v>
      </c>
      <c r="AF69" s="615"/>
      <c r="AG69" s="615"/>
      <c r="AK69" s="58"/>
    </row>
    <row r="70" spans="1:39" s="291" customFormat="1" ht="21" customHeight="1">
      <c r="B70" s="619"/>
      <c r="C70" s="619"/>
      <c r="D70" s="542"/>
      <c r="E70" s="542"/>
      <c r="F70" s="543"/>
      <c r="J70" s="544"/>
      <c r="S70" s="628" t="s">
        <v>436</v>
      </c>
      <c r="T70" s="628"/>
      <c r="U70" s="628"/>
      <c r="V70" s="628"/>
      <c r="W70" s="628"/>
      <c r="X70" s="628"/>
      <c r="Y70" s="628"/>
      <c r="Z70" s="628"/>
      <c r="AA70" s="628"/>
      <c r="AB70" s="628"/>
      <c r="AC70" s="628"/>
      <c r="AD70" s="626"/>
      <c r="AE70" s="619"/>
      <c r="AF70" s="619"/>
      <c r="AG70" s="619"/>
      <c r="AK70" s="545"/>
    </row>
    <row r="71" spans="1:39" s="291" customFormat="1" ht="15.75" customHeight="1">
      <c r="A71" s="625" t="s">
        <v>13</v>
      </c>
      <c r="B71" s="625"/>
      <c r="C71" s="625"/>
      <c r="D71" s="625"/>
      <c r="E71" s="625"/>
      <c r="F71" s="625"/>
      <c r="G71" s="625"/>
      <c r="H71" s="625"/>
      <c r="I71" s="625" t="s">
        <v>184</v>
      </c>
      <c r="J71" s="625"/>
      <c r="K71" s="625"/>
      <c r="L71" s="625"/>
      <c r="M71" s="625"/>
      <c r="N71" s="625"/>
      <c r="O71" s="625"/>
      <c r="P71" s="625"/>
      <c r="Q71" s="625"/>
      <c r="R71" s="625"/>
      <c r="S71" s="625" t="s">
        <v>14</v>
      </c>
      <c r="T71" s="625"/>
      <c r="U71" s="625"/>
      <c r="V71" s="625"/>
      <c r="W71" s="625"/>
      <c r="X71" s="625"/>
      <c r="Y71" s="625"/>
      <c r="Z71" s="625"/>
      <c r="AA71" s="625"/>
      <c r="AB71" s="625"/>
      <c r="AC71" s="625"/>
      <c r="AD71" s="627"/>
      <c r="AE71" s="621"/>
      <c r="AF71" s="621"/>
      <c r="AG71" s="621"/>
      <c r="AK71" s="545"/>
    </row>
    <row r="72" spans="1:39" s="291" customFormat="1" ht="15.75" customHeight="1">
      <c r="B72" s="620"/>
      <c r="C72" s="620"/>
      <c r="D72" s="542"/>
      <c r="E72" s="542"/>
      <c r="F72" s="543"/>
      <c r="I72" s="544"/>
      <c r="J72" s="544"/>
      <c r="K72" s="544"/>
      <c r="L72" s="544"/>
      <c r="M72" s="544"/>
      <c r="N72" s="544"/>
      <c r="O72" s="544"/>
      <c r="P72" s="544"/>
      <c r="Q72" s="547"/>
      <c r="R72" s="544"/>
      <c r="S72" s="544"/>
      <c r="T72" s="544"/>
      <c r="U72" s="544"/>
      <c r="V72" s="544"/>
      <c r="AB72" s="620"/>
      <c r="AC72" s="620"/>
      <c r="AD72" s="544"/>
      <c r="AE72" s="619"/>
      <c r="AF72" s="619"/>
      <c r="AG72" s="619"/>
      <c r="AK72" s="545"/>
    </row>
    <row r="73" spans="1:39" s="291" customFormat="1" ht="15.75" customHeight="1">
      <c r="B73" s="619"/>
      <c r="C73" s="619"/>
      <c r="D73" s="542"/>
      <c r="E73" s="542"/>
      <c r="F73" s="543"/>
      <c r="I73" s="544"/>
      <c r="J73" s="544"/>
      <c r="K73" s="544"/>
      <c r="L73" s="544"/>
      <c r="M73" s="544"/>
      <c r="N73" s="544"/>
      <c r="O73" s="544"/>
      <c r="P73" s="544"/>
      <c r="Q73" s="544"/>
      <c r="S73" s="548"/>
      <c r="T73" s="548"/>
      <c r="U73" s="548"/>
      <c r="V73" s="548"/>
      <c r="W73" s="548"/>
      <c r="X73" s="548"/>
      <c r="Y73" s="548"/>
      <c r="Z73" s="548"/>
      <c r="AA73" s="548"/>
      <c r="AB73" s="548"/>
      <c r="AC73" s="548"/>
      <c r="AD73" s="548"/>
      <c r="AE73" s="548"/>
      <c r="AF73" s="549"/>
      <c r="AG73" s="549"/>
      <c r="AH73" s="549"/>
      <c r="AI73" s="549"/>
      <c r="AJ73" s="549"/>
      <c r="AK73" s="549"/>
      <c r="AL73" s="549"/>
      <c r="AM73" s="549"/>
    </row>
    <row r="74" spans="1:39" s="291" customFormat="1" ht="15.75" customHeight="1">
      <c r="D74" s="542"/>
      <c r="E74" s="542"/>
      <c r="F74" s="543"/>
      <c r="I74" s="544"/>
      <c r="J74" s="544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544"/>
      <c r="V74" s="544"/>
      <c r="AC74" s="549"/>
      <c r="AD74" s="549"/>
      <c r="AE74" s="549"/>
      <c r="AF74" s="549"/>
      <c r="AG74" s="549"/>
      <c r="AH74" s="549"/>
      <c r="AI74" s="549"/>
      <c r="AJ74" s="549"/>
      <c r="AK74" s="549"/>
      <c r="AL74" s="549"/>
      <c r="AM74" s="549"/>
    </row>
    <row r="75" spans="1:39" s="291" customFormat="1" ht="9.75" customHeight="1">
      <c r="B75" s="619"/>
      <c r="C75" s="619"/>
      <c r="D75" s="542"/>
      <c r="E75" s="542"/>
      <c r="F75" s="543"/>
      <c r="I75" s="544"/>
      <c r="J75" s="544"/>
      <c r="K75" s="544"/>
      <c r="L75" s="544"/>
      <c r="M75" s="544"/>
      <c r="N75" s="544"/>
      <c r="O75" s="544"/>
      <c r="P75" s="544"/>
      <c r="Q75" s="544"/>
      <c r="R75" s="544"/>
      <c r="S75" s="544"/>
      <c r="T75" s="544"/>
      <c r="U75" s="544"/>
      <c r="V75" s="544"/>
      <c r="AB75" s="620"/>
      <c r="AC75" s="620"/>
      <c r="AD75" s="544"/>
      <c r="AE75" s="624"/>
      <c r="AF75" s="619"/>
      <c r="AG75" s="619"/>
      <c r="AK75" s="545"/>
    </row>
    <row r="76" spans="1:39" s="291" customFormat="1" ht="15.75" customHeight="1">
      <c r="B76" s="619"/>
      <c r="C76" s="619"/>
      <c r="D76" s="542"/>
      <c r="E76" s="542"/>
      <c r="F76" s="543"/>
      <c r="I76" s="544"/>
      <c r="J76" s="544"/>
      <c r="K76" s="544"/>
      <c r="L76" s="544"/>
      <c r="M76" s="544"/>
      <c r="N76" s="544"/>
      <c r="O76" s="544"/>
      <c r="P76" s="544"/>
      <c r="Q76" s="544"/>
      <c r="R76" s="544"/>
      <c r="S76" s="544"/>
      <c r="T76" s="544"/>
      <c r="U76" s="544"/>
      <c r="V76" s="544"/>
      <c r="AB76" s="620"/>
      <c r="AC76" s="620"/>
      <c r="AD76" s="544"/>
      <c r="AE76" s="624"/>
      <c r="AF76" s="619"/>
      <c r="AG76" s="619"/>
      <c r="AK76" s="545"/>
    </row>
    <row r="77" spans="1:39" s="291" customFormat="1" ht="15.75" customHeight="1">
      <c r="B77" s="619"/>
      <c r="C77" s="619"/>
      <c r="D77" s="542"/>
      <c r="E77" s="542"/>
      <c r="F77" s="543"/>
      <c r="I77" s="544"/>
      <c r="J77" s="544"/>
      <c r="K77" s="544"/>
      <c r="L77" s="544"/>
      <c r="M77" s="544"/>
      <c r="N77" s="544"/>
      <c r="O77" s="544"/>
      <c r="P77" s="544"/>
      <c r="Q77" s="544"/>
      <c r="R77" s="544"/>
      <c r="S77" s="544"/>
      <c r="T77" s="544"/>
      <c r="U77" s="544"/>
      <c r="V77" s="544"/>
      <c r="AB77" s="620"/>
      <c r="AC77" s="620"/>
      <c r="AD77" s="544"/>
      <c r="AE77" s="624"/>
      <c r="AF77" s="619"/>
      <c r="AG77" s="619"/>
      <c r="AK77" s="545"/>
    </row>
    <row r="78" spans="1:39" s="291" customFormat="1" ht="15.75" customHeight="1">
      <c r="A78" s="625" t="s">
        <v>228</v>
      </c>
      <c r="B78" s="625"/>
      <c r="C78" s="625"/>
      <c r="D78" s="625"/>
      <c r="E78" s="625"/>
      <c r="F78" s="625"/>
      <c r="G78" s="625"/>
      <c r="H78" s="625"/>
      <c r="I78" s="625" t="s">
        <v>124</v>
      </c>
      <c r="J78" s="625"/>
      <c r="K78" s="625"/>
      <c r="L78" s="625"/>
      <c r="M78" s="625"/>
      <c r="N78" s="625"/>
      <c r="O78" s="625"/>
      <c r="P78" s="625"/>
      <c r="Q78" s="625"/>
      <c r="R78" s="625"/>
      <c r="S78" s="625" t="s">
        <v>121</v>
      </c>
      <c r="T78" s="625"/>
      <c r="U78" s="625"/>
      <c r="V78" s="625"/>
      <c r="W78" s="625"/>
      <c r="X78" s="625"/>
      <c r="Y78" s="625"/>
      <c r="Z78" s="625"/>
      <c r="AA78" s="625"/>
      <c r="AB78" s="625"/>
      <c r="AC78" s="625"/>
      <c r="AD78" s="546"/>
      <c r="AE78" s="621"/>
      <c r="AF78" s="621"/>
      <c r="AG78" s="621"/>
      <c r="AK78" s="545"/>
    </row>
    <row r="79" spans="1:39" s="42" customFormat="1">
      <c r="A79" s="534"/>
      <c r="B79" s="535"/>
      <c r="C79" s="536"/>
      <c r="D79" s="537"/>
      <c r="E79" s="537"/>
      <c r="F79" s="538"/>
      <c r="G79" s="535"/>
      <c r="H79" s="535"/>
      <c r="I79" s="535"/>
      <c r="J79" s="539"/>
      <c r="K79" s="535"/>
      <c r="L79" s="535"/>
      <c r="M79" s="535"/>
      <c r="N79" s="535"/>
      <c r="O79" s="535"/>
      <c r="P79" s="535"/>
      <c r="Q79" s="535"/>
      <c r="R79" s="535"/>
      <c r="S79" s="535"/>
      <c r="T79" s="535"/>
      <c r="U79" s="535"/>
      <c r="V79" s="535"/>
      <c r="W79" s="535"/>
      <c r="X79" s="535"/>
      <c r="Y79" s="535"/>
      <c r="Z79" s="535"/>
      <c r="AA79" s="535"/>
      <c r="AB79" s="630"/>
      <c r="AC79" s="630"/>
      <c r="AD79" s="539"/>
      <c r="AE79" s="616"/>
      <c r="AF79" s="615"/>
      <c r="AG79" s="615"/>
      <c r="AK79" s="58"/>
    </row>
    <row r="80" spans="1:39" s="42" customFormat="1">
      <c r="B80" s="540"/>
      <c r="C80" s="60"/>
      <c r="D80" s="541"/>
      <c r="E80" s="541"/>
      <c r="F80" s="526"/>
      <c r="G80" s="540"/>
      <c r="H80" s="540"/>
      <c r="I80" s="527"/>
      <c r="J80" s="528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629"/>
      <c r="AC80" s="629"/>
      <c r="AD80" s="528"/>
      <c r="AE80" s="615"/>
      <c r="AF80" s="615"/>
      <c r="AG80" s="615"/>
      <c r="AK80" s="58"/>
    </row>
    <row r="81" spans="1:37" s="42" customFormat="1">
      <c r="A81" s="446"/>
      <c r="B81" s="615"/>
      <c r="C81" s="615"/>
      <c r="D81" s="541"/>
      <c r="E81" s="541"/>
      <c r="F81" s="526"/>
      <c r="G81" s="527"/>
      <c r="H81" s="527"/>
      <c r="I81" s="527"/>
      <c r="J81" s="528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629"/>
      <c r="AC81" s="629"/>
      <c r="AD81" s="528"/>
      <c r="AE81" s="615"/>
      <c r="AF81" s="615"/>
      <c r="AG81" s="615"/>
      <c r="AK81" s="58"/>
    </row>
    <row r="82" spans="1:37" s="42" customFormat="1">
      <c r="A82" s="446"/>
      <c r="B82" s="615"/>
      <c r="C82" s="615"/>
      <c r="D82" s="541"/>
      <c r="E82" s="541"/>
      <c r="F82" s="526"/>
      <c r="G82" s="527"/>
      <c r="H82" s="527"/>
      <c r="I82" s="527"/>
      <c r="J82" s="528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629"/>
      <c r="AC82" s="629"/>
      <c r="AD82" s="528"/>
      <c r="AE82" s="615"/>
      <c r="AF82" s="615"/>
      <c r="AG82" s="615"/>
      <c r="AK82" s="58"/>
    </row>
    <row r="83" spans="1:37">
      <c r="A83" s="5"/>
      <c r="B83" s="563"/>
      <c r="C83" s="563"/>
      <c r="AB83" s="564"/>
      <c r="AC83" s="564"/>
      <c r="AD83" s="45"/>
      <c r="AE83" s="615"/>
      <c r="AF83" s="615"/>
      <c r="AG83" s="615"/>
    </row>
    <row r="84" spans="1:37">
      <c r="A84" s="5"/>
      <c r="B84" s="563"/>
      <c r="C84" s="563"/>
      <c r="AB84" s="564"/>
      <c r="AC84" s="564"/>
      <c r="AD84" s="45"/>
      <c r="AE84" s="615"/>
      <c r="AF84" s="615"/>
      <c r="AG84" s="615"/>
    </row>
    <row r="85" spans="1:37">
      <c r="A85" s="5"/>
      <c r="B85" s="563"/>
      <c r="C85" s="563"/>
      <c r="AB85" s="564"/>
      <c r="AC85" s="564"/>
      <c r="AD85" s="45"/>
      <c r="AE85" s="615"/>
      <c r="AF85" s="615"/>
      <c r="AG85" s="615"/>
    </row>
    <row r="86" spans="1:37">
      <c r="A86" s="5"/>
      <c r="B86" s="563"/>
      <c r="C86" s="563"/>
      <c r="AB86" s="564"/>
      <c r="AC86" s="564"/>
      <c r="AD86" s="45"/>
      <c r="AE86" s="615"/>
      <c r="AF86" s="615"/>
      <c r="AG86" s="615"/>
    </row>
    <row r="87" spans="1:37">
      <c r="A87" s="5"/>
      <c r="B87" s="563"/>
      <c r="C87" s="563"/>
      <c r="AB87" s="564"/>
      <c r="AC87" s="564"/>
      <c r="AD87" s="45"/>
      <c r="AE87" s="615"/>
      <c r="AF87" s="615"/>
      <c r="AG87" s="615"/>
    </row>
    <row r="88" spans="1:37">
      <c r="A88" s="5"/>
      <c r="B88" s="563"/>
      <c r="C88" s="563"/>
      <c r="AB88" s="564"/>
      <c r="AC88" s="564"/>
      <c r="AD88" s="45"/>
      <c r="AE88" s="615"/>
      <c r="AF88" s="615"/>
      <c r="AG88" s="615"/>
    </row>
    <row r="89" spans="1:37">
      <c r="A89" s="5"/>
      <c r="B89" s="563"/>
      <c r="C89" s="563"/>
      <c r="AB89" s="564"/>
      <c r="AC89" s="564"/>
      <c r="AD89" s="45"/>
      <c r="AE89" s="615"/>
      <c r="AF89" s="615"/>
      <c r="AG89" s="615"/>
    </row>
    <row r="90" spans="1:37">
      <c r="A90" s="5"/>
      <c r="B90" s="563"/>
      <c r="C90" s="563"/>
      <c r="AB90" s="564"/>
      <c r="AC90" s="564"/>
      <c r="AD90" s="45"/>
      <c r="AE90" s="615"/>
      <c r="AF90" s="615"/>
      <c r="AG90" s="615"/>
    </row>
    <row r="91" spans="1:37">
      <c r="A91" s="5"/>
      <c r="B91" s="563"/>
      <c r="C91" s="563"/>
      <c r="AB91" s="564"/>
      <c r="AC91" s="564"/>
      <c r="AD91" s="45"/>
      <c r="AE91" s="615"/>
      <c r="AF91" s="615"/>
      <c r="AG91" s="615"/>
    </row>
    <row r="92" spans="1:37">
      <c r="A92" s="5"/>
      <c r="B92" s="563"/>
      <c r="C92" s="563"/>
      <c r="AB92" s="564"/>
      <c r="AC92" s="564"/>
      <c r="AD92" s="45"/>
      <c r="AE92" s="615"/>
      <c r="AF92" s="615"/>
      <c r="AG92" s="615"/>
    </row>
    <row r="93" spans="1:37">
      <c r="A93" s="5"/>
      <c r="B93" s="563"/>
      <c r="C93" s="563"/>
      <c r="AB93" s="564"/>
      <c r="AC93" s="564"/>
      <c r="AD93" s="45"/>
      <c r="AE93" s="615"/>
      <c r="AF93" s="615"/>
      <c r="AG93" s="615"/>
    </row>
    <row r="94" spans="1:37">
      <c r="A94" s="5"/>
      <c r="B94" s="563"/>
      <c r="C94" s="563"/>
      <c r="AB94" s="564"/>
      <c r="AC94" s="564"/>
      <c r="AD94" s="45"/>
      <c r="AE94" s="615"/>
      <c r="AF94" s="615"/>
      <c r="AG94" s="615"/>
    </row>
    <row r="95" spans="1:37">
      <c r="A95" s="5"/>
      <c r="B95" s="563"/>
      <c r="C95" s="563"/>
      <c r="AB95" s="564"/>
      <c r="AC95" s="564"/>
      <c r="AD95" s="45"/>
      <c r="AE95" s="615"/>
      <c r="AF95" s="615"/>
      <c r="AG95" s="615"/>
    </row>
    <row r="96" spans="1:37">
      <c r="A96" s="5"/>
      <c r="B96" s="563"/>
      <c r="C96" s="563"/>
      <c r="AB96" s="564"/>
      <c r="AC96" s="564"/>
      <c r="AD96" s="45"/>
      <c r="AE96" s="615"/>
      <c r="AF96" s="615"/>
      <c r="AG96" s="615"/>
    </row>
    <row r="97" spans="1:33">
      <c r="A97" s="5"/>
      <c r="B97" s="563"/>
      <c r="C97" s="563"/>
      <c r="AB97" s="564"/>
      <c r="AC97" s="564"/>
      <c r="AD97" s="45"/>
      <c r="AE97" s="615"/>
      <c r="AF97" s="615"/>
      <c r="AG97" s="615"/>
    </row>
  </sheetData>
  <mergeCells count="123">
    <mergeCell ref="B97:C97"/>
    <mergeCell ref="B96:C96"/>
    <mergeCell ref="B95:C95"/>
    <mergeCell ref="B89:C89"/>
    <mergeCell ref="B88:C88"/>
    <mergeCell ref="B87:C87"/>
    <mergeCell ref="B94:C94"/>
    <mergeCell ref="B77:C77"/>
    <mergeCell ref="B76:C76"/>
    <mergeCell ref="B86:C86"/>
    <mergeCell ref="B85:C85"/>
    <mergeCell ref="B92:C92"/>
    <mergeCell ref="B91:C91"/>
    <mergeCell ref="B93:C93"/>
    <mergeCell ref="B84:C84"/>
    <mergeCell ref="A78:H78"/>
    <mergeCell ref="B83:C83"/>
    <mergeCell ref="B82:C82"/>
    <mergeCell ref="AB96:AC96"/>
    <mergeCell ref="AE96:AG96"/>
    <mergeCell ref="AB97:AC97"/>
    <mergeCell ref="AE97:AG97"/>
    <mergeCell ref="AB94:AC94"/>
    <mergeCell ref="AE94:AG94"/>
    <mergeCell ref="AB95:AC95"/>
    <mergeCell ref="AE95:AG95"/>
    <mergeCell ref="AB92:AC92"/>
    <mergeCell ref="AE92:AG92"/>
    <mergeCell ref="AB93:AC93"/>
    <mergeCell ref="AE93:AG93"/>
    <mergeCell ref="AB90:AC90"/>
    <mergeCell ref="AE90:AG90"/>
    <mergeCell ref="B90:C90"/>
    <mergeCell ref="AB91:AC91"/>
    <mergeCell ref="AE91:AG91"/>
    <mergeCell ref="AB89:AC89"/>
    <mergeCell ref="AE89:AG89"/>
    <mergeCell ref="AB88:AC88"/>
    <mergeCell ref="AE88:AG88"/>
    <mergeCell ref="AB87:AC87"/>
    <mergeCell ref="AE87:AG87"/>
    <mergeCell ref="AB86:AC86"/>
    <mergeCell ref="AE86:AG86"/>
    <mergeCell ref="AB85:AC85"/>
    <mergeCell ref="AE85:AG85"/>
    <mergeCell ref="AB84:AC84"/>
    <mergeCell ref="AE84:AG84"/>
    <mergeCell ref="AB83:AC83"/>
    <mergeCell ref="AE83:AG83"/>
    <mergeCell ref="AB82:AC82"/>
    <mergeCell ref="AE82:AG82"/>
    <mergeCell ref="AE78:AG78"/>
    <mergeCell ref="B81:C81"/>
    <mergeCell ref="AB81:AC81"/>
    <mergeCell ref="AE81:AG81"/>
    <mergeCell ref="AB79:AC79"/>
    <mergeCell ref="AE79:AG79"/>
    <mergeCell ref="AB80:AC80"/>
    <mergeCell ref="AE80:AG80"/>
    <mergeCell ref="AE72:AG72"/>
    <mergeCell ref="B72:C72"/>
    <mergeCell ref="AE70:AG70"/>
    <mergeCell ref="AE71:AG71"/>
    <mergeCell ref="B70:C70"/>
    <mergeCell ref="AE64:AG64"/>
    <mergeCell ref="AB77:AC77"/>
    <mergeCell ref="AE77:AG77"/>
    <mergeCell ref="S78:AC78"/>
    <mergeCell ref="I78:R78"/>
    <mergeCell ref="AB75:AC75"/>
    <mergeCell ref="AB76:AC76"/>
    <mergeCell ref="AE75:AG75"/>
    <mergeCell ref="AB72:AC72"/>
    <mergeCell ref="I71:R71"/>
    <mergeCell ref="AD70:AD71"/>
    <mergeCell ref="S70:AC70"/>
    <mergeCell ref="S71:AC71"/>
    <mergeCell ref="AE76:AG76"/>
    <mergeCell ref="A71:H71"/>
    <mergeCell ref="B65:C65"/>
    <mergeCell ref="B75:C75"/>
    <mergeCell ref="B73:C73"/>
    <mergeCell ref="B68:C68"/>
    <mergeCell ref="AB12:AC12"/>
    <mergeCell ref="AB10:AC11"/>
    <mergeCell ref="A10:A11"/>
    <mergeCell ref="B10:C11"/>
    <mergeCell ref="D10:D11"/>
    <mergeCell ref="G10:G11"/>
    <mergeCell ref="AE22:AG22"/>
    <mergeCell ref="AE69:AG69"/>
    <mergeCell ref="B69:C69"/>
    <mergeCell ref="AB69:AC69"/>
    <mergeCell ref="AE43:AH43"/>
    <mergeCell ref="Z10:Z11"/>
    <mergeCell ref="V10:W10"/>
    <mergeCell ref="X10:Y10"/>
    <mergeCell ref="Q10:U10"/>
    <mergeCell ref="M10:M11"/>
    <mergeCell ref="E10:E11"/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7"/>
  <sheetViews>
    <sheetView tabSelected="1" topLeftCell="A7" zoomScale="110" zoomScaleNormal="110" workbookViewId="0">
      <selection activeCell="K19" sqref="K19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565" t="s">
        <v>81</v>
      </c>
      <c r="B1" s="565"/>
      <c r="C1" s="565"/>
      <c r="D1" s="565"/>
      <c r="E1" s="17"/>
      <c r="F1" s="567" t="s">
        <v>53</v>
      </c>
      <c r="G1" s="567"/>
      <c r="H1" s="567"/>
      <c r="I1" s="567"/>
      <c r="J1" s="567"/>
      <c r="K1" s="567"/>
      <c r="L1" s="5"/>
    </row>
    <row r="2" spans="1:12">
      <c r="A2" s="567" t="s">
        <v>186</v>
      </c>
      <c r="B2" s="567"/>
      <c r="C2" s="567"/>
      <c r="D2" s="567"/>
      <c r="E2" s="18"/>
      <c r="F2" s="637" t="s">
        <v>0</v>
      </c>
      <c r="G2" s="637"/>
      <c r="H2" s="637"/>
      <c r="I2" s="637"/>
      <c r="J2" s="637"/>
      <c r="K2" s="637"/>
      <c r="L2" s="5"/>
    </row>
    <row r="3" spans="1:12" ht="18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35" t="s">
        <v>433</v>
      </c>
      <c r="B4" s="635"/>
      <c r="C4" s="635"/>
      <c r="D4" s="635"/>
      <c r="E4" s="635"/>
      <c r="F4" s="635"/>
      <c r="G4" s="635"/>
      <c r="H4" s="635"/>
      <c r="I4" s="635"/>
      <c r="J4" s="635"/>
      <c r="K4" s="635"/>
      <c r="L4" s="633"/>
    </row>
    <row r="5" spans="1:12" ht="19.5" customHeight="1">
      <c r="A5" s="635" t="s">
        <v>227</v>
      </c>
      <c r="B5" s="635"/>
      <c r="C5" s="635"/>
      <c r="D5" s="635"/>
      <c r="E5" s="635"/>
      <c r="F5" s="635"/>
      <c r="G5" s="635"/>
      <c r="H5" s="635"/>
      <c r="I5" s="635"/>
      <c r="J5" s="635"/>
      <c r="K5" s="635"/>
      <c r="L5" s="633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4.75" customHeight="1">
      <c r="A7" s="634" t="s">
        <v>54</v>
      </c>
      <c r="B7" s="634" t="s">
        <v>51</v>
      </c>
      <c r="C7" s="634" t="s">
        <v>55</v>
      </c>
      <c r="D7" s="634" t="s">
        <v>4</v>
      </c>
      <c r="E7" s="634" t="s">
        <v>421</v>
      </c>
      <c r="F7" s="634"/>
      <c r="G7" s="634"/>
      <c r="H7" s="634" t="s">
        <v>434</v>
      </c>
      <c r="I7" s="634"/>
      <c r="J7" s="634"/>
      <c r="K7" s="636" t="s">
        <v>49</v>
      </c>
      <c r="L7" s="37"/>
    </row>
    <row r="8" spans="1:12" s="38" customFormat="1" ht="24.75" customHeight="1">
      <c r="A8" s="634"/>
      <c r="B8" s="634"/>
      <c r="C8" s="634"/>
      <c r="D8" s="634"/>
      <c r="E8" s="73" t="s">
        <v>41</v>
      </c>
      <c r="F8" s="74" t="s">
        <v>181</v>
      </c>
      <c r="G8" s="74" t="s">
        <v>180</v>
      </c>
      <c r="H8" s="73" t="s">
        <v>41</v>
      </c>
      <c r="I8" s="74" t="s">
        <v>181</v>
      </c>
      <c r="J8" s="74" t="s">
        <v>276</v>
      </c>
      <c r="K8" s="636"/>
      <c r="L8" s="39"/>
    </row>
    <row r="9" spans="1:12" s="78" customFormat="1" ht="62.25" customHeight="1">
      <c r="A9" s="221" t="s">
        <v>32</v>
      </c>
      <c r="B9" s="222" t="s">
        <v>136</v>
      </c>
      <c r="C9" s="210" t="s">
        <v>420</v>
      </c>
      <c r="D9" s="210" t="s">
        <v>383</v>
      </c>
      <c r="E9" s="221">
        <v>35</v>
      </c>
      <c r="F9" s="256"/>
      <c r="G9" s="210"/>
      <c r="H9" s="221">
        <v>35</v>
      </c>
      <c r="I9" s="257">
        <v>0</v>
      </c>
      <c r="J9" s="210"/>
      <c r="K9" s="225" t="s">
        <v>424</v>
      </c>
      <c r="L9" s="39"/>
    </row>
    <row r="10" spans="1:12" s="78" customFormat="1" ht="62.25" customHeight="1">
      <c r="A10" s="221" t="s">
        <v>33</v>
      </c>
      <c r="B10" s="222" t="s">
        <v>183</v>
      </c>
      <c r="C10" s="210" t="s">
        <v>426</v>
      </c>
      <c r="D10" s="210" t="s">
        <v>383</v>
      </c>
      <c r="E10" s="221">
        <v>45</v>
      </c>
      <c r="F10" s="256">
        <v>5159700</v>
      </c>
      <c r="G10" s="210"/>
      <c r="H10" s="221">
        <v>45</v>
      </c>
      <c r="I10" s="257">
        <v>5159700</v>
      </c>
      <c r="J10" s="210"/>
      <c r="K10" s="225" t="s">
        <v>427</v>
      </c>
      <c r="L10" s="39"/>
    </row>
    <row r="11" spans="1:12" s="78" customFormat="1" ht="62.25" customHeight="1">
      <c r="A11" s="221" t="s">
        <v>34</v>
      </c>
      <c r="B11" s="222" t="s">
        <v>305</v>
      </c>
      <c r="C11" s="210" t="s">
        <v>428</v>
      </c>
      <c r="D11" s="210" t="s">
        <v>383</v>
      </c>
      <c r="E11" s="221">
        <v>43</v>
      </c>
      <c r="F11" s="256">
        <v>5358132</v>
      </c>
      <c r="G11" s="210"/>
      <c r="H11" s="221">
        <v>43</v>
      </c>
      <c r="I11" s="257">
        <v>5358132</v>
      </c>
      <c r="J11" s="210"/>
      <c r="K11" s="225" t="s">
        <v>429</v>
      </c>
      <c r="L11" s="39"/>
    </row>
    <row r="12" spans="1:12" s="78" customFormat="1" ht="55.5" customHeight="1">
      <c r="A12" s="221" t="s">
        <v>35</v>
      </c>
      <c r="B12" s="222" t="s">
        <v>259</v>
      </c>
      <c r="C12" s="210" t="s">
        <v>431</v>
      </c>
      <c r="D12" s="210" t="s">
        <v>383</v>
      </c>
      <c r="E12" s="221">
        <v>13</v>
      </c>
      <c r="F12" s="256">
        <v>5796923</v>
      </c>
      <c r="G12" s="210"/>
      <c r="H12" s="221">
        <v>13</v>
      </c>
      <c r="I12" s="257">
        <v>5796923</v>
      </c>
      <c r="J12" s="210"/>
      <c r="K12" s="225" t="s">
        <v>432</v>
      </c>
      <c r="L12" s="39"/>
    </row>
    <row r="13" spans="1:12" s="474" customFormat="1" ht="10.9" customHeight="1">
      <c r="A13" s="467"/>
      <c r="B13" s="468"/>
      <c r="C13" s="469"/>
      <c r="D13" s="469"/>
      <c r="E13" s="470"/>
      <c r="F13" s="471"/>
      <c r="G13" s="469"/>
      <c r="H13" s="470"/>
      <c r="I13" s="471"/>
      <c r="J13" s="469"/>
      <c r="K13" s="472"/>
      <c r="L13" s="473"/>
    </row>
    <row r="14" spans="1:12" s="479" customFormat="1" ht="16.5" customHeight="1">
      <c r="A14" s="475"/>
      <c r="B14" s="639"/>
      <c r="C14" s="639"/>
      <c r="D14" s="639"/>
      <c r="E14" s="639"/>
      <c r="F14" s="476"/>
      <c r="G14" s="477"/>
      <c r="H14" s="638" t="s">
        <v>436</v>
      </c>
      <c r="I14" s="638"/>
      <c r="J14" s="638"/>
      <c r="K14" s="638"/>
      <c r="L14" s="478"/>
    </row>
    <row r="15" spans="1:12" ht="18" customHeight="1">
      <c r="A15" s="631" t="s">
        <v>58</v>
      </c>
      <c r="B15" s="631"/>
      <c r="C15" s="631"/>
      <c r="D15" s="631" t="s">
        <v>184</v>
      </c>
      <c r="E15" s="631"/>
      <c r="F15" s="631"/>
      <c r="G15" s="631"/>
      <c r="H15" s="631" t="s">
        <v>82</v>
      </c>
      <c r="I15" s="631"/>
      <c r="J15" s="631"/>
      <c r="K15" s="631"/>
      <c r="L15" s="2"/>
    </row>
    <row r="16" spans="1:12" ht="13.5" customHeight="1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40"/>
      <c r="L16" s="8"/>
    </row>
    <row r="17" spans="1:12" ht="15.7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40"/>
      <c r="L17" s="5"/>
    </row>
    <row r="18" spans="1:12" ht="20.2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40"/>
      <c r="L18" s="5"/>
    </row>
    <row r="19" spans="1:12" ht="16.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40"/>
      <c r="L19" s="5"/>
    </row>
    <row r="20" spans="1:12" ht="17.2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40"/>
      <c r="L20" s="5"/>
    </row>
    <row r="21" spans="1:12" s="57" customFormat="1">
      <c r="A21" s="631" t="s">
        <v>228</v>
      </c>
      <c r="B21" s="631"/>
      <c r="C21" s="631"/>
      <c r="D21" s="631" t="s">
        <v>124</v>
      </c>
      <c r="E21" s="631"/>
      <c r="F21" s="631"/>
      <c r="G21" s="631"/>
      <c r="H21" s="631" t="s">
        <v>121</v>
      </c>
      <c r="I21" s="631"/>
      <c r="J21" s="631"/>
      <c r="K21" s="631"/>
      <c r="L21" s="12"/>
    </row>
    <row r="22" spans="1:12" s="57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2"/>
    </row>
    <row r="23" spans="1:12" s="5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5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5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5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5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ht="16.5" customHeight="1">
      <c r="A28" s="632"/>
      <c r="B28" s="632"/>
      <c r="C28" s="632"/>
      <c r="D28" s="632"/>
      <c r="E28" s="632"/>
      <c r="F28" s="632"/>
      <c r="G28" s="632"/>
      <c r="H28" s="632"/>
      <c r="I28" s="14"/>
      <c r="J28" s="14"/>
      <c r="K28" s="14"/>
      <c r="L28" s="5"/>
    </row>
    <row r="29" spans="1:12">
      <c r="A29" s="8"/>
      <c r="B29" s="567"/>
      <c r="C29" s="567"/>
      <c r="D29" s="567"/>
      <c r="E29" s="567"/>
      <c r="F29" s="567"/>
      <c r="G29" s="567"/>
      <c r="H29" s="567"/>
      <c r="I29" s="5"/>
      <c r="J29" s="5"/>
      <c r="K29" s="2"/>
      <c r="L29" s="5"/>
    </row>
    <row r="30" spans="1:12">
      <c r="A30" s="5"/>
      <c r="B30" s="5"/>
      <c r="C30" s="5"/>
      <c r="D30" s="5"/>
      <c r="E30" s="5"/>
      <c r="F30" s="27"/>
      <c r="G30" s="27"/>
      <c r="H30" s="5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7"/>
      <c r="G31" s="27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7"/>
      <c r="G32" s="27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7"/>
      <c r="G33" s="27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7"/>
      <c r="G34" s="27"/>
      <c r="H34" s="5"/>
      <c r="I34" s="5"/>
      <c r="J34" s="5"/>
      <c r="K34" s="2"/>
      <c r="L34" s="5"/>
    </row>
    <row r="35" spans="1:12">
      <c r="A35" s="28"/>
      <c r="B35" s="28"/>
      <c r="C35" s="28"/>
      <c r="D35" s="28"/>
      <c r="E35" s="28"/>
      <c r="F35" s="29"/>
      <c r="G35" s="29"/>
      <c r="H35" s="28"/>
      <c r="I35" s="28"/>
      <c r="J35" s="28"/>
      <c r="K35" s="28"/>
      <c r="L35" s="28"/>
    </row>
    <row r="36" spans="1:12">
      <c r="A36" s="14"/>
    </row>
    <row r="37" spans="1:12" ht="17.25">
      <c r="A37" s="1"/>
    </row>
  </sheetData>
  <mergeCells count="24">
    <mergeCell ref="F1:K1"/>
    <mergeCell ref="F2:K2"/>
    <mergeCell ref="A15:C15"/>
    <mergeCell ref="A7:A8"/>
    <mergeCell ref="H14:K14"/>
    <mergeCell ref="H15:K15"/>
    <mergeCell ref="A1:D1"/>
    <mergeCell ref="A2:D2"/>
    <mergeCell ref="B14:E14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21:K21"/>
    <mergeCell ref="D15:G15"/>
    <mergeCell ref="D21:G21"/>
    <mergeCell ref="A28:H28"/>
    <mergeCell ref="B29:H29"/>
    <mergeCell ref="A21:C21"/>
  </mergeCells>
  <phoneticPr fontId="17" type="noConversion"/>
  <printOptions horizontalCentered="1"/>
  <pageMargins left="0.23" right="0.18" top="0.48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40" t="s">
        <v>243</v>
      </c>
      <c r="B1" s="640"/>
      <c r="C1" s="640"/>
      <c r="D1" s="640"/>
    </row>
    <row r="2" spans="1:9">
      <c r="A2" s="567" t="s">
        <v>187</v>
      </c>
      <c r="B2" s="567"/>
      <c r="C2" s="567"/>
      <c r="D2" s="567"/>
      <c r="E2" s="8"/>
    </row>
    <row r="3" spans="1:9">
      <c r="A3" s="565"/>
      <c r="B3" s="565"/>
      <c r="C3" s="565"/>
      <c r="D3" s="4"/>
      <c r="E3" s="24"/>
    </row>
    <row r="4" spans="1:9" ht="16.5">
      <c r="A4" s="641" t="s">
        <v>194</v>
      </c>
      <c r="B4" s="641"/>
      <c r="C4" s="641"/>
      <c r="D4" s="641"/>
      <c r="E4" s="641"/>
    </row>
    <row r="5" spans="1:9" ht="16.5">
      <c r="A5" s="641" t="s">
        <v>361</v>
      </c>
      <c r="B5" s="641"/>
      <c r="C5" s="641"/>
      <c r="D5" s="641"/>
      <c r="E5" s="641"/>
    </row>
    <row r="6" spans="1:9" ht="18" customHeight="1">
      <c r="A6" s="5"/>
      <c r="B6" s="5" t="s">
        <v>182</v>
      </c>
      <c r="C6" s="5"/>
      <c r="D6" s="11"/>
      <c r="E6" s="10"/>
    </row>
    <row r="7" spans="1:9" s="220" customFormat="1" ht="21.75" customHeight="1">
      <c r="A7" s="219" t="s">
        <v>195</v>
      </c>
      <c r="B7" s="634" t="s">
        <v>196</v>
      </c>
      <c r="C7" s="634"/>
      <c r="D7" s="213" t="s">
        <v>358</v>
      </c>
      <c r="E7" s="20" t="s">
        <v>49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646" t="s">
        <v>244</v>
      </c>
      <c r="C12" s="647"/>
      <c r="D12" s="215"/>
      <c r="E12" s="216"/>
      <c r="H12" s="218"/>
    </row>
    <row r="13" spans="1:9" ht="23.25" customHeight="1">
      <c r="A13" s="168"/>
      <c r="B13" s="169" t="s">
        <v>197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198</v>
      </c>
      <c r="C14" s="174"/>
      <c r="D14" s="186">
        <f>D13*25.5/100</f>
        <v>1539191.73</v>
      </c>
      <c r="E14" s="187" t="s">
        <v>278</v>
      </c>
    </row>
    <row r="15" spans="1:9" ht="23.25" customHeight="1">
      <c r="A15" s="172"/>
      <c r="B15" s="173" t="s">
        <v>199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200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644" t="s">
        <v>201</v>
      </c>
      <c r="C17" s="645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202</v>
      </c>
      <c r="C20" s="197" t="s">
        <v>321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642" t="s">
        <v>360</v>
      </c>
      <c r="E22" s="642"/>
    </row>
    <row r="23" spans="1:9" s="199" customFormat="1" ht="14.25">
      <c r="A23" s="643" t="s">
        <v>203</v>
      </c>
      <c r="B23" s="643"/>
      <c r="C23" s="643"/>
      <c r="D23" s="198" t="s">
        <v>184</v>
      </c>
      <c r="E23" s="198" t="s">
        <v>82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31" t="s">
        <v>228</v>
      </c>
      <c r="B29" s="631"/>
      <c r="C29" s="631"/>
      <c r="D29" s="9" t="s">
        <v>124</v>
      </c>
      <c r="E29" s="9" t="s">
        <v>121</v>
      </c>
    </row>
    <row r="30" spans="1:9">
      <c r="A30" s="201" t="str">
        <f ca="1">CELL("filename")</f>
        <v>E:\DULIEUMAYCU\Quynh chung\Quynh Exel\2023\Luong\Co huu\[Bang luong BC T01 - 2023.xlsx]BC</v>
      </c>
      <c r="B30" s="201"/>
      <c r="C30" s="201"/>
      <c r="D30" s="201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6"/>
  <sheetViews>
    <sheetView workbookViewId="0">
      <selection activeCell="D14" sqref="D14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75" customWidth="1"/>
    <col min="11" max="11" width="15" customWidth="1"/>
    <col min="12" max="12" width="11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40" t="s">
        <v>80</v>
      </c>
      <c r="B1" s="640"/>
      <c r="C1" s="640"/>
      <c r="D1" s="640"/>
      <c r="E1" s="567" t="s">
        <v>18</v>
      </c>
      <c r="F1" s="567"/>
      <c r="G1" s="567"/>
      <c r="H1" s="567"/>
      <c r="I1" s="567"/>
      <c r="J1" s="567"/>
      <c r="K1" s="567"/>
      <c r="L1" s="567"/>
      <c r="M1" s="567"/>
      <c r="N1" s="3"/>
    </row>
    <row r="2" spans="1:15" ht="17.25">
      <c r="A2" s="637" t="s">
        <v>188</v>
      </c>
      <c r="B2" s="637"/>
      <c r="C2" s="637"/>
      <c r="D2" s="637"/>
      <c r="E2" s="637" t="s">
        <v>19</v>
      </c>
      <c r="F2" s="637"/>
      <c r="G2" s="637"/>
      <c r="H2" s="637"/>
      <c r="I2" s="637"/>
      <c r="J2" s="637"/>
      <c r="K2" s="637"/>
      <c r="L2" s="637"/>
      <c r="M2" s="637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11" t="s">
        <v>192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3"/>
    </row>
    <row r="5" spans="1:15" ht="18.75">
      <c r="A5" s="611" t="s">
        <v>411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231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568" t="s">
        <v>1</v>
      </c>
      <c r="K9" s="568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63</v>
      </c>
      <c r="E11" s="20" t="s">
        <v>4</v>
      </c>
      <c r="F11" s="20" t="s">
        <v>285</v>
      </c>
      <c r="G11" s="20" t="s">
        <v>298</v>
      </c>
      <c r="H11" s="20" t="s">
        <v>71</v>
      </c>
      <c r="I11" s="166" t="s">
        <v>62</v>
      </c>
      <c r="J11" s="20" t="s">
        <v>48</v>
      </c>
      <c r="K11" s="20" t="s">
        <v>72</v>
      </c>
      <c r="L11" s="20" t="s">
        <v>22</v>
      </c>
      <c r="M11" s="20" t="s">
        <v>49</v>
      </c>
      <c r="N11" s="23"/>
      <c r="O11" s="23"/>
    </row>
    <row r="12" spans="1:15" s="36" customFormat="1" ht="13.5" customHeight="1">
      <c r="A12" s="34" t="s">
        <v>46</v>
      </c>
      <c r="B12" s="651" t="s">
        <v>42</v>
      </c>
      <c r="C12" s="652"/>
      <c r="D12" s="76" t="s">
        <v>43</v>
      </c>
      <c r="E12" s="34" t="s">
        <v>44</v>
      </c>
      <c r="F12" s="34" t="s">
        <v>75</v>
      </c>
      <c r="G12" s="34"/>
      <c r="H12" s="268" t="s">
        <v>47</v>
      </c>
      <c r="I12" s="34" t="s">
        <v>47</v>
      </c>
      <c r="J12" s="34" t="s">
        <v>45</v>
      </c>
      <c r="K12" s="34" t="s">
        <v>292</v>
      </c>
      <c r="L12" s="34" t="s">
        <v>77</v>
      </c>
      <c r="M12" s="34" t="s">
        <v>160</v>
      </c>
      <c r="N12" s="35"/>
      <c r="O12" s="35"/>
    </row>
    <row r="13" spans="1:15" s="5" customFormat="1" ht="37.5" customHeight="1">
      <c r="A13" s="376" t="s">
        <v>32</v>
      </c>
      <c r="B13" s="380"/>
      <c r="C13" s="381"/>
      <c r="D13" s="382"/>
      <c r="E13" s="379" t="s">
        <v>383</v>
      </c>
      <c r="F13" s="377" t="s">
        <v>245</v>
      </c>
      <c r="G13" s="378">
        <v>1</v>
      </c>
      <c r="H13" s="122">
        <v>5358132</v>
      </c>
      <c r="I13" s="123"/>
      <c r="J13" s="435">
        <v>1</v>
      </c>
      <c r="K13" s="124">
        <f>H13*J13*85%</f>
        <v>4554412.2</v>
      </c>
      <c r="L13" s="121"/>
      <c r="M13" s="125" t="s">
        <v>410</v>
      </c>
      <c r="N13" s="23"/>
      <c r="O13" s="224"/>
    </row>
    <row r="14" spans="1:15" s="5" customFormat="1" ht="37.5" customHeight="1">
      <c r="A14" s="376" t="s">
        <v>33</v>
      </c>
      <c r="B14" s="380"/>
      <c r="C14" s="381"/>
      <c r="D14" s="431"/>
      <c r="E14" s="379" t="s">
        <v>383</v>
      </c>
      <c r="F14" s="377" t="s">
        <v>248</v>
      </c>
      <c r="G14" s="378">
        <v>1</v>
      </c>
      <c r="H14" s="432">
        <v>5007600</v>
      </c>
      <c r="I14" s="433"/>
      <c r="J14" s="436">
        <v>1</v>
      </c>
      <c r="K14" s="124">
        <f>H14*J14*85%</f>
        <v>4256460</v>
      </c>
      <c r="L14" s="376"/>
      <c r="M14" s="125" t="s">
        <v>410</v>
      </c>
      <c r="N14" s="23"/>
      <c r="O14" s="224"/>
    </row>
    <row r="15" spans="1:15" s="5" customFormat="1" ht="25.5" customHeight="1">
      <c r="A15" s="20"/>
      <c r="B15" s="649" t="s">
        <v>50</v>
      </c>
      <c r="C15" s="650"/>
      <c r="D15" s="22"/>
      <c r="E15" s="20"/>
      <c r="F15" s="154"/>
      <c r="G15" s="154">
        <f>SUM(G13:G14)</f>
        <v>2</v>
      </c>
      <c r="H15" s="330">
        <f>SUM(H13:H14)</f>
        <v>10365732</v>
      </c>
      <c r="I15" s="32" t="e">
        <f>SUM(#REF!)</f>
        <v>#REF!</v>
      </c>
      <c r="J15" s="331">
        <f>SUM(J13:J14)</f>
        <v>2</v>
      </c>
      <c r="K15" s="126">
        <f>SUM(K13:K14)</f>
        <v>8810872.1999999993</v>
      </c>
      <c r="L15" s="31"/>
      <c r="M15" s="31"/>
      <c r="N15" s="23"/>
      <c r="O15" s="224"/>
    </row>
    <row r="16" spans="1:15" s="5" customFormat="1" ht="5.25" customHeight="1">
      <c r="I16" s="4"/>
      <c r="J16" s="4"/>
      <c r="K16" s="4"/>
      <c r="N16" s="7"/>
    </row>
    <row r="17" spans="1:14" s="5" customFormat="1" ht="18" customHeight="1">
      <c r="B17" s="41" t="s">
        <v>123</v>
      </c>
      <c r="C17" s="568" t="s">
        <v>413</v>
      </c>
      <c r="D17" s="568"/>
      <c r="E17" s="568"/>
      <c r="F17" s="568"/>
      <c r="G17" s="568"/>
      <c r="H17" s="568"/>
      <c r="I17" s="568"/>
      <c r="J17" s="568"/>
      <c r="K17" s="568"/>
      <c r="L17" s="568"/>
      <c r="M17" s="12"/>
    </row>
    <row r="18" spans="1:14" s="5" customFormat="1" ht="8.25" customHeight="1">
      <c r="B18" s="12"/>
      <c r="C18" s="12"/>
      <c r="D18" s="12"/>
      <c r="E18" s="12"/>
      <c r="F18" s="12"/>
      <c r="G18" s="12"/>
      <c r="H18" s="12"/>
      <c r="I18" s="8"/>
      <c r="J18" s="8"/>
      <c r="K18" s="8"/>
      <c r="L18" s="12"/>
      <c r="N18" s="7"/>
    </row>
    <row r="19" spans="1:14" s="5" customFormat="1">
      <c r="K19" s="648" t="s">
        <v>412</v>
      </c>
      <c r="L19" s="648"/>
      <c r="M19" s="648"/>
      <c r="N19" s="7"/>
    </row>
    <row r="20" spans="1:14" s="14" customFormat="1">
      <c r="A20" s="631" t="s">
        <v>13</v>
      </c>
      <c r="B20" s="631"/>
      <c r="C20" s="631"/>
      <c r="D20" s="631"/>
      <c r="E20" s="631"/>
      <c r="F20" s="631" t="s">
        <v>184</v>
      </c>
      <c r="G20" s="631"/>
      <c r="H20" s="631"/>
      <c r="I20" s="631"/>
      <c r="J20" s="631"/>
      <c r="K20" s="631" t="s">
        <v>14</v>
      </c>
      <c r="L20" s="631"/>
      <c r="M20" s="631"/>
      <c r="N20" s="33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58" customFormat="1">
      <c r="A25" s="631" t="s">
        <v>228</v>
      </c>
      <c r="B25" s="631"/>
      <c r="C25" s="631"/>
      <c r="D25" s="631"/>
      <c r="E25" s="631"/>
      <c r="F25" s="631" t="s">
        <v>124</v>
      </c>
      <c r="G25" s="631"/>
      <c r="H25" s="631"/>
      <c r="I25" s="631"/>
      <c r="J25" s="631"/>
      <c r="K25" s="631" t="s">
        <v>121</v>
      </c>
      <c r="L25" s="631"/>
      <c r="M25" s="631"/>
    </row>
    <row r="26" spans="1:14" ht="17.25">
      <c r="A26" s="1"/>
    </row>
  </sheetData>
  <mergeCells count="17">
    <mergeCell ref="A1:D1"/>
    <mergeCell ref="A2:D2"/>
    <mergeCell ref="E1:M1"/>
    <mergeCell ref="B15:C15"/>
    <mergeCell ref="B12:C12"/>
    <mergeCell ref="A4:M4"/>
    <mergeCell ref="A5:M5"/>
    <mergeCell ref="A25:E25"/>
    <mergeCell ref="F25:J25"/>
    <mergeCell ref="K25:M25"/>
    <mergeCell ref="E2:M2"/>
    <mergeCell ref="J9:K9"/>
    <mergeCell ref="A20:E20"/>
    <mergeCell ref="C17:L17"/>
    <mergeCell ref="K19:M19"/>
    <mergeCell ref="K20:M20"/>
    <mergeCell ref="F20:J20"/>
  </mergeCells>
  <phoneticPr fontId="17" type="noConversion"/>
  <pageMargins left="0.36" right="0.16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H10" sqref="H10:H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09" t="s">
        <v>80</v>
      </c>
      <c r="B1" s="609"/>
      <c r="C1" s="609"/>
      <c r="D1" s="609"/>
      <c r="E1" s="609"/>
      <c r="F1" s="609"/>
      <c r="G1" s="609"/>
      <c r="H1" s="609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37" t="s">
        <v>187</v>
      </c>
      <c r="B2" s="637"/>
      <c r="C2" s="637"/>
      <c r="D2" s="637"/>
      <c r="E2" s="637"/>
      <c r="F2" s="637"/>
      <c r="G2" s="637"/>
      <c r="H2" s="637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565"/>
      <c r="D3" s="565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45"/>
      <c r="AD3" s="4"/>
      <c r="AE3" s="565"/>
      <c r="AF3" s="565"/>
      <c r="AG3" s="610"/>
      <c r="AH3" s="610"/>
    </row>
    <row r="4" spans="1:37" ht="22.5" customHeight="1">
      <c r="A4" s="611" t="s">
        <v>192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1"/>
      <c r="M4" s="611"/>
      <c r="N4" s="611"/>
      <c r="O4" s="611"/>
      <c r="P4" s="611"/>
      <c r="Q4" s="611"/>
      <c r="R4" s="611"/>
      <c r="S4" s="611"/>
      <c r="T4" s="611"/>
      <c r="U4" s="611"/>
      <c r="V4" s="611"/>
      <c r="W4" s="611"/>
      <c r="X4" s="611"/>
      <c r="Y4" s="611"/>
      <c r="Z4" s="611"/>
      <c r="AA4" s="611"/>
      <c r="AB4" s="611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11" t="s">
        <v>386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88</v>
      </c>
      <c r="D6" s="577"/>
      <c r="E6" s="577"/>
      <c r="F6" s="577"/>
      <c r="G6" s="577"/>
      <c r="H6" s="577"/>
      <c r="Q6" s="48" t="s">
        <v>231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577"/>
      <c r="E7" s="577"/>
      <c r="F7" s="577"/>
      <c r="G7" s="577"/>
      <c r="H7" s="577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04"/>
      <c r="E8" s="604"/>
      <c r="F8" s="604"/>
      <c r="G8" s="604"/>
      <c r="H8" s="604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05" t="s">
        <v>2</v>
      </c>
      <c r="B10" s="605" t="s">
        <v>3</v>
      </c>
      <c r="C10" s="605"/>
      <c r="D10" s="606" t="s">
        <v>52</v>
      </c>
      <c r="E10" s="602" t="s">
        <v>238</v>
      </c>
      <c r="F10" s="607" t="s">
        <v>15</v>
      </c>
      <c r="G10" s="589" t="s">
        <v>131</v>
      </c>
      <c r="H10" s="602" t="s">
        <v>273</v>
      </c>
      <c r="I10" s="598" t="s">
        <v>181</v>
      </c>
      <c r="J10" s="598" t="s">
        <v>269</v>
      </c>
      <c r="K10" s="598" t="s">
        <v>270</v>
      </c>
      <c r="L10" s="598" t="s">
        <v>171</v>
      </c>
      <c r="M10" s="600"/>
      <c r="N10" s="602" t="s">
        <v>149</v>
      </c>
      <c r="O10" s="602" t="s">
        <v>150</v>
      </c>
      <c r="P10" s="589" t="s">
        <v>151</v>
      </c>
      <c r="Q10" s="582" t="s">
        <v>68</v>
      </c>
      <c r="R10" s="583"/>
      <c r="S10" s="583"/>
      <c r="T10" s="583"/>
      <c r="U10" s="584"/>
      <c r="V10" s="585" t="s">
        <v>169</v>
      </c>
      <c r="W10" s="586"/>
      <c r="X10" s="585" t="s">
        <v>170</v>
      </c>
      <c r="Y10" s="586"/>
      <c r="Z10" s="589" t="s">
        <v>155</v>
      </c>
      <c r="AA10" s="591" t="s">
        <v>5</v>
      </c>
      <c r="AB10" s="592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595"/>
      <c r="AJ10" s="87"/>
      <c r="AK10" s="79"/>
    </row>
    <row r="11" spans="1:37" s="43" customFormat="1" ht="41.25" customHeight="1">
      <c r="A11" s="605"/>
      <c r="B11" s="605"/>
      <c r="C11" s="605"/>
      <c r="D11" s="606"/>
      <c r="E11" s="603"/>
      <c r="F11" s="608"/>
      <c r="G11" s="590"/>
      <c r="H11" s="603"/>
      <c r="I11" s="599"/>
      <c r="J11" s="599"/>
      <c r="K11" s="599"/>
      <c r="L11" s="599"/>
      <c r="M11" s="601"/>
      <c r="N11" s="603"/>
      <c r="O11" s="603"/>
      <c r="P11" s="590"/>
      <c r="Q11" s="140" t="s">
        <v>115</v>
      </c>
      <c r="R11" s="140" t="s">
        <v>69</v>
      </c>
      <c r="S11" s="140" t="s">
        <v>61</v>
      </c>
      <c r="T11" s="138" t="s">
        <v>152</v>
      </c>
      <c r="U11" s="138" t="s">
        <v>153</v>
      </c>
      <c r="V11" s="138" t="s">
        <v>86</v>
      </c>
      <c r="W11" s="150" t="s">
        <v>171</v>
      </c>
      <c r="X11" s="138" t="s">
        <v>86</v>
      </c>
      <c r="Y11" s="150" t="s">
        <v>171</v>
      </c>
      <c r="Z11" s="590"/>
      <c r="AA11" s="593"/>
      <c r="AB11" s="594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595"/>
      <c r="AJ11" s="87"/>
      <c r="AK11" s="79"/>
    </row>
    <row r="12" spans="1:37" s="43" customFormat="1" ht="27.75" customHeight="1">
      <c r="A12" s="82" t="s">
        <v>156</v>
      </c>
      <c r="B12" s="252" t="s">
        <v>157</v>
      </c>
      <c r="C12" s="253"/>
      <c r="D12" s="83" t="s">
        <v>158</v>
      </c>
      <c r="E12" s="83"/>
      <c r="F12" s="148"/>
      <c r="G12" s="161" t="s">
        <v>159</v>
      </c>
      <c r="H12" s="149" t="s">
        <v>46</v>
      </c>
      <c r="I12" s="254" t="s">
        <v>42</v>
      </c>
      <c r="J12" s="254"/>
      <c r="K12" s="254" t="s">
        <v>43</v>
      </c>
      <c r="L12" s="254" t="s">
        <v>271</v>
      </c>
      <c r="M12" s="149"/>
      <c r="N12" s="149" t="s">
        <v>75</v>
      </c>
      <c r="O12" s="149" t="s">
        <v>47</v>
      </c>
      <c r="P12" s="254" t="s">
        <v>177</v>
      </c>
      <c r="Q12" s="149" t="s">
        <v>76</v>
      </c>
      <c r="R12" s="149" t="s">
        <v>77</v>
      </c>
      <c r="S12" s="149" t="s">
        <v>160</v>
      </c>
      <c r="T12" s="149" t="s">
        <v>161</v>
      </c>
      <c r="U12" s="254" t="s">
        <v>178</v>
      </c>
      <c r="V12" s="149" t="s">
        <v>162</v>
      </c>
      <c r="W12" s="149" t="s">
        <v>163</v>
      </c>
      <c r="X12" s="149" t="s">
        <v>164</v>
      </c>
      <c r="Y12" s="149" t="s">
        <v>172</v>
      </c>
      <c r="Z12" s="254" t="s">
        <v>179</v>
      </c>
      <c r="AA12" s="596" t="s">
        <v>173</v>
      </c>
      <c r="AB12" s="597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2"/>
      <c r="C13" s="130"/>
      <c r="D13" s="229"/>
      <c r="E13" s="313"/>
      <c r="F13" s="314"/>
      <c r="G13" s="315" t="s">
        <v>249</v>
      </c>
      <c r="H13" s="316">
        <v>1</v>
      </c>
      <c r="I13" s="131">
        <v>4420000</v>
      </c>
      <c r="J13" s="237"/>
      <c r="K13" s="131"/>
      <c r="L13" s="131">
        <f>ROUND(I13+K13,0)</f>
        <v>4420000</v>
      </c>
      <c r="M13" s="131"/>
      <c r="N13" s="131">
        <f>L13/24*M13</f>
        <v>0</v>
      </c>
      <c r="O13" s="131"/>
      <c r="P13" s="131">
        <f>L13-N13+O13</f>
        <v>4420000</v>
      </c>
      <c r="Q13" s="131">
        <f>P13*8%</f>
        <v>353600</v>
      </c>
      <c r="R13" s="132">
        <f>P13*1.5%</f>
        <v>66300</v>
      </c>
      <c r="S13" s="131">
        <f>P13*1%</f>
        <v>44200</v>
      </c>
      <c r="T13" s="132"/>
      <c r="U13" s="132">
        <f>SUM(Q13:T13)</f>
        <v>464100</v>
      </c>
      <c r="V13" s="132"/>
      <c r="W13" s="317"/>
      <c r="X13" s="317"/>
      <c r="Y13" s="317"/>
      <c r="Z13" s="131">
        <f>P13-U13+W13+Y13</f>
        <v>3955900</v>
      </c>
      <c r="AA13" s="133"/>
      <c r="AB13" s="318"/>
      <c r="AC13" s="255"/>
      <c r="AD13" s="117"/>
      <c r="AE13" s="144"/>
      <c r="AF13" s="269"/>
      <c r="AJ13" s="105"/>
    </row>
    <row r="14" spans="1:37" ht="22.5" customHeight="1">
      <c r="A14" s="88"/>
      <c r="B14" s="574" t="s">
        <v>11</v>
      </c>
      <c r="C14" s="575"/>
      <c r="D14" s="161"/>
      <c r="E14" s="161"/>
      <c r="F14" s="82"/>
      <c r="G14" s="82"/>
      <c r="H14" s="89">
        <v>2</v>
      </c>
      <c r="I14" s="80">
        <f>SUM(I13:I13)</f>
        <v>4420000</v>
      </c>
      <c r="J14" s="80">
        <f>SUM(J13:J13)</f>
        <v>0</v>
      </c>
      <c r="K14" s="80">
        <f>SUM(K13:K13)</f>
        <v>0</v>
      </c>
      <c r="L14" s="80">
        <f>SUM(L13:L13)</f>
        <v>4420000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4420000</v>
      </c>
      <c r="Q14" s="80">
        <f t="shared" si="0"/>
        <v>353600</v>
      </c>
      <c r="R14" s="80">
        <f t="shared" si="0"/>
        <v>66300</v>
      </c>
      <c r="S14" s="80">
        <f t="shared" si="0"/>
        <v>44200</v>
      </c>
      <c r="T14" s="80">
        <f t="shared" si="0"/>
        <v>0</v>
      </c>
      <c r="U14" s="80">
        <f t="shared" si="0"/>
        <v>464100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3955900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576" t="s">
        <v>12</v>
      </c>
      <c r="C16" s="576"/>
      <c r="D16" s="17" t="s">
        <v>387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576"/>
      <c r="C17" s="576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77"/>
      <c r="AB17" s="577"/>
      <c r="AC17" s="50"/>
      <c r="AD17" s="566"/>
      <c r="AE17" s="563"/>
      <c r="AF17" s="563"/>
    </row>
    <row r="18" spans="1:38" ht="15.75" customHeight="1">
      <c r="A18" s="5"/>
      <c r="B18" s="563"/>
      <c r="C18" s="563"/>
      <c r="D18" s="7"/>
      <c r="E18" s="7"/>
      <c r="F18" s="207"/>
      <c r="G18" s="5"/>
      <c r="H18" s="5"/>
      <c r="S18" s="578" t="s">
        <v>380</v>
      </c>
      <c r="T18" s="578"/>
      <c r="U18" s="578"/>
      <c r="V18" s="578"/>
      <c r="W18" s="578"/>
      <c r="X18" s="578"/>
      <c r="Y18" s="578"/>
      <c r="Z18" s="578"/>
      <c r="AA18" s="578"/>
      <c r="AB18" s="578"/>
      <c r="AC18" s="579"/>
      <c r="AD18" s="563"/>
      <c r="AE18" s="563"/>
      <c r="AF18" s="563"/>
    </row>
    <row r="19" spans="1:38" ht="15.75" customHeight="1">
      <c r="A19" s="567" t="s">
        <v>13</v>
      </c>
      <c r="B19" s="567"/>
      <c r="C19" s="567"/>
      <c r="D19" s="567"/>
      <c r="E19" s="567"/>
      <c r="F19" s="567"/>
      <c r="G19" s="567"/>
      <c r="H19" s="567"/>
      <c r="I19" s="567" t="s">
        <v>184</v>
      </c>
      <c r="J19" s="567"/>
      <c r="K19" s="567"/>
      <c r="L19" s="567"/>
      <c r="M19" s="567"/>
      <c r="N19" s="567"/>
      <c r="O19" s="567"/>
      <c r="P19" s="567"/>
      <c r="Q19" s="567"/>
      <c r="R19" s="567"/>
      <c r="S19" s="581" t="s">
        <v>14</v>
      </c>
      <c r="T19" s="581"/>
      <c r="U19" s="581"/>
      <c r="V19" s="581"/>
      <c r="W19" s="581"/>
      <c r="X19" s="581"/>
      <c r="Y19" s="581"/>
      <c r="Z19" s="581"/>
      <c r="AA19" s="581"/>
      <c r="AB19" s="581"/>
      <c r="AC19" s="580"/>
      <c r="AD19" s="568"/>
      <c r="AE19" s="568"/>
      <c r="AF19" s="568"/>
    </row>
    <row r="20" spans="1:38" ht="15.75" customHeight="1">
      <c r="A20" s="5"/>
      <c r="B20" s="565"/>
      <c r="C20" s="565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565"/>
      <c r="AB20" s="565"/>
      <c r="AC20" s="4"/>
      <c r="AD20" s="563"/>
      <c r="AE20" s="563"/>
      <c r="AF20" s="563"/>
    </row>
    <row r="21" spans="1:38" ht="15.75" customHeight="1">
      <c r="A21" s="5"/>
      <c r="B21" s="563"/>
      <c r="C21" s="563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563"/>
      <c r="C23" s="563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65"/>
      <c r="AB23" s="565"/>
      <c r="AC23" s="4"/>
      <c r="AD23" s="566"/>
      <c r="AE23" s="563"/>
      <c r="AF23" s="563"/>
    </row>
    <row r="24" spans="1:38" ht="15.75" customHeight="1">
      <c r="A24" s="5"/>
      <c r="B24" s="563"/>
      <c r="C24" s="563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65"/>
      <c r="AB24" s="565"/>
      <c r="AC24" s="4"/>
      <c r="AD24" s="566"/>
      <c r="AE24" s="563"/>
      <c r="AF24" s="563"/>
    </row>
    <row r="25" spans="1:38" ht="15.75" customHeight="1">
      <c r="A25" s="5"/>
      <c r="B25" s="563"/>
      <c r="C25" s="563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65"/>
      <c r="AB25" s="565"/>
      <c r="AC25" s="4"/>
      <c r="AD25" s="566"/>
      <c r="AE25" s="563"/>
      <c r="AF25" s="563"/>
    </row>
    <row r="26" spans="1:38" ht="15.75" customHeight="1">
      <c r="A26" s="567" t="s">
        <v>228</v>
      </c>
      <c r="B26" s="567"/>
      <c r="C26" s="567"/>
      <c r="D26" s="567"/>
      <c r="E26" s="567"/>
      <c r="F26" s="567"/>
      <c r="G26" s="567"/>
      <c r="H26" s="567"/>
      <c r="I26" s="567" t="s">
        <v>124</v>
      </c>
      <c r="J26" s="567"/>
      <c r="K26" s="567"/>
      <c r="L26" s="567"/>
      <c r="M26" s="567"/>
      <c r="N26" s="567"/>
      <c r="O26" s="567"/>
      <c r="P26" s="567"/>
      <c r="Q26" s="567"/>
      <c r="R26" s="567"/>
      <c r="S26" s="567" t="s">
        <v>121</v>
      </c>
      <c r="T26" s="567"/>
      <c r="U26" s="567"/>
      <c r="V26" s="567"/>
      <c r="W26" s="567"/>
      <c r="X26" s="567"/>
      <c r="Y26" s="567"/>
      <c r="Z26" s="567"/>
      <c r="AA26" s="567"/>
      <c r="AB26" s="567"/>
      <c r="AC26" s="8"/>
      <c r="AD26" s="568"/>
      <c r="AE26" s="568"/>
      <c r="AF26" s="568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569"/>
      <c r="AB27" s="569"/>
      <c r="AC27" s="51"/>
      <c r="AD27" s="566"/>
      <c r="AE27" s="563"/>
      <c r="AF27" s="563"/>
    </row>
    <row r="28" spans="1:38">
      <c r="B28" s="30"/>
      <c r="C28" s="19"/>
      <c r="G28" s="30"/>
      <c r="H28" s="30"/>
      <c r="AA28" s="564"/>
      <c r="AB28" s="564"/>
      <c r="AC28" s="45"/>
      <c r="AD28" s="563"/>
      <c r="AE28" s="563"/>
      <c r="AF28" s="563"/>
    </row>
    <row r="29" spans="1:38">
      <c r="A29" s="5"/>
      <c r="B29" s="563"/>
      <c r="C29" s="563"/>
      <c r="AA29" s="564"/>
      <c r="AB29" s="564"/>
      <c r="AC29" s="45"/>
      <c r="AD29" s="563"/>
      <c r="AE29" s="563"/>
      <c r="AF29" s="563"/>
    </row>
    <row r="30" spans="1:38">
      <c r="A30" s="5"/>
      <c r="B30" s="563"/>
      <c r="C30" s="563"/>
      <c r="AA30" s="564"/>
      <c r="AB30" s="564"/>
      <c r="AC30" s="45"/>
      <c r="AD30" s="563"/>
      <c r="AE30" s="563"/>
      <c r="AF30" s="563"/>
    </row>
    <row r="31" spans="1:38">
      <c r="A31" s="5"/>
      <c r="B31" s="563"/>
      <c r="C31" s="563"/>
      <c r="AA31" s="564"/>
      <c r="AB31" s="564"/>
      <c r="AC31" s="45"/>
      <c r="AD31" s="563"/>
      <c r="AE31" s="563"/>
      <c r="AF31" s="563"/>
    </row>
    <row r="32" spans="1:38">
      <c r="A32" s="5"/>
      <c r="B32" s="563"/>
      <c r="C32" s="563"/>
      <c r="AA32" s="564"/>
      <c r="AB32" s="564"/>
      <c r="AC32" s="45"/>
      <c r="AD32" s="563"/>
      <c r="AE32" s="563"/>
      <c r="AF32" s="563"/>
    </row>
    <row r="33" spans="1:32">
      <c r="A33" s="5"/>
      <c r="B33" s="563"/>
      <c r="C33" s="563"/>
      <c r="AA33" s="564"/>
      <c r="AB33" s="564"/>
      <c r="AC33" s="45"/>
      <c r="AD33" s="563"/>
      <c r="AE33" s="563"/>
      <c r="AF33" s="563"/>
    </row>
    <row r="34" spans="1:32">
      <c r="A34" s="5"/>
      <c r="B34" s="563"/>
      <c r="C34" s="563"/>
      <c r="AA34" s="564"/>
      <c r="AB34" s="564"/>
      <c r="AC34" s="45"/>
      <c r="AD34" s="563"/>
      <c r="AE34" s="563"/>
      <c r="AF34" s="563"/>
    </row>
    <row r="35" spans="1:32">
      <c r="A35" s="5"/>
      <c r="B35" s="563"/>
      <c r="C35" s="563"/>
      <c r="AA35" s="564"/>
      <c r="AB35" s="564"/>
      <c r="AC35" s="45"/>
      <c r="AD35" s="563"/>
      <c r="AE35" s="563"/>
      <c r="AF35" s="563"/>
    </row>
    <row r="36" spans="1:32">
      <c r="A36" s="5"/>
      <c r="B36" s="563"/>
      <c r="C36" s="563"/>
      <c r="AA36" s="564"/>
      <c r="AB36" s="564"/>
      <c r="AC36" s="45"/>
      <c r="AD36" s="563"/>
      <c r="AE36" s="563"/>
      <c r="AF36" s="563"/>
    </row>
    <row r="37" spans="1:32">
      <c r="A37" s="5"/>
      <c r="B37" s="563"/>
      <c r="C37" s="563"/>
      <c r="AA37" s="564"/>
      <c r="AB37" s="564"/>
      <c r="AC37" s="45"/>
      <c r="AD37" s="563"/>
      <c r="AE37" s="563"/>
      <c r="AF37" s="563"/>
    </row>
    <row r="38" spans="1:32">
      <c r="A38" s="5"/>
      <c r="B38" s="563"/>
      <c r="C38" s="563"/>
      <c r="AA38" s="564"/>
      <c r="AB38" s="564"/>
      <c r="AC38" s="45"/>
      <c r="AD38" s="563"/>
      <c r="AE38" s="563"/>
      <c r="AF38" s="563"/>
    </row>
    <row r="39" spans="1:32">
      <c r="A39" s="5"/>
      <c r="B39" s="563"/>
      <c r="C39" s="563"/>
      <c r="AA39" s="564"/>
      <c r="AB39" s="564"/>
      <c r="AC39" s="45"/>
      <c r="AD39" s="563"/>
      <c r="AE39" s="563"/>
      <c r="AF39" s="563"/>
    </row>
    <row r="40" spans="1:32">
      <c r="A40" s="5"/>
      <c r="B40" s="563"/>
      <c r="C40" s="563"/>
      <c r="AA40" s="564"/>
      <c r="AB40" s="564"/>
      <c r="AC40" s="45"/>
      <c r="AD40" s="563"/>
      <c r="AE40" s="563"/>
      <c r="AF40" s="563"/>
    </row>
    <row r="41" spans="1:32">
      <c r="A41" s="5"/>
      <c r="B41" s="563"/>
      <c r="C41" s="563"/>
      <c r="AA41" s="564"/>
      <c r="AB41" s="564"/>
      <c r="AC41" s="45"/>
      <c r="AD41" s="563"/>
      <c r="AE41" s="563"/>
      <c r="AF41" s="563"/>
    </row>
    <row r="42" spans="1:32">
      <c r="A42" s="5"/>
      <c r="B42" s="563"/>
      <c r="C42" s="563"/>
      <c r="AA42" s="564"/>
      <c r="AB42" s="564"/>
      <c r="AC42" s="45"/>
      <c r="AD42" s="563"/>
      <c r="AE42" s="563"/>
      <c r="AF42" s="563"/>
    </row>
    <row r="43" spans="1:32">
      <c r="A43" s="5"/>
      <c r="B43" s="563"/>
      <c r="C43" s="563"/>
      <c r="AA43" s="564"/>
      <c r="AB43" s="564"/>
      <c r="AC43" s="45"/>
      <c r="AD43" s="563"/>
      <c r="AE43" s="563"/>
      <c r="AF43" s="563"/>
    </row>
    <row r="44" spans="1:32">
      <c r="A44" s="5"/>
      <c r="B44" s="563"/>
      <c r="C44" s="563"/>
      <c r="AA44" s="564"/>
      <c r="AB44" s="564"/>
      <c r="AC44" s="45"/>
      <c r="AD44" s="563"/>
      <c r="AE44" s="563"/>
      <c r="AF44" s="563"/>
    </row>
    <row r="45" spans="1:32">
      <c r="A45" s="5"/>
      <c r="B45" s="563"/>
      <c r="C45" s="563"/>
      <c r="AA45" s="564"/>
      <c r="AB45" s="564"/>
      <c r="AC45" s="45"/>
      <c r="AD45" s="563"/>
      <c r="AE45" s="563"/>
      <c r="AF45" s="563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565" t="s">
        <v>80</v>
      </c>
      <c r="B1" s="565"/>
      <c r="C1" s="565"/>
      <c r="D1" s="565"/>
      <c r="E1" s="565"/>
      <c r="F1" s="567" t="s">
        <v>299</v>
      </c>
      <c r="G1" s="567"/>
      <c r="H1" s="567"/>
      <c r="I1" s="567"/>
      <c r="J1" s="567"/>
      <c r="K1" s="567"/>
      <c r="L1" s="272"/>
    </row>
    <row r="2" spans="1:15">
      <c r="A2" s="567" t="s">
        <v>187</v>
      </c>
      <c r="B2" s="567"/>
      <c r="C2" s="567"/>
      <c r="D2" s="567"/>
      <c r="E2" s="567"/>
      <c r="F2" s="637" t="s">
        <v>0</v>
      </c>
      <c r="G2" s="637"/>
      <c r="H2" s="637"/>
      <c r="I2" s="637"/>
      <c r="J2" s="637"/>
      <c r="K2" s="637"/>
      <c r="L2" s="273"/>
    </row>
    <row r="3" spans="1:15" ht="24" customHeight="1"/>
    <row r="4" spans="1:15" ht="18.75">
      <c r="A4" s="611" t="s">
        <v>300</v>
      </c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276"/>
    </row>
    <row r="5" spans="1:15" ht="18.75">
      <c r="A5" s="611" t="s">
        <v>348</v>
      </c>
      <c r="B5" s="611"/>
      <c r="C5" s="611"/>
      <c r="D5" s="611"/>
      <c r="E5" s="611"/>
      <c r="F5" s="611"/>
      <c r="G5" s="611"/>
      <c r="H5" s="611"/>
      <c r="I5" s="611"/>
      <c r="J5" s="611"/>
      <c r="K5" s="611"/>
      <c r="L5" s="276"/>
    </row>
    <row r="6" spans="1:15" ht="41.25" customHeight="1">
      <c r="A6" s="653" t="s">
        <v>345</v>
      </c>
      <c r="B6" s="654"/>
      <c r="C6" s="654"/>
      <c r="D6" s="654"/>
      <c r="E6" s="654"/>
      <c r="F6" s="654"/>
      <c r="G6" s="654"/>
      <c r="H6" s="654"/>
      <c r="I6" s="654"/>
      <c r="J6" s="654"/>
      <c r="K6" s="654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655"/>
      <c r="I10" s="655"/>
      <c r="J10" s="655"/>
      <c r="K10" s="655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36" t="s">
        <v>2</v>
      </c>
      <c r="B12" s="656" t="s">
        <v>20</v>
      </c>
      <c r="C12" s="657" t="s">
        <v>21</v>
      </c>
      <c r="D12" s="658" t="s">
        <v>63</v>
      </c>
      <c r="E12" s="660" t="s">
        <v>4</v>
      </c>
      <c r="F12" s="660" t="s">
        <v>302</v>
      </c>
      <c r="G12" s="663" t="s">
        <v>303</v>
      </c>
      <c r="H12" s="660" t="s">
        <v>181</v>
      </c>
      <c r="I12" s="660" t="s">
        <v>15</v>
      </c>
      <c r="J12" s="636" t="s">
        <v>5</v>
      </c>
      <c r="K12" s="636"/>
      <c r="L12" s="279"/>
      <c r="M12" s="661"/>
    </row>
    <row r="13" spans="1:15" s="38" customFormat="1" ht="29.25" customHeight="1">
      <c r="A13" s="636"/>
      <c r="B13" s="656"/>
      <c r="C13" s="657"/>
      <c r="D13" s="659"/>
      <c r="E13" s="660"/>
      <c r="F13" s="660"/>
      <c r="G13" s="664"/>
      <c r="H13" s="660"/>
      <c r="I13" s="660"/>
      <c r="J13" s="636"/>
      <c r="K13" s="636"/>
      <c r="L13" s="279"/>
      <c r="M13" s="661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320</v>
      </c>
      <c r="F14" s="285"/>
      <c r="G14" s="285">
        <v>250000</v>
      </c>
      <c r="H14" s="286">
        <f>F14*G14</f>
        <v>0</v>
      </c>
      <c r="I14" s="287"/>
      <c r="J14" s="288"/>
      <c r="K14" s="339" t="s">
        <v>346</v>
      </c>
      <c r="L14" s="289"/>
      <c r="M14" s="290"/>
    </row>
    <row r="15" spans="1:15" s="310" customFormat="1" ht="22.5" customHeight="1">
      <c r="A15" s="271"/>
      <c r="B15" s="636" t="s">
        <v>11</v>
      </c>
      <c r="C15" s="636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349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182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648" t="s">
        <v>347</v>
      </c>
      <c r="G20" s="648"/>
      <c r="H20" s="648"/>
      <c r="I20" s="648"/>
      <c r="J20" s="648"/>
      <c r="K20" s="648"/>
      <c r="L20" s="297"/>
    </row>
    <row r="21" spans="1:13" s="14" customFormat="1">
      <c r="A21" s="631" t="s">
        <v>13</v>
      </c>
      <c r="B21" s="631"/>
      <c r="C21" s="631"/>
      <c r="D21" s="9"/>
      <c r="E21" s="631" t="s">
        <v>184</v>
      </c>
      <c r="F21" s="631"/>
      <c r="G21" s="9"/>
      <c r="H21" s="631" t="s">
        <v>82</v>
      </c>
      <c r="I21" s="631"/>
      <c r="J21" s="631"/>
      <c r="K21" s="631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31" t="s">
        <v>301</v>
      </c>
      <c r="B27" s="631"/>
      <c r="C27" s="631"/>
      <c r="D27" s="9"/>
      <c r="E27" s="631" t="s">
        <v>124</v>
      </c>
      <c r="F27" s="631"/>
      <c r="G27" s="9"/>
      <c r="H27" s="631" t="s">
        <v>121</v>
      </c>
      <c r="I27" s="631"/>
      <c r="J27" s="631"/>
      <c r="K27" s="631"/>
      <c r="L27" s="298"/>
      <c r="M27" s="158"/>
    </row>
    <row r="28" spans="1:13">
      <c r="A28" s="662" t="str">
        <f ca="1">CELL("filename")</f>
        <v>E:\DULIEUMAYCU\Quynh chung\Quynh Exel\2023\Luong\Co huu\[Bang luong BC T01 - 2023.xlsx]BC</v>
      </c>
      <c r="B28" s="662"/>
      <c r="C28" s="662"/>
      <c r="D28" s="662"/>
      <c r="E28" s="662"/>
      <c r="F28" s="662"/>
      <c r="G28" s="6"/>
      <c r="H28" s="302"/>
      <c r="I28" s="302"/>
      <c r="J28" s="302"/>
      <c r="K28" s="303"/>
      <c r="L28" s="304"/>
      <c r="M28" s="6"/>
    </row>
  </sheetData>
  <mergeCells count="28">
    <mergeCell ref="A27:C27"/>
    <mergeCell ref="E27:F27"/>
    <mergeCell ref="H27:K27"/>
    <mergeCell ref="A28:F28"/>
    <mergeCell ref="G12:G13"/>
    <mergeCell ref="J12:K13"/>
    <mergeCell ref="M12:M13"/>
    <mergeCell ref="B15:C15"/>
    <mergeCell ref="F20:K20"/>
    <mergeCell ref="A21:C21"/>
    <mergeCell ref="E21:F21"/>
    <mergeCell ref="H21:K21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A5:K5"/>
    <mergeCell ref="A1:E1"/>
    <mergeCell ref="F1:K1"/>
    <mergeCell ref="A2:E2"/>
    <mergeCell ref="F2:K2"/>
    <mergeCell ref="A4:K4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161</vt:lpstr>
      <vt:lpstr>Y tế</vt:lpstr>
      <vt:lpstr>CN </vt:lpstr>
      <vt:lpstr>BĐC T01-23</vt:lpstr>
      <vt:lpstr>BHXH</vt:lpstr>
      <vt:lpstr>Thu viec CN</vt:lpstr>
      <vt:lpstr>Moi</vt:lpstr>
      <vt:lpstr>Sheet1</vt:lpstr>
      <vt:lpstr>'BĐC T01-23'!Print_Titles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161'!Print_Titles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2022-12-28T01:44:38Z</cp:lastPrinted>
  <dcterms:created xsi:type="dcterms:W3CDTF">2008-02-09T21:26:41Z</dcterms:created>
  <dcterms:modified xsi:type="dcterms:W3CDTF">2022-12-28T09:36:01Z</dcterms:modified>
</cp:coreProperties>
</file>