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C1 -CNO12\"/>
    </mc:Choice>
  </mc:AlternateContent>
  <xr:revisionPtr revIDLastSave="0" documentId="8_{72980074-2962-46C1-847C-8AB845CF517B}" xr6:coauthVersionLast="47" xr6:coauthVersionMax="47" xr10:uidLastSave="{00000000-0000-0000-0000-000000000000}"/>
  <bookViews>
    <workbookView xWindow="-120" yWindow="-120" windowWidth="20730" windowHeight="11160" tabRatio="846" firstSheet="2" activeTab="11" xr2:uid="{00000000-000D-0000-FFFF-FFFF00000000}"/>
  </bookViews>
  <sheets>
    <sheet name="20C1-CNÔ1" sheetId="16" r:id="rId1"/>
    <sheet name="20C1-CNÔ2" sheetId="17" r:id="rId2"/>
    <sheet name="20C1-CNÔ3" sheetId="18" r:id="rId3"/>
    <sheet name="20C1-CNÔ4" sheetId="19" r:id="rId4"/>
    <sheet name="20C1-CNÔ5" sheetId="20" r:id="rId5"/>
    <sheet name="20C1-CNÔ6" sheetId="21" r:id="rId6"/>
    <sheet name="20C1-CNÔ7" sheetId="22" r:id="rId7"/>
    <sheet name="20C1-CNÔ8" sheetId="23" r:id="rId8"/>
    <sheet name="20C1-CNÔ9" sheetId="24" r:id="rId9"/>
    <sheet name="20C1-CNÔ10" sheetId="25" r:id="rId10"/>
    <sheet name="20C1-CNÔ11" sheetId="26" r:id="rId11"/>
    <sheet name="20C1-CNÔ12" sheetId="27" r:id="rId12"/>
    <sheet name="20C1-CNÔ13" sheetId="28" r:id="rId13"/>
    <sheet name="20C1-CNÔ14" sheetId="29" r:id="rId14"/>
    <sheet name="20C3-CNÔ1" sheetId="30" state="hidden" r:id="rId15"/>
    <sheet name="20C3-CNÔ2" sheetId="31" state="hidden" r:id="rId16"/>
    <sheet name="20C3-CNÔ3" sheetId="32" state="hidden" r:id="rId17"/>
    <sheet name="20C5-CNÔ1" sheetId="33" state="hidden" r:id="rId18"/>
    <sheet name="20C6-CNÔ1" sheetId="34" state="hidden" r:id="rId19"/>
    <sheet name="20C6-CNÔ2" sheetId="35" state="hidden" r:id="rId20"/>
    <sheet name="20C6-CNÔ3" sheetId="36" state="hidden" r:id="rId21"/>
    <sheet name="20C6-CNÔ4" sheetId="37" state="hidden" r:id="rId2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2" i="25" l="1"/>
  <c r="H52" i="25" s="1"/>
  <c r="G50" i="25"/>
  <c r="G53" i="25"/>
  <c r="H53" i="25" s="1"/>
  <c r="G12" i="25"/>
  <c r="G13" i="25"/>
  <c r="G14" i="25"/>
  <c r="G15" i="25"/>
  <c r="G16" i="25"/>
  <c r="G17" i="25"/>
  <c r="G18" i="25"/>
  <c r="G19" i="25"/>
  <c r="G20" i="25"/>
  <c r="G21" i="25"/>
  <c r="G23" i="25"/>
  <c r="G24" i="25"/>
  <c r="G26" i="25"/>
  <c r="G27" i="25"/>
  <c r="G28" i="25"/>
  <c r="G29" i="25"/>
  <c r="G30" i="25"/>
  <c r="G31" i="25"/>
  <c r="G32" i="25"/>
  <c r="G33" i="25"/>
  <c r="G34" i="25"/>
  <c r="G35" i="25"/>
  <c r="G36" i="25"/>
  <c r="G38" i="25"/>
  <c r="G39" i="25"/>
  <c r="G40" i="25"/>
  <c r="G41" i="25"/>
  <c r="G43" i="25"/>
  <c r="G44" i="25"/>
  <c r="G45" i="25"/>
  <c r="G46" i="25"/>
  <c r="G48" i="25"/>
  <c r="G49" i="25"/>
  <c r="G51" i="25"/>
  <c r="F52" i="25"/>
  <c r="F53" i="25"/>
  <c r="G50" i="18"/>
  <c r="G41" i="18"/>
  <c r="G38" i="18"/>
  <c r="G29" i="18"/>
  <c r="G16" i="18"/>
  <c r="G13" i="18"/>
  <c r="G14" i="18"/>
  <c r="G15" i="18"/>
  <c r="G17" i="18"/>
  <c r="G18" i="18"/>
  <c r="G19" i="18"/>
  <c r="G20" i="18"/>
  <c r="G21" i="18"/>
  <c r="G22" i="18"/>
  <c r="G23" i="18"/>
  <c r="G24" i="18"/>
  <c r="G25" i="18"/>
  <c r="G26" i="18"/>
  <c r="G27" i="18"/>
  <c r="G28" i="18"/>
  <c r="G30" i="18"/>
  <c r="G31" i="18"/>
  <c r="G32" i="18"/>
  <c r="G33" i="18"/>
  <c r="G34" i="18"/>
  <c r="G35" i="18"/>
  <c r="G36" i="18"/>
  <c r="G37" i="18"/>
  <c r="G39" i="18"/>
  <c r="G40" i="18"/>
  <c r="G42" i="18"/>
  <c r="G43" i="18"/>
  <c r="G44" i="18"/>
  <c r="G45" i="18"/>
  <c r="G47" i="18"/>
  <c r="G48" i="18"/>
  <c r="G49" i="18"/>
  <c r="G12" i="18"/>
  <c r="G33" i="37"/>
  <c r="G24" i="37"/>
  <c r="G19" i="37"/>
  <c r="G36" i="36"/>
  <c r="G33" i="36"/>
  <c r="G23" i="36"/>
  <c r="G30" i="35"/>
  <c r="G28" i="35"/>
  <c r="G19" i="35"/>
  <c r="G28" i="34"/>
  <c r="G18" i="34"/>
  <c r="G17" i="34"/>
  <c r="G13" i="34"/>
  <c r="G19" i="33"/>
  <c r="G13" i="33"/>
  <c r="G41" i="32"/>
  <c r="G16" i="32"/>
  <c r="G14" i="32"/>
  <c r="G39" i="31"/>
  <c r="G36" i="31"/>
  <c r="G34" i="31"/>
  <c r="G28" i="31"/>
  <c r="G22" i="31"/>
  <c r="G20" i="31"/>
  <c r="G13" i="31"/>
  <c r="G40" i="30"/>
  <c r="G37" i="30"/>
  <c r="G35" i="30"/>
  <c r="G41" i="29"/>
  <c r="G39" i="28"/>
  <c r="G36" i="28"/>
  <c r="G30" i="28"/>
  <c r="G27" i="28"/>
  <c r="G27" i="27"/>
  <c r="G25" i="27"/>
  <c r="G15" i="27"/>
  <c r="G43" i="26"/>
  <c r="G26" i="26"/>
  <c r="G19" i="26"/>
  <c r="G45" i="24"/>
  <c r="G38" i="24"/>
  <c r="G33" i="24"/>
  <c r="G28" i="24"/>
  <c r="G27" i="24"/>
  <c r="G21" i="24"/>
  <c r="G18" i="24"/>
  <c r="G13" i="24"/>
  <c r="G42" i="23"/>
  <c r="G30" i="23"/>
  <c r="G46" i="22"/>
  <c r="G43" i="22"/>
  <c r="G21" i="22"/>
  <c r="G18" i="22"/>
  <c r="G16" i="22"/>
  <c r="G14" i="22"/>
  <c r="G13" i="22"/>
  <c r="G37" i="21"/>
  <c r="G19" i="21"/>
  <c r="G41" i="20"/>
  <c r="G23" i="20"/>
  <c r="G30" i="19"/>
  <c r="G23" i="19"/>
  <c r="G38" i="17"/>
  <c r="G33" i="17"/>
  <c r="G31" i="17"/>
  <c r="G29" i="17"/>
  <c r="G25" i="17"/>
  <c r="G47" i="16"/>
  <c r="G31" i="16"/>
  <c r="G23" i="16"/>
  <c r="G13" i="37" l="1"/>
  <c r="G14" i="37"/>
  <c r="G15" i="37"/>
  <c r="H15" i="37" s="1"/>
  <c r="G16" i="37"/>
  <c r="H16" i="37" s="1"/>
  <c r="G17" i="37"/>
  <c r="G18" i="37"/>
  <c r="G20" i="37"/>
  <c r="H20" i="37" s="1"/>
  <c r="G21" i="37"/>
  <c r="H21" i="37" s="1"/>
  <c r="G22" i="37"/>
  <c r="G23" i="37"/>
  <c r="H24" i="37"/>
  <c r="G25" i="37"/>
  <c r="H25" i="37" s="1"/>
  <c r="G26" i="37"/>
  <c r="G27" i="37"/>
  <c r="G28" i="37"/>
  <c r="H28" i="37" s="1"/>
  <c r="G29" i="37"/>
  <c r="H29" i="37" s="1"/>
  <c r="G30" i="37"/>
  <c r="G31" i="37"/>
  <c r="G32" i="37"/>
  <c r="H32" i="37" s="1"/>
  <c r="G12" i="37"/>
  <c r="G13" i="36"/>
  <c r="G14" i="36"/>
  <c r="G15" i="36"/>
  <c r="H15" i="36" s="1"/>
  <c r="G16" i="36"/>
  <c r="H16" i="36" s="1"/>
  <c r="G17" i="36"/>
  <c r="G18" i="36"/>
  <c r="G19" i="36"/>
  <c r="H19" i="36" s="1"/>
  <c r="G20" i="36"/>
  <c r="H20" i="36" s="1"/>
  <c r="G21" i="36"/>
  <c r="G22" i="36"/>
  <c r="H23" i="36"/>
  <c r="G24" i="36"/>
  <c r="H24" i="36" s="1"/>
  <c r="G25" i="36"/>
  <c r="G26" i="36"/>
  <c r="G27" i="36"/>
  <c r="H27" i="36" s="1"/>
  <c r="G28" i="36"/>
  <c r="G29" i="36"/>
  <c r="G30" i="36"/>
  <c r="G31" i="36"/>
  <c r="H31" i="36" s="1"/>
  <c r="G32" i="36"/>
  <c r="H32" i="36" s="1"/>
  <c r="G34" i="36"/>
  <c r="G35" i="36"/>
  <c r="H35" i="36" s="1"/>
  <c r="G12" i="36"/>
  <c r="G13" i="35"/>
  <c r="H13" i="35" s="1"/>
  <c r="G14" i="35"/>
  <c r="G15" i="35"/>
  <c r="G16" i="35"/>
  <c r="H16" i="35" s="1"/>
  <c r="G17" i="35"/>
  <c r="H17" i="35" s="1"/>
  <c r="G18" i="35"/>
  <c r="G20" i="35"/>
  <c r="H20" i="35" s="1"/>
  <c r="G21" i="35"/>
  <c r="G22" i="35"/>
  <c r="H22" i="35" s="1"/>
  <c r="G23" i="35"/>
  <c r="G24" i="35"/>
  <c r="H24" i="35" s="1"/>
  <c r="G25" i="35"/>
  <c r="G26" i="35"/>
  <c r="H26" i="35" s="1"/>
  <c r="G27" i="35"/>
  <c r="H28" i="35"/>
  <c r="G29" i="35"/>
  <c r="G31" i="35"/>
  <c r="H31" i="35" s="1"/>
  <c r="G32" i="35"/>
  <c r="H32" i="35" s="1"/>
  <c r="G33" i="35"/>
  <c r="G12" i="35"/>
  <c r="G14" i="34"/>
  <c r="H14" i="34" s="1"/>
  <c r="G15" i="34"/>
  <c r="G16" i="34"/>
  <c r="H16" i="34" s="1"/>
  <c r="G19" i="34"/>
  <c r="G20" i="34"/>
  <c r="H20" i="34" s="1"/>
  <c r="G21" i="34"/>
  <c r="G22" i="34"/>
  <c r="H22" i="34" s="1"/>
  <c r="G23" i="34"/>
  <c r="G24" i="34"/>
  <c r="H24" i="34" s="1"/>
  <c r="G25" i="34"/>
  <c r="G26" i="34"/>
  <c r="G27" i="34"/>
  <c r="H28" i="34"/>
  <c r="G29" i="34"/>
  <c r="G30" i="34"/>
  <c r="H30" i="34" s="1"/>
  <c r="G12" i="34"/>
  <c r="G14" i="33"/>
  <c r="H14" i="33" s="1"/>
  <c r="G15" i="33"/>
  <c r="G16" i="33"/>
  <c r="H16" i="33" s="1"/>
  <c r="G17" i="33"/>
  <c r="G18" i="33"/>
  <c r="G20" i="33"/>
  <c r="H20" i="33" s="1"/>
  <c r="G21" i="33"/>
  <c r="G22" i="33"/>
  <c r="G23" i="33"/>
  <c r="H23" i="33" s="1"/>
  <c r="G24" i="33"/>
  <c r="H24" i="33" s="1"/>
  <c r="G12" i="33"/>
  <c r="G13" i="32"/>
  <c r="G15" i="32"/>
  <c r="H16" i="32"/>
  <c r="G17" i="32"/>
  <c r="G18" i="32"/>
  <c r="G19" i="32"/>
  <c r="H19" i="32" s="1"/>
  <c r="G20" i="32"/>
  <c r="H20" i="32" s="1"/>
  <c r="G21" i="32"/>
  <c r="G22" i="32"/>
  <c r="G23" i="32"/>
  <c r="G24" i="32"/>
  <c r="H24" i="32" s="1"/>
  <c r="G25" i="32"/>
  <c r="G26" i="32"/>
  <c r="G27" i="32"/>
  <c r="H27" i="32" s="1"/>
  <c r="G28" i="32"/>
  <c r="H28" i="32" s="1"/>
  <c r="G29" i="32"/>
  <c r="G30" i="32"/>
  <c r="G31" i="32"/>
  <c r="G32" i="32"/>
  <c r="H32" i="32" s="1"/>
  <c r="G33" i="32"/>
  <c r="G34" i="32"/>
  <c r="G35" i="32"/>
  <c r="H35" i="32" s="1"/>
  <c r="G36" i="32"/>
  <c r="H36" i="32" s="1"/>
  <c r="G37" i="32"/>
  <c r="G38" i="32"/>
  <c r="G39" i="32"/>
  <c r="G40" i="32"/>
  <c r="H40" i="32" s="1"/>
  <c r="G42" i="32"/>
  <c r="G43" i="32"/>
  <c r="G44" i="32"/>
  <c r="H44" i="32" s="1"/>
  <c r="G45" i="32"/>
  <c r="G12" i="32"/>
  <c r="G14" i="31"/>
  <c r="G15" i="31"/>
  <c r="G16" i="31"/>
  <c r="H16" i="31" s="1"/>
  <c r="G17" i="31"/>
  <c r="G18" i="31"/>
  <c r="G19" i="31"/>
  <c r="H19" i="31" s="1"/>
  <c r="H20" i="31"/>
  <c r="G21" i="31"/>
  <c r="G23" i="31"/>
  <c r="G24" i="31"/>
  <c r="H24" i="31" s="1"/>
  <c r="G25" i="31"/>
  <c r="G26" i="31"/>
  <c r="G27" i="31"/>
  <c r="H28" i="31"/>
  <c r="G29" i="31"/>
  <c r="G30" i="31"/>
  <c r="G31" i="31"/>
  <c r="G32" i="31"/>
  <c r="H32" i="31" s="1"/>
  <c r="G33" i="31"/>
  <c r="G35" i="31"/>
  <c r="H36" i="31"/>
  <c r="G37" i="31"/>
  <c r="H37" i="31" s="1"/>
  <c r="G38" i="31"/>
  <c r="G40" i="31"/>
  <c r="H40" i="31" s="1"/>
  <c r="G41" i="31"/>
  <c r="G12" i="31"/>
  <c r="G13" i="30"/>
  <c r="G14" i="30"/>
  <c r="G15" i="30"/>
  <c r="G16" i="30"/>
  <c r="H16" i="30" s="1"/>
  <c r="G17" i="30"/>
  <c r="G18" i="30"/>
  <c r="G19" i="30"/>
  <c r="G20" i="30"/>
  <c r="H20" i="30" s="1"/>
  <c r="G21" i="30"/>
  <c r="G22" i="30"/>
  <c r="G23" i="30"/>
  <c r="G24" i="30"/>
  <c r="H24" i="30" s="1"/>
  <c r="G25" i="30"/>
  <c r="G26" i="30"/>
  <c r="G27" i="30"/>
  <c r="G28" i="30"/>
  <c r="H28" i="30" s="1"/>
  <c r="G29" i="30"/>
  <c r="G30" i="30"/>
  <c r="G31" i="30"/>
  <c r="G32" i="30"/>
  <c r="H32" i="30" s="1"/>
  <c r="G33" i="30"/>
  <c r="G34" i="30"/>
  <c r="G36" i="30"/>
  <c r="H36" i="30" s="1"/>
  <c r="G38" i="30"/>
  <c r="G39" i="30"/>
  <c r="H40" i="30"/>
  <c r="G41" i="30"/>
  <c r="G42" i="30"/>
  <c r="H42" i="30" s="1"/>
  <c r="G43" i="30"/>
  <c r="G12" i="30"/>
  <c r="G13" i="29"/>
  <c r="G14" i="29"/>
  <c r="G15" i="29"/>
  <c r="G16" i="29"/>
  <c r="H16" i="29" s="1"/>
  <c r="G17" i="29"/>
  <c r="G18" i="29"/>
  <c r="H18" i="29" s="1"/>
  <c r="G20" i="29"/>
  <c r="H20" i="29" s="1"/>
  <c r="G21" i="29"/>
  <c r="G23" i="29"/>
  <c r="G24" i="29"/>
  <c r="H24" i="29" s="1"/>
  <c r="G25" i="29"/>
  <c r="G26" i="29"/>
  <c r="G27" i="29"/>
  <c r="H27" i="29" s="1"/>
  <c r="G28" i="29"/>
  <c r="H28" i="29" s="1"/>
  <c r="G29" i="29"/>
  <c r="G30" i="29"/>
  <c r="G31" i="29"/>
  <c r="H31" i="29" s="1"/>
  <c r="G32" i="29"/>
  <c r="H32" i="29" s="1"/>
  <c r="G33" i="29"/>
  <c r="G34" i="29"/>
  <c r="G35" i="29"/>
  <c r="H35" i="29" s="1"/>
  <c r="G36" i="29"/>
  <c r="H36" i="29" s="1"/>
  <c r="G37" i="29"/>
  <c r="G38" i="29"/>
  <c r="G39" i="29"/>
  <c r="G40" i="29"/>
  <c r="H40" i="29" s="1"/>
  <c r="G42" i="29"/>
  <c r="G43" i="29"/>
  <c r="G44" i="29"/>
  <c r="H44" i="29" s="1"/>
  <c r="G45" i="29"/>
  <c r="H45" i="29" s="1"/>
  <c r="G46" i="29"/>
  <c r="G47" i="29"/>
  <c r="H47" i="29" s="1"/>
  <c r="G48" i="29"/>
  <c r="H48" i="29" s="1"/>
  <c r="G50" i="29"/>
  <c r="G51" i="29"/>
  <c r="G52" i="29"/>
  <c r="H52" i="29" s="1"/>
  <c r="G53" i="29"/>
  <c r="G54" i="29"/>
  <c r="G55" i="29"/>
  <c r="G12" i="29"/>
  <c r="G13" i="28"/>
  <c r="G14" i="28"/>
  <c r="G15" i="28"/>
  <c r="G16" i="28"/>
  <c r="H16" i="28" s="1"/>
  <c r="G17" i="28"/>
  <c r="G18" i="28"/>
  <c r="H18" i="28" s="1"/>
  <c r="G19" i="28"/>
  <c r="G20" i="28"/>
  <c r="H20" i="28" s="1"/>
  <c r="G22" i="28"/>
  <c r="G23" i="28"/>
  <c r="G24" i="28"/>
  <c r="H24" i="28" s="1"/>
  <c r="G25" i="28"/>
  <c r="G26" i="28"/>
  <c r="G28" i="28"/>
  <c r="H28" i="28" s="1"/>
  <c r="G29" i="28"/>
  <c r="H29" i="28" s="1"/>
  <c r="G31" i="28"/>
  <c r="G32" i="28"/>
  <c r="H32" i="28" s="1"/>
  <c r="G34" i="28"/>
  <c r="G35" i="28"/>
  <c r="H36" i="28"/>
  <c r="G37" i="28"/>
  <c r="G38" i="28"/>
  <c r="H38" i="28" s="1"/>
  <c r="G40" i="28"/>
  <c r="H40" i="28" s="1"/>
  <c r="G42" i="28"/>
  <c r="G43" i="28"/>
  <c r="G44" i="28"/>
  <c r="H44" i="28" s="1"/>
  <c r="G45" i="28"/>
  <c r="G46" i="28"/>
  <c r="G47" i="28"/>
  <c r="H47" i="28" s="1"/>
  <c r="G48" i="28"/>
  <c r="H48" i="28" s="1"/>
  <c r="G49" i="28"/>
  <c r="G50" i="28"/>
  <c r="G51" i="28"/>
  <c r="H51" i="28" s="1"/>
  <c r="G52" i="28"/>
  <c r="H52" i="28" s="1"/>
  <c r="G12" i="28"/>
  <c r="G13" i="27"/>
  <c r="H15" i="27"/>
  <c r="H16" i="27"/>
  <c r="G17" i="27"/>
  <c r="H18" i="27"/>
  <c r="G19" i="27"/>
  <c r="H19" i="27" s="1"/>
  <c r="G20" i="27"/>
  <c r="H20" i="27" s="1"/>
  <c r="G21" i="27"/>
  <c r="G22" i="27"/>
  <c r="G23" i="27"/>
  <c r="H23" i="27" s="1"/>
  <c r="G24" i="27"/>
  <c r="H24" i="27" s="1"/>
  <c r="H27" i="27"/>
  <c r="G28" i="27"/>
  <c r="H28" i="27" s="1"/>
  <c r="G29" i="27"/>
  <c r="G30" i="27"/>
  <c r="G31" i="27"/>
  <c r="H31" i="27" s="1"/>
  <c r="G32" i="27"/>
  <c r="H32" i="27" s="1"/>
  <c r="G33" i="27"/>
  <c r="G34" i="27"/>
  <c r="H34" i="27" s="1"/>
  <c r="G35" i="27"/>
  <c r="H35" i="27" s="1"/>
  <c r="H36" i="27"/>
  <c r="G37" i="27"/>
  <c r="G38" i="27"/>
  <c r="G39" i="27"/>
  <c r="H39" i="27" s="1"/>
  <c r="G12" i="27"/>
  <c r="G13" i="26"/>
  <c r="G14" i="26"/>
  <c r="H14" i="26" s="1"/>
  <c r="G15" i="26"/>
  <c r="G16" i="26"/>
  <c r="H16" i="26" s="1"/>
  <c r="G17" i="26"/>
  <c r="G18" i="26"/>
  <c r="G20" i="26"/>
  <c r="H20" i="26" s="1"/>
  <c r="G21" i="26"/>
  <c r="G22" i="26"/>
  <c r="G23" i="26"/>
  <c r="H23" i="26" s="1"/>
  <c r="G24" i="26"/>
  <c r="H24" i="26" s="1"/>
  <c r="G25" i="26"/>
  <c r="G27" i="26"/>
  <c r="G28" i="26"/>
  <c r="H28" i="26" s="1"/>
  <c r="G29" i="26"/>
  <c r="G30" i="26"/>
  <c r="G31" i="26"/>
  <c r="G32" i="26"/>
  <c r="H32" i="26" s="1"/>
  <c r="G33" i="26"/>
  <c r="G34" i="26"/>
  <c r="G35" i="26"/>
  <c r="G36" i="26"/>
  <c r="H36" i="26" s="1"/>
  <c r="G37" i="26"/>
  <c r="G38" i="26"/>
  <c r="G39" i="26"/>
  <c r="G40" i="26"/>
  <c r="H40" i="26" s="1"/>
  <c r="G41" i="26"/>
  <c r="G42" i="26"/>
  <c r="G44" i="26"/>
  <c r="H44" i="26" s="1"/>
  <c r="G45" i="26"/>
  <c r="G46" i="26"/>
  <c r="G47" i="26"/>
  <c r="G48" i="26"/>
  <c r="H48" i="26" s="1"/>
  <c r="G49" i="26"/>
  <c r="H49" i="26" s="1"/>
  <c r="G50" i="26"/>
  <c r="G12" i="26"/>
  <c r="H16" i="25"/>
  <c r="H18" i="25"/>
  <c r="H20" i="25"/>
  <c r="H22" i="25"/>
  <c r="H24" i="25"/>
  <c r="H26" i="25"/>
  <c r="H28" i="25"/>
  <c r="H32" i="25"/>
  <c r="H34" i="25"/>
  <c r="H36" i="25"/>
  <c r="H38" i="25"/>
  <c r="H40" i="25"/>
  <c r="H42" i="25"/>
  <c r="H44" i="25"/>
  <c r="H48" i="25"/>
  <c r="G14" i="24"/>
  <c r="H14" i="24" s="1"/>
  <c r="G15" i="24"/>
  <c r="H16" i="24"/>
  <c r="G20" i="24"/>
  <c r="H20" i="24" s="1"/>
  <c r="G22" i="24"/>
  <c r="G23" i="24"/>
  <c r="H23" i="24" s="1"/>
  <c r="G24" i="24"/>
  <c r="H24" i="24" s="1"/>
  <c r="G25" i="24"/>
  <c r="G26" i="24"/>
  <c r="H27" i="24"/>
  <c r="H28" i="24"/>
  <c r="G30" i="24"/>
  <c r="G31" i="24"/>
  <c r="H31" i="24" s="1"/>
  <c r="H32" i="24"/>
  <c r="G35" i="24"/>
  <c r="H35" i="24" s="1"/>
  <c r="G36" i="24"/>
  <c r="H36" i="24" s="1"/>
  <c r="G37" i="24"/>
  <c r="G39" i="24"/>
  <c r="H39" i="24" s="1"/>
  <c r="H40" i="24"/>
  <c r="G41" i="24"/>
  <c r="G42" i="24"/>
  <c r="G43" i="24"/>
  <c r="H43" i="24" s="1"/>
  <c r="G44" i="24"/>
  <c r="H44" i="24" s="1"/>
  <c r="G46" i="24"/>
  <c r="G12" i="24"/>
  <c r="H12" i="24" s="1"/>
  <c r="G13" i="23"/>
  <c r="H13" i="23" s="1"/>
  <c r="G14" i="23"/>
  <c r="G15" i="23"/>
  <c r="G16" i="23"/>
  <c r="H16" i="23" s="1"/>
  <c r="G17" i="23"/>
  <c r="G19" i="23"/>
  <c r="G20" i="23"/>
  <c r="H20" i="23" s="1"/>
  <c r="G21" i="23"/>
  <c r="H21" i="23" s="1"/>
  <c r="G23" i="23"/>
  <c r="G24" i="23"/>
  <c r="H24" i="23" s="1"/>
  <c r="G25" i="23"/>
  <c r="G26" i="23"/>
  <c r="G27" i="23"/>
  <c r="G28" i="23"/>
  <c r="H28" i="23" s="1"/>
  <c r="G29" i="23"/>
  <c r="G31" i="23"/>
  <c r="H31" i="23" s="1"/>
  <c r="G32" i="23"/>
  <c r="H32" i="23" s="1"/>
  <c r="G33" i="23"/>
  <c r="G34" i="23"/>
  <c r="G35" i="23"/>
  <c r="G36" i="23"/>
  <c r="H36" i="23" s="1"/>
  <c r="G37" i="23"/>
  <c r="H37" i="23" s="1"/>
  <c r="G38" i="23"/>
  <c r="G39" i="23"/>
  <c r="H39" i="23" s="1"/>
  <c r="G40" i="23"/>
  <c r="H40" i="23" s="1"/>
  <c r="G41" i="23"/>
  <c r="G43" i="23"/>
  <c r="G44" i="23"/>
  <c r="H44" i="23" s="1"/>
  <c r="G45" i="23"/>
  <c r="G46" i="23"/>
  <c r="H46" i="23" s="1"/>
  <c r="G48" i="23"/>
  <c r="H48" i="23" s="1"/>
  <c r="G49" i="23"/>
  <c r="G50" i="23"/>
  <c r="G51" i="23"/>
  <c r="G52" i="23"/>
  <c r="H52" i="23" s="1"/>
  <c r="G53" i="23"/>
  <c r="G54" i="23"/>
  <c r="G55" i="23"/>
  <c r="H55" i="23" s="1"/>
  <c r="G56" i="23"/>
  <c r="H56" i="23" s="1"/>
  <c r="G57" i="23"/>
  <c r="G58" i="23"/>
  <c r="G12" i="23"/>
  <c r="G15" i="22"/>
  <c r="H16" i="22"/>
  <c r="G17" i="22"/>
  <c r="G19" i="22"/>
  <c r="H19" i="22" s="1"/>
  <c r="G20" i="22"/>
  <c r="H20" i="22" s="1"/>
  <c r="G22" i="22"/>
  <c r="G23" i="22"/>
  <c r="H24" i="22"/>
  <c r="G25" i="22"/>
  <c r="H25" i="22" s="1"/>
  <c r="G26" i="22"/>
  <c r="G27" i="22"/>
  <c r="G28" i="22"/>
  <c r="H28" i="22" s="1"/>
  <c r="G29" i="22"/>
  <c r="G30" i="22"/>
  <c r="G31" i="22"/>
  <c r="G32" i="22"/>
  <c r="H32" i="22" s="1"/>
  <c r="G33" i="22"/>
  <c r="H33" i="22" s="1"/>
  <c r="G34" i="22"/>
  <c r="G35" i="22"/>
  <c r="G36" i="22"/>
  <c r="H36" i="22" s="1"/>
  <c r="H37" i="22"/>
  <c r="G38" i="22"/>
  <c r="G39" i="22"/>
  <c r="G40" i="22"/>
  <c r="H40" i="22" s="1"/>
  <c r="G41" i="22"/>
  <c r="H41" i="22" s="1"/>
  <c r="G42" i="22"/>
  <c r="G44" i="22"/>
  <c r="H44" i="22" s="1"/>
  <c r="G45" i="22"/>
  <c r="H45" i="22" s="1"/>
  <c r="G47" i="22"/>
  <c r="G12" i="22"/>
  <c r="G14" i="21"/>
  <c r="H15" i="21"/>
  <c r="H16" i="21"/>
  <c r="G17" i="21"/>
  <c r="G20" i="21"/>
  <c r="H20" i="21" s="1"/>
  <c r="G22" i="21"/>
  <c r="H22" i="21" s="1"/>
  <c r="G23" i="21"/>
  <c r="G24" i="21"/>
  <c r="H24" i="21" s="1"/>
  <c r="G28" i="21"/>
  <c r="H28" i="21" s="1"/>
  <c r="G29" i="21"/>
  <c r="G30" i="21"/>
  <c r="G32" i="21"/>
  <c r="H32" i="21" s="1"/>
  <c r="G33" i="21"/>
  <c r="G34" i="21"/>
  <c r="G35" i="21"/>
  <c r="H35" i="21" s="1"/>
  <c r="G36" i="21"/>
  <c r="H36" i="21" s="1"/>
  <c r="G39" i="21"/>
  <c r="H39" i="21" s="1"/>
  <c r="H40" i="21"/>
  <c r="H41" i="21"/>
  <c r="G43" i="21"/>
  <c r="H43" i="21" s="1"/>
  <c r="G12" i="21"/>
  <c r="H12" i="21" s="1"/>
  <c r="G13" i="20"/>
  <c r="H13" i="20" s="1"/>
  <c r="G15" i="20"/>
  <c r="G16" i="20"/>
  <c r="H16" i="20" s="1"/>
  <c r="G17" i="20"/>
  <c r="G18" i="20"/>
  <c r="G19" i="20"/>
  <c r="G20" i="20"/>
  <c r="H20" i="20" s="1"/>
  <c r="H21" i="20"/>
  <c r="G22" i="20"/>
  <c r="H22" i="20" s="1"/>
  <c r="G24" i="20"/>
  <c r="H24" i="20" s="1"/>
  <c r="G25" i="20"/>
  <c r="G26" i="20"/>
  <c r="G27" i="20"/>
  <c r="G28" i="20"/>
  <c r="H28" i="20" s="1"/>
  <c r="G30" i="20"/>
  <c r="H30" i="20" s="1"/>
  <c r="G31" i="20"/>
  <c r="G32" i="20"/>
  <c r="H32" i="20" s="1"/>
  <c r="G33" i="20"/>
  <c r="G34" i="20"/>
  <c r="H34" i="20" s="1"/>
  <c r="G35" i="20"/>
  <c r="G36" i="20"/>
  <c r="H36" i="20" s="1"/>
  <c r="G37" i="20"/>
  <c r="G38" i="20"/>
  <c r="H38" i="20" s="1"/>
  <c r="G39" i="20"/>
  <c r="G40" i="20"/>
  <c r="H40" i="20" s="1"/>
  <c r="G42" i="20"/>
  <c r="G12" i="20"/>
  <c r="H12" i="20" s="1"/>
  <c r="G13" i="19"/>
  <c r="G14" i="19"/>
  <c r="G15" i="19"/>
  <c r="G16" i="19"/>
  <c r="H16" i="19" s="1"/>
  <c r="G17" i="19"/>
  <c r="G18" i="19"/>
  <c r="H18" i="19" s="1"/>
  <c r="G19" i="19"/>
  <c r="G20" i="19"/>
  <c r="H20" i="19" s="1"/>
  <c r="G21" i="19"/>
  <c r="G22" i="19"/>
  <c r="H24" i="19"/>
  <c r="G25" i="19"/>
  <c r="H25" i="19" s="1"/>
  <c r="G26" i="19"/>
  <c r="G27" i="19"/>
  <c r="H27" i="19" s="1"/>
  <c r="G28" i="19"/>
  <c r="H28" i="19" s="1"/>
  <c r="G29" i="19"/>
  <c r="H29" i="19" s="1"/>
  <c r="G31" i="19"/>
  <c r="G32" i="19"/>
  <c r="H32" i="19" s="1"/>
  <c r="G33" i="19"/>
  <c r="G34" i="19"/>
  <c r="H34" i="19" s="1"/>
  <c r="G35" i="19"/>
  <c r="G36" i="19"/>
  <c r="H36" i="19" s="1"/>
  <c r="G37" i="19"/>
  <c r="G38" i="19"/>
  <c r="H38" i="19" s="1"/>
  <c r="G39" i="19"/>
  <c r="G40" i="19"/>
  <c r="H40" i="19" s="1"/>
  <c r="G41" i="19"/>
  <c r="G42" i="19"/>
  <c r="H42" i="19" s="1"/>
  <c r="G43" i="19"/>
  <c r="H43" i="19" s="1"/>
  <c r="G44" i="19"/>
  <c r="H44" i="19" s="1"/>
  <c r="G45" i="19"/>
  <c r="G46" i="19"/>
  <c r="H46" i="19" s="1"/>
  <c r="G47" i="19"/>
  <c r="H47" i="19" s="1"/>
  <c r="G48" i="19"/>
  <c r="H48" i="19" s="1"/>
  <c r="G49" i="19"/>
  <c r="G50" i="19"/>
  <c r="H50" i="19" s="1"/>
  <c r="G51" i="19"/>
  <c r="H51" i="19" s="1"/>
  <c r="G52" i="19"/>
  <c r="H52" i="19" s="1"/>
  <c r="G53" i="19"/>
  <c r="G54" i="19"/>
  <c r="H54" i="19" s="1"/>
  <c r="G55" i="19"/>
  <c r="H55" i="19" s="1"/>
  <c r="G56" i="19"/>
  <c r="H56" i="19" s="1"/>
  <c r="G12" i="19"/>
  <c r="G13" i="17"/>
  <c r="G14" i="17"/>
  <c r="G15" i="17"/>
  <c r="G16" i="17"/>
  <c r="H16" i="17" s="1"/>
  <c r="G17" i="17"/>
  <c r="G18" i="17"/>
  <c r="G19" i="17"/>
  <c r="G20" i="17"/>
  <c r="H20" i="17" s="1"/>
  <c r="G22" i="17"/>
  <c r="G23" i="17"/>
  <c r="G24" i="17"/>
  <c r="H24" i="17" s="1"/>
  <c r="G26" i="17"/>
  <c r="G27" i="17"/>
  <c r="G28" i="17"/>
  <c r="H28" i="17" s="1"/>
  <c r="G30" i="17"/>
  <c r="G32" i="17"/>
  <c r="G34" i="17"/>
  <c r="G35" i="17"/>
  <c r="H35" i="17" s="1"/>
  <c r="G36" i="17"/>
  <c r="H36" i="17" s="1"/>
  <c r="G37" i="17"/>
  <c r="G39" i="17"/>
  <c r="H39" i="17" s="1"/>
  <c r="G40" i="17"/>
  <c r="H40" i="17" s="1"/>
  <c r="G41" i="17"/>
  <c r="G42" i="17"/>
  <c r="G43" i="17"/>
  <c r="H43" i="17" s="1"/>
  <c r="G44" i="17"/>
  <c r="H44" i="17" s="1"/>
  <c r="H12" i="17"/>
  <c r="G12" i="16"/>
  <c r="G13" i="16"/>
  <c r="G14" i="16"/>
  <c r="G15" i="16"/>
  <c r="G17" i="16"/>
  <c r="G19" i="16"/>
  <c r="G20" i="16"/>
  <c r="G21" i="16"/>
  <c r="G22" i="16"/>
  <c r="G24" i="16"/>
  <c r="G25" i="16"/>
  <c r="G26" i="16"/>
  <c r="G28" i="16"/>
  <c r="G29" i="16"/>
  <c r="G30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8" i="16"/>
  <c r="G49" i="16"/>
  <c r="H32" i="17"/>
  <c r="H33" i="37"/>
  <c r="F33" i="37"/>
  <c r="F32" i="37"/>
  <c r="H31" i="37"/>
  <c r="F31" i="37"/>
  <c r="H30" i="37"/>
  <c r="F30" i="37"/>
  <c r="F29" i="37"/>
  <c r="F28" i="37"/>
  <c r="H27" i="37"/>
  <c r="F27" i="37"/>
  <c r="H26" i="37"/>
  <c r="F26" i="37"/>
  <c r="F25" i="37"/>
  <c r="F24" i="37"/>
  <c r="H23" i="37"/>
  <c r="F23" i="37"/>
  <c r="H22" i="37"/>
  <c r="F22" i="37"/>
  <c r="F21" i="37"/>
  <c r="F20" i="37"/>
  <c r="H19" i="37"/>
  <c r="F19" i="37"/>
  <c r="H18" i="37"/>
  <c r="F18" i="37"/>
  <c r="H17" i="37"/>
  <c r="F17" i="37"/>
  <c r="F16" i="37"/>
  <c r="F15" i="37"/>
  <c r="H14" i="37"/>
  <c r="F14" i="37"/>
  <c r="H13" i="37"/>
  <c r="F13" i="37"/>
  <c r="H12" i="37"/>
  <c r="F12" i="37"/>
  <c r="H36" i="36"/>
  <c r="F36" i="36"/>
  <c r="F35" i="36"/>
  <c r="H34" i="36"/>
  <c r="F34" i="36"/>
  <c r="H33" i="36"/>
  <c r="F33" i="36"/>
  <c r="F32" i="36"/>
  <c r="F31" i="36"/>
  <c r="H30" i="36"/>
  <c r="F30" i="36"/>
  <c r="H29" i="36"/>
  <c r="F29" i="36"/>
  <c r="H28" i="36"/>
  <c r="F28" i="36"/>
  <c r="F27" i="36"/>
  <c r="H26" i="36"/>
  <c r="F26" i="36"/>
  <c r="H25" i="36"/>
  <c r="F25" i="36"/>
  <c r="F24" i="36"/>
  <c r="F23" i="36"/>
  <c r="H22" i="36"/>
  <c r="F22" i="36"/>
  <c r="H21" i="36"/>
  <c r="F21" i="36"/>
  <c r="F20" i="36"/>
  <c r="F19" i="36"/>
  <c r="H18" i="36"/>
  <c r="F18" i="36"/>
  <c r="H17" i="36"/>
  <c r="F17" i="36"/>
  <c r="F16" i="36"/>
  <c r="F15" i="36"/>
  <c r="H14" i="36"/>
  <c r="F14" i="36"/>
  <c r="H13" i="36"/>
  <c r="F13" i="36"/>
  <c r="H12" i="36"/>
  <c r="F12" i="36"/>
  <c r="H33" i="35"/>
  <c r="F33" i="35"/>
  <c r="F32" i="35"/>
  <c r="F31" i="35"/>
  <c r="H30" i="35"/>
  <c r="F30" i="35"/>
  <c r="H29" i="35"/>
  <c r="F29" i="35"/>
  <c r="F28" i="35"/>
  <c r="H27" i="35"/>
  <c r="F27" i="35"/>
  <c r="F26" i="35"/>
  <c r="H25" i="35"/>
  <c r="F25" i="35"/>
  <c r="F24" i="35"/>
  <c r="H23" i="35"/>
  <c r="F23" i="35"/>
  <c r="F22" i="35"/>
  <c r="H21" i="35"/>
  <c r="F21" i="35"/>
  <c r="F20" i="35"/>
  <c r="H19" i="35"/>
  <c r="F19" i="35"/>
  <c r="H18" i="35"/>
  <c r="F18" i="35"/>
  <c r="F17" i="35"/>
  <c r="F16" i="35"/>
  <c r="H15" i="35"/>
  <c r="F15" i="35"/>
  <c r="H14" i="35"/>
  <c r="F14" i="35"/>
  <c r="F13" i="35"/>
  <c r="H12" i="35"/>
  <c r="F12" i="35"/>
  <c r="F30" i="34"/>
  <c r="H29" i="34"/>
  <c r="F29" i="34"/>
  <c r="F28" i="34"/>
  <c r="H27" i="34"/>
  <c r="F27" i="34"/>
  <c r="H26" i="34"/>
  <c r="F26" i="34"/>
  <c r="H25" i="34"/>
  <c r="F25" i="34"/>
  <c r="F24" i="34"/>
  <c r="H23" i="34"/>
  <c r="F23" i="34"/>
  <c r="F22" i="34"/>
  <c r="H21" i="34"/>
  <c r="F21" i="34"/>
  <c r="F20" i="34"/>
  <c r="H19" i="34"/>
  <c r="F19" i="34"/>
  <c r="H18" i="34"/>
  <c r="F18" i="34"/>
  <c r="H17" i="34"/>
  <c r="F17" i="34"/>
  <c r="F16" i="34"/>
  <c r="H15" i="34"/>
  <c r="F15" i="34"/>
  <c r="F14" i="34"/>
  <c r="H13" i="34"/>
  <c r="F13" i="34"/>
  <c r="H12" i="34"/>
  <c r="F12" i="34"/>
  <c r="F24" i="33"/>
  <c r="F23" i="33"/>
  <c r="H22" i="33"/>
  <c r="F22" i="33"/>
  <c r="H21" i="33"/>
  <c r="F21" i="33"/>
  <c r="F20" i="33"/>
  <c r="H19" i="33"/>
  <c r="F19" i="33"/>
  <c r="H18" i="33"/>
  <c r="F18" i="33"/>
  <c r="H17" i="33"/>
  <c r="F17" i="33"/>
  <c r="F16" i="33"/>
  <c r="H15" i="33"/>
  <c r="F15" i="33"/>
  <c r="F14" i="33"/>
  <c r="H13" i="33"/>
  <c r="F13" i="33"/>
  <c r="H12" i="33"/>
  <c r="F12" i="33"/>
  <c r="H45" i="32"/>
  <c r="F45" i="32"/>
  <c r="F44" i="32"/>
  <c r="H43" i="32"/>
  <c r="F43" i="32"/>
  <c r="H42" i="32"/>
  <c r="F42" i="32"/>
  <c r="H41" i="32"/>
  <c r="F41" i="32"/>
  <c r="F40" i="32"/>
  <c r="H39" i="32"/>
  <c r="F39" i="32"/>
  <c r="H38" i="32"/>
  <c r="F38" i="32"/>
  <c r="H37" i="32"/>
  <c r="F37" i="32"/>
  <c r="F36" i="32"/>
  <c r="F35" i="32"/>
  <c r="H34" i="32"/>
  <c r="F34" i="32"/>
  <c r="H33" i="32"/>
  <c r="F33" i="32"/>
  <c r="F32" i="32"/>
  <c r="H31" i="32"/>
  <c r="F31" i="32"/>
  <c r="H30" i="32"/>
  <c r="F30" i="32"/>
  <c r="H29" i="32"/>
  <c r="F29" i="32"/>
  <c r="F28" i="32"/>
  <c r="F27" i="32"/>
  <c r="H26" i="32"/>
  <c r="F26" i="32"/>
  <c r="H25" i="32"/>
  <c r="F25" i="32"/>
  <c r="F24" i="32"/>
  <c r="H23" i="32"/>
  <c r="F23" i="32"/>
  <c r="H22" i="32"/>
  <c r="F22" i="32"/>
  <c r="H21" i="32"/>
  <c r="F21" i="32"/>
  <c r="F20" i="32"/>
  <c r="F19" i="32"/>
  <c r="H18" i="32"/>
  <c r="F18" i="32"/>
  <c r="H17" i="32"/>
  <c r="F17" i="32"/>
  <c r="F16" i="32"/>
  <c r="H15" i="32"/>
  <c r="F15" i="32"/>
  <c r="H14" i="32"/>
  <c r="F14" i="32"/>
  <c r="H13" i="32"/>
  <c r="F13" i="32"/>
  <c r="H12" i="32"/>
  <c r="F12" i="32"/>
  <c r="H41" i="31"/>
  <c r="F41" i="31"/>
  <c r="F40" i="31"/>
  <c r="H39" i="31"/>
  <c r="F39" i="31"/>
  <c r="H38" i="31"/>
  <c r="F38" i="31"/>
  <c r="F37" i="31"/>
  <c r="F36" i="31"/>
  <c r="H35" i="31"/>
  <c r="F35" i="31"/>
  <c r="H34" i="31"/>
  <c r="F34" i="31"/>
  <c r="H33" i="31"/>
  <c r="F33" i="31"/>
  <c r="F32" i="31"/>
  <c r="H31" i="31"/>
  <c r="F31" i="31"/>
  <c r="H30" i="31"/>
  <c r="F30" i="31"/>
  <c r="H29" i="31"/>
  <c r="F29" i="31"/>
  <c r="F28" i="31"/>
  <c r="H27" i="31"/>
  <c r="F27" i="31"/>
  <c r="H26" i="31"/>
  <c r="F26" i="31"/>
  <c r="H25" i="31"/>
  <c r="F25" i="31"/>
  <c r="F24" i="31"/>
  <c r="H23" i="31"/>
  <c r="F23" i="31"/>
  <c r="H22" i="31"/>
  <c r="F22" i="31"/>
  <c r="H21" i="31"/>
  <c r="F21" i="31"/>
  <c r="F20" i="31"/>
  <c r="F19" i="31"/>
  <c r="H18" i="31"/>
  <c r="F18" i="31"/>
  <c r="H17" i="31"/>
  <c r="F17" i="31"/>
  <c r="F16" i="31"/>
  <c r="H15" i="31"/>
  <c r="F15" i="31"/>
  <c r="H14" i="31"/>
  <c r="F14" i="31"/>
  <c r="H13" i="31"/>
  <c r="F13" i="31"/>
  <c r="H12" i="31"/>
  <c r="F12" i="31"/>
  <c r="H43" i="30"/>
  <c r="F43" i="30"/>
  <c r="F42" i="30"/>
  <c r="H41" i="30"/>
  <c r="F41" i="30"/>
  <c r="F40" i="30"/>
  <c r="H39" i="30"/>
  <c r="F39" i="30"/>
  <c r="H38" i="30"/>
  <c r="F38" i="30"/>
  <c r="H37" i="30"/>
  <c r="F37" i="30"/>
  <c r="F36" i="30"/>
  <c r="H35" i="30"/>
  <c r="F35" i="30"/>
  <c r="H34" i="30"/>
  <c r="F34" i="30"/>
  <c r="H33" i="30"/>
  <c r="F33" i="30"/>
  <c r="F32" i="30"/>
  <c r="H31" i="30"/>
  <c r="F31" i="30"/>
  <c r="H30" i="30"/>
  <c r="F30" i="30"/>
  <c r="H29" i="30"/>
  <c r="F29" i="30"/>
  <c r="F28" i="30"/>
  <c r="H27" i="30"/>
  <c r="F27" i="30"/>
  <c r="H26" i="30"/>
  <c r="F26" i="30"/>
  <c r="H25" i="30"/>
  <c r="F25" i="30"/>
  <c r="F24" i="30"/>
  <c r="H23" i="30"/>
  <c r="F23" i="30"/>
  <c r="H22" i="30"/>
  <c r="F22" i="30"/>
  <c r="H21" i="30"/>
  <c r="F21" i="30"/>
  <c r="F20" i="30"/>
  <c r="H19" i="30"/>
  <c r="F19" i="30"/>
  <c r="H18" i="30"/>
  <c r="F18" i="30"/>
  <c r="H17" i="30"/>
  <c r="F17" i="30"/>
  <c r="F16" i="30"/>
  <c r="H15" i="30"/>
  <c r="F15" i="30"/>
  <c r="H14" i="30"/>
  <c r="F14" i="30"/>
  <c r="H13" i="30"/>
  <c r="F13" i="30"/>
  <c r="H12" i="30"/>
  <c r="F12" i="30"/>
  <c r="H55" i="29"/>
  <c r="F55" i="29"/>
  <c r="H54" i="29"/>
  <c r="F54" i="29"/>
  <c r="H53" i="29"/>
  <c r="F53" i="29"/>
  <c r="F52" i="29"/>
  <c r="H51" i="29"/>
  <c r="F51" i="29"/>
  <c r="H50" i="29"/>
  <c r="F50" i="29"/>
  <c r="H49" i="29"/>
  <c r="F49" i="29"/>
  <c r="F48" i="29"/>
  <c r="F47" i="29"/>
  <c r="H46" i="29"/>
  <c r="F46" i="29"/>
  <c r="F45" i="29"/>
  <c r="F44" i="29"/>
  <c r="H43" i="29"/>
  <c r="F43" i="29"/>
  <c r="H42" i="29"/>
  <c r="F42" i="29"/>
  <c r="H41" i="29"/>
  <c r="F41" i="29"/>
  <c r="F40" i="29"/>
  <c r="H39" i="29"/>
  <c r="F39" i="29"/>
  <c r="H38" i="29"/>
  <c r="F38" i="29"/>
  <c r="H37" i="29"/>
  <c r="F37" i="29"/>
  <c r="F36" i="29"/>
  <c r="F35" i="29"/>
  <c r="H34" i="29"/>
  <c r="F34" i="29"/>
  <c r="H33" i="29"/>
  <c r="F33" i="29"/>
  <c r="F32" i="29"/>
  <c r="F31" i="29"/>
  <c r="H30" i="29"/>
  <c r="F30" i="29"/>
  <c r="H29" i="29"/>
  <c r="F29" i="29"/>
  <c r="F28" i="29"/>
  <c r="F27" i="29"/>
  <c r="H26" i="29"/>
  <c r="F26" i="29"/>
  <c r="H25" i="29"/>
  <c r="F25" i="29"/>
  <c r="F24" i="29"/>
  <c r="H23" i="29"/>
  <c r="F23" i="29"/>
  <c r="H22" i="29"/>
  <c r="F22" i="29"/>
  <c r="H21" i="29"/>
  <c r="F21" i="29"/>
  <c r="F20" i="29"/>
  <c r="H19" i="29"/>
  <c r="F19" i="29"/>
  <c r="F18" i="29"/>
  <c r="H17" i="29"/>
  <c r="F17" i="29"/>
  <c r="F16" i="29"/>
  <c r="H15" i="29"/>
  <c r="F15" i="29"/>
  <c r="H14" i="29"/>
  <c r="F14" i="29"/>
  <c r="H13" i="29"/>
  <c r="F13" i="29"/>
  <c r="H12" i="29"/>
  <c r="F12" i="29"/>
  <c r="F52" i="28"/>
  <c r="F51" i="28"/>
  <c r="H50" i="28"/>
  <c r="F50" i="28"/>
  <c r="H49" i="28"/>
  <c r="F49" i="28"/>
  <c r="F48" i="28"/>
  <c r="F47" i="28"/>
  <c r="H46" i="28"/>
  <c r="F46" i="28"/>
  <c r="H45" i="28"/>
  <c r="F45" i="28"/>
  <c r="F44" i="28"/>
  <c r="H43" i="28"/>
  <c r="F43" i="28"/>
  <c r="H42" i="28"/>
  <c r="F42" i="28"/>
  <c r="H41" i="28"/>
  <c r="F41" i="28"/>
  <c r="F40" i="28"/>
  <c r="H39" i="28"/>
  <c r="F39" i="28"/>
  <c r="F38" i="28"/>
  <c r="H37" i="28"/>
  <c r="F37" i="28"/>
  <c r="F36" i="28"/>
  <c r="H35" i="28"/>
  <c r="F35" i="28"/>
  <c r="H34" i="28"/>
  <c r="F34" i="28"/>
  <c r="H33" i="28"/>
  <c r="F33" i="28"/>
  <c r="F32" i="28"/>
  <c r="H31" i="28"/>
  <c r="F31" i="28"/>
  <c r="H30" i="28"/>
  <c r="F30" i="28"/>
  <c r="F29" i="28"/>
  <c r="F28" i="28"/>
  <c r="H27" i="28"/>
  <c r="F27" i="28"/>
  <c r="H26" i="28"/>
  <c r="F26" i="28"/>
  <c r="H25" i="28"/>
  <c r="F25" i="28"/>
  <c r="F24" i="28"/>
  <c r="H23" i="28"/>
  <c r="F23" i="28"/>
  <c r="H22" i="28"/>
  <c r="F22" i="28"/>
  <c r="H21" i="28"/>
  <c r="F21" i="28"/>
  <c r="F20" i="28"/>
  <c r="H19" i="28"/>
  <c r="F19" i="28"/>
  <c r="F18" i="28"/>
  <c r="H17" i="28"/>
  <c r="F17" i="28"/>
  <c r="F16" i="28"/>
  <c r="H15" i="28"/>
  <c r="F15" i="28"/>
  <c r="H14" i="28"/>
  <c r="F14" i="28"/>
  <c r="H13" i="28"/>
  <c r="F13" i="28"/>
  <c r="H12" i="28"/>
  <c r="F12" i="28"/>
  <c r="F39" i="27"/>
  <c r="H38" i="27"/>
  <c r="F38" i="27"/>
  <c r="H37" i="27"/>
  <c r="F37" i="27"/>
  <c r="F36" i="27"/>
  <c r="F35" i="27"/>
  <c r="F34" i="27"/>
  <c r="H33" i="27"/>
  <c r="F33" i="27"/>
  <c r="F32" i="27"/>
  <c r="F31" i="27"/>
  <c r="H30" i="27"/>
  <c r="F30" i="27"/>
  <c r="H29" i="27"/>
  <c r="F29" i="27"/>
  <c r="F28" i="27"/>
  <c r="F27" i="27"/>
  <c r="H26" i="27"/>
  <c r="F26" i="27"/>
  <c r="H25" i="27"/>
  <c r="F25" i="27"/>
  <c r="F24" i="27"/>
  <c r="F23" i="27"/>
  <c r="H22" i="27"/>
  <c r="F22" i="27"/>
  <c r="H21" i="27"/>
  <c r="F21" i="27"/>
  <c r="F20" i="27"/>
  <c r="F19" i="27"/>
  <c r="F18" i="27"/>
  <c r="H17" i="27"/>
  <c r="F17" i="27"/>
  <c r="F16" i="27"/>
  <c r="F15" i="27"/>
  <c r="H14" i="27"/>
  <c r="F14" i="27"/>
  <c r="H13" i="27"/>
  <c r="F13" i="27"/>
  <c r="H12" i="27"/>
  <c r="F12" i="27"/>
  <c r="H50" i="26"/>
  <c r="F50" i="26"/>
  <c r="F49" i="26"/>
  <c r="F48" i="26"/>
  <c r="H47" i="26"/>
  <c r="F47" i="26"/>
  <c r="H46" i="26"/>
  <c r="F46" i="26"/>
  <c r="H45" i="26"/>
  <c r="F45" i="26"/>
  <c r="F44" i="26"/>
  <c r="H43" i="26"/>
  <c r="F43" i="26"/>
  <c r="H42" i="26"/>
  <c r="F42" i="26"/>
  <c r="H41" i="26"/>
  <c r="F41" i="26"/>
  <c r="F40" i="26"/>
  <c r="H39" i="26"/>
  <c r="F39" i="26"/>
  <c r="H38" i="26"/>
  <c r="F38" i="26"/>
  <c r="H37" i="26"/>
  <c r="F37" i="26"/>
  <c r="F36" i="26"/>
  <c r="H35" i="26"/>
  <c r="F35" i="26"/>
  <c r="H34" i="26"/>
  <c r="F34" i="26"/>
  <c r="H33" i="26"/>
  <c r="F33" i="26"/>
  <c r="F32" i="26"/>
  <c r="H31" i="26"/>
  <c r="F31" i="26"/>
  <c r="H30" i="26"/>
  <c r="F30" i="26"/>
  <c r="H29" i="26"/>
  <c r="F29" i="26"/>
  <c r="F28" i="26"/>
  <c r="H27" i="26"/>
  <c r="F27" i="26"/>
  <c r="H26" i="26"/>
  <c r="F26" i="26"/>
  <c r="H25" i="26"/>
  <c r="F25" i="26"/>
  <c r="F24" i="26"/>
  <c r="F23" i="26"/>
  <c r="H22" i="26"/>
  <c r="F22" i="26"/>
  <c r="H21" i="26"/>
  <c r="F21" i="26"/>
  <c r="F20" i="26"/>
  <c r="H19" i="26"/>
  <c r="F19" i="26"/>
  <c r="H18" i="26"/>
  <c r="F18" i="26"/>
  <c r="H17" i="26"/>
  <c r="F17" i="26"/>
  <c r="F16" i="26"/>
  <c r="H15" i="26"/>
  <c r="F15" i="26"/>
  <c r="F14" i="26"/>
  <c r="H13" i="26"/>
  <c r="F13" i="26"/>
  <c r="H12" i="26"/>
  <c r="F12" i="26"/>
  <c r="H51" i="25"/>
  <c r="F51" i="25"/>
  <c r="H50" i="25"/>
  <c r="F50" i="25"/>
  <c r="H49" i="25"/>
  <c r="F49" i="25"/>
  <c r="F48" i="25"/>
  <c r="H47" i="25"/>
  <c r="F47" i="25"/>
  <c r="H46" i="25"/>
  <c r="F46" i="25"/>
  <c r="H45" i="25"/>
  <c r="F45" i="25"/>
  <c r="F44" i="25"/>
  <c r="H43" i="25"/>
  <c r="F43" i="25"/>
  <c r="F42" i="25"/>
  <c r="H41" i="25"/>
  <c r="F41" i="25"/>
  <c r="F40" i="25"/>
  <c r="H39" i="25"/>
  <c r="F39" i="25"/>
  <c r="F38" i="25"/>
  <c r="H37" i="25"/>
  <c r="F37" i="25"/>
  <c r="F36" i="25"/>
  <c r="H35" i="25"/>
  <c r="F35" i="25"/>
  <c r="F34" i="25"/>
  <c r="H33" i="25"/>
  <c r="F33" i="25"/>
  <c r="F32" i="25"/>
  <c r="H31" i="25"/>
  <c r="F31" i="25"/>
  <c r="H30" i="25"/>
  <c r="F30" i="25"/>
  <c r="H29" i="25"/>
  <c r="F29" i="25"/>
  <c r="F28" i="25"/>
  <c r="H27" i="25"/>
  <c r="F27" i="25"/>
  <c r="F26" i="25"/>
  <c r="H25" i="25"/>
  <c r="F25" i="25"/>
  <c r="F24" i="25"/>
  <c r="H23" i="25"/>
  <c r="F23" i="25"/>
  <c r="F22" i="25"/>
  <c r="H21" i="25"/>
  <c r="F21" i="25"/>
  <c r="F20" i="25"/>
  <c r="H19" i="25"/>
  <c r="F19" i="25"/>
  <c r="F18" i="25"/>
  <c r="H17" i="25"/>
  <c r="F17" i="25"/>
  <c r="F16" i="25"/>
  <c r="H15" i="25"/>
  <c r="F15" i="25"/>
  <c r="H14" i="25"/>
  <c r="F14" i="25"/>
  <c r="H13" i="25"/>
  <c r="F13" i="25"/>
  <c r="H12" i="25"/>
  <c r="F12" i="25"/>
  <c r="H46" i="24"/>
  <c r="F46" i="24"/>
  <c r="H45" i="24"/>
  <c r="F45" i="24"/>
  <c r="F44" i="24"/>
  <c r="F43" i="24"/>
  <c r="H42" i="24"/>
  <c r="F42" i="24"/>
  <c r="H41" i="24"/>
  <c r="F41" i="24"/>
  <c r="F40" i="24"/>
  <c r="F39" i="24"/>
  <c r="H38" i="24"/>
  <c r="F38" i="24"/>
  <c r="H37" i="24"/>
  <c r="F37" i="24"/>
  <c r="F36" i="24"/>
  <c r="F35" i="24"/>
  <c r="H34" i="24"/>
  <c r="F34" i="24"/>
  <c r="H33" i="24"/>
  <c r="F33" i="24"/>
  <c r="F32" i="24"/>
  <c r="F31" i="24"/>
  <c r="H30" i="24"/>
  <c r="F30" i="24"/>
  <c r="H29" i="24"/>
  <c r="F29" i="24"/>
  <c r="F28" i="24"/>
  <c r="F27" i="24"/>
  <c r="H26" i="24"/>
  <c r="F26" i="24"/>
  <c r="H25" i="24"/>
  <c r="F25" i="24"/>
  <c r="F24" i="24"/>
  <c r="F23" i="24"/>
  <c r="H22" i="24"/>
  <c r="F22" i="24"/>
  <c r="H21" i="24"/>
  <c r="F21" i="24"/>
  <c r="F20" i="24"/>
  <c r="H19" i="24"/>
  <c r="F19" i="24"/>
  <c r="H18" i="24"/>
  <c r="F18" i="24"/>
  <c r="H17" i="24"/>
  <c r="F17" i="24"/>
  <c r="F16" i="24"/>
  <c r="H15" i="24"/>
  <c r="F15" i="24"/>
  <c r="F14" i="24"/>
  <c r="H13" i="24"/>
  <c r="F13" i="24"/>
  <c r="F12" i="24"/>
  <c r="H58" i="23"/>
  <c r="F58" i="23"/>
  <c r="H57" i="23"/>
  <c r="F57" i="23"/>
  <c r="F56" i="23"/>
  <c r="F55" i="23"/>
  <c r="H54" i="23"/>
  <c r="F54" i="23"/>
  <c r="H53" i="23"/>
  <c r="F53" i="23"/>
  <c r="F52" i="23"/>
  <c r="H51" i="23"/>
  <c r="F51" i="23"/>
  <c r="H50" i="23"/>
  <c r="F50" i="23"/>
  <c r="H49" i="23"/>
  <c r="F49" i="23"/>
  <c r="F48" i="23"/>
  <c r="H47" i="23"/>
  <c r="F47" i="23"/>
  <c r="F46" i="23"/>
  <c r="H45" i="23"/>
  <c r="F45" i="23"/>
  <c r="F44" i="23"/>
  <c r="H43" i="23"/>
  <c r="F43" i="23"/>
  <c r="H42" i="23"/>
  <c r="F42" i="23"/>
  <c r="H41" i="23"/>
  <c r="F41" i="23"/>
  <c r="F40" i="23"/>
  <c r="F39" i="23"/>
  <c r="H38" i="23"/>
  <c r="F38" i="23"/>
  <c r="F37" i="23"/>
  <c r="F36" i="23"/>
  <c r="H35" i="23"/>
  <c r="F35" i="23"/>
  <c r="H34" i="23"/>
  <c r="F34" i="23"/>
  <c r="H33" i="23"/>
  <c r="F33" i="23"/>
  <c r="F32" i="23"/>
  <c r="F31" i="23"/>
  <c r="H30" i="23"/>
  <c r="F30" i="23"/>
  <c r="H29" i="23"/>
  <c r="F29" i="23"/>
  <c r="F28" i="23"/>
  <c r="H27" i="23"/>
  <c r="F27" i="23"/>
  <c r="H26" i="23"/>
  <c r="F26" i="23"/>
  <c r="H25" i="23"/>
  <c r="F25" i="23"/>
  <c r="F24" i="23"/>
  <c r="H23" i="23"/>
  <c r="F23" i="23"/>
  <c r="H22" i="23"/>
  <c r="F22" i="23"/>
  <c r="F21" i="23"/>
  <c r="F20" i="23"/>
  <c r="H19" i="23"/>
  <c r="F19" i="23"/>
  <c r="H18" i="23"/>
  <c r="F18" i="23"/>
  <c r="H17" i="23"/>
  <c r="F17" i="23"/>
  <c r="F16" i="23"/>
  <c r="H15" i="23"/>
  <c r="F15" i="23"/>
  <c r="H14" i="23"/>
  <c r="F14" i="23"/>
  <c r="F13" i="23"/>
  <c r="H12" i="23"/>
  <c r="F12" i="23"/>
  <c r="H47" i="22"/>
  <c r="F47" i="22"/>
  <c r="H46" i="22"/>
  <c r="F46" i="22"/>
  <c r="F45" i="22"/>
  <c r="F44" i="22"/>
  <c r="H43" i="22"/>
  <c r="F43" i="22"/>
  <c r="H42" i="22"/>
  <c r="F42" i="22"/>
  <c r="F41" i="22"/>
  <c r="F40" i="22"/>
  <c r="H39" i="22"/>
  <c r="F39" i="22"/>
  <c r="H38" i="22"/>
  <c r="F38" i="22"/>
  <c r="F37" i="22"/>
  <c r="F36" i="22"/>
  <c r="H35" i="22"/>
  <c r="F35" i="22"/>
  <c r="H34" i="22"/>
  <c r="F34" i="22"/>
  <c r="F33" i="22"/>
  <c r="F32" i="22"/>
  <c r="H31" i="22"/>
  <c r="F31" i="22"/>
  <c r="H30" i="22"/>
  <c r="F30" i="22"/>
  <c r="H29" i="22"/>
  <c r="F29" i="22"/>
  <c r="F28" i="22"/>
  <c r="H27" i="22"/>
  <c r="F27" i="22"/>
  <c r="H26" i="22"/>
  <c r="F26" i="22"/>
  <c r="F25" i="22"/>
  <c r="F24" i="22"/>
  <c r="H23" i="22"/>
  <c r="F23" i="22"/>
  <c r="H22" i="22"/>
  <c r="F22" i="22"/>
  <c r="H21" i="22"/>
  <c r="F21" i="22"/>
  <c r="F20" i="22"/>
  <c r="F19" i="22"/>
  <c r="H18" i="22"/>
  <c r="F18" i="22"/>
  <c r="H17" i="22"/>
  <c r="F17" i="22"/>
  <c r="F16" i="22"/>
  <c r="H15" i="22"/>
  <c r="F15" i="22"/>
  <c r="H14" i="22"/>
  <c r="F14" i="22"/>
  <c r="H13" i="22"/>
  <c r="F13" i="22"/>
  <c r="H12" i="22"/>
  <c r="F12" i="22"/>
  <c r="F43" i="21"/>
  <c r="H42" i="21"/>
  <c r="F42" i="21"/>
  <c r="F41" i="21"/>
  <c r="F40" i="21"/>
  <c r="F39" i="21"/>
  <c r="H38" i="21"/>
  <c r="F38" i="21"/>
  <c r="H37" i="21"/>
  <c r="F37" i="21"/>
  <c r="F36" i="21"/>
  <c r="F35" i="21"/>
  <c r="H34" i="21"/>
  <c r="F34" i="21"/>
  <c r="H33" i="21"/>
  <c r="F33" i="21"/>
  <c r="F32" i="21"/>
  <c r="H31" i="21"/>
  <c r="F31" i="21"/>
  <c r="H30" i="21"/>
  <c r="F30" i="21"/>
  <c r="H29" i="21"/>
  <c r="F29" i="21"/>
  <c r="F28" i="21"/>
  <c r="H27" i="21"/>
  <c r="F27" i="21"/>
  <c r="H26" i="21"/>
  <c r="F26" i="21"/>
  <c r="H25" i="21"/>
  <c r="F25" i="21"/>
  <c r="F24" i="21"/>
  <c r="H23" i="21"/>
  <c r="F23" i="21"/>
  <c r="F22" i="21"/>
  <c r="H21" i="21"/>
  <c r="F21" i="21"/>
  <c r="F20" i="21"/>
  <c r="H19" i="21"/>
  <c r="F19" i="21"/>
  <c r="H18" i="21"/>
  <c r="F18" i="21"/>
  <c r="H17" i="21"/>
  <c r="F17" i="21"/>
  <c r="F16" i="21"/>
  <c r="F15" i="21"/>
  <c r="H14" i="21"/>
  <c r="F14" i="21"/>
  <c r="H13" i="21"/>
  <c r="F13" i="21"/>
  <c r="F12" i="21"/>
  <c r="H42" i="20"/>
  <c r="F42" i="20"/>
  <c r="H41" i="20"/>
  <c r="F41" i="20"/>
  <c r="F40" i="20"/>
  <c r="H39" i="20"/>
  <c r="F39" i="20"/>
  <c r="F38" i="20"/>
  <c r="H37" i="20"/>
  <c r="F37" i="20"/>
  <c r="F36" i="20"/>
  <c r="H35" i="20"/>
  <c r="F35" i="20"/>
  <c r="F34" i="20"/>
  <c r="H33" i="20"/>
  <c r="F33" i="20"/>
  <c r="F32" i="20"/>
  <c r="H31" i="20"/>
  <c r="F31" i="20"/>
  <c r="F30" i="20"/>
  <c r="H29" i="20"/>
  <c r="F29" i="20"/>
  <c r="F28" i="20"/>
  <c r="H27" i="20"/>
  <c r="F27" i="20"/>
  <c r="H26" i="20"/>
  <c r="F26" i="20"/>
  <c r="H25" i="20"/>
  <c r="F25" i="20"/>
  <c r="F24" i="20"/>
  <c r="H23" i="20"/>
  <c r="F23" i="20"/>
  <c r="F22" i="20"/>
  <c r="F21" i="20"/>
  <c r="F20" i="20"/>
  <c r="H19" i="20"/>
  <c r="F19" i="20"/>
  <c r="H18" i="20"/>
  <c r="F18" i="20"/>
  <c r="H17" i="20"/>
  <c r="F17" i="20"/>
  <c r="F16" i="20"/>
  <c r="H15" i="20"/>
  <c r="F15" i="20"/>
  <c r="H14" i="20"/>
  <c r="F14" i="20"/>
  <c r="F13" i="20"/>
  <c r="F12" i="20"/>
  <c r="F56" i="19"/>
  <c r="F55" i="19"/>
  <c r="F54" i="19"/>
  <c r="H53" i="19"/>
  <c r="F53" i="19"/>
  <c r="F52" i="19"/>
  <c r="F51" i="19"/>
  <c r="F50" i="19"/>
  <c r="H49" i="19"/>
  <c r="F49" i="19"/>
  <c r="F48" i="19"/>
  <c r="F47" i="19"/>
  <c r="F46" i="19"/>
  <c r="H45" i="19"/>
  <c r="F45" i="19"/>
  <c r="F44" i="19"/>
  <c r="F43" i="19"/>
  <c r="F42" i="19"/>
  <c r="H41" i="19"/>
  <c r="F41" i="19"/>
  <c r="F40" i="19"/>
  <c r="H39" i="19"/>
  <c r="F39" i="19"/>
  <c r="F38" i="19"/>
  <c r="H37" i="19"/>
  <c r="F37" i="19"/>
  <c r="F36" i="19"/>
  <c r="H35" i="19"/>
  <c r="F35" i="19"/>
  <c r="F34" i="19"/>
  <c r="H33" i="19"/>
  <c r="F33" i="19"/>
  <c r="F32" i="19"/>
  <c r="H31" i="19"/>
  <c r="F31" i="19"/>
  <c r="H30" i="19"/>
  <c r="F30" i="19"/>
  <c r="F29" i="19"/>
  <c r="F28" i="19"/>
  <c r="F27" i="19"/>
  <c r="H26" i="19"/>
  <c r="F26" i="19"/>
  <c r="F25" i="19"/>
  <c r="F24" i="19"/>
  <c r="H23" i="19"/>
  <c r="F23" i="19"/>
  <c r="H22" i="19"/>
  <c r="F22" i="19"/>
  <c r="H21" i="19"/>
  <c r="F21" i="19"/>
  <c r="F20" i="19"/>
  <c r="H19" i="19"/>
  <c r="F19" i="19"/>
  <c r="F18" i="19"/>
  <c r="H17" i="19"/>
  <c r="F17" i="19"/>
  <c r="F16" i="19"/>
  <c r="H15" i="19"/>
  <c r="F15" i="19"/>
  <c r="H14" i="19"/>
  <c r="F14" i="19"/>
  <c r="H13" i="19"/>
  <c r="F13" i="19"/>
  <c r="H12" i="19"/>
  <c r="F12" i="19"/>
  <c r="H50" i="18"/>
  <c r="F50" i="18"/>
  <c r="H49" i="18"/>
  <c r="F49" i="18"/>
  <c r="H48" i="18"/>
  <c r="F48" i="18"/>
  <c r="H47" i="18"/>
  <c r="F47" i="18"/>
  <c r="H46" i="18"/>
  <c r="F46" i="18"/>
  <c r="H45" i="18"/>
  <c r="F45" i="18"/>
  <c r="H44" i="18"/>
  <c r="F44" i="18"/>
  <c r="H43" i="18"/>
  <c r="F43" i="18"/>
  <c r="H42" i="18"/>
  <c r="F42" i="18"/>
  <c r="H41" i="18"/>
  <c r="F41" i="18"/>
  <c r="H40" i="18"/>
  <c r="F40" i="18"/>
  <c r="H39" i="18"/>
  <c r="F39" i="18"/>
  <c r="H38" i="18"/>
  <c r="F38" i="18"/>
  <c r="H37" i="18"/>
  <c r="F37" i="18"/>
  <c r="H36" i="18"/>
  <c r="F36" i="18"/>
  <c r="H35" i="18"/>
  <c r="F35" i="18"/>
  <c r="H34" i="18"/>
  <c r="F34" i="18"/>
  <c r="H33" i="18"/>
  <c r="F33" i="18"/>
  <c r="H32" i="18"/>
  <c r="F32" i="18"/>
  <c r="H31" i="18"/>
  <c r="F31" i="18"/>
  <c r="H30" i="18"/>
  <c r="F30" i="18"/>
  <c r="H29" i="18"/>
  <c r="F29" i="18"/>
  <c r="H28" i="18"/>
  <c r="F28" i="18"/>
  <c r="H27" i="18"/>
  <c r="F27" i="18"/>
  <c r="H26" i="18"/>
  <c r="F26" i="18"/>
  <c r="H25" i="18"/>
  <c r="F25" i="18"/>
  <c r="H24" i="18"/>
  <c r="F24" i="18"/>
  <c r="H23" i="18"/>
  <c r="F23" i="18"/>
  <c r="H22" i="18"/>
  <c r="F22" i="18"/>
  <c r="H21" i="18"/>
  <c r="F21" i="18"/>
  <c r="H20" i="18"/>
  <c r="F20" i="18"/>
  <c r="H19" i="18"/>
  <c r="F19" i="18"/>
  <c r="H18" i="18"/>
  <c r="F18" i="18"/>
  <c r="H17" i="18"/>
  <c r="F17" i="18"/>
  <c r="H16" i="18"/>
  <c r="F16" i="18"/>
  <c r="H15" i="18"/>
  <c r="F15" i="18"/>
  <c r="H14" i="18"/>
  <c r="F14" i="18"/>
  <c r="H13" i="18"/>
  <c r="F13" i="18"/>
  <c r="H12" i="18"/>
  <c r="F12" i="18"/>
  <c r="F44" i="17"/>
  <c r="F43" i="17"/>
  <c r="H42" i="17"/>
  <c r="F42" i="17"/>
  <c r="H41" i="17"/>
  <c r="F41" i="17"/>
  <c r="F40" i="17"/>
  <c r="F39" i="17"/>
  <c r="H38" i="17"/>
  <c r="F38" i="17"/>
  <c r="H37" i="17"/>
  <c r="F37" i="17"/>
  <c r="F36" i="17"/>
  <c r="F35" i="17"/>
  <c r="H34" i="17"/>
  <c r="F34" i="17"/>
  <c r="H33" i="17"/>
  <c r="F33" i="17"/>
  <c r="F32" i="17"/>
  <c r="H31" i="17"/>
  <c r="F31" i="17"/>
  <c r="H30" i="17"/>
  <c r="F30" i="17"/>
  <c r="H29" i="17"/>
  <c r="F29" i="17"/>
  <c r="F28" i="17"/>
  <c r="H27" i="17"/>
  <c r="F27" i="17"/>
  <c r="H26" i="17"/>
  <c r="F26" i="17"/>
  <c r="H25" i="17"/>
  <c r="F25" i="17"/>
  <c r="F24" i="17"/>
  <c r="H23" i="17"/>
  <c r="F23" i="17"/>
  <c r="H22" i="17"/>
  <c r="F22" i="17"/>
  <c r="H21" i="17"/>
  <c r="F21" i="17"/>
  <c r="F20" i="17"/>
  <c r="H19" i="17"/>
  <c r="F19" i="17"/>
  <c r="H18" i="17"/>
  <c r="F18" i="17"/>
  <c r="H17" i="17"/>
  <c r="F17" i="17"/>
  <c r="F16" i="17"/>
  <c r="H15" i="17"/>
  <c r="F15" i="17"/>
  <c r="H14" i="17"/>
  <c r="F14" i="17"/>
  <c r="H13" i="17"/>
  <c r="F13" i="17"/>
  <c r="F12" i="17"/>
  <c r="E67" i="23" l="1"/>
  <c r="F67" i="23" s="1"/>
  <c r="E48" i="27"/>
  <c r="F48" i="27" s="1"/>
  <c r="E56" i="22"/>
  <c r="F56" i="22" s="1"/>
  <c r="E42" i="37"/>
  <c r="F42" i="37" s="1"/>
  <c r="E45" i="36"/>
  <c r="F45" i="36" s="1"/>
  <c r="E42" i="35"/>
  <c r="F42" i="35" s="1"/>
  <c r="E37" i="34"/>
  <c r="F37" i="34" s="1"/>
  <c r="E32" i="33"/>
  <c r="F32" i="33" s="1"/>
  <c r="E54" i="32"/>
  <c r="F54" i="32" s="1"/>
  <c r="G54" i="32"/>
  <c r="H54" i="32" s="1"/>
  <c r="E50" i="31"/>
  <c r="F50" i="31" s="1"/>
  <c r="E52" i="30"/>
  <c r="F52" i="30" s="1"/>
  <c r="E59" i="29"/>
  <c r="F59" i="29" s="1"/>
  <c r="E59" i="26"/>
  <c r="F59" i="26" s="1"/>
  <c r="E62" i="25"/>
  <c r="F62" i="25" s="1"/>
  <c r="E65" i="19"/>
  <c r="F65" i="19" s="1"/>
  <c r="G59" i="18"/>
  <c r="H59" i="18" s="1"/>
  <c r="E59" i="18"/>
  <c r="F59" i="18" s="1"/>
  <c r="E53" i="17"/>
  <c r="F53" i="17" s="1"/>
  <c r="G42" i="37"/>
  <c r="H42" i="37" s="1"/>
  <c r="E37" i="37"/>
  <c r="F37" i="37" s="1"/>
  <c r="E38" i="37"/>
  <c r="F38" i="37" s="1"/>
  <c r="E39" i="37"/>
  <c r="F39" i="37" s="1"/>
  <c r="E40" i="37"/>
  <c r="F40" i="37" s="1"/>
  <c r="E41" i="37"/>
  <c r="F41" i="37" s="1"/>
  <c r="G37" i="37"/>
  <c r="H37" i="37" s="1"/>
  <c r="G38" i="37"/>
  <c r="H38" i="37" s="1"/>
  <c r="G39" i="37"/>
  <c r="H39" i="37" s="1"/>
  <c r="G40" i="37"/>
  <c r="H40" i="37" s="1"/>
  <c r="G41" i="37"/>
  <c r="H41" i="37" s="1"/>
  <c r="G42" i="35"/>
  <c r="H42" i="35" s="1"/>
  <c r="G45" i="36"/>
  <c r="H45" i="36" s="1"/>
  <c r="G44" i="36"/>
  <c r="H44" i="36" s="1"/>
  <c r="G43" i="36"/>
  <c r="H43" i="36" s="1"/>
  <c r="G42" i="36"/>
  <c r="H42" i="36" s="1"/>
  <c r="G41" i="36"/>
  <c r="H41" i="36" s="1"/>
  <c r="G40" i="36"/>
  <c r="H40" i="36" s="1"/>
  <c r="E40" i="36"/>
  <c r="F40" i="36" s="1"/>
  <c r="E41" i="36"/>
  <c r="F41" i="36" s="1"/>
  <c r="E42" i="36"/>
  <c r="F42" i="36" s="1"/>
  <c r="E43" i="36"/>
  <c r="F43" i="36" s="1"/>
  <c r="E44" i="36"/>
  <c r="F44" i="36" s="1"/>
  <c r="E37" i="35"/>
  <c r="F37" i="35" s="1"/>
  <c r="E38" i="35"/>
  <c r="F38" i="35" s="1"/>
  <c r="E39" i="35"/>
  <c r="F39" i="35" s="1"/>
  <c r="E40" i="35"/>
  <c r="F40" i="35" s="1"/>
  <c r="E41" i="35"/>
  <c r="F41" i="35" s="1"/>
  <c r="G37" i="35"/>
  <c r="H37" i="35" s="1"/>
  <c r="G38" i="35"/>
  <c r="H38" i="35" s="1"/>
  <c r="G39" i="35"/>
  <c r="H39" i="35" s="1"/>
  <c r="G40" i="35"/>
  <c r="H40" i="35" s="1"/>
  <c r="G41" i="35"/>
  <c r="H41" i="35" s="1"/>
  <c r="G39" i="34"/>
  <c r="H39" i="34" s="1"/>
  <c r="G38" i="34"/>
  <c r="H38" i="34" s="1"/>
  <c r="G37" i="34"/>
  <c r="H37" i="34" s="1"/>
  <c r="G36" i="34"/>
  <c r="H36" i="34" s="1"/>
  <c r="G35" i="34"/>
  <c r="H35" i="34" s="1"/>
  <c r="G34" i="34"/>
  <c r="H34" i="34" s="1"/>
  <c r="E34" i="34"/>
  <c r="F34" i="34" s="1"/>
  <c r="E35" i="34"/>
  <c r="F35" i="34" s="1"/>
  <c r="E38" i="34"/>
  <c r="F38" i="34" s="1"/>
  <c r="E39" i="34"/>
  <c r="F39" i="34" s="1"/>
  <c r="E36" i="34"/>
  <c r="F36" i="34" s="1"/>
  <c r="G33" i="33"/>
  <c r="H33" i="33" s="1"/>
  <c r="G32" i="33"/>
  <c r="H32" i="33" s="1"/>
  <c r="G31" i="33"/>
  <c r="H31" i="33" s="1"/>
  <c r="G30" i="33"/>
  <c r="H30" i="33" s="1"/>
  <c r="G29" i="33"/>
  <c r="H29" i="33" s="1"/>
  <c r="G28" i="33"/>
  <c r="H28" i="33" s="1"/>
  <c r="E28" i="33"/>
  <c r="F28" i="33" s="1"/>
  <c r="E31" i="33"/>
  <c r="F31" i="33" s="1"/>
  <c r="E29" i="33"/>
  <c r="F29" i="33" s="1"/>
  <c r="E33" i="33"/>
  <c r="F33" i="33" s="1"/>
  <c r="E30" i="33"/>
  <c r="F30" i="33" s="1"/>
  <c r="E49" i="32"/>
  <c r="F49" i="32" s="1"/>
  <c r="E50" i="32"/>
  <c r="F50" i="32" s="1"/>
  <c r="E51" i="32"/>
  <c r="F51" i="32" s="1"/>
  <c r="E52" i="32"/>
  <c r="F52" i="32" s="1"/>
  <c r="E53" i="32"/>
  <c r="F53" i="32" s="1"/>
  <c r="G49" i="32"/>
  <c r="H49" i="32" s="1"/>
  <c r="G50" i="32"/>
  <c r="H50" i="32" s="1"/>
  <c r="G51" i="32"/>
  <c r="H51" i="32" s="1"/>
  <c r="G52" i="32"/>
  <c r="H52" i="32" s="1"/>
  <c r="G53" i="32"/>
  <c r="H53" i="32" s="1"/>
  <c r="G50" i="24"/>
  <c r="H50" i="24" s="1"/>
  <c r="E59" i="25"/>
  <c r="F59" i="25" s="1"/>
  <c r="G48" i="27"/>
  <c r="H48" i="27" s="1"/>
  <c r="G47" i="27"/>
  <c r="H47" i="27" s="1"/>
  <c r="G46" i="27"/>
  <c r="H46" i="27" s="1"/>
  <c r="G45" i="27"/>
  <c r="H45" i="27" s="1"/>
  <c r="G44" i="27"/>
  <c r="H44" i="27" s="1"/>
  <c r="G43" i="27"/>
  <c r="H43" i="27" s="1"/>
  <c r="G55" i="24"/>
  <c r="H55" i="24" s="1"/>
  <c r="G54" i="24"/>
  <c r="H54" i="24" s="1"/>
  <c r="G53" i="24"/>
  <c r="H53" i="24" s="1"/>
  <c r="G52" i="24"/>
  <c r="H52" i="24" s="1"/>
  <c r="G51" i="24"/>
  <c r="H51" i="24" s="1"/>
  <c r="E55" i="24"/>
  <c r="F55" i="24" s="1"/>
  <c r="E54" i="24"/>
  <c r="F54" i="24" s="1"/>
  <c r="E53" i="24"/>
  <c r="F53" i="24" s="1"/>
  <c r="E52" i="24"/>
  <c r="F52" i="24" s="1"/>
  <c r="E51" i="24"/>
  <c r="F51" i="24" s="1"/>
  <c r="E50" i="24"/>
  <c r="F50" i="24" s="1"/>
  <c r="G62" i="25"/>
  <c r="H62" i="25" s="1"/>
  <c r="G61" i="25"/>
  <c r="H61" i="25" s="1"/>
  <c r="G60" i="25"/>
  <c r="H60" i="25" s="1"/>
  <c r="G59" i="25"/>
  <c r="H59" i="25" s="1"/>
  <c r="G58" i="25"/>
  <c r="H58" i="25" s="1"/>
  <c r="G57" i="25"/>
  <c r="H57" i="25" s="1"/>
  <c r="E60" i="25"/>
  <c r="F60" i="25" s="1"/>
  <c r="E57" i="25"/>
  <c r="F57" i="25" s="1"/>
  <c r="E61" i="25"/>
  <c r="F61" i="25" s="1"/>
  <c r="G59" i="26"/>
  <c r="H59" i="26" s="1"/>
  <c r="E58" i="25"/>
  <c r="F58" i="25" s="1"/>
  <c r="G54" i="26"/>
  <c r="H54" i="26" s="1"/>
  <c r="G55" i="26"/>
  <c r="H55" i="26" s="1"/>
  <c r="G56" i="26"/>
  <c r="H56" i="26" s="1"/>
  <c r="G57" i="26"/>
  <c r="H57" i="26" s="1"/>
  <c r="G58" i="26"/>
  <c r="H58" i="26" s="1"/>
  <c r="E43" i="27"/>
  <c r="F43" i="27" s="1"/>
  <c r="E44" i="27"/>
  <c r="F44" i="27" s="1"/>
  <c r="E45" i="27"/>
  <c r="F45" i="27" s="1"/>
  <c r="E46" i="27"/>
  <c r="F46" i="27" s="1"/>
  <c r="E47" i="27"/>
  <c r="F47" i="27" s="1"/>
  <c r="E61" i="28"/>
  <c r="F61" i="28" s="1"/>
  <c r="E60" i="28"/>
  <c r="F60" i="28" s="1"/>
  <c r="E59" i="28"/>
  <c r="F59" i="28" s="1"/>
  <c r="E58" i="28"/>
  <c r="F58" i="28" s="1"/>
  <c r="E57" i="28"/>
  <c r="F57" i="28" s="1"/>
  <c r="E56" i="28"/>
  <c r="F56" i="28" s="1"/>
  <c r="E64" i="29"/>
  <c r="F64" i="29" s="1"/>
  <c r="G52" i="30"/>
  <c r="H52" i="30" s="1"/>
  <c r="E54" i="26"/>
  <c r="F54" i="26" s="1"/>
  <c r="E55" i="26"/>
  <c r="F55" i="26" s="1"/>
  <c r="E56" i="26"/>
  <c r="F56" i="26" s="1"/>
  <c r="E57" i="26"/>
  <c r="F57" i="26" s="1"/>
  <c r="E58" i="26"/>
  <c r="F58" i="26" s="1"/>
  <c r="G64" i="29"/>
  <c r="H64" i="29" s="1"/>
  <c r="G63" i="29"/>
  <c r="H63" i="29" s="1"/>
  <c r="G62" i="29"/>
  <c r="H62" i="29" s="1"/>
  <c r="G61" i="29"/>
  <c r="H61" i="29" s="1"/>
  <c r="G60" i="29"/>
  <c r="H60" i="29" s="1"/>
  <c r="G59" i="29"/>
  <c r="H59" i="29" s="1"/>
  <c r="G61" i="28"/>
  <c r="H61" i="28" s="1"/>
  <c r="G60" i="28"/>
  <c r="H60" i="28" s="1"/>
  <c r="G59" i="28"/>
  <c r="H59" i="28" s="1"/>
  <c r="G58" i="28"/>
  <c r="H58" i="28" s="1"/>
  <c r="G57" i="28"/>
  <c r="H57" i="28" s="1"/>
  <c r="G56" i="28"/>
  <c r="H56" i="28" s="1"/>
  <c r="G50" i="31"/>
  <c r="H50" i="31" s="1"/>
  <c r="G49" i="31"/>
  <c r="H49" i="31" s="1"/>
  <c r="G48" i="31"/>
  <c r="H48" i="31" s="1"/>
  <c r="G47" i="31"/>
  <c r="H47" i="31" s="1"/>
  <c r="G46" i="31"/>
  <c r="H46" i="31" s="1"/>
  <c r="G45" i="31"/>
  <c r="H45" i="31" s="1"/>
  <c r="E45" i="31"/>
  <c r="F45" i="31" s="1"/>
  <c r="E46" i="31"/>
  <c r="F46" i="31" s="1"/>
  <c r="E47" i="31"/>
  <c r="F47" i="31" s="1"/>
  <c r="E48" i="31"/>
  <c r="F48" i="31" s="1"/>
  <c r="E49" i="31"/>
  <c r="F49" i="31" s="1"/>
  <c r="E47" i="30"/>
  <c r="F47" i="30" s="1"/>
  <c r="E48" i="30"/>
  <c r="F48" i="30" s="1"/>
  <c r="E49" i="30"/>
  <c r="F49" i="30" s="1"/>
  <c r="E50" i="30"/>
  <c r="F50" i="30" s="1"/>
  <c r="E51" i="30"/>
  <c r="F51" i="30" s="1"/>
  <c r="E60" i="29"/>
  <c r="F60" i="29" s="1"/>
  <c r="E61" i="29"/>
  <c r="F61" i="29" s="1"/>
  <c r="E62" i="29"/>
  <c r="F62" i="29" s="1"/>
  <c r="E63" i="29"/>
  <c r="F63" i="29" s="1"/>
  <c r="G47" i="30"/>
  <c r="H47" i="30" s="1"/>
  <c r="G48" i="30"/>
  <c r="H48" i="30" s="1"/>
  <c r="G49" i="30"/>
  <c r="H49" i="30" s="1"/>
  <c r="G50" i="30"/>
  <c r="H50" i="30" s="1"/>
  <c r="G51" i="30"/>
  <c r="H51" i="30" s="1"/>
  <c r="G51" i="20"/>
  <c r="H51" i="20" s="1"/>
  <c r="G50" i="20"/>
  <c r="H50" i="20" s="1"/>
  <c r="G49" i="20"/>
  <c r="H49" i="20" s="1"/>
  <c r="G48" i="20"/>
  <c r="H48" i="20" s="1"/>
  <c r="G47" i="20"/>
  <c r="H47" i="20" s="1"/>
  <c r="G46" i="20"/>
  <c r="H46" i="20" s="1"/>
  <c r="E51" i="20"/>
  <c r="F51" i="20" s="1"/>
  <c r="E50" i="20"/>
  <c r="F50" i="20" s="1"/>
  <c r="E49" i="20"/>
  <c r="F49" i="20" s="1"/>
  <c r="E48" i="20"/>
  <c r="F48" i="20" s="1"/>
  <c r="E47" i="20"/>
  <c r="F47" i="20" s="1"/>
  <c r="E46" i="20"/>
  <c r="F46" i="20" s="1"/>
  <c r="E52" i="21"/>
  <c r="F52" i="21" s="1"/>
  <c r="G56" i="22"/>
  <c r="H56" i="22" s="1"/>
  <c r="G52" i="21"/>
  <c r="H52" i="21" s="1"/>
  <c r="G51" i="21"/>
  <c r="H51" i="21" s="1"/>
  <c r="G50" i="21"/>
  <c r="H50" i="21" s="1"/>
  <c r="G49" i="21"/>
  <c r="H49" i="21" s="1"/>
  <c r="G48" i="21"/>
  <c r="H48" i="21" s="1"/>
  <c r="G47" i="21"/>
  <c r="H47" i="21" s="1"/>
  <c r="G67" i="23"/>
  <c r="H67" i="23" s="1"/>
  <c r="G66" i="23"/>
  <c r="H66" i="23" s="1"/>
  <c r="G65" i="23"/>
  <c r="H65" i="23" s="1"/>
  <c r="G64" i="23"/>
  <c r="H64" i="23" s="1"/>
  <c r="G63" i="23"/>
  <c r="H63" i="23" s="1"/>
  <c r="G62" i="23"/>
  <c r="H62" i="23" s="1"/>
  <c r="E62" i="23"/>
  <c r="F62" i="23" s="1"/>
  <c r="E63" i="23"/>
  <c r="F63" i="23" s="1"/>
  <c r="E64" i="23"/>
  <c r="F64" i="23" s="1"/>
  <c r="E65" i="23"/>
  <c r="F65" i="23" s="1"/>
  <c r="E66" i="23"/>
  <c r="F66" i="23" s="1"/>
  <c r="E51" i="22"/>
  <c r="F51" i="22" s="1"/>
  <c r="E52" i="22"/>
  <c r="F52" i="22" s="1"/>
  <c r="E53" i="22"/>
  <c r="F53" i="22" s="1"/>
  <c r="E54" i="22"/>
  <c r="F54" i="22" s="1"/>
  <c r="E55" i="22"/>
  <c r="F55" i="22" s="1"/>
  <c r="E47" i="21"/>
  <c r="F47" i="21" s="1"/>
  <c r="E48" i="21"/>
  <c r="F48" i="21" s="1"/>
  <c r="E49" i="21"/>
  <c r="F49" i="21" s="1"/>
  <c r="E50" i="21"/>
  <c r="F50" i="21" s="1"/>
  <c r="E51" i="21"/>
  <c r="F51" i="21" s="1"/>
  <c r="G51" i="22"/>
  <c r="H51" i="22" s="1"/>
  <c r="G52" i="22"/>
  <c r="H52" i="22" s="1"/>
  <c r="G53" i="22"/>
  <c r="H53" i="22" s="1"/>
  <c r="G54" i="22"/>
  <c r="H54" i="22" s="1"/>
  <c r="G55" i="22"/>
  <c r="H55" i="22" s="1"/>
  <c r="G65" i="19"/>
  <c r="H65" i="19" s="1"/>
  <c r="G64" i="19"/>
  <c r="H64" i="19" s="1"/>
  <c r="G63" i="19"/>
  <c r="H63" i="19" s="1"/>
  <c r="G62" i="19"/>
  <c r="H62" i="19" s="1"/>
  <c r="G61" i="19"/>
  <c r="H61" i="19" s="1"/>
  <c r="G60" i="19"/>
  <c r="H60" i="19" s="1"/>
  <c r="E60" i="19"/>
  <c r="F60" i="19" s="1"/>
  <c r="E61" i="19"/>
  <c r="F61" i="19" s="1"/>
  <c r="E62" i="19"/>
  <c r="F62" i="19" s="1"/>
  <c r="E63" i="19"/>
  <c r="F63" i="19" s="1"/>
  <c r="E64" i="19"/>
  <c r="F64" i="19" s="1"/>
  <c r="E54" i="18"/>
  <c r="F54" i="18" s="1"/>
  <c r="E55" i="18"/>
  <c r="F55" i="18" s="1"/>
  <c r="E56" i="18"/>
  <c r="F56" i="18" s="1"/>
  <c r="E57" i="18"/>
  <c r="F57" i="18" s="1"/>
  <c r="E58" i="18"/>
  <c r="F58" i="18" s="1"/>
  <c r="G54" i="18"/>
  <c r="H54" i="18" s="1"/>
  <c r="G55" i="18"/>
  <c r="H55" i="18" s="1"/>
  <c r="G56" i="18"/>
  <c r="H56" i="18" s="1"/>
  <c r="G57" i="18"/>
  <c r="H57" i="18" s="1"/>
  <c r="G58" i="18"/>
  <c r="H58" i="18" s="1"/>
  <c r="G53" i="17"/>
  <c r="H53" i="17" s="1"/>
  <c r="G52" i="17"/>
  <c r="H52" i="17" s="1"/>
  <c r="G51" i="17"/>
  <c r="H51" i="17" s="1"/>
  <c r="G50" i="17"/>
  <c r="H50" i="17" s="1"/>
  <c r="G49" i="17"/>
  <c r="H49" i="17" s="1"/>
  <c r="G48" i="17"/>
  <c r="H48" i="17" s="1"/>
  <c r="E48" i="17"/>
  <c r="F48" i="17" s="1"/>
  <c r="E49" i="17"/>
  <c r="F49" i="17" s="1"/>
  <c r="E50" i="17"/>
  <c r="F50" i="17" s="1"/>
  <c r="E51" i="17"/>
  <c r="F51" i="17" s="1"/>
  <c r="E52" i="17"/>
  <c r="F52" i="17" s="1"/>
  <c r="F47" i="16"/>
  <c r="F48" i="16"/>
  <c r="F49" i="16"/>
  <c r="H47" i="16" l="1"/>
  <c r="H49" i="16"/>
  <c r="H48" i="16"/>
  <c r="H13" i="16" l="1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12" i="16"/>
  <c r="G53" i="16" l="1"/>
  <c r="H53" i="16" s="1"/>
  <c r="E58" i="16"/>
  <c r="F58" i="16" s="1"/>
  <c r="G58" i="16"/>
  <c r="H58" i="16" s="1"/>
  <c r="E53" i="16"/>
  <c r="F53" i="16" s="1"/>
  <c r="E54" i="16"/>
  <c r="F54" i="16" s="1"/>
  <c r="E55" i="16"/>
  <c r="F55" i="16" s="1"/>
  <c r="E56" i="16"/>
  <c r="F56" i="16" s="1"/>
  <c r="E57" i="16"/>
  <c r="F57" i="16" s="1"/>
  <c r="G54" i="16"/>
  <c r="H54" i="16" s="1"/>
  <c r="G55" i="16"/>
  <c r="H55" i="16" s="1"/>
  <c r="G56" i="16"/>
  <c r="H56" i="16" s="1"/>
  <c r="G57" i="16"/>
  <c r="H57" i="16" s="1"/>
</calcChain>
</file>

<file path=xl/sharedStrings.xml><?xml version="1.0" encoding="utf-8"?>
<sst xmlns="http://schemas.openxmlformats.org/spreadsheetml/2006/main" count="3128" uniqueCount="1447">
  <si>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</si>
  <si>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</si>
  <si>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</si>
  <si>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</si>
  <si>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</si>
  <si>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</si>
  <si>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</si>
  <si>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</si>
  <si>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</si>
  <si>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</si>
  <si>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</si>
  <si>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</si>
  <si>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</si>
  <si>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</si>
  <si>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</si>
  <si>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</si>
  <si>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</si>
  <si>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</si>
  <si>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</si>
  <si>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</si>
  <si>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</si>
  <si>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</si>
  <si>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</si>
  <si>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</si>
  <si>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</si>
  <si>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</si>
  <si>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t>QUẢN LÝ SV</t>
  </si>
  <si>
    <t>PHÒNG TTGD - CTSV                QUẢN LÝ SV</t>
  </si>
  <si>
    <t>Mã số SV</t>
  </si>
  <si>
    <r>
      <t>Học kỳ: I Năm học: 2022 - 2023</t>
    </r>
    <r>
      <rPr>
        <sz val="14"/>
        <rFont val="Times New Roman"/>
        <family val="1"/>
      </rPr>
      <t xml:space="preserve"> </t>
    </r>
  </si>
  <si>
    <t>20000824</t>
  </si>
  <si>
    <t>Dương Quang</t>
  </si>
  <si>
    <t>Đại</t>
  </si>
  <si>
    <t>20000168</t>
  </si>
  <si>
    <t>Huỳnh</t>
  </si>
  <si>
    <t>20000579</t>
  </si>
  <si>
    <t>Đỗ Trọng</t>
  </si>
  <si>
    <t>Đạt</t>
  </si>
  <si>
    <t>20000495</t>
  </si>
  <si>
    <t>Nguyễn Thành</t>
  </si>
  <si>
    <t>Đồng</t>
  </si>
  <si>
    <t>20000771</t>
  </si>
  <si>
    <t>Nguyễn Quốc</t>
  </si>
  <si>
    <t>Dương</t>
  </si>
  <si>
    <t>20000524</t>
  </si>
  <si>
    <t>Trần Lê Minh</t>
  </si>
  <si>
    <t>Duy</t>
  </si>
  <si>
    <t>20000140</t>
  </si>
  <si>
    <t>Nguyễn Thanh</t>
  </si>
  <si>
    <t>Hải</t>
  </si>
  <si>
    <t>20000217</t>
  </si>
  <si>
    <t>Lê Trung</t>
  </si>
  <si>
    <t>Hiếu</t>
  </si>
  <si>
    <t>20000854</t>
  </si>
  <si>
    <t>Ngô Lê Quốc</t>
  </si>
  <si>
    <t>Hùng</t>
  </si>
  <si>
    <t>20000095</t>
  </si>
  <si>
    <t>Nguyễn Hoàng</t>
  </si>
  <si>
    <t>Huy</t>
  </si>
  <si>
    <t>20000765</t>
  </si>
  <si>
    <t>20000167</t>
  </si>
  <si>
    <t>Võ Nhật</t>
  </si>
  <si>
    <t>20000378</t>
  </si>
  <si>
    <t>Lê Đinh Minh</t>
  </si>
  <si>
    <t>Khánh</t>
  </si>
  <si>
    <t>20005343</t>
  </si>
  <si>
    <t>20000798</t>
  </si>
  <si>
    <t>Đào Minh</t>
  </si>
  <si>
    <t>Khoa</t>
  </si>
  <si>
    <t>20000825</t>
  </si>
  <si>
    <t>Nguyễn Xuân</t>
  </si>
  <si>
    <t>Kiên</t>
  </si>
  <si>
    <t>20000660</t>
  </si>
  <si>
    <t>Nguyễn Bá</t>
  </si>
  <si>
    <t>Kiệt</t>
  </si>
  <si>
    <t>20000844</t>
  </si>
  <si>
    <t>Trần Thanh</t>
  </si>
  <si>
    <t>20003718</t>
  </si>
  <si>
    <t>Dương Hà Nhựt</t>
  </si>
  <si>
    <t>Lâm</t>
  </si>
  <si>
    <t>20000129</t>
  </si>
  <si>
    <t>Long</t>
  </si>
  <si>
    <t>20000033</t>
  </si>
  <si>
    <t>Nguyễn Việt</t>
  </si>
  <si>
    <t>20000619</t>
  </si>
  <si>
    <t>Bùi Hiếu</t>
  </si>
  <si>
    <t>Nghĩa</t>
  </si>
  <si>
    <t>20002929</t>
  </si>
  <si>
    <t>Lữ Trọng</t>
  </si>
  <si>
    <t>Nguyên</t>
  </si>
  <si>
    <t>20000365</t>
  </si>
  <si>
    <t>Nguyễn Quang</t>
  </si>
  <si>
    <t>Nhã</t>
  </si>
  <si>
    <t>20000799</t>
  </si>
  <si>
    <t>Đoàn Trọng</t>
  </si>
  <si>
    <t>Nhân</t>
  </si>
  <si>
    <t>20004150</t>
  </si>
  <si>
    <t>Nguyễn Thuận</t>
  </si>
  <si>
    <t>Phát</t>
  </si>
  <si>
    <t>20002934</t>
  </si>
  <si>
    <t>Trần Hữu</t>
  </si>
  <si>
    <t>Phước</t>
  </si>
  <si>
    <t>20000800</t>
  </si>
  <si>
    <t>Mã Tấn</t>
  </si>
  <si>
    <t>Sang</t>
  </si>
  <si>
    <t>20000796</t>
  </si>
  <si>
    <t>Nguyễn Văn</t>
  </si>
  <si>
    <t>Tam</t>
  </si>
  <si>
    <t>20000028</t>
  </si>
  <si>
    <t>Thắng</t>
  </si>
  <si>
    <t>20000309</t>
  </si>
  <si>
    <t>Thanh</t>
  </si>
  <si>
    <t>20000086</t>
  </si>
  <si>
    <t>Cái Quan</t>
  </si>
  <si>
    <t>Thêm</t>
  </si>
  <si>
    <t>20000778</t>
  </si>
  <si>
    <t>Tạ Phúc</t>
  </si>
  <si>
    <t>Thịnh</t>
  </si>
  <si>
    <t>20000100</t>
  </si>
  <si>
    <t>Hoàng Văn</t>
  </si>
  <si>
    <t>Thông</t>
  </si>
  <si>
    <t>20000003</t>
  </si>
  <si>
    <t>Đậu Minh</t>
  </si>
  <si>
    <t>Thuật</t>
  </si>
  <si>
    <t>20000076</t>
  </si>
  <si>
    <t>Nguyễn Hoàng Anh</t>
  </si>
  <si>
    <t>Tính</t>
  </si>
  <si>
    <t>20000340</t>
  </si>
  <si>
    <t>Lữ Phúc</t>
  </si>
  <si>
    <t>Tịnh</t>
  </si>
  <si>
    <t>20000546</t>
  </si>
  <si>
    <t>Vũ</t>
  </si>
  <si>
    <t>20002033</t>
  </si>
  <si>
    <t>Nguyễn Lê Thiên</t>
  </si>
  <si>
    <t>Ân</t>
  </si>
  <si>
    <t>20002285</t>
  </si>
  <si>
    <t>Lê Văn</t>
  </si>
  <si>
    <t>Cơ</t>
  </si>
  <si>
    <t>20001032</t>
  </si>
  <si>
    <t>Đỗ Thành</t>
  </si>
  <si>
    <t>20001117</t>
  </si>
  <si>
    <t>Trần Hữu Tiến</t>
  </si>
  <si>
    <t>20002227</t>
  </si>
  <si>
    <t>Huỳnh Khánh</t>
  </si>
  <si>
    <t>20001285</t>
  </si>
  <si>
    <t>Nguyễn Huỳnh Tấn</t>
  </si>
  <si>
    <t>20001661</t>
  </si>
  <si>
    <t>Phạm Thanh</t>
  </si>
  <si>
    <t>20001033</t>
  </si>
  <si>
    <t>Nguyễn Hữu</t>
  </si>
  <si>
    <t>Hoàng</t>
  </si>
  <si>
    <t>20001130</t>
  </si>
  <si>
    <t>Trần Hoàng Minh</t>
  </si>
  <si>
    <t>Kha</t>
  </si>
  <si>
    <t>19002292</t>
  </si>
  <si>
    <t>Nguyễn Minh</t>
  </si>
  <si>
    <t>Khang</t>
  </si>
  <si>
    <t>20001577</t>
  </si>
  <si>
    <t>Hồ Hữu</t>
  </si>
  <si>
    <t>20002258</t>
  </si>
  <si>
    <t>Nguyễn Lê</t>
  </si>
  <si>
    <t>20002195</t>
  </si>
  <si>
    <t>Nguyễn Minh</t>
  </si>
  <si>
    <t>20001741</t>
  </si>
  <si>
    <t>Trần Bảo</t>
  </si>
  <si>
    <t>20001723</t>
  </si>
  <si>
    <t>Cao Vũ</t>
  </si>
  <si>
    <t>Luân</t>
  </si>
  <si>
    <t>20002186</t>
  </si>
  <si>
    <t>Đoàn Ngọc</t>
  </si>
  <si>
    <t>Minh</t>
  </si>
  <si>
    <t>20001211</t>
  </si>
  <si>
    <t>Nguyễn Phương</t>
  </si>
  <si>
    <t>Nam</t>
  </si>
  <si>
    <t>20001817</t>
  </si>
  <si>
    <t>20001827</t>
  </si>
  <si>
    <t>Huỳnh Trọng</t>
  </si>
  <si>
    <t>20001689</t>
  </si>
  <si>
    <t>20001222</t>
  </si>
  <si>
    <t>Đỗ Tấn</t>
  </si>
  <si>
    <t>20001900</t>
  </si>
  <si>
    <t>Phong</t>
  </si>
  <si>
    <t>20002106</t>
  </si>
  <si>
    <t>Nguyễn Võ Duy</t>
  </si>
  <si>
    <t>Phương</t>
  </si>
  <si>
    <t>20001869</t>
  </si>
  <si>
    <t>Phạm Văn</t>
  </si>
  <si>
    <t>Tài</t>
  </si>
  <si>
    <t>20001093</t>
  </si>
  <si>
    <t>Trần Trung</t>
  </si>
  <si>
    <t>20002667</t>
  </si>
  <si>
    <t>Thạch</t>
  </si>
  <si>
    <t>Thành</t>
  </si>
  <si>
    <t>20001103</t>
  </si>
  <si>
    <t>Nguyễn Thị Cẩm</t>
  </si>
  <si>
    <t>Tiên</t>
  </si>
  <si>
    <t>20000989</t>
  </si>
  <si>
    <t>Tú</t>
  </si>
  <si>
    <t>20002020</t>
  </si>
  <si>
    <t>Đinh Ngọc Anh</t>
  </si>
  <si>
    <t>Tuấn</t>
  </si>
  <si>
    <t>20001696</t>
  </si>
  <si>
    <t>Vũ Minh</t>
  </si>
  <si>
    <t>20001428</t>
  </si>
  <si>
    <t>Võ Thanh</t>
  </si>
  <si>
    <t>Tùng</t>
  </si>
  <si>
    <t>20001769</t>
  </si>
  <si>
    <t>Hồ Thế</t>
  </si>
  <si>
    <t>Vinh</t>
  </si>
  <si>
    <t>20001978</t>
  </si>
  <si>
    <t>Tăng Khang</t>
  </si>
  <si>
    <t>20002382</t>
  </si>
  <si>
    <t>Ngô Hoài</t>
  </si>
  <si>
    <t>20002294</t>
  </si>
  <si>
    <t>Bùi Minh</t>
  </si>
  <si>
    <t>Bảo</t>
  </si>
  <si>
    <t>20002414</t>
  </si>
  <si>
    <t>Bùi Đức Hưng</t>
  </si>
  <si>
    <t>Bình</t>
  </si>
  <si>
    <t>20002331</t>
  </si>
  <si>
    <t>Dương Chí</t>
  </si>
  <si>
    <t>Công</t>
  </si>
  <si>
    <t>20002513</t>
  </si>
  <si>
    <t>Trương Bửu Minh</t>
  </si>
  <si>
    <t>Đăng</t>
  </si>
  <si>
    <t>20002470</t>
  </si>
  <si>
    <t>Triệu Gia</t>
  </si>
  <si>
    <t>20002498</t>
  </si>
  <si>
    <t>Võ Tấn</t>
  </si>
  <si>
    <t>20002514</t>
  </si>
  <si>
    <t>20002540</t>
  </si>
  <si>
    <t>Nguyễn Khánh</t>
  </si>
  <si>
    <t>20002352</t>
  </si>
  <si>
    <t>Lê Trọng</t>
  </si>
  <si>
    <t>20002568</t>
  </si>
  <si>
    <t>Võ Trọng</t>
  </si>
  <si>
    <t>20004200</t>
  </si>
  <si>
    <t>Hiệu</t>
  </si>
  <si>
    <t>20002430</t>
  </si>
  <si>
    <t>Hòa</t>
  </si>
  <si>
    <t>20002455</t>
  </si>
  <si>
    <t>Doãn Tiến</t>
  </si>
  <si>
    <t>Hợp</t>
  </si>
  <si>
    <t>20002412</t>
  </si>
  <si>
    <t>Phạm Đức</t>
  </si>
  <si>
    <t>20002374</t>
  </si>
  <si>
    <t>20002450</t>
  </si>
  <si>
    <t>20002395</t>
  </si>
  <si>
    <t>Trần Trọng</t>
  </si>
  <si>
    <t>20002332</t>
  </si>
  <si>
    <t>Nguyễn Ngọc Đăng</t>
  </si>
  <si>
    <t>20002372</t>
  </si>
  <si>
    <t>Danh</t>
  </si>
  <si>
    <t>Lộc</t>
  </si>
  <si>
    <t>20002481</t>
  </si>
  <si>
    <t>Hoàng Thắng</t>
  </si>
  <si>
    <t>Lợi</t>
  </si>
  <si>
    <t>20002415</t>
  </si>
  <si>
    <t>Võ Minh</t>
  </si>
  <si>
    <t>Mẫn</t>
  </si>
  <si>
    <t>20003133</t>
  </si>
  <si>
    <t>Nguyễn Tấn</t>
  </si>
  <si>
    <t>20002307</t>
  </si>
  <si>
    <t>Nhất</t>
  </si>
  <si>
    <t>20002526</t>
  </si>
  <si>
    <t>Nhựt</t>
  </si>
  <si>
    <t>20002303</t>
  </si>
  <si>
    <t>Nguyễn Kiến</t>
  </si>
  <si>
    <t>Ninh</t>
  </si>
  <si>
    <t>20002392</t>
  </si>
  <si>
    <t>Phú</t>
  </si>
  <si>
    <t>20002351</t>
  </si>
  <si>
    <t>Phúc</t>
  </si>
  <si>
    <t>20002342</t>
  </si>
  <si>
    <t>Nguyễn Trọng</t>
  </si>
  <si>
    <t>20002364</t>
  </si>
  <si>
    <t>Trần Hưng</t>
  </si>
  <si>
    <t>Phục</t>
  </si>
  <si>
    <t>20002511</t>
  </si>
  <si>
    <t>Quá</t>
  </si>
  <si>
    <t>20002461</t>
  </si>
  <si>
    <t>Quách Ngọc</t>
  </si>
  <si>
    <t>20002336</t>
  </si>
  <si>
    <t>Đỗ Phúc</t>
  </si>
  <si>
    <t>20002371</t>
  </si>
  <si>
    <t>Nguyễn Hoàng</t>
  </si>
  <si>
    <t>Thọ</t>
  </si>
  <si>
    <t>20002409</t>
  </si>
  <si>
    <t>Trần Quốc</t>
  </si>
  <si>
    <t>Thống</t>
  </si>
  <si>
    <t>20002317</t>
  </si>
  <si>
    <t>Nông Đình</t>
  </si>
  <si>
    <t>Thư</t>
  </si>
  <si>
    <t>20002480</t>
  </si>
  <si>
    <t>Quách Minh</t>
  </si>
  <si>
    <t>20005418</t>
  </si>
  <si>
    <t>Đỗ Anh</t>
  </si>
  <si>
    <t>Văn</t>
  </si>
  <si>
    <t>20002300</t>
  </si>
  <si>
    <t>Đinh Tấn</t>
  </si>
  <si>
    <t>Xuyên</t>
  </si>
  <si>
    <t>Lớp: 20C1 -CNÔ3   Sĩ số:  39      Khoa: Động Lực</t>
  </si>
  <si>
    <t>Lớp: 20C1 -CNÔ2   Sĩ số: 33       Khoa: Động Lực</t>
  </si>
  <si>
    <t>20002752</t>
  </si>
  <si>
    <t>Hứa Kiến</t>
  </si>
  <si>
    <t>Anh</t>
  </si>
  <si>
    <t>20002689</t>
  </si>
  <si>
    <t>Phan Tuấn</t>
  </si>
  <si>
    <t>20002736</t>
  </si>
  <si>
    <t>Dương Gia</t>
  </si>
  <si>
    <t>20002682</t>
  </si>
  <si>
    <t>20002635</t>
  </si>
  <si>
    <t>Nguyễn Chí</t>
  </si>
  <si>
    <t>Bữu</t>
  </si>
  <si>
    <t>20002715</t>
  </si>
  <si>
    <t>Chương</t>
  </si>
  <si>
    <t>20002571</t>
  </si>
  <si>
    <t>Phạm Hữu</t>
  </si>
  <si>
    <t>20002662</t>
  </si>
  <si>
    <t>20002710</t>
  </si>
  <si>
    <t>20002716</t>
  </si>
  <si>
    <t>Nguyễn Tiến</t>
  </si>
  <si>
    <t>20002684</t>
  </si>
  <si>
    <t>Huỳnh Đức</t>
  </si>
  <si>
    <t>20002643</t>
  </si>
  <si>
    <t>Nguyễn Phúc</t>
  </si>
  <si>
    <t>20002751</t>
  </si>
  <si>
    <t>Tô Khánh</t>
  </si>
  <si>
    <t>20002757</t>
  </si>
  <si>
    <t>Nguyễn Võ Anh</t>
  </si>
  <si>
    <t>Hào</t>
  </si>
  <si>
    <t>20002642</t>
  </si>
  <si>
    <t>Lê Phúc</t>
  </si>
  <si>
    <t>Hậu</t>
  </si>
  <si>
    <t>20002685</t>
  </si>
  <si>
    <t>Bùi Tấn</t>
  </si>
  <si>
    <t>20002691</t>
  </si>
  <si>
    <t>20002759</t>
  </si>
  <si>
    <t>Đặng Minh</t>
  </si>
  <si>
    <t>Khôi</t>
  </si>
  <si>
    <t>20002779</t>
  </si>
  <si>
    <t>20002725</t>
  </si>
  <si>
    <t>Linh</t>
  </si>
  <si>
    <t>20002706</t>
  </si>
  <si>
    <t>20002731</t>
  </si>
  <si>
    <t>Lê Minh Hải</t>
  </si>
  <si>
    <t>20002620</t>
  </si>
  <si>
    <t>Hoàng Ngọc</t>
  </si>
  <si>
    <t>Lương</t>
  </si>
  <si>
    <t>20002645</t>
  </si>
  <si>
    <t>Võ Xuân</t>
  </si>
  <si>
    <t>20002732</t>
  </si>
  <si>
    <t>Đỗ Công</t>
  </si>
  <si>
    <t>Nghiệp</t>
  </si>
  <si>
    <t>20002665</t>
  </si>
  <si>
    <t>Nguyễn Khắc</t>
  </si>
  <si>
    <t>20002686</t>
  </si>
  <si>
    <t>Phạm Ngọc</t>
  </si>
  <si>
    <t>20002683</t>
  </si>
  <si>
    <t>20002673</t>
  </si>
  <si>
    <t>Hồ Thiên</t>
  </si>
  <si>
    <t>Sinh</t>
  </si>
  <si>
    <t>20002724</t>
  </si>
  <si>
    <t>Nguyễn Châu</t>
  </si>
  <si>
    <t>Sơn</t>
  </si>
  <si>
    <t>20002639</t>
  </si>
  <si>
    <t>Tâm</t>
  </si>
  <si>
    <t>20002669</t>
  </si>
  <si>
    <t>Võ Hoàng</t>
  </si>
  <si>
    <t>Tân</t>
  </si>
  <si>
    <t>20002763</t>
  </si>
  <si>
    <t>Lê Quốc</t>
  </si>
  <si>
    <t>20002720</t>
  </si>
  <si>
    <t>20002592</t>
  </si>
  <si>
    <t>20002583</t>
  </si>
  <si>
    <t>Bùi Hoàng</t>
  </si>
  <si>
    <t>Thiện</t>
  </si>
  <si>
    <t>20002581</t>
  </si>
  <si>
    <t>20002588</t>
  </si>
  <si>
    <t>Thuận</t>
  </si>
  <si>
    <t>20002758</t>
  </si>
  <si>
    <t>Tín</t>
  </si>
  <si>
    <t>20002764</t>
  </si>
  <si>
    <t>Liêu Chí</t>
  </si>
  <si>
    <t>Toàn</t>
  </si>
  <si>
    <t>20002584</t>
  </si>
  <si>
    <t>Lê Minh</t>
  </si>
  <si>
    <t>Trí</t>
  </si>
  <si>
    <t>20002718</t>
  </si>
  <si>
    <t>Nguyễn Đan</t>
  </si>
  <si>
    <t>Trường</t>
  </si>
  <si>
    <t>20002657</t>
  </si>
  <si>
    <t>Thạch Ngọc</t>
  </si>
  <si>
    <t>20002646</t>
  </si>
  <si>
    <t>20002744</t>
  </si>
  <si>
    <t>Hàng Chung</t>
  </si>
  <si>
    <t>Vĩ</t>
  </si>
  <si>
    <t>Lớp: 20C1 -CNÔ5   Sĩ số:   31     Khoa: Động Lực</t>
  </si>
  <si>
    <t>20003853</t>
  </si>
  <si>
    <t>20002773</t>
  </si>
  <si>
    <t>Phạm Quốc</t>
  </si>
  <si>
    <t>20002884</t>
  </si>
  <si>
    <t>Huỳnh Bá</t>
  </si>
  <si>
    <t>20002920</t>
  </si>
  <si>
    <t>20002861</t>
  </si>
  <si>
    <t>Đoàn Phương Nhật</t>
  </si>
  <si>
    <t>20002865</t>
  </si>
  <si>
    <t>Hảo</t>
  </si>
  <si>
    <t>20002844</t>
  </si>
  <si>
    <t>Phan Thanh</t>
  </si>
  <si>
    <t>20002878</t>
  </si>
  <si>
    <t>Mai Quốc</t>
  </si>
  <si>
    <t>20003620</t>
  </si>
  <si>
    <t>Kế</t>
  </si>
  <si>
    <t>20002911</t>
  </si>
  <si>
    <t>Nguyễn Ngọc</t>
  </si>
  <si>
    <t>20002869</t>
  </si>
  <si>
    <t>20002827</t>
  </si>
  <si>
    <t>Huỳnh Ngọc</t>
  </si>
  <si>
    <t>20002802</t>
  </si>
  <si>
    <t>Nguyễn Trần Hoàng</t>
  </si>
  <si>
    <t>20002822</t>
  </si>
  <si>
    <t>Nông Văn</t>
  </si>
  <si>
    <t>20002772</t>
  </si>
  <si>
    <t>20002842</t>
  </si>
  <si>
    <t>20003689</t>
  </si>
  <si>
    <t>20002774</t>
  </si>
  <si>
    <t>20002989</t>
  </si>
  <si>
    <t>Trần Văn</t>
  </si>
  <si>
    <t>20002943</t>
  </si>
  <si>
    <t>20003872</t>
  </si>
  <si>
    <t>Đặng Ngọc</t>
  </si>
  <si>
    <t>20002914</t>
  </si>
  <si>
    <t>20002823</t>
  </si>
  <si>
    <t>Liễu Quốc</t>
  </si>
  <si>
    <t>Tấn</t>
  </si>
  <si>
    <t>20002966</t>
  </si>
  <si>
    <t>20002960</t>
  </si>
  <si>
    <t>Nguyễn Trường</t>
  </si>
  <si>
    <t>20002885</t>
  </si>
  <si>
    <t>Tĩnh</t>
  </si>
  <si>
    <t>20003857</t>
  </si>
  <si>
    <t>20002796</t>
  </si>
  <si>
    <t>Thi Thiện</t>
  </si>
  <si>
    <t>20002834</t>
  </si>
  <si>
    <t>Nguyễn Long</t>
  </si>
  <si>
    <t>20002813</t>
  </si>
  <si>
    <t>20002826</t>
  </si>
  <si>
    <t>Phạm Phước</t>
  </si>
  <si>
    <t>Vĩnh</t>
  </si>
  <si>
    <t>20003193</t>
  </si>
  <si>
    <t>Trương Quang</t>
  </si>
  <si>
    <t>Ánh</t>
  </si>
  <si>
    <t>20003217</t>
  </si>
  <si>
    <t>20003009</t>
  </si>
  <si>
    <t>Hồ Văn</t>
  </si>
  <si>
    <t>20003121</t>
  </si>
  <si>
    <t>Phan Văn</t>
  </si>
  <si>
    <t>20003196</t>
  </si>
  <si>
    <t>Nguyễn Công</t>
  </si>
  <si>
    <t>20003021</t>
  </si>
  <si>
    <t>Cao Thành</t>
  </si>
  <si>
    <t>20003077</t>
  </si>
  <si>
    <t>Trần Phương</t>
  </si>
  <si>
    <t>Điệp</t>
  </si>
  <si>
    <t>20003004</t>
  </si>
  <si>
    <t>Nguyễn Hải</t>
  </si>
  <si>
    <t>Đường</t>
  </si>
  <si>
    <t>20003211</t>
  </si>
  <si>
    <t>Nguyễn Trần Ngọc Khánh</t>
  </si>
  <si>
    <t>20003208</t>
  </si>
  <si>
    <t>Huỳnh Hoàng</t>
  </si>
  <si>
    <t>Hiệp</t>
  </si>
  <si>
    <t>20003025</t>
  </si>
  <si>
    <t>Phạm Mai</t>
  </si>
  <si>
    <t>20003108</t>
  </si>
  <si>
    <t>Phan Trung</t>
  </si>
  <si>
    <t>20003137</t>
  </si>
  <si>
    <t>Phan Nguyễn Quang</t>
  </si>
  <si>
    <t>20002937</t>
  </si>
  <si>
    <t>Trần Gia</t>
  </si>
  <si>
    <t>20002991</t>
  </si>
  <si>
    <t>Huỳnh Đăng</t>
  </si>
  <si>
    <t>20003129</t>
  </si>
  <si>
    <t>Khương</t>
  </si>
  <si>
    <t>20003047</t>
  </si>
  <si>
    <t>Trần Tuấn</t>
  </si>
  <si>
    <t>20003134</t>
  </si>
  <si>
    <t>Ngô Quang</t>
  </si>
  <si>
    <t>Lập</t>
  </si>
  <si>
    <t>20003085</t>
  </si>
  <si>
    <t>Dương Hữu</t>
  </si>
  <si>
    <t>Ngọc</t>
  </si>
  <si>
    <t>20003001</t>
  </si>
  <si>
    <t>Phan Tài</t>
  </si>
  <si>
    <t>20002998</t>
  </si>
  <si>
    <t>20003055</t>
  </si>
  <si>
    <t>Phạm Minh</t>
  </si>
  <si>
    <t>Quân</t>
  </si>
  <si>
    <t>20003189</t>
  </si>
  <si>
    <t>Bùi Ngọc Tứ</t>
  </si>
  <si>
    <t>Quí</t>
  </si>
  <si>
    <t>20003148</t>
  </si>
  <si>
    <t>Võ Tiến</t>
  </si>
  <si>
    <t>20003169</t>
  </si>
  <si>
    <t>Nguyễn Đức</t>
  </si>
  <si>
    <t>20003125</t>
  </si>
  <si>
    <t>20003002</t>
  </si>
  <si>
    <t>Ngô Tấn</t>
  </si>
  <si>
    <t>20003170</t>
  </si>
  <si>
    <t>Trương Văn</t>
  </si>
  <si>
    <t>20003198</t>
  </si>
  <si>
    <t>Nguyễn Trung</t>
  </si>
  <si>
    <t>20003157</t>
  </si>
  <si>
    <t>Hồ Phước</t>
  </si>
  <si>
    <t>20003028</t>
  </si>
  <si>
    <t>Lê Nguyễn Minh</t>
  </si>
  <si>
    <t>Trọng</t>
  </si>
  <si>
    <t>20003192</t>
  </si>
  <si>
    <t>Lê Đức</t>
  </si>
  <si>
    <t>20003262</t>
  </si>
  <si>
    <t>An</t>
  </si>
  <si>
    <t>20003272</t>
  </si>
  <si>
    <t>Phạm Hoàng</t>
  </si>
  <si>
    <t>20003289</t>
  </si>
  <si>
    <t>Đỗ Hoàng</t>
  </si>
  <si>
    <t>20003225</t>
  </si>
  <si>
    <t>Bùi Quốc</t>
  </si>
  <si>
    <t>20003370</t>
  </si>
  <si>
    <t>Mai Văn</t>
  </si>
  <si>
    <t>Cường</t>
  </si>
  <si>
    <t>20003218</t>
  </si>
  <si>
    <t>20003371</t>
  </si>
  <si>
    <t>Coóng Nghiệp</t>
  </si>
  <si>
    <t>20003332</t>
  </si>
  <si>
    <t>Nguyễn Bùi Thành</t>
  </si>
  <si>
    <t>20003263</t>
  </si>
  <si>
    <t>Nguyễn Hùng</t>
  </si>
  <si>
    <t>20003351</t>
  </si>
  <si>
    <t>20003271</t>
  </si>
  <si>
    <t>Tống Hữu</t>
  </si>
  <si>
    <t>Điền</t>
  </si>
  <si>
    <t>20003368</t>
  </si>
  <si>
    <t>Nguyễn Lâm Thái</t>
  </si>
  <si>
    <t>20003311</t>
  </si>
  <si>
    <t>Ôn Nhật</t>
  </si>
  <si>
    <t>20003412</t>
  </si>
  <si>
    <t>Phan Thế</t>
  </si>
  <si>
    <t>Hiển</t>
  </si>
  <si>
    <t>20003235</t>
  </si>
  <si>
    <t>20003375</t>
  </si>
  <si>
    <t>Dương Trung</t>
  </si>
  <si>
    <t>20005855</t>
  </si>
  <si>
    <t>20003245</t>
  </si>
  <si>
    <t>Huỳnh Đông</t>
  </si>
  <si>
    <t>20003357</t>
  </si>
  <si>
    <t>20003264</t>
  </si>
  <si>
    <t>Lê Duy</t>
  </si>
  <si>
    <t>20003416</t>
  </si>
  <si>
    <t>Nguyễn An</t>
  </si>
  <si>
    <t>20003253</t>
  </si>
  <si>
    <t>Nguyễn Trần Tấn</t>
  </si>
  <si>
    <t>20003226</t>
  </si>
  <si>
    <t>20003249</t>
  </si>
  <si>
    <t>Dương Vĩnh</t>
  </si>
  <si>
    <t>20003361</t>
  </si>
  <si>
    <t>Huỳnh Duy</t>
  </si>
  <si>
    <t>20003401</t>
  </si>
  <si>
    <t>Phù Nhật</t>
  </si>
  <si>
    <t>Phi</t>
  </si>
  <si>
    <t>20003365</t>
  </si>
  <si>
    <t>Trần Duy</t>
  </si>
  <si>
    <t>20003334</t>
  </si>
  <si>
    <t>20003363</t>
  </si>
  <si>
    <t>20003400</t>
  </si>
  <si>
    <t>Nguyễn Anh</t>
  </si>
  <si>
    <t>20003321</t>
  </si>
  <si>
    <t>20003307</t>
  </si>
  <si>
    <t>20003347</t>
  </si>
  <si>
    <t>Lưu Quốc</t>
  </si>
  <si>
    <t>Thái</t>
  </si>
  <si>
    <t>20003338</t>
  </si>
  <si>
    <t>20003285</t>
  </si>
  <si>
    <t>Võ Nhất</t>
  </si>
  <si>
    <t>20003286</t>
  </si>
  <si>
    <t>Võ Ngô Đình</t>
  </si>
  <si>
    <t>Trung</t>
  </si>
  <si>
    <t>20003563</t>
  </si>
  <si>
    <t>Điểu Hoàng</t>
  </si>
  <si>
    <t>20003584</t>
  </si>
  <si>
    <t>Lê Vũ</t>
  </si>
  <si>
    <t>20003523</t>
  </si>
  <si>
    <t>20003456</t>
  </si>
  <si>
    <t>Hà Quốc</t>
  </si>
  <si>
    <t>20000031</t>
  </si>
  <si>
    <t>Nguyễn Hửu</t>
  </si>
  <si>
    <t>Cầu</t>
  </si>
  <si>
    <t>18000049</t>
  </si>
  <si>
    <t>Huỳnh Thanh</t>
  </si>
  <si>
    <t>20003428</t>
  </si>
  <si>
    <t>Nguyễn Điểu Tài</t>
  </si>
  <si>
    <t>Đức</t>
  </si>
  <si>
    <t>20003509</t>
  </si>
  <si>
    <t>20003462</t>
  </si>
  <si>
    <t>Nguyễn Duy Bảo</t>
  </si>
  <si>
    <t>Duyệt</t>
  </si>
  <si>
    <t>20003444</t>
  </si>
  <si>
    <t>20003519</t>
  </si>
  <si>
    <t>20003487</t>
  </si>
  <si>
    <t>20003443</t>
  </si>
  <si>
    <t>Huỳnh Lê Huy</t>
  </si>
  <si>
    <t>20003592</t>
  </si>
  <si>
    <t>Khải</t>
  </si>
  <si>
    <t>20004445</t>
  </si>
  <si>
    <t>Nguyễn Phúc An</t>
  </si>
  <si>
    <t>20003446</t>
  </si>
  <si>
    <t>Phan Lê</t>
  </si>
  <si>
    <t>20002743</t>
  </si>
  <si>
    <t>20003424</t>
  </si>
  <si>
    <t>Hứa Thành</t>
  </si>
  <si>
    <t>20003499</t>
  </si>
  <si>
    <t>Đoàn Hoàng</t>
  </si>
  <si>
    <t>20003451</t>
  </si>
  <si>
    <t>Vũ Hữu</t>
  </si>
  <si>
    <t>Nghị</t>
  </si>
  <si>
    <t>20003553</t>
  </si>
  <si>
    <t>Điểu Hai</t>
  </si>
  <si>
    <t>Nhật</t>
  </si>
  <si>
    <t>20003442</t>
  </si>
  <si>
    <t>Nhi</t>
  </si>
  <si>
    <t>20003585</t>
  </si>
  <si>
    <t>Phan Tấn</t>
  </si>
  <si>
    <t>20004476</t>
  </si>
  <si>
    <t>Trần Thuận</t>
  </si>
  <si>
    <t>20003542</t>
  </si>
  <si>
    <t>Hồng Bảo</t>
  </si>
  <si>
    <t>20003426</t>
  </si>
  <si>
    <t>Nguyễn Vũ Hoàng</t>
  </si>
  <si>
    <t>20003485</t>
  </si>
  <si>
    <t>Trần Thiên</t>
  </si>
  <si>
    <t>20003379</t>
  </si>
  <si>
    <t>20003520</t>
  </si>
  <si>
    <t>Tăng Ngọc</t>
  </si>
  <si>
    <t>20003522</t>
  </si>
  <si>
    <t>Phạm Chí</t>
  </si>
  <si>
    <t>20003477</t>
  </si>
  <si>
    <t>20003419</t>
  </si>
  <si>
    <t>Nguyễn Vĩnh</t>
  </si>
  <si>
    <t>20003481</t>
  </si>
  <si>
    <t>20003548</t>
  </si>
  <si>
    <t>Trịnh Đình</t>
  </si>
  <si>
    <t>Thăng</t>
  </si>
  <si>
    <t>20003529</t>
  </si>
  <si>
    <t>Tăng Trí</t>
  </si>
  <si>
    <t>20003493</t>
  </si>
  <si>
    <t>20003459</t>
  </si>
  <si>
    <t>20003491</t>
  </si>
  <si>
    <t>Rơ Ông Ha</t>
  </si>
  <si>
    <t>Tim</t>
  </si>
  <si>
    <t>20003562</t>
  </si>
  <si>
    <t>Toán</t>
  </si>
  <si>
    <t>20003524</t>
  </si>
  <si>
    <t>Trần Đức</t>
  </si>
  <si>
    <t>20003506</t>
  </si>
  <si>
    <t>Trịnh Minh</t>
  </si>
  <si>
    <t>20003482</t>
  </si>
  <si>
    <t>20003422</t>
  </si>
  <si>
    <t>Võ Đức</t>
  </si>
  <si>
    <t>20003423</t>
  </si>
  <si>
    <t>20003420</t>
  </si>
  <si>
    <t>Đặng Khánh</t>
  </si>
  <si>
    <t>20003489</t>
  </si>
  <si>
    <t>Lưu Nhựt</t>
  </si>
  <si>
    <t>20003455</t>
  </si>
  <si>
    <t>20003430</t>
  </si>
  <si>
    <t>Trịnh Viết Tài</t>
  </si>
  <si>
    <t>20003621</t>
  </si>
  <si>
    <t>Tào Thanh</t>
  </si>
  <si>
    <t>20003905</t>
  </si>
  <si>
    <t>Dương Thành</t>
  </si>
  <si>
    <t>20003683</t>
  </si>
  <si>
    <t>Phạm Nguyễn Tiến</t>
  </si>
  <si>
    <t>20003605</t>
  </si>
  <si>
    <t>Đô</t>
  </si>
  <si>
    <t>20003625</t>
  </si>
  <si>
    <t>20003604</t>
  </si>
  <si>
    <t>Cao Anh</t>
  </si>
  <si>
    <t>20003694</t>
  </si>
  <si>
    <t>Hà</t>
  </si>
  <si>
    <t>20003603</t>
  </si>
  <si>
    <t>Trịnh Thanh</t>
  </si>
  <si>
    <t>20003858</t>
  </si>
  <si>
    <t>Ngô Đình</t>
  </si>
  <si>
    <t>20003692</t>
  </si>
  <si>
    <t>Hiền</t>
  </si>
  <si>
    <t>20003626</t>
  </si>
  <si>
    <t>Vũ Ngọc</t>
  </si>
  <si>
    <t>20003662</t>
  </si>
  <si>
    <t>Huỳnh Phạm Nhựt</t>
  </si>
  <si>
    <t>20003659</t>
  </si>
  <si>
    <t>Nguyễn Văn Khắc</t>
  </si>
  <si>
    <t>20003684</t>
  </si>
  <si>
    <t>20003685</t>
  </si>
  <si>
    <t>20003873</t>
  </si>
  <si>
    <t>Văn Bảo</t>
  </si>
  <si>
    <t>20003699</t>
  </si>
  <si>
    <t>Hồ Thanh</t>
  </si>
  <si>
    <t>20003601</t>
  </si>
  <si>
    <t>20003632</t>
  </si>
  <si>
    <t>Lê Thành</t>
  </si>
  <si>
    <t>Nghĩa</t>
  </si>
  <si>
    <t>20003861</t>
  </si>
  <si>
    <t>20003637</t>
  </si>
  <si>
    <t>Lê Thành</t>
  </si>
  <si>
    <t>20004210</t>
  </si>
  <si>
    <t>Lư Minh</t>
  </si>
  <si>
    <t>20003874</t>
  </si>
  <si>
    <t>Trịnh Tấn</t>
  </si>
  <si>
    <t>20003624</t>
  </si>
  <si>
    <t>Lâm Thanh</t>
  </si>
  <si>
    <t>20003450</t>
  </si>
  <si>
    <t>20003678</t>
  </si>
  <si>
    <t>20003912</t>
  </si>
  <si>
    <t>Thao</t>
  </si>
  <si>
    <t>20003691</t>
  </si>
  <si>
    <t>Lê Xuân</t>
  </si>
  <si>
    <t>Tiến</t>
  </si>
  <si>
    <t>20003638</t>
  </si>
  <si>
    <t>20003682</t>
  </si>
  <si>
    <t>20003608</t>
  </si>
  <si>
    <t>Bùi Trần Anh</t>
  </si>
  <si>
    <t>20003643</t>
  </si>
  <si>
    <t>Bùi Trương Thế</t>
  </si>
  <si>
    <t>20003888</t>
  </si>
  <si>
    <t>Nguyễn Tuấn</t>
  </si>
  <si>
    <t>20004214</t>
  </si>
  <si>
    <t>20003844</t>
  </si>
  <si>
    <t>Lương Chí</t>
  </si>
  <si>
    <t>20003714</t>
  </si>
  <si>
    <t>20003712</t>
  </si>
  <si>
    <t>Nguyễn Linh</t>
  </si>
  <si>
    <t>Đang</t>
  </si>
  <si>
    <t>20003715</t>
  </si>
  <si>
    <t>Võ Văn Hải</t>
  </si>
  <si>
    <t>20003827</t>
  </si>
  <si>
    <t>Đặng Quốc</t>
  </si>
  <si>
    <t>20003841</t>
  </si>
  <si>
    <t>Huỳnh Hữu</t>
  </si>
  <si>
    <t>20003825</t>
  </si>
  <si>
    <t>Huỳnh Vũ</t>
  </si>
  <si>
    <t>20003705</t>
  </si>
  <si>
    <t>20003840</t>
  </si>
  <si>
    <t>Nguyễn Đình</t>
  </si>
  <si>
    <t>20003793</t>
  </si>
  <si>
    <t>20003799</t>
  </si>
  <si>
    <t>20002610</t>
  </si>
  <si>
    <t>20003842</t>
  </si>
  <si>
    <t>Trịnh Tú</t>
  </si>
  <si>
    <t>20003737</t>
  </si>
  <si>
    <t>Võ Hồng Quốc</t>
  </si>
  <si>
    <t>20003740</t>
  </si>
  <si>
    <t>Nguyễn Dương</t>
  </si>
  <si>
    <t>20003724</t>
  </si>
  <si>
    <t>20003719</t>
  </si>
  <si>
    <t>Trần Hoàng</t>
  </si>
  <si>
    <t>20003729</t>
  </si>
  <si>
    <t>Dương Văn</t>
  </si>
  <si>
    <t>20003723</t>
  </si>
  <si>
    <t>Bùi Thế</t>
  </si>
  <si>
    <t>20003738</t>
  </si>
  <si>
    <t>Hồ Nguyễn Trọng</t>
  </si>
  <si>
    <t>20003849</t>
  </si>
  <si>
    <t>Dương Minh</t>
  </si>
  <si>
    <t>20003820</t>
  </si>
  <si>
    <t>Phạm Trung</t>
  </si>
  <si>
    <t>20003812</t>
  </si>
  <si>
    <t>Bùi Đình</t>
  </si>
  <si>
    <t>20003788</t>
  </si>
  <si>
    <t>Nhẫn</t>
  </si>
  <si>
    <t>20003847</t>
  </si>
  <si>
    <t>20003800</t>
  </si>
  <si>
    <t>Quang</t>
  </si>
  <si>
    <t>20003814</t>
  </si>
  <si>
    <t>Trần Đình</t>
  </si>
  <si>
    <t>Quốc</t>
  </si>
  <si>
    <t>20003819</t>
  </si>
  <si>
    <t>Võ Ngọc</t>
  </si>
  <si>
    <t>20003751</t>
  </si>
  <si>
    <t>Lê Đặng Minh</t>
  </si>
  <si>
    <t>Quyền</t>
  </si>
  <si>
    <t>20005547</t>
  </si>
  <si>
    <t>Nguyễn Văn Trường</t>
  </si>
  <si>
    <t>20003804</t>
  </si>
  <si>
    <t>20003727</t>
  </si>
  <si>
    <t>Dương Hoài</t>
  </si>
  <si>
    <t>20003822</t>
  </si>
  <si>
    <t>20003828</t>
  </si>
  <si>
    <t>20003813</t>
  </si>
  <si>
    <t>Kiều Đức</t>
  </si>
  <si>
    <t>20003759</t>
  </si>
  <si>
    <t>Mai Tiến</t>
  </si>
  <si>
    <t>Trực</t>
  </si>
  <si>
    <t>20003784</t>
  </si>
  <si>
    <t>Nguyễn Lê Trí</t>
  </si>
  <si>
    <t>20003769</t>
  </si>
  <si>
    <t>Trần Minh</t>
  </si>
  <si>
    <t>20003794</t>
  </si>
  <si>
    <t>Lương Toàn</t>
  </si>
  <si>
    <t>20003781</t>
  </si>
  <si>
    <t>20003834</t>
  </si>
  <si>
    <t>Đỗ Thanh</t>
  </si>
  <si>
    <t>20004028</t>
  </si>
  <si>
    <t>20003998</t>
  </si>
  <si>
    <t>Đặng Tấn</t>
  </si>
  <si>
    <t>20005459</t>
  </si>
  <si>
    <t>20003952</t>
  </si>
  <si>
    <t>Nguyễn Vũ</t>
  </si>
  <si>
    <t>Đầy</t>
  </si>
  <si>
    <t>20004025</t>
  </si>
  <si>
    <t>Trương Ngọc</t>
  </si>
  <si>
    <t>20003957</t>
  </si>
  <si>
    <t>Nguyễn Đặng Thanh</t>
  </si>
  <si>
    <t>20003971</t>
  </si>
  <si>
    <t>20003927</t>
  </si>
  <si>
    <t>20004010</t>
  </si>
  <si>
    <t>Trà Phúc</t>
  </si>
  <si>
    <t>20003948</t>
  </si>
  <si>
    <t>Nguyễn Trần Trung</t>
  </si>
  <si>
    <t>20004015</t>
  </si>
  <si>
    <t>Lê Huy</t>
  </si>
  <si>
    <t>20003947</t>
  </si>
  <si>
    <t>20003923</t>
  </si>
  <si>
    <t>Nguyễn Duy</t>
  </si>
  <si>
    <t>20003961</t>
  </si>
  <si>
    <t>Trần Đoàn Đình</t>
  </si>
  <si>
    <t>20003968</t>
  </si>
  <si>
    <t>20003990</t>
  </si>
  <si>
    <t>Nguyễn Tuấn Anh</t>
  </si>
  <si>
    <t>20003921</t>
  </si>
  <si>
    <t>Phan Nguyễn Tuấn</t>
  </si>
  <si>
    <t>20003993</t>
  </si>
  <si>
    <t>Võ Hoài</t>
  </si>
  <si>
    <t>20003541</t>
  </si>
  <si>
    <t>Bành Tấn</t>
  </si>
  <si>
    <t>20004043</t>
  </si>
  <si>
    <t>20003963</t>
  </si>
  <si>
    <t>Nguyễn Phước</t>
  </si>
  <si>
    <t>Mỹ</t>
  </si>
  <si>
    <t>20005259</t>
  </si>
  <si>
    <t>Nguyễn Bảo</t>
  </si>
  <si>
    <t>Ngoan</t>
  </si>
  <si>
    <t>20004026</t>
  </si>
  <si>
    <t>20003929</t>
  </si>
  <si>
    <t>Đỗ Quốc</t>
  </si>
  <si>
    <t>Quế</t>
  </si>
  <si>
    <t>20003928</t>
  </si>
  <si>
    <t>Sách</t>
  </si>
  <si>
    <t>20003926</t>
  </si>
  <si>
    <t>20003985</t>
  </si>
  <si>
    <t>20004046</t>
  </si>
  <si>
    <t>Nguyễn Tri</t>
  </si>
  <si>
    <t>Thức</t>
  </si>
  <si>
    <t>20004016</t>
  </si>
  <si>
    <t>Trần Ngọc</t>
  </si>
  <si>
    <t>Tình</t>
  </si>
  <si>
    <t>20003946</t>
  </si>
  <si>
    <t>Lê Nhật</t>
  </si>
  <si>
    <t>20002982</t>
  </si>
  <si>
    <t>20002983</t>
  </si>
  <si>
    <t>Lê Đặng</t>
  </si>
  <si>
    <t>Tuyên</t>
  </si>
  <si>
    <t>20003938</t>
  </si>
  <si>
    <t>Trương Thanh</t>
  </si>
  <si>
    <t>20003972</t>
  </si>
  <si>
    <t>Huỳnh Quang</t>
  </si>
  <si>
    <t>20004039</t>
  </si>
  <si>
    <t>Lê Tấn</t>
  </si>
  <si>
    <t>20003999</t>
  </si>
  <si>
    <t>Nguyễn Trà</t>
  </si>
  <si>
    <t>20003970</t>
  </si>
  <si>
    <t>Nguyễn Võ Thế</t>
  </si>
  <si>
    <t>20003958</t>
  </si>
  <si>
    <t>Bùi Thanh</t>
  </si>
  <si>
    <t>Vương</t>
  </si>
  <si>
    <t>20004048</t>
  </si>
  <si>
    <t>Tạ Quang</t>
  </si>
  <si>
    <t>20004193</t>
  </si>
  <si>
    <t>Nguyễn Thái</t>
  </si>
  <si>
    <t>20004067</t>
  </si>
  <si>
    <t>20004167</t>
  </si>
  <si>
    <t>Cao Nguyễn Gia</t>
  </si>
  <si>
    <t>20004109</t>
  </si>
  <si>
    <t>Lê Thanh</t>
  </si>
  <si>
    <t>20004199</t>
  </si>
  <si>
    <t>Tạ Duy</t>
  </si>
  <si>
    <t>20004098</t>
  </si>
  <si>
    <t>20004115</t>
  </si>
  <si>
    <t>20004136</t>
  </si>
  <si>
    <t>Lữ Thanh</t>
  </si>
  <si>
    <t>Giàu</t>
  </si>
  <si>
    <t>20004158</t>
  </si>
  <si>
    <t>20004077</t>
  </si>
  <si>
    <t>20004107</t>
  </si>
  <si>
    <t>Phạm Gia</t>
  </si>
  <si>
    <t>20004120</t>
  </si>
  <si>
    <t>Trương Văn Duy</t>
  </si>
  <si>
    <t>20004159</t>
  </si>
  <si>
    <t>20004174</t>
  </si>
  <si>
    <t>Lệ</t>
  </si>
  <si>
    <t>20004143</t>
  </si>
  <si>
    <t>Phạm Thành</t>
  </si>
  <si>
    <t>20003174</t>
  </si>
  <si>
    <t>Đỗ Hồ Trọng</t>
  </si>
  <si>
    <t>20004054</t>
  </si>
  <si>
    <t>Kiều Minh</t>
  </si>
  <si>
    <t>20004059</t>
  </si>
  <si>
    <t>Ngô Thiên</t>
  </si>
  <si>
    <t>20004111</t>
  </si>
  <si>
    <t>Trần Tấn</t>
  </si>
  <si>
    <t>20004072</t>
  </si>
  <si>
    <t>Bùi Nguyễn Phước</t>
  </si>
  <si>
    <t>20004126</t>
  </si>
  <si>
    <t>20004084</t>
  </si>
  <si>
    <t>Thoại</t>
  </si>
  <si>
    <t>20004131</t>
  </si>
  <si>
    <t>Quảng Trần Minh</t>
  </si>
  <si>
    <t>20004114</t>
  </si>
  <si>
    <t>20004095</t>
  </si>
  <si>
    <t>20004060</t>
  </si>
  <si>
    <t>Nguyễn Công Anh</t>
  </si>
  <si>
    <t>20004170</t>
  </si>
  <si>
    <t>Việt</t>
  </si>
  <si>
    <t>20004191</t>
  </si>
  <si>
    <t>Vũ Đỗ Trường</t>
  </si>
  <si>
    <t>20004271</t>
  </si>
  <si>
    <t>20004269</t>
  </si>
  <si>
    <t>Trần Cao</t>
  </si>
  <si>
    <t>20004220</t>
  </si>
  <si>
    <t>Tô Chí</t>
  </si>
  <si>
    <t>20004164</t>
  </si>
  <si>
    <t>20004327</t>
  </si>
  <si>
    <t>Nguyễn Khuyến</t>
  </si>
  <si>
    <t>Du</t>
  </si>
  <si>
    <t>20004225</t>
  </si>
  <si>
    <t>Giang</t>
  </si>
  <si>
    <t>20004308</t>
  </si>
  <si>
    <t>20003503</t>
  </si>
  <si>
    <t>20004298</t>
  </si>
  <si>
    <t>20004279</t>
  </si>
  <si>
    <t>Trần Trương</t>
  </si>
  <si>
    <t>Hoài</t>
  </si>
  <si>
    <t>20004249</t>
  </si>
  <si>
    <t>Thân Trọng</t>
  </si>
  <si>
    <t>20004286</t>
  </si>
  <si>
    <t>20004329</t>
  </si>
  <si>
    <t>Bùi Tuấn</t>
  </si>
  <si>
    <t>Khanh</t>
  </si>
  <si>
    <t>20004373</t>
  </si>
  <si>
    <t>20004228</t>
  </si>
  <si>
    <t>Văn Vĩnh</t>
  </si>
  <si>
    <t>20004376</t>
  </si>
  <si>
    <t>Bùi Lê Đức</t>
  </si>
  <si>
    <t>Lịch</t>
  </si>
  <si>
    <t>20004261</t>
  </si>
  <si>
    <t>Ngô Trương Thanh</t>
  </si>
  <si>
    <t>20004335</t>
  </si>
  <si>
    <t>Hồ Phi</t>
  </si>
  <si>
    <t>20004246</t>
  </si>
  <si>
    <t>20004251</t>
  </si>
  <si>
    <t>Luận</t>
  </si>
  <si>
    <t>20004289</t>
  </si>
  <si>
    <t>Nguyễn Tấn Hoàng</t>
  </si>
  <si>
    <t>20005405</t>
  </si>
  <si>
    <t>20004248</t>
  </si>
  <si>
    <t>20004369</t>
  </si>
  <si>
    <t>Vương Văn</t>
  </si>
  <si>
    <t>Nhiều</t>
  </si>
  <si>
    <t>20004336</t>
  </si>
  <si>
    <t>Huỳnh Tấn</t>
  </si>
  <si>
    <t>20004344</t>
  </si>
  <si>
    <t>Lê Hồng</t>
  </si>
  <si>
    <t>20004368</t>
  </si>
  <si>
    <t>Đỗ Trung</t>
  </si>
  <si>
    <t>20003240</t>
  </si>
  <si>
    <t>Sớm</t>
  </si>
  <si>
    <t>20004374</t>
  </si>
  <si>
    <t>Nguyễn Lam</t>
  </si>
  <si>
    <t>20004312</t>
  </si>
  <si>
    <t>20004372</t>
  </si>
  <si>
    <t>Trương Minh</t>
  </si>
  <si>
    <t>20004317</t>
  </si>
  <si>
    <t>Phan Minh</t>
  </si>
  <si>
    <t>20004242</t>
  </si>
  <si>
    <t>Ngô Hoàng</t>
  </si>
  <si>
    <t>20004297</t>
  </si>
  <si>
    <t>Phạm Xuân</t>
  </si>
  <si>
    <t>20004366</t>
  </si>
  <si>
    <t>Văng Chí</t>
  </si>
  <si>
    <t>20004227</t>
  </si>
  <si>
    <t>20004265</t>
  </si>
  <si>
    <t>20004257</t>
  </si>
  <si>
    <t>Bùi Khắc</t>
  </si>
  <si>
    <t>Triệu</t>
  </si>
  <si>
    <t>20004258</t>
  </si>
  <si>
    <t>20004293</t>
  </si>
  <si>
    <t>Lê Quang</t>
  </si>
  <si>
    <t>20004295</t>
  </si>
  <si>
    <t>Đào Linh</t>
  </si>
  <si>
    <t>20004549</t>
  </si>
  <si>
    <t>20004520</t>
  </si>
  <si>
    <t>Huỳnh Gia</t>
  </si>
  <si>
    <t>20004395</t>
  </si>
  <si>
    <t>Trần Bình</t>
  </si>
  <si>
    <t>Chánh</t>
  </si>
  <si>
    <t>20004776</t>
  </si>
  <si>
    <t>Nguyễn Trần Mẫn</t>
  </si>
  <si>
    <t>20005568</t>
  </si>
  <si>
    <t>Trần E</t>
  </si>
  <si>
    <t>20004775</t>
  </si>
  <si>
    <t>Ong Nhật</t>
  </si>
  <si>
    <t>20005283</t>
  </si>
  <si>
    <t>20004402</t>
  </si>
  <si>
    <t>Ngô Hoàng Phi</t>
  </si>
  <si>
    <t>20005115</t>
  </si>
  <si>
    <t>Ôn Việt</t>
  </si>
  <si>
    <t>Hưng</t>
  </si>
  <si>
    <t>20004989</t>
  </si>
  <si>
    <t>Ngô Đoàn Anh</t>
  </si>
  <si>
    <t>20004656</t>
  </si>
  <si>
    <t>Nguyễn Lê Quốc</t>
  </si>
  <si>
    <t>20004540</t>
  </si>
  <si>
    <t>20004528</t>
  </si>
  <si>
    <t>Lê Chí</t>
  </si>
  <si>
    <t>20004399</t>
  </si>
  <si>
    <t>Hồ Huỳnh</t>
  </si>
  <si>
    <t>20004389</t>
  </si>
  <si>
    <t>20005203</t>
  </si>
  <si>
    <t>Võ Anh</t>
  </si>
  <si>
    <t>20004415</t>
  </si>
  <si>
    <t>Phạm Vũ</t>
  </si>
  <si>
    <t>20004543</t>
  </si>
  <si>
    <t>Phạm Nguyễn Trọng</t>
  </si>
  <si>
    <t>20004422</t>
  </si>
  <si>
    <t>20002855</t>
  </si>
  <si>
    <t>20005294</t>
  </si>
  <si>
    <t>Trương Thành</t>
  </si>
  <si>
    <t>20005567</t>
  </si>
  <si>
    <t>20004626</t>
  </si>
  <si>
    <t>20002487</t>
  </si>
  <si>
    <t>Đinh Nhật</t>
  </si>
  <si>
    <t>20005133</t>
  </si>
  <si>
    <t>Nguyễn Danh</t>
  </si>
  <si>
    <t>20005035</t>
  </si>
  <si>
    <t>Trần Hải</t>
  </si>
  <si>
    <t>20004406</t>
  </si>
  <si>
    <t>20004867</t>
  </si>
  <si>
    <t>Lại Ngọc Tấn</t>
  </si>
  <si>
    <t>20004442</t>
  </si>
  <si>
    <t>20005043</t>
  </si>
  <si>
    <t>Vũ Văn</t>
  </si>
  <si>
    <t>20004725</t>
  </si>
  <si>
    <t>Đậu Anh</t>
  </si>
  <si>
    <t>20004819</t>
  </si>
  <si>
    <t>20005033</t>
  </si>
  <si>
    <t>20004400</t>
  </si>
  <si>
    <t>20004942</t>
  </si>
  <si>
    <t>Hà Duy</t>
  </si>
  <si>
    <t>20004545</t>
  </si>
  <si>
    <t>Thảo</t>
  </si>
  <si>
    <t>20004381</t>
  </si>
  <si>
    <t>Lê Hồ Đinh</t>
  </si>
  <si>
    <t>Thập</t>
  </si>
  <si>
    <t>20004547</t>
  </si>
  <si>
    <t>Nguyễn Sơn</t>
  </si>
  <si>
    <t>20004873</t>
  </si>
  <si>
    <t>20002851</t>
  </si>
  <si>
    <t>20004890</t>
  </si>
  <si>
    <t>Đặng Đình</t>
  </si>
  <si>
    <t>20004384</t>
  </si>
  <si>
    <t>Võ Trần</t>
  </si>
  <si>
    <t>20005150</t>
  </si>
  <si>
    <t>Vũ Phi</t>
  </si>
  <si>
    <t>20005313</t>
  </si>
  <si>
    <t>20002448</t>
  </si>
  <si>
    <t>Phạm Thiên</t>
  </si>
  <si>
    <t>20003780</t>
  </si>
  <si>
    <t>20003306</t>
  </si>
  <si>
    <t>Lâm Gia</t>
  </si>
  <si>
    <t>20002378</t>
  </si>
  <si>
    <t>20002478</t>
  </si>
  <si>
    <t>20004804</t>
  </si>
  <si>
    <t>Lê Phước</t>
  </si>
  <si>
    <t>20002742</t>
  </si>
  <si>
    <t>Đoàn Lê Minh</t>
  </si>
  <si>
    <t>20000872</t>
  </si>
  <si>
    <t>Trần Phúc</t>
  </si>
  <si>
    <t>20002698</t>
  </si>
  <si>
    <t>Trần Vinh</t>
  </si>
  <si>
    <t>20002889</t>
  </si>
  <si>
    <t>20000251</t>
  </si>
  <si>
    <t>Sung Khang</t>
  </si>
  <si>
    <t>20003435</t>
  </si>
  <si>
    <t>Nguyễn Lê Vĩ</t>
  </si>
  <si>
    <t>20003410</t>
  </si>
  <si>
    <t>Huỳnh Ngọc Quốc</t>
  </si>
  <si>
    <t>20000032</t>
  </si>
  <si>
    <t>Ký</t>
  </si>
  <si>
    <t>20002814</t>
  </si>
  <si>
    <t>Đinh Hữu</t>
  </si>
  <si>
    <t>20002721</t>
  </si>
  <si>
    <t>Quách Tấn</t>
  </si>
  <si>
    <t>20000254</t>
  </si>
  <si>
    <t>Lê Phan Vũ</t>
  </si>
  <si>
    <t>20003598</t>
  </si>
  <si>
    <t>20002117</t>
  </si>
  <si>
    <t>Nghiêm</t>
  </si>
  <si>
    <t>20003449</t>
  </si>
  <si>
    <t>20000292</t>
  </si>
  <si>
    <t>Phan Ngọc</t>
  </si>
  <si>
    <t>20003052</t>
  </si>
  <si>
    <t>20003486</t>
  </si>
  <si>
    <t>Sâm</t>
  </si>
  <si>
    <t>20003053</t>
  </si>
  <si>
    <t>20002536</t>
  </si>
  <si>
    <t>20001533</t>
  </si>
  <si>
    <t>20002328</t>
  </si>
  <si>
    <t>20003051</t>
  </si>
  <si>
    <t>20000760</t>
  </si>
  <si>
    <t>Trạng</t>
  </si>
  <si>
    <t>20000955</t>
  </si>
  <si>
    <t>Bạch Duy Đăng</t>
  </si>
  <si>
    <t>Trình</t>
  </si>
  <si>
    <t>20002678</t>
  </si>
  <si>
    <t>20001041</t>
  </si>
  <si>
    <t>Lớp: 20C1 -CNÔ14   Sĩ số:   44     Khoa: Động Lực</t>
  </si>
  <si>
    <t>20002369</t>
  </si>
  <si>
    <t>Trần Lưu Hoàng</t>
  </si>
  <si>
    <t>20002599</t>
  </si>
  <si>
    <t>Ngô Hoàng Quốc</t>
  </si>
  <si>
    <t>20003342</t>
  </si>
  <si>
    <t>20003288</t>
  </si>
  <si>
    <t>Lê</t>
  </si>
  <si>
    <t>Duẩn</t>
  </si>
  <si>
    <t>20000623</t>
  </si>
  <si>
    <t>20002940</t>
  </si>
  <si>
    <t>Lâm Quốc</t>
  </si>
  <si>
    <t>20002856</t>
  </si>
  <si>
    <t>20003880</t>
  </si>
  <si>
    <t>Trương Quốc</t>
  </si>
  <si>
    <t>20002967</t>
  </si>
  <si>
    <t>20003012</t>
  </si>
  <si>
    <t>Triệu Đức</t>
  </si>
  <si>
    <t>20004013</t>
  </si>
  <si>
    <t>Vi Quốc</t>
  </si>
  <si>
    <t>20003881</t>
  </si>
  <si>
    <t>20000427</t>
  </si>
  <si>
    <t>20003439</t>
  </si>
  <si>
    <t>Phạm Trần Gia</t>
  </si>
  <si>
    <t>Khiêm</t>
  </si>
  <si>
    <t>20002496</t>
  </si>
  <si>
    <t>Đinh Minh</t>
  </si>
  <si>
    <t>20000352</t>
  </si>
  <si>
    <t>20002828</t>
  </si>
  <si>
    <t>Nông Phương</t>
  </si>
  <si>
    <t>20004073</t>
  </si>
  <si>
    <t>20004801</t>
  </si>
  <si>
    <t>Cao Hữu</t>
  </si>
  <si>
    <t>20002543</t>
  </si>
  <si>
    <t>20003031</t>
  </si>
  <si>
    <t>20003197</t>
  </si>
  <si>
    <t>20000871</t>
  </si>
  <si>
    <t>20002411</t>
  </si>
  <si>
    <t>20003472</t>
  </si>
  <si>
    <t>20002887</t>
  </si>
  <si>
    <t>Lâm Nhật</t>
  </si>
  <si>
    <t>20002320</t>
  </si>
  <si>
    <t>20002376</t>
  </si>
  <si>
    <t>Huỳnh Văn Tiến</t>
  </si>
  <si>
    <t>20003602</t>
  </si>
  <si>
    <t>20002654</t>
  </si>
  <si>
    <t>20003071</t>
  </si>
  <si>
    <t>Nguyễn Phú</t>
  </si>
  <si>
    <t>20002489</t>
  </si>
  <si>
    <t>20003011</t>
  </si>
  <si>
    <t>20002913</t>
  </si>
  <si>
    <t>Nguyễn Ngọc Triều</t>
  </si>
  <si>
    <t>Vỹ</t>
  </si>
  <si>
    <t>Lớp: 20C3 - CNÔ3   Sĩ số:   34     Khoa: Động Lực</t>
  </si>
  <si>
    <t>20005085</t>
  </si>
  <si>
    <t>20003566</t>
  </si>
  <si>
    <t>20003997</t>
  </si>
  <si>
    <t>Bão</t>
  </si>
  <si>
    <t>20003977</t>
  </si>
  <si>
    <t>Lương Nguyễn Thành</t>
  </si>
  <si>
    <t>20003282</t>
  </si>
  <si>
    <t>Phạm Tiến</t>
  </si>
  <si>
    <t>20003871</t>
  </si>
  <si>
    <t>20005171</t>
  </si>
  <si>
    <t>Phạm Kim</t>
  </si>
  <si>
    <t>Dũ</t>
  </si>
  <si>
    <t>20004050</t>
  </si>
  <si>
    <t>Ngô Xuân</t>
  </si>
  <si>
    <t>20003956</t>
  </si>
  <si>
    <t>20004301</t>
  </si>
  <si>
    <t>20002931</t>
  </si>
  <si>
    <t>Trần Mạnh</t>
  </si>
  <si>
    <t>20004365</t>
  </si>
  <si>
    <t>Phan Quốc</t>
  </si>
  <si>
    <t>20004343</t>
  </si>
  <si>
    <t>20004176</t>
  </si>
  <si>
    <t>20004184</t>
  </si>
  <si>
    <t>Trần Đăng</t>
  </si>
  <si>
    <t>20003573</t>
  </si>
  <si>
    <t>Bùi Đăng</t>
  </si>
  <si>
    <t>20002652</t>
  </si>
  <si>
    <t>20004185</t>
  </si>
  <si>
    <t>Mạnh</t>
  </si>
  <si>
    <t>20005727</t>
  </si>
  <si>
    <t>La Quốc</t>
  </si>
  <si>
    <t>20004052</t>
  </si>
  <si>
    <t>Nguyễn Đa</t>
  </si>
  <si>
    <t>Năng</t>
  </si>
  <si>
    <t>20004730</t>
  </si>
  <si>
    <t>Mai Thái</t>
  </si>
  <si>
    <t>Nhàn</t>
  </si>
  <si>
    <t>20003607</t>
  </si>
  <si>
    <t>Mai Đặng Thành</t>
  </si>
  <si>
    <t>20003967</t>
  </si>
  <si>
    <t>Thái Lưu</t>
  </si>
  <si>
    <t>20003830</t>
  </si>
  <si>
    <t>20004047</t>
  </si>
  <si>
    <t>20003716</t>
  </si>
  <si>
    <t>Hoàng Anh</t>
  </si>
  <si>
    <t>Tiền</t>
  </si>
  <si>
    <t>20003833</t>
  </si>
  <si>
    <t>20004049</t>
  </si>
  <si>
    <t>Mai Trung</t>
  </si>
  <si>
    <t>20004051</t>
  </si>
  <si>
    <t>20004302</t>
  </si>
  <si>
    <t>Phan Thành</t>
  </si>
  <si>
    <t>20002087</t>
  </si>
  <si>
    <t>Mai Trường</t>
  </si>
  <si>
    <t>20004292</t>
  </si>
  <si>
    <t>Lê Nguyễn Anh</t>
  </si>
  <si>
    <t>20001218</t>
  </si>
  <si>
    <t>Phạm Nhựt</t>
  </si>
  <si>
    <t>20000390</t>
  </si>
  <si>
    <t>20002713</t>
  </si>
  <si>
    <t>Ngô Đăng</t>
  </si>
  <si>
    <t>20004094</t>
  </si>
  <si>
    <t>20002538</t>
  </si>
  <si>
    <t>Đồng Huỳnh Minh</t>
  </si>
  <si>
    <t>20002400</t>
  </si>
  <si>
    <t>20003352</t>
  </si>
  <si>
    <t>20002735</t>
  </si>
  <si>
    <t>Đinh Phước</t>
  </si>
  <si>
    <t>20003779</t>
  </si>
  <si>
    <t>Phạm Dương</t>
  </si>
  <si>
    <t>Triều</t>
  </si>
  <si>
    <t>20002712</t>
  </si>
  <si>
    <t>20001281</t>
  </si>
  <si>
    <t>Nguyễn</t>
  </si>
  <si>
    <t>Tuyển</t>
  </si>
  <si>
    <t>20003600</t>
  </si>
  <si>
    <t>Hồ Duy</t>
  </si>
  <si>
    <t>20003633</t>
  </si>
  <si>
    <t>20002830</t>
  </si>
  <si>
    <t>20002399</t>
  </si>
  <si>
    <t>20003574</t>
  </si>
  <si>
    <t>20000556</t>
  </si>
  <si>
    <t>Phạm Phan Đức</t>
  </si>
  <si>
    <t>20003244</t>
  </si>
  <si>
    <t>Lữ Quốc</t>
  </si>
  <si>
    <t>20003059</t>
  </si>
  <si>
    <t>20003988</t>
  </si>
  <si>
    <t>20001798</t>
  </si>
  <si>
    <t>Đinh Nguyễn</t>
  </si>
  <si>
    <t>20002883</t>
  </si>
  <si>
    <t>20004425</t>
  </si>
  <si>
    <t>Lê Hoàng</t>
  </si>
  <si>
    <t>20005460</t>
  </si>
  <si>
    <t>20003777</t>
  </si>
  <si>
    <t>Lũy</t>
  </si>
  <si>
    <t>20004361</t>
  </si>
  <si>
    <t>20003207</t>
  </si>
  <si>
    <t>20000287</t>
  </si>
  <si>
    <t>Nguyễn Viết</t>
  </si>
  <si>
    <t>20002017</t>
  </si>
  <si>
    <t>Võ Hiếu</t>
  </si>
  <si>
    <t>20003441</t>
  </si>
  <si>
    <t>Lớp: 20C6 -CNÔ1   Sĩ số:   19     Khoa: Động Lực</t>
  </si>
  <si>
    <t>20002898</t>
  </si>
  <si>
    <t>20002345</t>
  </si>
  <si>
    <t>20003309</t>
  </si>
  <si>
    <t>20004011</t>
  </si>
  <si>
    <t>Bùi Trọng</t>
  </si>
  <si>
    <t>Dũng</t>
  </si>
  <si>
    <t>20002722</t>
  </si>
  <si>
    <t>Đặng Văn</t>
  </si>
  <si>
    <t>20002746</t>
  </si>
  <si>
    <t>Đỗ Văn</t>
  </si>
  <si>
    <t>20002831</t>
  </si>
  <si>
    <t>20002209</t>
  </si>
  <si>
    <t>Phạm Vĩnh</t>
  </si>
  <si>
    <t>20002895</t>
  </si>
  <si>
    <t>Lam</t>
  </si>
  <si>
    <t>20000377</t>
  </si>
  <si>
    <t>Tô Ngọc</t>
  </si>
  <si>
    <t>20004367</t>
  </si>
  <si>
    <t>20003623</t>
  </si>
  <si>
    <t>20004064</t>
  </si>
  <si>
    <t>20003131</t>
  </si>
  <si>
    <t>Huỳnh Hồng Bảo</t>
  </si>
  <si>
    <t>20003750</t>
  </si>
  <si>
    <t>Phiên</t>
  </si>
  <si>
    <t>20003567</t>
  </si>
  <si>
    <t>Thiều Hoàng</t>
  </si>
  <si>
    <t>20000285</t>
  </si>
  <si>
    <t>Đỗ Đức</t>
  </si>
  <si>
    <t>20003631</t>
  </si>
  <si>
    <t>20002894</t>
  </si>
  <si>
    <t>20003162</t>
  </si>
  <si>
    <t>Nguyễn Gia</t>
  </si>
  <si>
    <t>20003185</t>
  </si>
  <si>
    <t>Phan Nguyễn Ngọc</t>
  </si>
  <si>
    <t>20003457</t>
  </si>
  <si>
    <t>Lê Thái Nhựt</t>
  </si>
  <si>
    <t>20002912</t>
  </si>
  <si>
    <t>Lê Kim</t>
  </si>
  <si>
    <t>Bằng</t>
  </si>
  <si>
    <t>20002316</t>
  </si>
  <si>
    <t>20002574</t>
  </si>
  <si>
    <t>20003058</t>
  </si>
  <si>
    <t>20003528</t>
  </si>
  <si>
    <t>20004429</t>
  </si>
  <si>
    <t>Vi Thành</t>
  </si>
  <si>
    <t>20003518</t>
  </si>
  <si>
    <t>Định</t>
  </si>
  <si>
    <t>20004179</t>
  </si>
  <si>
    <t>Phan Huy</t>
  </si>
  <si>
    <t>20003955</t>
  </si>
  <si>
    <t>Phan Châu</t>
  </si>
  <si>
    <t>20004207</t>
  </si>
  <si>
    <t>20002902</t>
  </si>
  <si>
    <t>Trần Trấn</t>
  </si>
  <si>
    <t>20004647</t>
  </si>
  <si>
    <t>20002375</t>
  </si>
  <si>
    <t>20002901</t>
  </si>
  <si>
    <t>20004697</t>
  </si>
  <si>
    <t>Nhuận</t>
  </si>
  <si>
    <t>20000296</t>
  </si>
  <si>
    <t>Đỗ Tiến</t>
  </si>
  <si>
    <t>20005819</t>
  </si>
  <si>
    <t>Phạm Trần Thanh</t>
  </si>
  <si>
    <t>20004154</t>
  </si>
  <si>
    <t>20004655</t>
  </si>
  <si>
    <t>Sáng</t>
  </si>
  <si>
    <t>20002818</t>
  </si>
  <si>
    <t>20003778</t>
  </si>
  <si>
    <t>Hoàng Đức</t>
  </si>
  <si>
    <t>20003664</t>
  </si>
  <si>
    <t>20003669</t>
  </si>
  <si>
    <t>Nguyễn Văn Hậu</t>
  </si>
  <si>
    <t>20003953</t>
  </si>
  <si>
    <t>Nguyễn Đình Nhật</t>
  </si>
  <si>
    <t>20002841</t>
  </si>
  <si>
    <t>20004041</t>
  </si>
  <si>
    <t>Chức</t>
  </si>
  <si>
    <t>20004021</t>
  </si>
  <si>
    <t>Võ Duy</t>
  </si>
  <si>
    <t>20003630</t>
  </si>
  <si>
    <t>Huỳnh Trần Minh</t>
  </si>
  <si>
    <t>20002315</t>
  </si>
  <si>
    <t>Vi Văn</t>
  </si>
  <si>
    <t>20003884</t>
  </si>
  <si>
    <t>Phùng Kiến</t>
  </si>
  <si>
    <t>20000909</t>
  </si>
  <si>
    <t>Vũ Tuấn</t>
  </si>
  <si>
    <t>20001789</t>
  </si>
  <si>
    <t>Diệp Nguyễn Lê</t>
  </si>
  <si>
    <t>20002634</t>
  </si>
  <si>
    <t>Lê Đông</t>
  </si>
  <si>
    <t>20002370</t>
  </si>
  <si>
    <t>Nguyễn Nhật</t>
  </si>
  <si>
    <t>Quan</t>
  </si>
  <si>
    <t>20002573</t>
  </si>
  <si>
    <t>Phạm Anh</t>
  </si>
  <si>
    <t>20004816</t>
  </si>
  <si>
    <t>Quý</t>
  </si>
  <si>
    <t>20002723</t>
  </si>
  <si>
    <t>Trịnh Đức</t>
  </si>
  <si>
    <t>20003181</t>
  </si>
  <si>
    <t>Lâm Phúc</t>
  </si>
  <si>
    <t>20000673</t>
  </si>
  <si>
    <t>20002900</t>
  </si>
  <si>
    <t>Nguyễn Trí</t>
  </si>
  <si>
    <t>20002921</t>
  </si>
  <si>
    <t>Nguyễn Phước Quốc</t>
  </si>
  <si>
    <t>Thiên</t>
  </si>
  <si>
    <t>20004645</t>
  </si>
  <si>
    <t>Phạm Nguyễn Nhựt</t>
  </si>
  <si>
    <t>20003568</t>
  </si>
  <si>
    <t>20003163</t>
  </si>
  <si>
    <t>Phạm Huy</t>
  </si>
  <si>
    <t>20003693</t>
  </si>
  <si>
    <t>20002479</t>
  </si>
  <si>
    <t>20003760</t>
  </si>
  <si>
    <t>Trần Anh</t>
  </si>
  <si>
    <t>Lớp: 20C1 - CNÔ4   Sĩ số:   45     Khoa: Động Lực</t>
  </si>
  <si>
    <t>Lớp: 20C1 - CNÔ6   Sĩ số:     32   Khoa: Động Lực</t>
  </si>
  <si>
    <t>Lớp: 20C1 - CNÔ7   Sĩ số:  36      Khoa: Động Lực</t>
  </si>
  <si>
    <t>Lớp: 20C1 - CNÔ8   Sĩ số:  47      Khoa: Động Lực</t>
  </si>
  <si>
    <t>Lớp: 20C1 - CNÔ9   Sĩ số:  35      Khoa: Động Lực</t>
  </si>
  <si>
    <t>Lớp: 20C1 - CNÔ11   Sĩ số:   39     Khoa: Động Lực</t>
  </si>
  <si>
    <t>Lớp: 20C1 - CNÔ12   Sĩ số:   28     Khoa: Động Lực</t>
  </si>
  <si>
    <t>Lớp: 20C1 - CNÔ13   Sĩ số:   41     Khoa: Động Lực</t>
  </si>
  <si>
    <t>Lớp: 20C3 - CNÔ1   Sĩ số:   32     Khoa: Động Lực</t>
  </si>
  <si>
    <t>Lớp: 20C3 - CNÔ2   Sĩ số:  30      Khoa: Động Lực</t>
  </si>
  <si>
    <t>Lớp: 20C5 - CNÔ1   Sĩ số:   13     Khoa: Động Lực</t>
  </si>
  <si>
    <t>Lớp: 20C6 - CNÔ2   Sĩ số:   22     Khoa: Động Lực</t>
  </si>
  <si>
    <t>Lớp: 20C6 - CNÔ3   Sĩ số:   25     Khoa: Động Lực</t>
  </si>
  <si>
    <t>Lớp: 20C6 - CNÔ4   Sĩ số:   22     Khoa: Động Lực</t>
  </si>
  <si>
    <t>Lớp: 20C1 - CNÔ1   Sĩ số:   38     Khoa: Động Lực</t>
  </si>
  <si>
    <t>LT</t>
  </si>
  <si>
    <t>LP</t>
  </si>
  <si>
    <t>Lớp trưởng</t>
  </si>
  <si>
    <t>Lớp phó HT</t>
  </si>
  <si>
    <t>Lớp phó PT</t>
  </si>
  <si>
    <t>Bí thư chi Đoàn</t>
  </si>
  <si>
    <t>Lớp phó</t>
  </si>
  <si>
    <t>Tổ trưởng tổ 2</t>
  </si>
  <si>
    <t>Tổ trưởng tổ 3</t>
  </si>
  <si>
    <t>Tổ trưởng tổ 1</t>
  </si>
  <si>
    <t>Tổ trưởng tổ 4</t>
  </si>
  <si>
    <t>PBT</t>
  </si>
  <si>
    <t>UVCĐ</t>
  </si>
  <si>
    <t>LP, BT</t>
  </si>
  <si>
    <t>LT ,UV</t>
  </si>
  <si>
    <t>LT, BT</t>
  </si>
  <si>
    <t>LP, PBT</t>
  </si>
  <si>
    <t>Đề nghị tạm ngưng</t>
  </si>
  <si>
    <t>Cảnh cáo T11/2022</t>
  </si>
  <si>
    <t>20003791</t>
  </si>
  <si>
    <t>Dương Ngọc</t>
  </si>
  <si>
    <t>Lớp: 20C1 - CNÔ10   Sĩ số:   42     Khoa: Động Lực</t>
  </si>
  <si>
    <t>Rút HPTTTN</t>
  </si>
  <si>
    <t>Đang trả nợ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</si>
</sst>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7" fillId="0" borderId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20" borderId="0" applyNumberFormat="0" applyBorder="0" applyAlignment="0" applyProtection="0"/>
    <xf numFmtId="0" fontId="19" fillId="4" borderId="0" applyNumberFormat="0" applyBorder="0" applyAlignment="0" applyProtection="0"/>
    <xf numFmtId="0" fontId="20" fillId="21" borderId="12" applyNumberFormat="0" applyAlignment="0" applyProtection="0"/>
    <xf numFmtId="0" fontId="21" fillId="22" borderId="13" applyNumberFormat="0" applyAlignment="0" applyProtection="0"/>
    <xf numFmtId="0" fontId="22" fillId="0" borderId="0" applyNumberFormat="0" applyFill="0" applyBorder="0" applyAlignment="0" applyProtection="0"/>
    <xf numFmtId="0" fontId="23" fillId="5" borderId="0" applyNumberFormat="0" applyBorder="0" applyAlignment="0" applyProtection="0"/>
    <xf numFmtId="0" fontId="24" fillId="0" borderId="14" applyNumberFormat="0" applyFill="0" applyAlignment="0" applyProtection="0"/>
    <xf numFmtId="0" fontId="25" fillId="0" borderId="15" applyNumberFormat="0" applyFill="0" applyAlignment="0" applyProtection="0"/>
    <xf numFmtId="0" fontId="26" fillId="0" borderId="16" applyNumberFormat="0" applyFill="0" applyAlignment="0" applyProtection="0"/>
    <xf numFmtId="0" fontId="26" fillId="0" borderId="0" applyNumberFormat="0" applyFill="0" applyBorder="0" applyAlignment="0" applyProtection="0"/>
    <xf numFmtId="0" fontId="27" fillId="8" borderId="12" applyNumberFormat="0" applyAlignment="0" applyProtection="0"/>
    <xf numFmtId="0" fontId="28" fillId="0" borderId="17" applyNumberFormat="0" applyFill="0" applyAlignment="0" applyProtection="0"/>
    <xf numFmtId="0" fontId="29" fillId="23" borderId="0" applyNumberFormat="0" applyBorder="0" applyAlignment="0" applyProtection="0"/>
    <xf numFmtId="0" fontId="17" fillId="24" borderId="18" applyNumberFormat="0" applyFont="0" applyAlignment="0" applyProtection="0"/>
    <xf numFmtId="0" fontId="30" fillId="21" borderId="19" applyNumberFormat="0" applyAlignment="0" applyProtection="0"/>
    <xf numFmtId="0" fontId="31" fillId="0" borderId="0" applyNumberFormat="0" applyFill="0" applyBorder="0" applyAlignment="0" applyProtection="0"/>
    <xf numFmtId="0" fontId="32" fillId="0" borderId="20" applyNumberFormat="0" applyFill="0" applyAlignment="0" applyProtection="0"/>
    <xf numFmtId="0" fontId="33" fillId="0" borderId="0" applyNumberFormat="0" applyFill="0" applyBorder="0" applyAlignment="0" applyProtection="0"/>
  </cellStyleXfs>
  <cellXfs count="62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Alignment="1" applyProtection="1">
      <alignment vertical="justify"/>
      <protection locked="0"/>
    </xf>
    <xf numFmtId="0" fontId="1" fillId="0" borderId="0" xfId="0" applyFont="1" applyAlignment="1" applyProtection="1">
      <alignment vertical="justify"/>
      <protection locked="0"/>
    </xf>
    <xf numFmtId="0" fontId="7" fillId="0" borderId="0" xfId="0" applyFont="1" applyAlignment="1" applyProtection="1">
      <alignment vertical="justify"/>
      <protection locked="0"/>
    </xf>
    <xf numFmtId="0" fontId="1" fillId="0" borderId="0" xfId="0" applyFont="1" applyAlignment="1" applyProtection="1">
      <alignment vertical="center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2" fontId="16" fillId="0" borderId="2" xfId="0" applyNumberFormat="1" applyFont="1" applyBorder="1" applyAlignment="1" applyProtection="1">
      <alignment horizontal="right" vertical="center"/>
      <protection locked="0"/>
    </xf>
    <xf numFmtId="0" fontId="1" fillId="0" borderId="2" xfId="0" applyFont="1" applyBorder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2" fontId="14" fillId="0" borderId="0" xfId="0" applyNumberFormat="1" applyFont="1" applyAlignment="1" applyProtection="1">
      <alignment horizontal="right"/>
      <protection locked="0"/>
    </xf>
    <xf numFmtId="0" fontId="10" fillId="0" borderId="0" xfId="0" applyFont="1" applyProtection="1"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4" fillId="0" borderId="2" xfId="0" quotePrefix="1" applyFont="1" applyBorder="1" applyAlignment="1" applyProtection="1">
      <alignment horizontal="center" vertical="center"/>
      <protection locked="0"/>
    </xf>
    <xf numFmtId="0" fontId="14" fillId="0" borderId="10" xfId="0" applyFont="1" applyBorder="1" applyAlignment="1" applyProtection="1">
      <alignment vertical="center"/>
      <protection locked="0"/>
    </xf>
    <xf numFmtId="0" fontId="14" fillId="0" borderId="1" xfId="0" applyFont="1" applyBorder="1" applyAlignment="1" applyProtection="1">
      <alignment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4" fontId="15" fillId="2" borderId="2" xfId="0" applyNumberFormat="1" applyFont="1" applyFill="1" applyBorder="1" applyAlignment="1" applyProtection="1">
      <alignment horizontal="center" vertical="center"/>
      <protection locked="0"/>
    </xf>
    <xf numFmtId="3" fontId="1" fillId="0" borderId="2" xfId="0" applyNumberFormat="1" applyFont="1" applyBorder="1" applyAlignment="1" applyProtection="1">
      <alignment horizontal="center" vertical="center"/>
      <protection hidden="1"/>
    </xf>
    <xf numFmtId="4" fontId="15" fillId="2" borderId="2" xfId="0" applyNumberFormat="1" applyFont="1" applyFill="1" applyBorder="1" applyAlignment="1" applyProtection="1">
      <alignment horizontal="center" vertical="center"/>
      <protection hidden="1"/>
    </xf>
    <xf numFmtId="0" fontId="14" fillId="0" borderId="2" xfId="0" quotePrefix="1" applyFont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>
      <alignment horizontal="right" vertical="center"/>
    </xf>
    <xf numFmtId="0" fontId="14" fillId="25" borderId="2" xfId="0" applyFont="1" applyFill="1" applyBorder="1" applyAlignment="1">
      <alignment horizontal="right" vertical="center"/>
    </xf>
    <xf numFmtId="0" fontId="34" fillId="25" borderId="2" xfId="0" applyFont="1" applyFill="1" applyBorder="1" applyAlignment="1">
      <alignment horizontal="right" vertical="center"/>
    </xf>
    <xf numFmtId="0" fontId="14" fillId="26" borderId="2" xfId="0" applyFont="1" applyFill="1" applyBorder="1" applyAlignment="1">
      <alignment horizontal="right" vertical="center"/>
    </xf>
    <xf numFmtId="0" fontId="1" fillId="0" borderId="2" xfId="0" applyFont="1" applyBorder="1" applyAlignment="1" applyProtection="1">
      <alignment vertic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</cellXfs>
  <cellStyles count="43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planatory Text 2" xfId="29" xr:uid="{00000000-0005-0000-0000-00001B000000}"/>
    <cellStyle name="Good 2" xfId="30" xr:uid="{00000000-0005-0000-0000-00001C000000}"/>
    <cellStyle name="Heading 1 2" xfId="31" xr:uid="{00000000-0005-0000-0000-00001D000000}"/>
    <cellStyle name="Heading 2 2" xfId="32" xr:uid="{00000000-0005-0000-0000-00001E000000}"/>
    <cellStyle name="Heading 3 2" xfId="33" xr:uid="{00000000-0005-0000-0000-00001F000000}"/>
    <cellStyle name="Heading 4 2" xfId="34" xr:uid="{00000000-0005-0000-0000-000020000000}"/>
    <cellStyle name="Input 2" xfId="35" xr:uid="{00000000-0005-0000-0000-000021000000}"/>
    <cellStyle name="Linked Cell 2" xfId="36" xr:uid="{00000000-0005-0000-0000-000022000000}"/>
    <cellStyle name="Neutral 2" xfId="37" xr:uid="{00000000-0005-0000-0000-000023000000}"/>
    <cellStyle name="Normal" xfId="0" builtinId="0"/>
    <cellStyle name="Normal 2" xfId="1" xr:uid="{00000000-0005-0000-0000-000025000000}"/>
    <cellStyle name="Note 2" xfId="38" xr:uid="{00000000-0005-0000-0000-000026000000}"/>
    <cellStyle name="Output 2" xfId="39" xr:uid="{00000000-0005-0000-0000-000027000000}"/>
    <cellStyle name="Title 2" xfId="40" xr:uid="{00000000-0005-0000-0000-000028000000}"/>
    <cellStyle name="Total 2" xfId="41" xr:uid="{00000000-0005-0000-0000-000029000000}"/>
    <cellStyle name="Warning Text 2" xfId="42" xr:uid="{00000000-0005-0000-0000-00002A000000}"/>
  </cellStyles>
  <dxfs count="107"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000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000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67A781D-35EB-4019-B544-69A460F94134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367BE8D-0CE9-4E28-8637-B01733F7E3E8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D4BA26D-F4C6-4E2F-B119-3E800F5EC27C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5ED70052-7FB0-4D9F-A1C1-B057704CD995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31DC18D3-A964-440E-95BA-40DF24012747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F4088AA4-C4D4-4DE3-9B85-B3EDD7D76472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C81031F2-75FB-462D-B783-70177E9821A4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E69B05BF-657E-4569-8F1B-77BF647697B2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9652A5E2-9F4E-4881-A00F-430FF73C6553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7F4B6F98-7900-448B-84B5-011B686F5397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3F63D254-940F-47A3-B011-8DFB9F27F99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9BEB666C-5DA7-4E06-AEC6-D874ADA4F324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0E4D854-E8FA-4A1F-8324-8395DA160675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9777EAC9-D38B-43C9-9398-0F97C987EB38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B8BBA65D-244D-4A5F-8E59-DE2232E3C81D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81BFE783-989B-4A6B-86E7-553E56357489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FE4EBEE8-B5A7-4589-9CF5-532BAD48CBED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1B6989B5-71B9-4577-A928-26E63AF52C6E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D3572E85-DB82-4DE9-BDD2-7865358C0E24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A00A68A5-F6F0-48B2-A0E0-FCA8214B9E92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9ACD600A-9290-4D49-A5A9-9D6882215345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14A7044D-CAA4-489A-B6FF-9DCC1FC35084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D7707DFF-D95D-4C64-A2FB-748A0E5994E1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454BC43B-6B4C-4EEE-A8DC-CA9BA8FDC2CA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A162261A-2F1B-4D96-B6C4-DC9A55EEAE54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19FAFE5A-F3F5-403F-8E44-F4EFEEB5A58F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C5B632F5-7D0C-43E6-8C21-B4F5924B7A6A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C0A3DE2D-B994-4187-8555-D8EA54376735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892C061A-D3EB-46AA-9511-499FD9A08BF9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40F33CDA-BCAB-4AEB-AB74-0B85DE8C6C7F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AC8AAC49-EEB7-4986-AB0B-282C8EEC9CBB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23CCA3DC-2D99-49B9-923B-6FB4C841AA2B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A3D037E1-6D81-4062-8785-A36B3108F51B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32D10AAF-109A-4F52-A78B-FD4364F163ED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3C1E5484-FAE1-4197-A985-1B7F47A482FB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9D5B96FA-725E-48E8-8393-386FB9541C11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2CFC1E4-5234-42A9-A159-D2245715F59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777F4226-B2E2-48DD-AAC3-78041F72FAD4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95CDCB39-25DD-49B4-93B4-229F9C5825A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84AE43A-9221-4F1F-B55D-5135842E79C1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E492918F-B740-453F-B579-1EC9899D918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7A3B3AAC-8410-4AFD-B783-1AE7EB6BCAD1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FDDEED68-72F7-479A-8A9E-6139CAAD9932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3FADB1B-D625-49DA-B812-0913545391DC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2"/>
  <sheetViews>
    <sheetView topLeftCell="A36" zoomScaleNormal="100" workbookViewId="0">
      <selection activeCell="L29" sqref="L29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1422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30</v>
      </c>
      <c r="C12" s="23" t="s">
        <v>31</v>
      </c>
      <c r="D12" s="24" t="s">
        <v>32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9</v>
      </c>
      <c r="J12" s="30"/>
    </row>
    <row r="13" spans="1:15" s="8" customFormat="1" ht="15.95" customHeight="1" x14ac:dyDescent="0.2">
      <c r="A13" s="21">
        <v>2</v>
      </c>
      <c r="B13" s="22" t="s">
        <v>33</v>
      </c>
      <c r="C13" s="23" t="s">
        <v>34</v>
      </c>
      <c r="D13" s="24" t="s">
        <v>32</v>
      </c>
      <c r="E13" s="10"/>
      <c r="F13" s="27" t="str">
        <f t="shared" ref="F13:F49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49" si="1">IF(I13&gt;=9,80,IF(I13&gt;=7,70,I13*10))</f>
        <v>70</v>
      </c>
      <c r="H13" s="29" t="str">
        <f t="shared" ref="H13:H49" si="2">IF(AND(G13&gt;=90),"XS",IF(AND(G13&gt;=80),"Tốt",IF(AND(G13&gt;=70),"Khá",IF(AND(G13&gt;=60),"TB",IF(AND(G13&gt;=50),"TB",IF(AND(G13&lt;50),IF(AND(G13&gt;0),"Yếu",IF(AND(G13=0),"Không XL"," "))))))))</f>
        <v>Khá</v>
      </c>
      <c r="I13" s="35">
        <v>8</v>
      </c>
      <c r="J13" s="30"/>
    </row>
    <row r="14" spans="1:15" s="8" customFormat="1" ht="15.95" customHeight="1" x14ac:dyDescent="0.2">
      <c r="A14" s="21">
        <v>3</v>
      </c>
      <c r="B14" s="22" t="s">
        <v>35</v>
      </c>
      <c r="C14" s="23" t="s">
        <v>36</v>
      </c>
      <c r="D14" s="24" t="s">
        <v>37</v>
      </c>
      <c r="E14" s="10"/>
      <c r="F14" s="27" t="str">
        <f t="shared" si="0"/>
        <v>Không XL</v>
      </c>
      <c r="G14" s="28">
        <f t="shared" si="1"/>
        <v>0</v>
      </c>
      <c r="H14" s="29" t="str">
        <f t="shared" si="2"/>
        <v>Không XL</v>
      </c>
      <c r="I14" s="36">
        <v>0</v>
      </c>
      <c r="J14" s="30" t="s">
        <v>1440</v>
      </c>
    </row>
    <row r="15" spans="1:15" s="8" customFormat="1" ht="15.95" customHeight="1" x14ac:dyDescent="0.2">
      <c r="A15" s="21">
        <v>4</v>
      </c>
      <c r="B15" s="22" t="s">
        <v>38</v>
      </c>
      <c r="C15" s="23" t="s">
        <v>39</v>
      </c>
      <c r="D15" s="24" t="s">
        <v>40</v>
      </c>
      <c r="E15" s="10"/>
      <c r="F15" s="27" t="str">
        <f t="shared" si="0"/>
        <v>Không XL</v>
      </c>
      <c r="G15" s="28">
        <f t="shared" si="1"/>
        <v>80</v>
      </c>
      <c r="H15" s="29" t="str">
        <f t="shared" si="2"/>
        <v>Tốt</v>
      </c>
      <c r="I15" s="35">
        <v>10</v>
      </c>
      <c r="J15" s="30"/>
    </row>
    <row r="16" spans="1:15" s="8" customFormat="1" ht="15.95" customHeight="1" x14ac:dyDescent="0.2">
      <c r="A16" s="21">
        <v>5</v>
      </c>
      <c r="B16" s="22" t="s">
        <v>41</v>
      </c>
      <c r="C16" s="23" t="s">
        <v>42</v>
      </c>
      <c r="D16" s="24" t="s">
        <v>43</v>
      </c>
      <c r="E16" s="10"/>
      <c r="F16" s="27" t="str">
        <f t="shared" si="0"/>
        <v>Không XL</v>
      </c>
      <c r="G16" s="28">
        <v>50</v>
      </c>
      <c r="H16" s="29" t="str">
        <f t="shared" si="2"/>
        <v>TB</v>
      </c>
      <c r="I16" s="35">
        <v>3.1</v>
      </c>
      <c r="J16" s="30"/>
    </row>
    <row r="17" spans="1:10" s="8" customFormat="1" ht="15.95" customHeight="1" x14ac:dyDescent="0.2">
      <c r="A17" s="21">
        <v>6</v>
      </c>
      <c r="B17" s="22" t="s">
        <v>44</v>
      </c>
      <c r="C17" s="23" t="s">
        <v>45</v>
      </c>
      <c r="D17" s="24" t="s">
        <v>46</v>
      </c>
      <c r="E17" s="10"/>
      <c r="F17" s="27" t="str">
        <f t="shared" si="0"/>
        <v>Không XL</v>
      </c>
      <c r="G17" s="28">
        <f t="shared" si="1"/>
        <v>70</v>
      </c>
      <c r="H17" s="29" t="str">
        <f t="shared" si="2"/>
        <v>Khá</v>
      </c>
      <c r="I17" s="35">
        <v>7.93</v>
      </c>
      <c r="J17" s="30"/>
    </row>
    <row r="18" spans="1:10" s="8" customFormat="1" ht="15.95" customHeight="1" x14ac:dyDescent="0.2">
      <c r="A18" s="21">
        <v>7</v>
      </c>
      <c r="B18" s="22" t="s">
        <v>47</v>
      </c>
      <c r="C18" s="23" t="s">
        <v>48</v>
      </c>
      <c r="D18" s="24" t="s">
        <v>49</v>
      </c>
      <c r="E18" s="10"/>
      <c r="F18" s="27" t="str">
        <f t="shared" si="0"/>
        <v>Không XL</v>
      </c>
      <c r="G18" s="28">
        <v>50</v>
      </c>
      <c r="H18" s="29" t="str">
        <f t="shared" si="2"/>
        <v>TB</v>
      </c>
      <c r="I18" s="36">
        <v>0</v>
      </c>
      <c r="J18" s="30"/>
    </row>
    <row r="19" spans="1:10" s="8" customFormat="1" ht="15.95" customHeight="1" x14ac:dyDescent="0.2">
      <c r="A19" s="21">
        <v>8</v>
      </c>
      <c r="B19" s="22" t="s">
        <v>50</v>
      </c>
      <c r="C19" s="23" t="s">
        <v>51</v>
      </c>
      <c r="D19" s="24" t="s">
        <v>52</v>
      </c>
      <c r="E19" s="10"/>
      <c r="F19" s="27" t="str">
        <f t="shared" si="0"/>
        <v>Không XL</v>
      </c>
      <c r="G19" s="28">
        <f t="shared" si="1"/>
        <v>80</v>
      </c>
      <c r="H19" s="29" t="str">
        <f t="shared" si="2"/>
        <v>Tốt</v>
      </c>
      <c r="I19" s="35">
        <v>9</v>
      </c>
      <c r="J19" s="30"/>
    </row>
    <row r="20" spans="1:10" s="8" customFormat="1" ht="15.95" customHeight="1" x14ac:dyDescent="0.2">
      <c r="A20" s="21">
        <v>9</v>
      </c>
      <c r="B20" s="22" t="s">
        <v>53</v>
      </c>
      <c r="C20" s="23" t="s">
        <v>54</v>
      </c>
      <c r="D20" s="24" t="s">
        <v>55</v>
      </c>
      <c r="E20" s="10"/>
      <c r="F20" s="27" t="str">
        <f t="shared" si="0"/>
        <v>Không XL</v>
      </c>
      <c r="G20" s="28">
        <f t="shared" si="1"/>
        <v>70</v>
      </c>
      <c r="H20" s="29" t="str">
        <f t="shared" si="2"/>
        <v>Khá</v>
      </c>
      <c r="I20" s="35">
        <v>7.83</v>
      </c>
      <c r="J20" s="30"/>
    </row>
    <row r="21" spans="1:10" s="8" customFormat="1" ht="15.95" customHeight="1" x14ac:dyDescent="0.2">
      <c r="A21" s="21">
        <v>10</v>
      </c>
      <c r="B21" s="22" t="s">
        <v>56</v>
      </c>
      <c r="C21" s="23" t="s">
        <v>57</v>
      </c>
      <c r="D21" s="24" t="s">
        <v>58</v>
      </c>
      <c r="E21" s="10"/>
      <c r="F21" s="27" t="str">
        <f t="shared" si="0"/>
        <v>Không XL</v>
      </c>
      <c r="G21" s="28">
        <f t="shared" si="1"/>
        <v>70</v>
      </c>
      <c r="H21" s="29" t="str">
        <f t="shared" si="2"/>
        <v>Khá</v>
      </c>
      <c r="I21" s="35">
        <v>7.07</v>
      </c>
      <c r="J21" s="30"/>
    </row>
    <row r="22" spans="1:10" s="8" customFormat="1" ht="15.95" customHeight="1" x14ac:dyDescent="0.2">
      <c r="A22" s="21">
        <v>11</v>
      </c>
      <c r="B22" s="22" t="s">
        <v>59</v>
      </c>
      <c r="C22" s="23" t="s">
        <v>57</v>
      </c>
      <c r="D22" s="24" t="s">
        <v>58</v>
      </c>
      <c r="E22" s="10"/>
      <c r="F22" s="27" t="str">
        <f t="shared" si="0"/>
        <v>Không XL</v>
      </c>
      <c r="G22" s="28">
        <f t="shared" si="1"/>
        <v>80</v>
      </c>
      <c r="H22" s="29" t="str">
        <f t="shared" si="2"/>
        <v>Tốt</v>
      </c>
      <c r="I22" s="35">
        <v>9</v>
      </c>
      <c r="J22" s="30"/>
    </row>
    <row r="23" spans="1:10" s="8" customFormat="1" ht="15.95" customHeight="1" x14ac:dyDescent="0.2">
      <c r="A23" s="21">
        <v>12</v>
      </c>
      <c r="B23" s="22" t="s">
        <v>60</v>
      </c>
      <c r="C23" s="23" t="s">
        <v>61</v>
      </c>
      <c r="D23" s="24" t="s">
        <v>58</v>
      </c>
      <c r="E23" s="10"/>
      <c r="F23" s="27" t="str">
        <f t="shared" si="0"/>
        <v>Không XL</v>
      </c>
      <c r="G23" s="28">
        <f>IF(I23&gt;=9,80,IF(I23&gt;=7,70,I23*10))+8</f>
        <v>88</v>
      </c>
      <c r="H23" s="29" t="str">
        <f t="shared" si="2"/>
        <v>Tốt</v>
      </c>
      <c r="I23" s="35">
        <v>9</v>
      </c>
      <c r="J23" s="30" t="s">
        <v>1423</v>
      </c>
    </row>
    <row r="24" spans="1:10" s="8" customFormat="1" ht="15.95" customHeight="1" x14ac:dyDescent="0.2">
      <c r="A24" s="21">
        <v>13</v>
      </c>
      <c r="B24" s="22" t="s">
        <v>62</v>
      </c>
      <c r="C24" s="23" t="s">
        <v>63</v>
      </c>
      <c r="D24" s="24" t="s">
        <v>64</v>
      </c>
      <c r="E24" s="10"/>
      <c r="F24" s="27" t="str">
        <f t="shared" si="0"/>
        <v>Không XL</v>
      </c>
      <c r="G24" s="28">
        <f t="shared" si="1"/>
        <v>80</v>
      </c>
      <c r="H24" s="29" t="str">
        <f t="shared" si="2"/>
        <v>Tốt</v>
      </c>
      <c r="I24" s="35">
        <v>10</v>
      </c>
      <c r="J24" s="30"/>
    </row>
    <row r="25" spans="1:10" s="8" customFormat="1" ht="15.95" customHeight="1" x14ac:dyDescent="0.2">
      <c r="A25" s="21">
        <v>14</v>
      </c>
      <c r="B25" s="22" t="s">
        <v>65</v>
      </c>
      <c r="C25" s="23" t="s">
        <v>57</v>
      </c>
      <c r="D25" s="24" t="s">
        <v>64</v>
      </c>
      <c r="E25" s="10"/>
      <c r="F25" s="27" t="str">
        <f t="shared" si="0"/>
        <v>Không XL</v>
      </c>
      <c r="G25" s="28">
        <f t="shared" si="1"/>
        <v>70</v>
      </c>
      <c r="H25" s="29" t="str">
        <f t="shared" si="2"/>
        <v>Khá</v>
      </c>
      <c r="I25" s="35">
        <v>8.83</v>
      </c>
      <c r="J25" s="30"/>
    </row>
    <row r="26" spans="1:10" s="8" customFormat="1" ht="15.95" customHeight="1" x14ac:dyDescent="0.2">
      <c r="A26" s="21">
        <v>15</v>
      </c>
      <c r="B26" s="22" t="s">
        <v>66</v>
      </c>
      <c r="C26" s="23" t="s">
        <v>67</v>
      </c>
      <c r="D26" s="24" t="s">
        <v>68</v>
      </c>
      <c r="E26" s="10"/>
      <c r="F26" s="27" t="str">
        <f t="shared" si="0"/>
        <v>Không XL</v>
      </c>
      <c r="G26" s="28">
        <f t="shared" si="1"/>
        <v>70</v>
      </c>
      <c r="H26" s="29" t="str">
        <f t="shared" si="2"/>
        <v>Khá</v>
      </c>
      <c r="I26" s="35">
        <v>7.87</v>
      </c>
      <c r="J26" s="30"/>
    </row>
    <row r="27" spans="1:10" s="8" customFormat="1" ht="15.95" customHeight="1" x14ac:dyDescent="0.2">
      <c r="A27" s="21">
        <v>16</v>
      </c>
      <c r="B27" s="22" t="s">
        <v>69</v>
      </c>
      <c r="C27" s="23" t="s">
        <v>70</v>
      </c>
      <c r="D27" s="24" t="s">
        <v>71</v>
      </c>
      <c r="E27" s="10"/>
      <c r="F27" s="27" t="str">
        <f t="shared" si="0"/>
        <v>Không XL</v>
      </c>
      <c r="G27" s="28">
        <v>50</v>
      </c>
      <c r="H27" s="29" t="str">
        <f t="shared" si="2"/>
        <v>TB</v>
      </c>
      <c r="I27" s="36">
        <v>0</v>
      </c>
      <c r="J27" s="30"/>
    </row>
    <row r="28" spans="1:10" s="8" customFormat="1" ht="15.95" customHeight="1" x14ac:dyDescent="0.2">
      <c r="A28" s="21">
        <v>17</v>
      </c>
      <c r="B28" s="22" t="s">
        <v>72</v>
      </c>
      <c r="C28" s="23" t="s">
        <v>73</v>
      </c>
      <c r="D28" s="24" t="s">
        <v>74</v>
      </c>
      <c r="E28" s="10"/>
      <c r="F28" s="27" t="str">
        <f t="shared" si="0"/>
        <v>Không XL</v>
      </c>
      <c r="G28" s="28">
        <f t="shared" si="1"/>
        <v>0</v>
      </c>
      <c r="H28" s="29" t="str">
        <f t="shared" si="2"/>
        <v>Không XL</v>
      </c>
      <c r="I28" s="36">
        <v>0</v>
      </c>
      <c r="J28" s="30" t="s">
        <v>1440</v>
      </c>
    </row>
    <row r="29" spans="1:10" s="8" customFormat="1" ht="15.95" customHeight="1" x14ac:dyDescent="0.2">
      <c r="A29" s="21">
        <v>18</v>
      </c>
      <c r="B29" s="22" t="s">
        <v>75</v>
      </c>
      <c r="C29" s="23" t="s">
        <v>76</v>
      </c>
      <c r="D29" s="24" t="s">
        <v>74</v>
      </c>
      <c r="E29" s="10"/>
      <c r="F29" s="27" t="str">
        <f t="shared" si="0"/>
        <v>Không XL</v>
      </c>
      <c r="G29" s="28">
        <f t="shared" si="1"/>
        <v>80</v>
      </c>
      <c r="H29" s="29" t="str">
        <f t="shared" si="2"/>
        <v>Tốt</v>
      </c>
      <c r="I29" s="35">
        <v>10</v>
      </c>
      <c r="J29" s="30"/>
    </row>
    <row r="30" spans="1:10" s="8" customFormat="1" ht="15.95" customHeight="1" x14ac:dyDescent="0.2">
      <c r="A30" s="21">
        <v>19</v>
      </c>
      <c r="B30" s="22" t="s">
        <v>77</v>
      </c>
      <c r="C30" s="23" t="s">
        <v>78</v>
      </c>
      <c r="D30" s="24" t="s">
        <v>79</v>
      </c>
      <c r="E30" s="10"/>
      <c r="F30" s="27" t="str">
        <f t="shared" si="0"/>
        <v>Không XL</v>
      </c>
      <c r="G30" s="28">
        <f t="shared" si="1"/>
        <v>80</v>
      </c>
      <c r="H30" s="29" t="str">
        <f t="shared" si="2"/>
        <v>Tốt</v>
      </c>
      <c r="I30" s="35">
        <v>9.5</v>
      </c>
      <c r="J30" s="30"/>
    </row>
    <row r="31" spans="1:10" s="8" customFormat="1" ht="15.95" customHeight="1" x14ac:dyDescent="0.2">
      <c r="A31" s="21">
        <v>20</v>
      </c>
      <c r="B31" s="22" t="s">
        <v>80</v>
      </c>
      <c r="C31" s="23" t="s">
        <v>67</v>
      </c>
      <c r="D31" s="24" t="s">
        <v>81</v>
      </c>
      <c r="E31" s="10"/>
      <c r="F31" s="27" t="str">
        <f t="shared" si="0"/>
        <v>Không XL</v>
      </c>
      <c r="G31" s="28">
        <f>IF(I31&gt;=9,80,IF(I31&gt;=7,70,I31*10))+6</f>
        <v>76</v>
      </c>
      <c r="H31" s="29" t="str">
        <f t="shared" si="2"/>
        <v>Khá</v>
      </c>
      <c r="I31" s="35">
        <v>8</v>
      </c>
      <c r="J31" s="30" t="s">
        <v>1424</v>
      </c>
    </row>
    <row r="32" spans="1:10" s="8" customFormat="1" ht="15.95" customHeight="1" x14ac:dyDescent="0.2">
      <c r="A32" s="21">
        <v>21</v>
      </c>
      <c r="B32" s="22" t="s">
        <v>82</v>
      </c>
      <c r="C32" s="23" t="s">
        <v>83</v>
      </c>
      <c r="D32" s="24" t="s">
        <v>81</v>
      </c>
      <c r="E32" s="10"/>
      <c r="F32" s="27" t="str">
        <f t="shared" si="0"/>
        <v>Không XL</v>
      </c>
      <c r="G32" s="28">
        <f t="shared" si="1"/>
        <v>80</v>
      </c>
      <c r="H32" s="29" t="str">
        <f t="shared" si="2"/>
        <v>Tốt</v>
      </c>
      <c r="I32" s="35">
        <v>9</v>
      </c>
      <c r="J32" s="30"/>
    </row>
    <row r="33" spans="1:10" s="8" customFormat="1" ht="15.95" customHeight="1" x14ac:dyDescent="0.2">
      <c r="A33" s="21">
        <v>22</v>
      </c>
      <c r="B33" s="22" t="s">
        <v>84</v>
      </c>
      <c r="C33" s="23" t="s">
        <v>85</v>
      </c>
      <c r="D33" s="24" t="s">
        <v>86</v>
      </c>
      <c r="E33" s="10"/>
      <c r="F33" s="27" t="str">
        <f t="shared" si="0"/>
        <v>Không XL</v>
      </c>
      <c r="G33" s="28">
        <f t="shared" si="1"/>
        <v>80</v>
      </c>
      <c r="H33" s="29" t="str">
        <f t="shared" si="2"/>
        <v>Tốt</v>
      </c>
      <c r="I33" s="35">
        <v>10</v>
      </c>
      <c r="J33" s="30"/>
    </row>
    <row r="34" spans="1:10" s="8" customFormat="1" ht="15.95" customHeight="1" x14ac:dyDescent="0.2">
      <c r="A34" s="21">
        <v>23</v>
      </c>
      <c r="B34" s="22" t="s">
        <v>87</v>
      </c>
      <c r="C34" s="23" t="s">
        <v>88</v>
      </c>
      <c r="D34" s="24" t="s">
        <v>89</v>
      </c>
      <c r="E34" s="10"/>
      <c r="F34" s="27" t="str">
        <f t="shared" si="0"/>
        <v>Không XL</v>
      </c>
      <c r="G34" s="28">
        <f t="shared" si="1"/>
        <v>70</v>
      </c>
      <c r="H34" s="29" t="str">
        <f t="shared" si="2"/>
        <v>Khá</v>
      </c>
      <c r="I34" s="35">
        <v>7.5</v>
      </c>
      <c r="J34" s="30"/>
    </row>
    <row r="35" spans="1:10" s="8" customFormat="1" ht="15.95" customHeight="1" x14ac:dyDescent="0.2">
      <c r="A35" s="21">
        <v>24</v>
      </c>
      <c r="B35" s="22" t="s">
        <v>90</v>
      </c>
      <c r="C35" s="23" t="s">
        <v>91</v>
      </c>
      <c r="D35" s="24" t="s">
        <v>92</v>
      </c>
      <c r="E35" s="10"/>
      <c r="F35" s="27" t="str">
        <f t="shared" si="0"/>
        <v>Không XL</v>
      </c>
      <c r="G35" s="28">
        <f t="shared" si="1"/>
        <v>70</v>
      </c>
      <c r="H35" s="29" t="str">
        <f t="shared" si="2"/>
        <v>Khá</v>
      </c>
      <c r="I35" s="35">
        <v>8.1999999999999993</v>
      </c>
      <c r="J35" s="30"/>
    </row>
    <row r="36" spans="1:10" s="8" customFormat="1" ht="15.95" customHeight="1" x14ac:dyDescent="0.2">
      <c r="A36" s="21">
        <v>25</v>
      </c>
      <c r="B36" s="22" t="s">
        <v>93</v>
      </c>
      <c r="C36" s="23" t="s">
        <v>94</v>
      </c>
      <c r="D36" s="24" t="s">
        <v>95</v>
      </c>
      <c r="E36" s="10"/>
      <c r="F36" s="27" t="str">
        <f t="shared" si="0"/>
        <v>Không XL</v>
      </c>
      <c r="G36" s="28">
        <f t="shared" si="1"/>
        <v>80</v>
      </c>
      <c r="H36" s="29" t="str">
        <f t="shared" si="2"/>
        <v>Tốt</v>
      </c>
      <c r="I36" s="35">
        <v>10</v>
      </c>
      <c r="J36" s="30"/>
    </row>
    <row r="37" spans="1:10" s="8" customFormat="1" ht="15.95" customHeight="1" x14ac:dyDescent="0.2">
      <c r="A37" s="21">
        <v>26</v>
      </c>
      <c r="B37" s="22" t="s">
        <v>96</v>
      </c>
      <c r="C37" s="23" t="s">
        <v>97</v>
      </c>
      <c r="D37" s="24" t="s">
        <v>98</v>
      </c>
      <c r="E37" s="10"/>
      <c r="F37" s="27" t="str">
        <f t="shared" si="0"/>
        <v>Không XL</v>
      </c>
      <c r="G37" s="28">
        <f t="shared" si="1"/>
        <v>70</v>
      </c>
      <c r="H37" s="29" t="str">
        <f t="shared" si="2"/>
        <v>Khá</v>
      </c>
      <c r="I37" s="35">
        <v>8.4700000000000006</v>
      </c>
      <c r="J37" s="30"/>
    </row>
    <row r="38" spans="1:10" s="8" customFormat="1" ht="15.95" customHeight="1" x14ac:dyDescent="0.2">
      <c r="A38" s="21">
        <v>27</v>
      </c>
      <c r="B38" s="22" t="s">
        <v>99</v>
      </c>
      <c r="C38" s="23" t="s">
        <v>100</v>
      </c>
      <c r="D38" s="24" t="s">
        <v>101</v>
      </c>
      <c r="E38" s="10"/>
      <c r="F38" s="27" t="str">
        <f t="shared" si="0"/>
        <v>Không XL</v>
      </c>
      <c r="G38" s="28">
        <f t="shared" si="1"/>
        <v>80</v>
      </c>
      <c r="H38" s="29" t="str">
        <f t="shared" si="2"/>
        <v>Tốt</v>
      </c>
      <c r="I38" s="35">
        <v>9.5</v>
      </c>
      <c r="J38" s="30"/>
    </row>
    <row r="39" spans="1:10" s="8" customFormat="1" ht="15.95" customHeight="1" x14ac:dyDescent="0.2">
      <c r="A39" s="21">
        <v>28</v>
      </c>
      <c r="B39" s="22" t="s">
        <v>102</v>
      </c>
      <c r="C39" s="23" t="s">
        <v>103</v>
      </c>
      <c r="D39" s="24" t="s">
        <v>104</v>
      </c>
      <c r="E39" s="10"/>
      <c r="F39" s="27" t="str">
        <f t="shared" si="0"/>
        <v>Không XL</v>
      </c>
      <c r="G39" s="28">
        <f t="shared" si="1"/>
        <v>80</v>
      </c>
      <c r="H39" s="29" t="str">
        <f t="shared" si="2"/>
        <v>Tốt</v>
      </c>
      <c r="I39" s="35">
        <v>10</v>
      </c>
      <c r="J39" s="30"/>
    </row>
    <row r="40" spans="1:10" s="8" customFormat="1" ht="15.95" customHeight="1" x14ac:dyDescent="0.2">
      <c r="A40" s="21">
        <v>29</v>
      </c>
      <c r="B40" s="22" t="s">
        <v>105</v>
      </c>
      <c r="C40" s="23" t="s">
        <v>106</v>
      </c>
      <c r="D40" s="24" t="s">
        <v>107</v>
      </c>
      <c r="E40" s="10"/>
      <c r="F40" s="27" t="str">
        <f t="shared" si="0"/>
        <v>Không XL</v>
      </c>
      <c r="G40" s="28">
        <f t="shared" si="1"/>
        <v>80</v>
      </c>
      <c r="H40" s="29" t="str">
        <f t="shared" si="2"/>
        <v>Tốt</v>
      </c>
      <c r="I40" s="35">
        <v>9</v>
      </c>
      <c r="J40" s="30"/>
    </row>
    <row r="41" spans="1:10" s="8" customFormat="1" ht="15.95" customHeight="1" x14ac:dyDescent="0.2">
      <c r="A41" s="21">
        <v>30</v>
      </c>
      <c r="B41" s="22" t="s">
        <v>108</v>
      </c>
      <c r="C41" s="23" t="s">
        <v>70</v>
      </c>
      <c r="D41" s="24" t="s">
        <v>109</v>
      </c>
      <c r="E41" s="10"/>
      <c r="F41" s="27" t="str">
        <f t="shared" si="0"/>
        <v>Không XL</v>
      </c>
      <c r="G41" s="28">
        <f t="shared" si="1"/>
        <v>70</v>
      </c>
      <c r="H41" s="29" t="str">
        <f t="shared" si="2"/>
        <v>Khá</v>
      </c>
      <c r="I41" s="35">
        <v>8</v>
      </c>
      <c r="J41" s="30"/>
    </row>
    <row r="42" spans="1:10" s="8" customFormat="1" ht="15.95" customHeight="1" x14ac:dyDescent="0.2">
      <c r="A42" s="21">
        <v>31</v>
      </c>
      <c r="B42" s="22" t="s">
        <v>110</v>
      </c>
      <c r="C42" s="23" t="s">
        <v>106</v>
      </c>
      <c r="D42" s="24" t="s">
        <v>111</v>
      </c>
      <c r="E42" s="10"/>
      <c r="F42" s="27" t="str">
        <f t="shared" si="0"/>
        <v>Không XL</v>
      </c>
      <c r="G42" s="28">
        <f t="shared" si="1"/>
        <v>80</v>
      </c>
      <c r="H42" s="29" t="str">
        <f t="shared" si="2"/>
        <v>Tốt</v>
      </c>
      <c r="I42" s="35">
        <v>9</v>
      </c>
      <c r="J42" s="30"/>
    </row>
    <row r="43" spans="1:10" s="8" customFormat="1" ht="15.95" customHeight="1" x14ac:dyDescent="0.2">
      <c r="A43" s="21">
        <v>32</v>
      </c>
      <c r="B43" s="22" t="s">
        <v>112</v>
      </c>
      <c r="C43" s="23" t="s">
        <v>113</v>
      </c>
      <c r="D43" s="24" t="s">
        <v>114</v>
      </c>
      <c r="E43" s="10"/>
      <c r="F43" s="27" t="str">
        <f t="shared" si="0"/>
        <v>Không XL</v>
      </c>
      <c r="G43" s="28">
        <f t="shared" si="1"/>
        <v>70</v>
      </c>
      <c r="H43" s="29" t="str">
        <f t="shared" si="2"/>
        <v>Khá</v>
      </c>
      <c r="I43" s="35">
        <v>8</v>
      </c>
      <c r="J43" s="30"/>
    </row>
    <row r="44" spans="1:10" s="8" customFormat="1" ht="15.95" customHeight="1" x14ac:dyDescent="0.2">
      <c r="A44" s="21">
        <v>33</v>
      </c>
      <c r="B44" s="22" t="s">
        <v>115</v>
      </c>
      <c r="C44" s="23" t="s">
        <v>116</v>
      </c>
      <c r="D44" s="24" t="s">
        <v>117</v>
      </c>
      <c r="E44" s="10"/>
      <c r="F44" s="27" t="str">
        <f t="shared" si="0"/>
        <v>Không XL</v>
      </c>
      <c r="G44" s="28">
        <f t="shared" si="1"/>
        <v>70</v>
      </c>
      <c r="H44" s="29" t="str">
        <f t="shared" si="2"/>
        <v>Khá</v>
      </c>
      <c r="I44" s="35">
        <v>8</v>
      </c>
      <c r="J44" s="30"/>
    </row>
    <row r="45" spans="1:10" s="8" customFormat="1" ht="15.95" customHeight="1" x14ac:dyDescent="0.2">
      <c r="A45" s="21">
        <v>34</v>
      </c>
      <c r="B45" s="22" t="s">
        <v>118</v>
      </c>
      <c r="C45" s="23" t="s">
        <v>119</v>
      </c>
      <c r="D45" s="24" t="s">
        <v>120</v>
      </c>
      <c r="E45" s="10"/>
      <c r="F45" s="27" t="str">
        <f t="shared" si="0"/>
        <v>Không XL</v>
      </c>
      <c r="G45" s="28">
        <f t="shared" si="1"/>
        <v>80</v>
      </c>
      <c r="H45" s="29" t="str">
        <f t="shared" si="2"/>
        <v>Tốt</v>
      </c>
      <c r="I45" s="35">
        <v>9</v>
      </c>
      <c r="J45" s="30"/>
    </row>
    <row r="46" spans="1:10" s="8" customFormat="1" ht="15.95" customHeight="1" x14ac:dyDescent="0.2">
      <c r="A46" s="21">
        <v>35</v>
      </c>
      <c r="B46" s="22" t="s">
        <v>121</v>
      </c>
      <c r="C46" s="23" t="s">
        <v>122</v>
      </c>
      <c r="D46" s="24" t="s">
        <v>123</v>
      </c>
      <c r="E46" s="10"/>
      <c r="F46" s="27" t="str">
        <f t="shared" si="0"/>
        <v>Không XL</v>
      </c>
      <c r="G46" s="28">
        <v>50</v>
      </c>
      <c r="H46" s="29" t="str">
        <f t="shared" si="2"/>
        <v>TB</v>
      </c>
      <c r="I46" s="36">
        <v>0</v>
      </c>
      <c r="J46" s="30"/>
    </row>
    <row r="47" spans="1:10" s="8" customFormat="1" ht="15.95" customHeight="1" x14ac:dyDescent="0.2">
      <c r="A47" s="21">
        <v>36</v>
      </c>
      <c r="B47" s="22" t="s">
        <v>124</v>
      </c>
      <c r="C47" s="23" t="s">
        <v>125</v>
      </c>
      <c r="D47" s="24" t="s">
        <v>126</v>
      </c>
      <c r="E47" s="10"/>
      <c r="F47" s="27" t="str">
        <f t="shared" si="0"/>
        <v>Không XL</v>
      </c>
      <c r="G47" s="28">
        <f>IF(I47&gt;=9,80,IF(I47&gt;=7,70,I47*10))+6</f>
        <v>86</v>
      </c>
      <c r="H47" s="29" t="str">
        <f t="shared" si="2"/>
        <v>Tốt</v>
      </c>
      <c r="I47" s="35">
        <v>10</v>
      </c>
      <c r="J47" s="30" t="s">
        <v>1424</v>
      </c>
    </row>
    <row r="48" spans="1:10" s="8" customFormat="1" ht="15.95" customHeight="1" x14ac:dyDescent="0.2">
      <c r="A48" s="21">
        <v>37</v>
      </c>
      <c r="B48" s="22" t="s">
        <v>127</v>
      </c>
      <c r="C48" s="23" t="s">
        <v>128</v>
      </c>
      <c r="D48" s="24" t="s">
        <v>129</v>
      </c>
      <c r="E48" s="10"/>
      <c r="F48" s="27" t="str">
        <f t="shared" si="0"/>
        <v>Không XL</v>
      </c>
      <c r="G48" s="28">
        <f t="shared" si="1"/>
        <v>80</v>
      </c>
      <c r="H48" s="29" t="str">
        <f t="shared" si="2"/>
        <v>Tốt</v>
      </c>
      <c r="I48" s="35">
        <v>10</v>
      </c>
      <c r="J48" s="30"/>
    </row>
    <row r="49" spans="1:10" s="8" customFormat="1" ht="15.95" customHeight="1" x14ac:dyDescent="0.2">
      <c r="A49" s="21">
        <v>38</v>
      </c>
      <c r="B49" s="22" t="s">
        <v>130</v>
      </c>
      <c r="C49" s="23" t="s">
        <v>57</v>
      </c>
      <c r="D49" s="24" t="s">
        <v>131</v>
      </c>
      <c r="E49" s="10"/>
      <c r="F49" s="27" t="str">
        <f t="shared" si="0"/>
        <v>Không XL</v>
      </c>
      <c r="G49" s="28">
        <f t="shared" si="1"/>
        <v>70</v>
      </c>
      <c r="H49" s="29" t="str">
        <f t="shared" si="2"/>
        <v>Khá</v>
      </c>
      <c r="I49" s="35">
        <v>8.1999999999999993</v>
      </c>
      <c r="J49" s="30"/>
    </row>
    <row r="50" spans="1:10" ht="18" customHeight="1" x14ac:dyDescent="0.25">
      <c r="C50" s="41" t="s">
        <v>11</v>
      </c>
      <c r="D50" s="41"/>
      <c r="E50" s="41"/>
      <c r="F50" s="41"/>
      <c r="G50" s="41"/>
      <c r="H50" s="41"/>
      <c r="I50" s="41"/>
      <c r="J50" s="41"/>
    </row>
    <row r="51" spans="1:10" ht="17.100000000000001" customHeight="1" x14ac:dyDescent="0.25">
      <c r="C51" s="42" t="s">
        <v>12</v>
      </c>
      <c r="D51" s="11"/>
      <c r="E51" s="43" t="s">
        <v>6</v>
      </c>
      <c r="F51" s="44"/>
      <c r="G51" s="43" t="s">
        <v>7</v>
      </c>
      <c r="H51" s="44"/>
      <c r="I51" s="32"/>
      <c r="J51" s="42" t="s">
        <v>8</v>
      </c>
    </row>
    <row r="52" spans="1:10" s="8" customFormat="1" ht="17.100000000000001" customHeight="1" x14ac:dyDescent="0.2">
      <c r="C52" s="42"/>
      <c r="D52" s="12"/>
      <c r="E52" s="9" t="s">
        <v>13</v>
      </c>
      <c r="F52" s="13" t="s">
        <v>14</v>
      </c>
      <c r="G52" s="9" t="s">
        <v>13</v>
      </c>
      <c r="H52" s="13" t="s">
        <v>14</v>
      </c>
      <c r="I52" s="13"/>
      <c r="J52" s="42"/>
    </row>
    <row r="53" spans="1:10" ht="17.100000000000001" customHeight="1" x14ac:dyDescent="0.25">
      <c r="C53" s="14" t="s">
        <v>15</v>
      </c>
      <c r="D53" s="34"/>
      <c r="E53" s="15">
        <f>COUNTIF(F12:F49,"XS")</f>
        <v>0</v>
      </c>
      <c r="F53" s="16">
        <f>E53*100/$A$49</f>
        <v>0</v>
      </c>
      <c r="G53" s="15">
        <f>COUNTIF(H12:H49,"XS")</f>
        <v>0</v>
      </c>
      <c r="H53" s="16">
        <f>G53*100/$A$49</f>
        <v>0</v>
      </c>
      <c r="I53" s="16"/>
      <c r="J53" s="17"/>
    </row>
    <row r="54" spans="1:10" ht="17.100000000000001" customHeight="1" x14ac:dyDescent="0.25">
      <c r="C54" s="14" t="s">
        <v>16</v>
      </c>
      <c r="D54" s="34"/>
      <c r="E54" s="15">
        <f>COUNTIF(F12:F49,"Tốt")</f>
        <v>0</v>
      </c>
      <c r="F54" s="16">
        <f t="shared" ref="F54:F58" si="3">E54*100/$A$49</f>
        <v>0</v>
      </c>
      <c r="G54" s="15">
        <f>COUNTIF(H12:H49,"Tốt")</f>
        <v>18</v>
      </c>
      <c r="H54" s="16">
        <f t="shared" ref="H54:H58" si="4">G54*100/$A$49</f>
        <v>47.368421052631582</v>
      </c>
      <c r="I54" s="16"/>
      <c r="J54" s="17"/>
    </row>
    <row r="55" spans="1:10" ht="17.100000000000001" customHeight="1" x14ac:dyDescent="0.25">
      <c r="C55" s="14" t="s">
        <v>17</v>
      </c>
      <c r="D55" s="34"/>
      <c r="E55" s="15">
        <f>COUNTIF(F12:F49,"Khá")</f>
        <v>0</v>
      </c>
      <c r="F55" s="16">
        <f t="shared" si="3"/>
        <v>0</v>
      </c>
      <c r="G55" s="15">
        <f>COUNTIF(H12:H49,"Khá")</f>
        <v>14</v>
      </c>
      <c r="H55" s="16">
        <f t="shared" si="4"/>
        <v>36.842105263157897</v>
      </c>
      <c r="I55" s="16"/>
      <c r="J55" s="17"/>
    </row>
    <row r="56" spans="1:10" ht="17.100000000000001" customHeight="1" x14ac:dyDescent="0.25">
      <c r="C56" s="14" t="s">
        <v>18</v>
      </c>
      <c r="D56" s="34"/>
      <c r="E56" s="15">
        <f>COUNTIF(F12:F49,"TB")</f>
        <v>0</v>
      </c>
      <c r="F56" s="16">
        <f t="shared" si="3"/>
        <v>0</v>
      </c>
      <c r="G56" s="15">
        <f>COUNTIF(H12:H49,"TB")</f>
        <v>4</v>
      </c>
      <c r="H56" s="16">
        <f t="shared" si="4"/>
        <v>10.526315789473685</v>
      </c>
      <c r="I56" s="16"/>
      <c r="J56" s="17"/>
    </row>
    <row r="57" spans="1:10" ht="17.100000000000001" customHeight="1" x14ac:dyDescent="0.25">
      <c r="C57" s="14" t="s">
        <v>19</v>
      </c>
      <c r="D57" s="34"/>
      <c r="E57" s="15">
        <f>COUNTIF(F12:F49,"Yếu")</f>
        <v>0</v>
      </c>
      <c r="F57" s="16">
        <f t="shared" si="3"/>
        <v>0</v>
      </c>
      <c r="G57" s="15">
        <f>COUNTIF(H12:H49,"Yếu")</f>
        <v>0</v>
      </c>
      <c r="H57" s="16">
        <f t="shared" si="4"/>
        <v>0</v>
      </c>
      <c r="I57" s="16"/>
      <c r="J57" s="17"/>
    </row>
    <row r="58" spans="1:10" ht="17.100000000000001" customHeight="1" x14ac:dyDescent="0.25">
      <c r="C58" s="14" t="s">
        <v>25</v>
      </c>
      <c r="D58" s="34"/>
      <c r="E58" s="15">
        <f>COUNTIF(F12:F49,"Không XL")</f>
        <v>38</v>
      </c>
      <c r="F58" s="16">
        <f t="shared" si="3"/>
        <v>100</v>
      </c>
      <c r="G58" s="15">
        <f>COUNTIF(H12:H49,"Không XL")</f>
        <v>2</v>
      </c>
      <c r="H58" s="16">
        <f t="shared" si="4"/>
        <v>5.2631578947368425</v>
      </c>
      <c r="I58" s="16"/>
      <c r="J58" s="17"/>
    </row>
    <row r="59" spans="1:10" ht="9.9499999999999993" customHeight="1" x14ac:dyDescent="0.25">
      <c r="C59" s="18"/>
      <c r="D59" s="18"/>
      <c r="F59" s="19"/>
    </row>
    <row r="60" spans="1:10" ht="17.100000000000001" customHeight="1" x14ac:dyDescent="0.25">
      <c r="E60" s="45" t="s">
        <v>24</v>
      </c>
      <c r="F60" s="45"/>
      <c r="G60" s="45"/>
      <c r="H60" s="45"/>
      <c r="I60" s="45"/>
      <c r="J60" s="45"/>
    </row>
    <row r="61" spans="1:10" ht="17.100000000000001" customHeight="1" x14ac:dyDescent="0.25">
      <c r="A61" s="40" t="s">
        <v>27</v>
      </c>
      <c r="B61" s="40"/>
      <c r="C61" s="40"/>
      <c r="D61" s="40"/>
      <c r="E61" s="40"/>
      <c r="F61" s="40" t="s">
        <v>6</v>
      </c>
      <c r="G61" s="40"/>
      <c r="H61" s="40"/>
      <c r="I61" s="31"/>
      <c r="J61" s="20" t="s">
        <v>20</v>
      </c>
    </row>
    <row r="62" spans="1:10" ht="17.100000000000001" customHeight="1" x14ac:dyDescent="0.25"/>
    <row r="63" spans="1:10" ht="17.100000000000001" customHeight="1" x14ac:dyDescent="0.25"/>
    <row r="64" spans="1:10" ht="17.100000000000001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</sheetData>
  <sheetProtection algorithmName="SHA-512" hashValue="t+o0qENa6BSlkm3wwfekX5EZsGYbZoK0lr+YDiovaD1Iod9LOCZNZAsVPKTHdZBRyRH55vVAkp4FQFVKF2NY3Q==" saltValue="G6cirathPfGPms9j2D6iC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1:E61"/>
    <mergeCell ref="F61:H61"/>
    <mergeCell ref="C50:J50"/>
    <mergeCell ref="C51:C52"/>
    <mergeCell ref="E51:F51"/>
    <mergeCell ref="G51:H51"/>
    <mergeCell ref="J51:J52"/>
    <mergeCell ref="E60:J60"/>
  </mergeCells>
  <conditionalFormatting sqref="F12:F49">
    <cfRule type="cellIs" dxfId="106" priority="9" stopIfTrue="1" operator="equal">
      <formula>"SVG"</formula>
    </cfRule>
    <cfRule type="cellIs" dxfId="105" priority="10" stopIfTrue="1" operator="equal">
      <formula>"SVXS"</formula>
    </cfRule>
  </conditionalFormatting>
  <conditionalFormatting sqref="H12:H49">
    <cfRule type="cellIs" dxfId="104" priority="1" operator="equal">
      <formula>"Yếu"</formula>
    </cfRule>
    <cfRule type="cellIs" dxfId="103" priority="7" stopIfTrue="1" operator="equal">
      <formula>"SVG"</formula>
    </cfRule>
    <cfRule type="cellIs" dxfId="102" priority="8" stopIfTrue="1" operator="equal">
      <formula>"SVXS"</formula>
    </cfRule>
  </conditionalFormatting>
  <conditionalFormatting sqref="I12:I49">
    <cfRule type="cellIs" dxfId="101" priority="2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E09A6-D43A-4F9B-8666-14AA5CA0B104}">
  <dimension ref="A1:O77"/>
  <sheetViews>
    <sheetView topLeftCell="A37" zoomScaleNormal="100" workbookViewId="0">
      <selection activeCell="G22" sqref="G22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302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132</v>
      </c>
      <c r="C12" s="23" t="s">
        <v>133</v>
      </c>
      <c r="D12" s="24" t="s">
        <v>134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v>50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35">
        <v>4.1500000000000004</v>
      </c>
      <c r="J12" s="30"/>
    </row>
    <row r="13" spans="1:15" s="8" customFormat="1" ht="15.95" customHeight="1" x14ac:dyDescent="0.2">
      <c r="A13" s="21">
        <v>2</v>
      </c>
      <c r="B13" s="22" t="s">
        <v>135</v>
      </c>
      <c r="C13" s="23" t="s">
        <v>136</v>
      </c>
      <c r="D13" s="24" t="s">
        <v>137</v>
      </c>
      <c r="E13" s="10"/>
      <c r="F13" s="27" t="str">
        <f t="shared" ref="F13:F44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44" si="1">IF(I13&gt;=9,80,IF(I13&gt;=7,70,I13*10))</f>
        <v>70</v>
      </c>
      <c r="H13" s="29" t="str">
        <f t="shared" ref="H13:H44" si="2">IF(AND(G13&gt;=90),"XS",IF(AND(G13&gt;=80),"Tốt",IF(AND(G13&gt;=70),"Khá",IF(AND(G13&gt;=60),"TB",IF(AND(G13&gt;=50),"TB",IF(AND(G13&lt;50),IF(AND(G13&gt;0),"Yếu",IF(AND(G13=0),"Không XL"," "))))))))</f>
        <v>Khá</v>
      </c>
      <c r="I13" s="35">
        <v>8.8000000000000007</v>
      </c>
      <c r="J13" s="30"/>
    </row>
    <row r="14" spans="1:15" s="8" customFormat="1" ht="15.95" customHeight="1" x14ac:dyDescent="0.2">
      <c r="A14" s="21">
        <v>3</v>
      </c>
      <c r="B14" s="22" t="s">
        <v>138</v>
      </c>
      <c r="C14" s="23" t="s">
        <v>139</v>
      </c>
      <c r="D14" s="24" t="s">
        <v>37</v>
      </c>
      <c r="E14" s="10"/>
      <c r="F14" s="27" t="str">
        <f t="shared" si="0"/>
        <v>Không XL</v>
      </c>
      <c r="G14" s="28">
        <f t="shared" si="1"/>
        <v>80</v>
      </c>
      <c r="H14" s="29" t="str">
        <f t="shared" si="2"/>
        <v>Tốt</v>
      </c>
      <c r="I14" s="35">
        <v>9</v>
      </c>
      <c r="J14" s="30"/>
    </row>
    <row r="15" spans="1:15" s="8" customFormat="1" ht="15.95" customHeight="1" x14ac:dyDescent="0.2">
      <c r="A15" s="21">
        <v>4</v>
      </c>
      <c r="B15" s="22" t="s">
        <v>140</v>
      </c>
      <c r="C15" s="23" t="s">
        <v>141</v>
      </c>
      <c r="D15" s="24" t="s">
        <v>37</v>
      </c>
      <c r="E15" s="10"/>
      <c r="F15" s="27" t="str">
        <f t="shared" si="0"/>
        <v>Không XL</v>
      </c>
      <c r="G15" s="28">
        <f t="shared" si="1"/>
        <v>0</v>
      </c>
      <c r="H15" s="29" t="str">
        <f t="shared" si="2"/>
        <v>Không XL</v>
      </c>
      <c r="I15" s="36">
        <v>0</v>
      </c>
      <c r="J15" s="30" t="s">
        <v>1440</v>
      </c>
    </row>
    <row r="16" spans="1:15" s="8" customFormat="1" ht="15.95" customHeight="1" x14ac:dyDescent="0.2">
      <c r="A16" s="21">
        <v>5</v>
      </c>
      <c r="B16" s="22" t="s">
        <v>142</v>
      </c>
      <c r="C16" s="23" t="s">
        <v>143</v>
      </c>
      <c r="D16" s="24" t="s">
        <v>46</v>
      </c>
      <c r="E16" s="10"/>
      <c r="F16" s="27" t="str">
        <f t="shared" si="0"/>
        <v>Không XL</v>
      </c>
      <c r="G16" s="28">
        <f t="shared" si="1"/>
        <v>60</v>
      </c>
      <c r="H16" s="29" t="str">
        <f t="shared" si="2"/>
        <v>TB</v>
      </c>
      <c r="I16" s="35">
        <v>6</v>
      </c>
      <c r="J16" s="30"/>
    </row>
    <row r="17" spans="1:10" s="8" customFormat="1" ht="15.95" customHeight="1" x14ac:dyDescent="0.2">
      <c r="A17" s="21">
        <v>6</v>
      </c>
      <c r="B17" s="22" t="s">
        <v>144</v>
      </c>
      <c r="C17" s="23" t="s">
        <v>145</v>
      </c>
      <c r="D17" s="24" t="s">
        <v>46</v>
      </c>
      <c r="E17" s="10"/>
      <c r="F17" s="27" t="str">
        <f t="shared" si="0"/>
        <v>Không XL</v>
      </c>
      <c r="G17" s="28">
        <f t="shared" si="1"/>
        <v>80</v>
      </c>
      <c r="H17" s="29" t="str">
        <f t="shared" si="2"/>
        <v>Tốt</v>
      </c>
      <c r="I17" s="35">
        <v>9</v>
      </c>
      <c r="J17" s="30"/>
    </row>
    <row r="18" spans="1:10" s="8" customFormat="1" ht="15.95" customHeight="1" x14ac:dyDescent="0.2">
      <c r="A18" s="21">
        <v>7</v>
      </c>
      <c r="B18" s="22" t="s">
        <v>146</v>
      </c>
      <c r="C18" s="23" t="s">
        <v>147</v>
      </c>
      <c r="D18" s="24" t="s">
        <v>52</v>
      </c>
      <c r="E18" s="10"/>
      <c r="F18" s="27" t="str">
        <f t="shared" si="0"/>
        <v>Không XL</v>
      </c>
      <c r="G18" s="28">
        <f t="shared" si="1"/>
        <v>70</v>
      </c>
      <c r="H18" s="29" t="str">
        <f t="shared" si="2"/>
        <v>Khá</v>
      </c>
      <c r="I18" s="35">
        <v>8</v>
      </c>
      <c r="J18" s="30"/>
    </row>
    <row r="19" spans="1:10" s="8" customFormat="1" ht="15.95" customHeight="1" x14ac:dyDescent="0.2">
      <c r="A19" s="21">
        <v>8</v>
      </c>
      <c r="B19" s="22" t="s">
        <v>148</v>
      </c>
      <c r="C19" s="23" t="s">
        <v>149</v>
      </c>
      <c r="D19" s="24" t="s">
        <v>150</v>
      </c>
      <c r="E19" s="10"/>
      <c r="F19" s="27" t="str">
        <f t="shared" si="0"/>
        <v>Không XL</v>
      </c>
      <c r="G19" s="28">
        <f t="shared" si="1"/>
        <v>80</v>
      </c>
      <c r="H19" s="29" t="str">
        <f t="shared" si="2"/>
        <v>Tốt</v>
      </c>
      <c r="I19" s="35">
        <v>9.5</v>
      </c>
      <c r="J19" s="30"/>
    </row>
    <row r="20" spans="1:10" s="8" customFormat="1" ht="15.95" customHeight="1" x14ac:dyDescent="0.2">
      <c r="A20" s="21">
        <v>9</v>
      </c>
      <c r="B20" s="22" t="s">
        <v>151</v>
      </c>
      <c r="C20" s="23" t="s">
        <v>152</v>
      </c>
      <c r="D20" s="24" t="s">
        <v>153</v>
      </c>
      <c r="E20" s="10"/>
      <c r="F20" s="27" t="str">
        <f t="shared" si="0"/>
        <v>Không XL</v>
      </c>
      <c r="G20" s="28">
        <f t="shared" si="1"/>
        <v>80</v>
      </c>
      <c r="H20" s="29" t="str">
        <f t="shared" si="2"/>
        <v>Tốt</v>
      </c>
      <c r="I20" s="35">
        <v>9</v>
      </c>
      <c r="J20" s="30"/>
    </row>
    <row r="21" spans="1:10" s="8" customFormat="1" ht="15.95" customHeight="1" x14ac:dyDescent="0.2">
      <c r="A21" s="21">
        <v>10</v>
      </c>
      <c r="B21" s="22" t="s">
        <v>154</v>
      </c>
      <c r="C21" s="23" t="s">
        <v>155</v>
      </c>
      <c r="D21" s="24" t="s">
        <v>156</v>
      </c>
      <c r="E21" s="10"/>
      <c r="F21" s="27" t="str">
        <f t="shared" si="0"/>
        <v>Không XL</v>
      </c>
      <c r="G21" s="28">
        <v>50</v>
      </c>
      <c r="H21" s="29" t="str">
        <f t="shared" si="2"/>
        <v>TB</v>
      </c>
      <c r="I21" s="35">
        <v>4.29</v>
      </c>
      <c r="J21" s="30"/>
    </row>
    <row r="22" spans="1:10" s="8" customFormat="1" ht="15.95" customHeight="1" x14ac:dyDescent="0.2">
      <c r="A22" s="21">
        <v>11</v>
      </c>
      <c r="B22" s="22" t="s">
        <v>157</v>
      </c>
      <c r="C22" s="23" t="s">
        <v>158</v>
      </c>
      <c r="D22" s="24" t="s">
        <v>64</v>
      </c>
      <c r="E22" s="10"/>
      <c r="F22" s="27" t="str">
        <f t="shared" si="0"/>
        <v>Không XL</v>
      </c>
      <c r="G22" s="28">
        <f t="shared" si="1"/>
        <v>80</v>
      </c>
      <c r="H22" s="29" t="str">
        <f t="shared" si="2"/>
        <v>Tốt</v>
      </c>
      <c r="I22" s="35">
        <v>9.5</v>
      </c>
      <c r="J22" s="30"/>
    </row>
    <row r="23" spans="1:10" s="8" customFormat="1" ht="15.95" customHeight="1" x14ac:dyDescent="0.2">
      <c r="A23" s="21">
        <v>12</v>
      </c>
      <c r="B23" s="22" t="s">
        <v>159</v>
      </c>
      <c r="C23" s="23" t="s">
        <v>160</v>
      </c>
      <c r="D23" s="24" t="s">
        <v>68</v>
      </c>
      <c r="E23" s="10"/>
      <c r="F23" s="27" t="str">
        <f t="shared" si="0"/>
        <v>Không XL</v>
      </c>
      <c r="G23" s="28">
        <f t="shared" si="1"/>
        <v>68.8</v>
      </c>
      <c r="H23" s="29" t="str">
        <f t="shared" si="2"/>
        <v>TB</v>
      </c>
      <c r="I23" s="35">
        <v>6.88</v>
      </c>
      <c r="J23" s="30"/>
    </row>
    <row r="24" spans="1:10" s="8" customFormat="1" ht="15.95" customHeight="1" x14ac:dyDescent="0.2">
      <c r="A24" s="21">
        <v>13</v>
      </c>
      <c r="B24" s="22" t="s">
        <v>161</v>
      </c>
      <c r="C24" s="23" t="s">
        <v>162</v>
      </c>
      <c r="D24" s="24" t="s">
        <v>68</v>
      </c>
      <c r="E24" s="10"/>
      <c r="F24" s="27" t="str">
        <f t="shared" si="0"/>
        <v>Không XL</v>
      </c>
      <c r="G24" s="28">
        <f t="shared" si="1"/>
        <v>80</v>
      </c>
      <c r="H24" s="29" t="str">
        <f t="shared" si="2"/>
        <v>Tốt</v>
      </c>
      <c r="I24" s="35">
        <v>9.5</v>
      </c>
      <c r="J24" s="30"/>
    </row>
    <row r="25" spans="1:10" s="8" customFormat="1" ht="15.95" customHeight="1" x14ac:dyDescent="0.2">
      <c r="A25" s="21">
        <v>14</v>
      </c>
      <c r="B25" s="22" t="s">
        <v>163</v>
      </c>
      <c r="C25" s="23" t="s">
        <v>164</v>
      </c>
      <c r="D25" s="24" t="s">
        <v>79</v>
      </c>
      <c r="E25" s="10"/>
      <c r="F25" s="27" t="str">
        <f t="shared" si="0"/>
        <v>Không XL</v>
      </c>
      <c r="G25" s="28">
        <f>IF(I25&gt;=9,80,IF(I25&gt;=7,70,I25*10))+6</f>
        <v>86</v>
      </c>
      <c r="H25" s="29" t="str">
        <f t="shared" si="2"/>
        <v>Tốt</v>
      </c>
      <c r="I25" s="35">
        <v>9</v>
      </c>
      <c r="J25" s="30" t="s">
        <v>1434</v>
      </c>
    </row>
    <row r="26" spans="1:10" s="8" customFormat="1" ht="15.95" customHeight="1" x14ac:dyDescent="0.2">
      <c r="A26" s="21">
        <v>15</v>
      </c>
      <c r="B26" s="22" t="s">
        <v>165</v>
      </c>
      <c r="C26" s="23" t="s">
        <v>166</v>
      </c>
      <c r="D26" s="24" t="s">
        <v>167</v>
      </c>
      <c r="E26" s="10"/>
      <c r="F26" s="27" t="str">
        <f t="shared" si="0"/>
        <v>Không XL</v>
      </c>
      <c r="G26" s="28">
        <f t="shared" si="1"/>
        <v>80</v>
      </c>
      <c r="H26" s="29" t="str">
        <f t="shared" si="2"/>
        <v>Tốt</v>
      </c>
      <c r="I26" s="35">
        <v>9.5</v>
      </c>
      <c r="J26" s="30"/>
    </row>
    <row r="27" spans="1:10" s="8" customFormat="1" ht="15.95" customHeight="1" x14ac:dyDescent="0.2">
      <c r="A27" s="21">
        <v>16</v>
      </c>
      <c r="B27" s="22" t="s">
        <v>168</v>
      </c>
      <c r="C27" s="23" t="s">
        <v>169</v>
      </c>
      <c r="D27" s="24" t="s">
        <v>170</v>
      </c>
      <c r="E27" s="10"/>
      <c r="F27" s="27" t="str">
        <f t="shared" si="0"/>
        <v>Không XL</v>
      </c>
      <c r="G27" s="28">
        <f t="shared" si="1"/>
        <v>80</v>
      </c>
      <c r="H27" s="29" t="str">
        <f t="shared" si="2"/>
        <v>Tốt</v>
      </c>
      <c r="I27" s="35">
        <v>9</v>
      </c>
      <c r="J27" s="30"/>
    </row>
    <row r="28" spans="1:10" s="8" customFormat="1" ht="15.95" customHeight="1" x14ac:dyDescent="0.2">
      <c r="A28" s="21">
        <v>17</v>
      </c>
      <c r="B28" s="22" t="s">
        <v>171</v>
      </c>
      <c r="C28" s="23" t="s">
        <v>172</v>
      </c>
      <c r="D28" s="24" t="s">
        <v>173</v>
      </c>
      <c r="E28" s="10"/>
      <c r="F28" s="27" t="str">
        <f t="shared" si="0"/>
        <v>Không XL</v>
      </c>
      <c r="G28" s="28">
        <f t="shared" si="1"/>
        <v>80</v>
      </c>
      <c r="H28" s="29" t="str">
        <f t="shared" si="2"/>
        <v>Tốt</v>
      </c>
      <c r="I28" s="35">
        <v>9</v>
      </c>
      <c r="J28" s="30"/>
    </row>
    <row r="29" spans="1:10" s="8" customFormat="1" ht="15.95" customHeight="1" x14ac:dyDescent="0.2">
      <c r="A29" s="21">
        <v>18</v>
      </c>
      <c r="B29" s="22" t="s">
        <v>174</v>
      </c>
      <c r="C29" s="23" t="s">
        <v>39</v>
      </c>
      <c r="D29" s="24" t="s">
        <v>173</v>
      </c>
      <c r="E29" s="10"/>
      <c r="F29" s="27" t="str">
        <f t="shared" si="0"/>
        <v>Không XL</v>
      </c>
      <c r="G29" s="28">
        <f>IF(I29&gt;=9,80,IF(I29&gt;=7,70,I29*10))+8</f>
        <v>88</v>
      </c>
      <c r="H29" s="29" t="str">
        <f t="shared" si="2"/>
        <v>Tốt</v>
      </c>
      <c r="I29" s="35">
        <v>9</v>
      </c>
      <c r="J29" s="30" t="s">
        <v>1425</v>
      </c>
    </row>
    <row r="30" spans="1:10" s="8" customFormat="1" ht="15.95" customHeight="1" x14ac:dyDescent="0.2">
      <c r="A30" s="21">
        <v>19</v>
      </c>
      <c r="B30" s="22" t="s">
        <v>175</v>
      </c>
      <c r="C30" s="23" t="s">
        <v>176</v>
      </c>
      <c r="D30" s="24" t="s">
        <v>95</v>
      </c>
      <c r="E30" s="10"/>
      <c r="F30" s="27" t="str">
        <f t="shared" si="0"/>
        <v>Không XL</v>
      </c>
      <c r="G30" s="28">
        <f t="shared" si="1"/>
        <v>70</v>
      </c>
      <c r="H30" s="29" t="str">
        <f t="shared" si="2"/>
        <v>Khá</v>
      </c>
      <c r="I30" s="35">
        <v>8</v>
      </c>
      <c r="J30" s="30"/>
    </row>
    <row r="31" spans="1:10" s="8" customFormat="1" ht="15.95" customHeight="1" x14ac:dyDescent="0.2">
      <c r="A31" s="21">
        <v>20</v>
      </c>
      <c r="B31" s="22" t="s">
        <v>177</v>
      </c>
      <c r="C31" s="23" t="s">
        <v>100</v>
      </c>
      <c r="D31" s="24" t="s">
        <v>95</v>
      </c>
      <c r="E31" s="10"/>
      <c r="F31" s="27" t="str">
        <f t="shared" si="0"/>
        <v>Không XL</v>
      </c>
      <c r="G31" s="28">
        <f>IF(I31&gt;=9,80,IF(I31&gt;=7,70,I31*10))+4</f>
        <v>84</v>
      </c>
      <c r="H31" s="29" t="str">
        <f t="shared" si="2"/>
        <v>Tốt</v>
      </c>
      <c r="I31" s="35">
        <v>9</v>
      </c>
      <c r="J31" s="30" t="s">
        <v>1435</v>
      </c>
    </row>
    <row r="32" spans="1:10" s="8" customFormat="1" ht="15.95" customHeight="1" x14ac:dyDescent="0.2">
      <c r="A32" s="21">
        <v>21</v>
      </c>
      <c r="B32" s="22" t="s">
        <v>178</v>
      </c>
      <c r="C32" s="23" t="s">
        <v>179</v>
      </c>
      <c r="D32" s="24" t="s">
        <v>98</v>
      </c>
      <c r="E32" s="10"/>
      <c r="F32" s="27" t="str">
        <f t="shared" si="0"/>
        <v>Không XL</v>
      </c>
      <c r="G32" s="28">
        <f t="shared" si="1"/>
        <v>53.3</v>
      </c>
      <c r="H32" s="29" t="str">
        <f t="shared" si="2"/>
        <v>TB</v>
      </c>
      <c r="I32" s="35">
        <v>5.33</v>
      </c>
      <c r="J32" s="30"/>
    </row>
    <row r="33" spans="1:10" s="8" customFormat="1" ht="15.95" customHeight="1" x14ac:dyDescent="0.2">
      <c r="A33" s="21">
        <v>22</v>
      </c>
      <c r="B33" s="22" t="s">
        <v>180</v>
      </c>
      <c r="C33" s="23" t="s">
        <v>76</v>
      </c>
      <c r="D33" s="24" t="s">
        <v>181</v>
      </c>
      <c r="E33" s="10"/>
      <c r="F33" s="27" t="str">
        <f t="shared" si="0"/>
        <v>Không XL</v>
      </c>
      <c r="G33" s="28">
        <f>IF(I33&gt;=9,80,IF(I33&gt;=7,70,I33*10))+6</f>
        <v>86</v>
      </c>
      <c r="H33" s="29" t="str">
        <f t="shared" si="2"/>
        <v>Tốt</v>
      </c>
      <c r="I33" s="35">
        <v>10</v>
      </c>
      <c r="J33" s="30" t="s">
        <v>1426</v>
      </c>
    </row>
    <row r="34" spans="1:10" s="8" customFormat="1" ht="15.95" customHeight="1" x14ac:dyDescent="0.2">
      <c r="A34" s="21">
        <v>23</v>
      </c>
      <c r="B34" s="22" t="s">
        <v>182</v>
      </c>
      <c r="C34" s="23" t="s">
        <v>183</v>
      </c>
      <c r="D34" s="24" t="s">
        <v>184</v>
      </c>
      <c r="E34" s="10"/>
      <c r="F34" s="27" t="str">
        <f t="shared" si="0"/>
        <v>Không XL</v>
      </c>
      <c r="G34" s="28">
        <f t="shared" si="1"/>
        <v>80</v>
      </c>
      <c r="H34" s="29" t="str">
        <f t="shared" si="2"/>
        <v>Tốt</v>
      </c>
      <c r="I34" s="35">
        <v>9.5</v>
      </c>
      <c r="J34" s="30"/>
    </row>
    <row r="35" spans="1:10" s="8" customFormat="1" ht="15.95" customHeight="1" x14ac:dyDescent="0.2">
      <c r="A35" s="21">
        <v>24</v>
      </c>
      <c r="B35" s="22" t="s">
        <v>185</v>
      </c>
      <c r="C35" s="23" t="s">
        <v>186</v>
      </c>
      <c r="D35" s="24" t="s">
        <v>187</v>
      </c>
      <c r="E35" s="10"/>
      <c r="F35" s="27" t="str">
        <f t="shared" si="0"/>
        <v>Không XL</v>
      </c>
      <c r="G35" s="28">
        <f t="shared" si="1"/>
        <v>80</v>
      </c>
      <c r="H35" s="29" t="str">
        <f t="shared" si="2"/>
        <v>Tốt</v>
      </c>
      <c r="I35" s="35">
        <v>10</v>
      </c>
      <c r="J35" s="30"/>
    </row>
    <row r="36" spans="1:10" s="8" customFormat="1" ht="15.95" customHeight="1" x14ac:dyDescent="0.2">
      <c r="A36" s="21">
        <v>25</v>
      </c>
      <c r="B36" s="22" t="s">
        <v>188</v>
      </c>
      <c r="C36" s="23" t="s">
        <v>189</v>
      </c>
      <c r="D36" s="24" t="s">
        <v>109</v>
      </c>
      <c r="E36" s="10"/>
      <c r="F36" s="27" t="str">
        <f t="shared" si="0"/>
        <v>Không XL</v>
      </c>
      <c r="G36" s="28">
        <f t="shared" si="1"/>
        <v>70</v>
      </c>
      <c r="H36" s="29" t="str">
        <f t="shared" si="2"/>
        <v>Khá</v>
      </c>
      <c r="I36" s="35">
        <v>8</v>
      </c>
      <c r="J36" s="30"/>
    </row>
    <row r="37" spans="1:10" s="8" customFormat="1" ht="15.95" customHeight="1" x14ac:dyDescent="0.2">
      <c r="A37" s="21">
        <v>26</v>
      </c>
      <c r="B37" s="22" t="s">
        <v>190</v>
      </c>
      <c r="C37" s="23" t="s">
        <v>191</v>
      </c>
      <c r="D37" s="24" t="s">
        <v>192</v>
      </c>
      <c r="E37" s="10"/>
      <c r="F37" s="27" t="str">
        <f t="shared" si="0"/>
        <v>Không XL</v>
      </c>
      <c r="G37" s="28">
        <f t="shared" si="1"/>
        <v>80</v>
      </c>
      <c r="H37" s="29" t="str">
        <f t="shared" si="2"/>
        <v>Tốt</v>
      </c>
      <c r="I37" s="35">
        <v>10</v>
      </c>
      <c r="J37" s="30"/>
    </row>
    <row r="38" spans="1:10" s="8" customFormat="1" ht="15.95" customHeight="1" x14ac:dyDescent="0.2">
      <c r="A38" s="21">
        <v>27</v>
      </c>
      <c r="B38" s="22" t="s">
        <v>193</v>
      </c>
      <c r="C38" s="23" t="s">
        <v>194</v>
      </c>
      <c r="D38" s="24" t="s">
        <v>195</v>
      </c>
      <c r="E38" s="10"/>
      <c r="F38" s="27" t="str">
        <f t="shared" si="0"/>
        <v>Không XL</v>
      </c>
      <c r="G38" s="28">
        <f>IF(I38&gt;=9,80,IF(I38&gt;=7,70,I38*10))+14</f>
        <v>94</v>
      </c>
      <c r="H38" s="29" t="str">
        <f t="shared" si="2"/>
        <v>XS</v>
      </c>
      <c r="I38" s="35">
        <v>9</v>
      </c>
      <c r="J38" s="30" t="s">
        <v>1436</v>
      </c>
    </row>
    <row r="39" spans="1:10" s="8" customFormat="1" ht="15.95" customHeight="1" x14ac:dyDescent="0.2">
      <c r="A39" s="21">
        <v>28</v>
      </c>
      <c r="B39" s="22" t="s">
        <v>196</v>
      </c>
      <c r="C39" s="23" t="s">
        <v>48</v>
      </c>
      <c r="D39" s="24" t="s">
        <v>197</v>
      </c>
      <c r="E39" s="10"/>
      <c r="F39" s="27" t="str">
        <f t="shared" si="0"/>
        <v>Không XL</v>
      </c>
      <c r="G39" s="28">
        <f t="shared" si="1"/>
        <v>0</v>
      </c>
      <c r="H39" s="29" t="str">
        <f t="shared" si="2"/>
        <v>Không XL</v>
      </c>
      <c r="I39" s="36">
        <v>0</v>
      </c>
      <c r="J39" s="30" t="s">
        <v>1440</v>
      </c>
    </row>
    <row r="40" spans="1:10" s="8" customFormat="1" ht="15.95" customHeight="1" x14ac:dyDescent="0.2">
      <c r="A40" s="21">
        <v>29</v>
      </c>
      <c r="B40" s="22" t="s">
        <v>198</v>
      </c>
      <c r="C40" s="23" t="s">
        <v>199</v>
      </c>
      <c r="D40" s="24" t="s">
        <v>200</v>
      </c>
      <c r="E40" s="10"/>
      <c r="F40" s="27" t="str">
        <f t="shared" si="0"/>
        <v>Không XL</v>
      </c>
      <c r="G40" s="28">
        <f t="shared" si="1"/>
        <v>80</v>
      </c>
      <c r="H40" s="29" t="str">
        <f t="shared" si="2"/>
        <v>Tốt</v>
      </c>
      <c r="I40" s="35">
        <v>9</v>
      </c>
      <c r="J40" s="30"/>
    </row>
    <row r="41" spans="1:10" s="8" customFormat="1" ht="15.95" customHeight="1" x14ac:dyDescent="0.2">
      <c r="A41" s="21">
        <v>30</v>
      </c>
      <c r="B41" s="22" t="s">
        <v>201</v>
      </c>
      <c r="C41" s="23" t="s">
        <v>202</v>
      </c>
      <c r="D41" s="24" t="s">
        <v>200</v>
      </c>
      <c r="E41" s="10"/>
      <c r="F41" s="27" t="str">
        <f t="shared" si="0"/>
        <v>Không XL</v>
      </c>
      <c r="G41" s="28">
        <f t="shared" si="1"/>
        <v>80</v>
      </c>
      <c r="H41" s="29" t="str">
        <f t="shared" si="2"/>
        <v>Tốt</v>
      </c>
      <c r="I41" s="35">
        <v>9</v>
      </c>
      <c r="J41" s="30"/>
    </row>
    <row r="42" spans="1:10" s="8" customFormat="1" ht="15.95" customHeight="1" x14ac:dyDescent="0.2">
      <c r="A42" s="21">
        <v>31</v>
      </c>
      <c r="B42" s="22" t="s">
        <v>203</v>
      </c>
      <c r="C42" s="23" t="s">
        <v>204</v>
      </c>
      <c r="D42" s="24" t="s">
        <v>205</v>
      </c>
      <c r="E42" s="10"/>
      <c r="F42" s="27" t="str">
        <f t="shared" si="0"/>
        <v>Không XL</v>
      </c>
      <c r="G42" s="28">
        <f t="shared" si="1"/>
        <v>80</v>
      </c>
      <c r="H42" s="29" t="str">
        <f t="shared" si="2"/>
        <v>Tốt</v>
      </c>
      <c r="I42" s="35">
        <v>10</v>
      </c>
      <c r="J42" s="30"/>
    </row>
    <row r="43" spans="1:10" s="8" customFormat="1" ht="15.95" customHeight="1" x14ac:dyDescent="0.2">
      <c r="A43" s="21">
        <v>32</v>
      </c>
      <c r="B43" s="22" t="s">
        <v>206</v>
      </c>
      <c r="C43" s="23" t="s">
        <v>207</v>
      </c>
      <c r="D43" s="24" t="s">
        <v>208</v>
      </c>
      <c r="E43" s="10"/>
      <c r="F43" s="27" t="str">
        <f t="shared" si="0"/>
        <v>Không XL</v>
      </c>
      <c r="G43" s="28">
        <f t="shared" si="1"/>
        <v>70</v>
      </c>
      <c r="H43" s="29" t="str">
        <f t="shared" si="2"/>
        <v>Khá</v>
      </c>
      <c r="I43" s="35">
        <v>8.5</v>
      </c>
      <c r="J43" s="30"/>
    </row>
    <row r="44" spans="1:10" s="8" customFormat="1" ht="15.95" customHeight="1" x14ac:dyDescent="0.2">
      <c r="A44" s="21">
        <v>33</v>
      </c>
      <c r="B44" s="22" t="s">
        <v>209</v>
      </c>
      <c r="C44" s="23" t="s">
        <v>210</v>
      </c>
      <c r="D44" s="24" t="s">
        <v>208</v>
      </c>
      <c r="E44" s="10"/>
      <c r="F44" s="27" t="str">
        <f t="shared" si="0"/>
        <v>Không XL</v>
      </c>
      <c r="G44" s="28">
        <f t="shared" si="1"/>
        <v>80</v>
      </c>
      <c r="H44" s="29" t="str">
        <f t="shared" si="2"/>
        <v>Tốt</v>
      </c>
      <c r="I44" s="35">
        <v>10</v>
      </c>
      <c r="J44" s="30"/>
    </row>
    <row r="45" spans="1:10" ht="18" customHeight="1" x14ac:dyDescent="0.25">
      <c r="C45" s="41" t="s">
        <v>11</v>
      </c>
      <c r="D45" s="41"/>
      <c r="E45" s="41"/>
      <c r="F45" s="41"/>
      <c r="G45" s="41"/>
      <c r="H45" s="41"/>
      <c r="I45" s="41"/>
      <c r="J45" s="41"/>
    </row>
    <row r="46" spans="1:10" ht="17.100000000000001" customHeight="1" x14ac:dyDescent="0.25">
      <c r="C46" s="42" t="s">
        <v>12</v>
      </c>
      <c r="D46" s="11"/>
      <c r="E46" s="43" t="s">
        <v>6</v>
      </c>
      <c r="F46" s="44"/>
      <c r="G46" s="43" t="s">
        <v>7</v>
      </c>
      <c r="H46" s="44"/>
      <c r="I46" s="32"/>
      <c r="J46" s="42" t="s">
        <v>8</v>
      </c>
    </row>
    <row r="47" spans="1:10" s="8" customFormat="1" ht="17.100000000000001" customHeight="1" x14ac:dyDescent="0.2">
      <c r="C47" s="42"/>
      <c r="D47" s="12"/>
      <c r="E47" s="9" t="s">
        <v>13</v>
      </c>
      <c r="F47" s="13" t="s">
        <v>14</v>
      </c>
      <c r="G47" s="9" t="s">
        <v>13</v>
      </c>
      <c r="H47" s="13" t="s">
        <v>14</v>
      </c>
      <c r="I47" s="13"/>
      <c r="J47" s="42"/>
    </row>
    <row r="48" spans="1:10" ht="17.100000000000001" customHeight="1" x14ac:dyDescent="0.25">
      <c r="C48" s="14" t="s">
        <v>15</v>
      </c>
      <c r="D48" s="34"/>
      <c r="E48" s="15">
        <f>COUNTIF(F12:F44,"XS")</f>
        <v>0</v>
      </c>
      <c r="F48" s="16">
        <f>E48*100/$A$44</f>
        <v>0</v>
      </c>
      <c r="G48" s="15">
        <f>COUNTIF(H12:H44,"XS")</f>
        <v>1</v>
      </c>
      <c r="H48" s="16">
        <f>G48*100/$A$44</f>
        <v>3.0303030303030303</v>
      </c>
      <c r="I48" s="16"/>
      <c r="J48" s="17"/>
    </row>
    <row r="49" spans="1:10" ht="17.100000000000001" customHeight="1" x14ac:dyDescent="0.25">
      <c r="C49" s="14" t="s">
        <v>16</v>
      </c>
      <c r="D49" s="34"/>
      <c r="E49" s="15">
        <f>COUNTIF(F12:F44,"Tốt")</f>
        <v>0</v>
      </c>
      <c r="F49" s="16">
        <f t="shared" ref="F49:F53" si="3">E49*100/$A$44</f>
        <v>0</v>
      </c>
      <c r="G49" s="15">
        <f>COUNTIF(H12:H44,"Tốt")</f>
        <v>20</v>
      </c>
      <c r="H49" s="16">
        <f t="shared" ref="H49:H53" si="4">G49*100/$A$44</f>
        <v>60.606060606060609</v>
      </c>
      <c r="I49" s="16"/>
      <c r="J49" s="17"/>
    </row>
    <row r="50" spans="1:10" ht="17.100000000000001" customHeight="1" x14ac:dyDescent="0.25">
      <c r="C50" s="14" t="s">
        <v>17</v>
      </c>
      <c r="D50" s="34"/>
      <c r="E50" s="15">
        <f>COUNTIF(F12:F44,"Khá")</f>
        <v>0</v>
      </c>
      <c r="F50" s="16">
        <f t="shared" si="3"/>
        <v>0</v>
      </c>
      <c r="G50" s="15">
        <f>COUNTIF(H12:H44,"Khá")</f>
        <v>5</v>
      </c>
      <c r="H50" s="16">
        <f t="shared" si="4"/>
        <v>15.151515151515152</v>
      </c>
      <c r="I50" s="16"/>
      <c r="J50" s="17"/>
    </row>
    <row r="51" spans="1:10" ht="17.100000000000001" customHeight="1" x14ac:dyDescent="0.25">
      <c r="C51" s="14" t="s">
        <v>18</v>
      </c>
      <c r="D51" s="34"/>
      <c r="E51" s="15">
        <f>COUNTIF(F12:F44,"TB")</f>
        <v>0</v>
      </c>
      <c r="F51" s="16">
        <f t="shared" si="3"/>
        <v>0</v>
      </c>
      <c r="G51" s="15">
        <f>COUNTIF(H12:H44,"TB")</f>
        <v>5</v>
      </c>
      <c r="H51" s="16">
        <f t="shared" si="4"/>
        <v>15.151515151515152</v>
      </c>
      <c r="I51" s="16"/>
      <c r="J51" s="17"/>
    </row>
    <row r="52" spans="1:10" ht="17.100000000000001" customHeight="1" x14ac:dyDescent="0.25">
      <c r="C52" s="14" t="s">
        <v>19</v>
      </c>
      <c r="D52" s="34"/>
      <c r="E52" s="15">
        <f>COUNTIF(F12:F44,"Yếu")</f>
        <v>0</v>
      </c>
      <c r="F52" s="16">
        <f t="shared" si="3"/>
        <v>0</v>
      </c>
      <c r="G52" s="15">
        <f>COUNTIF(H12:H44,"Yếu")</f>
        <v>0</v>
      </c>
      <c r="H52" s="16">
        <f t="shared" si="4"/>
        <v>0</v>
      </c>
      <c r="I52" s="16"/>
      <c r="J52" s="17"/>
    </row>
    <row r="53" spans="1:10" ht="17.100000000000001" customHeight="1" x14ac:dyDescent="0.25">
      <c r="C53" s="14" t="s">
        <v>25</v>
      </c>
      <c r="D53" s="34"/>
      <c r="E53" s="15">
        <f>COUNTIF(F12:F44,"Không XL")</f>
        <v>33</v>
      </c>
      <c r="F53" s="16">
        <f t="shared" si="3"/>
        <v>100</v>
      </c>
      <c r="G53" s="15">
        <f>COUNTIF(H12:H44,"Không XL")</f>
        <v>2</v>
      </c>
      <c r="H53" s="16">
        <f t="shared" si="4"/>
        <v>6.0606060606060606</v>
      </c>
      <c r="I53" s="16"/>
      <c r="J53" s="17"/>
    </row>
    <row r="54" spans="1:10" ht="9.9499999999999993" customHeight="1" x14ac:dyDescent="0.25">
      <c r="C54" s="18"/>
      <c r="D54" s="18"/>
      <c r="F54" s="19"/>
    </row>
    <row r="55" spans="1:10" ht="17.100000000000001" customHeight="1" x14ac:dyDescent="0.25">
      <c r="E55" s="45" t="s">
        <v>24</v>
      </c>
      <c r="F55" s="45"/>
      <c r="G55" s="45"/>
      <c r="H55" s="45"/>
      <c r="I55" s="45"/>
      <c r="J55" s="45"/>
    </row>
    <row r="56" spans="1:10" ht="17.100000000000001" customHeight="1" x14ac:dyDescent="0.25">
      <c r="A56" s="40" t="s">
        <v>27</v>
      </c>
      <c r="B56" s="40"/>
      <c r="C56" s="40"/>
      <c r="D56" s="40"/>
      <c r="E56" s="40"/>
      <c r="F56" s="40" t="s">
        <v>6</v>
      </c>
      <c r="G56" s="40"/>
      <c r="H56" s="40"/>
      <c r="I56" s="31"/>
      <c r="J56" s="20" t="s">
        <v>20</v>
      </c>
    </row>
    <row r="57" spans="1:10" ht="17.100000000000001" customHeight="1" x14ac:dyDescent="0.25"/>
    <row r="58" spans="1:10" ht="17.100000000000001" customHeight="1" x14ac:dyDescent="0.25"/>
    <row r="59" spans="1:10" ht="17.100000000000001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</sheetData>
  <sheetProtection algorithmName="SHA-512" hashValue="9gyjV96WBrPdmDGLIAkBrUOJqKDez/oRtEhrOXbFiNk/2NRAMTkyRD0i/B2W5Mm3iTAETnwm4tG7gJ4nUVgSbg==" saltValue="te6fzGsPfFKjsWXyTUZZi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6:E56"/>
    <mergeCell ref="F56:H56"/>
    <mergeCell ref="C45:J45"/>
    <mergeCell ref="C46:C47"/>
    <mergeCell ref="E46:F46"/>
    <mergeCell ref="G46:H46"/>
    <mergeCell ref="J46:J47"/>
    <mergeCell ref="E55:J55"/>
  </mergeCells>
  <conditionalFormatting sqref="F12:F44">
    <cfRule type="cellIs" dxfId="100" priority="4" stopIfTrue="1" operator="equal">
      <formula>"SVG"</formula>
    </cfRule>
    <cfRule type="cellIs" dxfId="99" priority="5" stopIfTrue="1" operator="equal">
      <formula>"SVXS"</formula>
    </cfRule>
  </conditionalFormatting>
  <conditionalFormatting sqref="H12:H44">
    <cfRule type="cellIs" dxfId="98" priority="2" stopIfTrue="1" operator="equal">
      <formula>"SVG"</formula>
    </cfRule>
    <cfRule type="cellIs" dxfId="97" priority="3" stopIfTrue="1" operator="equal">
      <formula>"SVXS"</formula>
    </cfRule>
  </conditionalFormatting>
  <conditionalFormatting sqref="I12:I44">
    <cfRule type="cellIs" dxfId="96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DB958-31D2-41F3-AB13-88C88DC65FCE}">
  <dimension ref="A1:O83"/>
  <sheetViews>
    <sheetView topLeftCell="A7" zoomScaleNormal="100" workbookViewId="0">
      <selection activeCell="J19" sqref="J19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301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211</v>
      </c>
      <c r="C12" s="23" t="s">
        <v>212</v>
      </c>
      <c r="D12" s="24" t="s">
        <v>134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IF(I12&gt;=9,80,IF(I12&gt;=7,70,I12*10))+5</f>
        <v>85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10</v>
      </c>
      <c r="J12" s="30"/>
    </row>
    <row r="13" spans="1:15" s="8" customFormat="1" ht="15.95" customHeight="1" x14ac:dyDescent="0.2">
      <c r="A13" s="21">
        <v>2</v>
      </c>
      <c r="B13" s="22" t="s">
        <v>213</v>
      </c>
      <c r="C13" s="23" t="s">
        <v>214</v>
      </c>
      <c r="D13" s="24" t="s">
        <v>215</v>
      </c>
      <c r="E13" s="10"/>
      <c r="F13" s="27" t="str">
        <f t="shared" ref="F13:F50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49" si="1">IF(I13&gt;=9,80,IF(I13&gt;=7,70,I13*10))+5</f>
        <v>85</v>
      </c>
      <c r="H13" s="29" t="str">
        <f t="shared" ref="H13:H50" si="2">IF(AND(G13&gt;=90),"XS",IF(AND(G13&gt;=80),"Tốt",IF(AND(G13&gt;=70),"Khá",IF(AND(G13&gt;=60),"TB",IF(AND(G13&gt;=50),"TB",IF(AND(G13&lt;50),IF(AND(G13&gt;0),"Yếu",IF(AND(G13=0),"Không XL"," "))))))))</f>
        <v>Tốt</v>
      </c>
      <c r="I13" s="35">
        <v>10</v>
      </c>
      <c r="J13" s="30"/>
    </row>
    <row r="14" spans="1:15" s="8" customFormat="1" ht="15.95" customHeight="1" x14ac:dyDescent="0.2">
      <c r="A14" s="21">
        <v>3</v>
      </c>
      <c r="B14" s="22" t="s">
        <v>216</v>
      </c>
      <c r="C14" s="23" t="s">
        <v>217</v>
      </c>
      <c r="D14" s="24" t="s">
        <v>218</v>
      </c>
      <c r="E14" s="10"/>
      <c r="F14" s="27" t="str">
        <f t="shared" si="0"/>
        <v>Không XL</v>
      </c>
      <c r="G14" s="28">
        <f t="shared" si="1"/>
        <v>85</v>
      </c>
      <c r="H14" s="29" t="str">
        <f t="shared" si="2"/>
        <v>Tốt</v>
      </c>
      <c r="I14" s="35">
        <v>10</v>
      </c>
      <c r="J14" s="30"/>
    </row>
    <row r="15" spans="1:15" s="8" customFormat="1" ht="15.95" customHeight="1" x14ac:dyDescent="0.2">
      <c r="A15" s="21">
        <v>4</v>
      </c>
      <c r="B15" s="22" t="s">
        <v>219</v>
      </c>
      <c r="C15" s="23" t="s">
        <v>220</v>
      </c>
      <c r="D15" s="24" t="s">
        <v>221</v>
      </c>
      <c r="E15" s="10"/>
      <c r="F15" s="27" t="str">
        <f t="shared" si="0"/>
        <v>Không XL</v>
      </c>
      <c r="G15" s="28">
        <f t="shared" si="1"/>
        <v>75</v>
      </c>
      <c r="H15" s="29" t="str">
        <f t="shared" si="2"/>
        <v>Khá</v>
      </c>
      <c r="I15" s="35">
        <v>7</v>
      </c>
      <c r="J15" s="30"/>
    </row>
    <row r="16" spans="1:15" s="8" customFormat="1" ht="15.95" customHeight="1" x14ac:dyDescent="0.2">
      <c r="A16" s="21">
        <v>5</v>
      </c>
      <c r="B16" s="22" t="s">
        <v>222</v>
      </c>
      <c r="C16" s="23" t="s">
        <v>223</v>
      </c>
      <c r="D16" s="24" t="s">
        <v>224</v>
      </c>
      <c r="E16" s="10"/>
      <c r="F16" s="27" t="str">
        <f t="shared" si="0"/>
        <v>Không XL</v>
      </c>
      <c r="G16" s="28">
        <f>IF(I16&gt;=9,80,IF(I16&gt;=7,70,I16*10))+5+6</f>
        <v>91</v>
      </c>
      <c r="H16" s="29" t="str">
        <f t="shared" si="2"/>
        <v>XS</v>
      </c>
      <c r="I16" s="35">
        <v>9</v>
      </c>
      <c r="J16" s="30" t="s">
        <v>1434</v>
      </c>
    </row>
    <row r="17" spans="1:10" s="8" customFormat="1" ht="15.95" customHeight="1" x14ac:dyDescent="0.2">
      <c r="A17" s="21">
        <v>6</v>
      </c>
      <c r="B17" s="22" t="s">
        <v>225</v>
      </c>
      <c r="C17" s="23" t="s">
        <v>226</v>
      </c>
      <c r="D17" s="24" t="s">
        <v>37</v>
      </c>
      <c r="E17" s="10"/>
      <c r="F17" s="27" t="str">
        <f t="shared" si="0"/>
        <v>Không XL</v>
      </c>
      <c r="G17" s="28">
        <f t="shared" si="1"/>
        <v>85</v>
      </c>
      <c r="H17" s="29" t="str">
        <f t="shared" si="2"/>
        <v>Tốt</v>
      </c>
      <c r="I17" s="35">
        <v>10</v>
      </c>
      <c r="J17" s="30"/>
    </row>
    <row r="18" spans="1:10" s="8" customFormat="1" ht="15.95" customHeight="1" x14ac:dyDescent="0.2">
      <c r="A18" s="21">
        <v>7</v>
      </c>
      <c r="B18" s="22" t="s">
        <v>227</v>
      </c>
      <c r="C18" s="23" t="s">
        <v>228</v>
      </c>
      <c r="D18" s="24" t="s">
        <v>37</v>
      </c>
      <c r="E18" s="10"/>
      <c r="F18" s="27" t="str">
        <f t="shared" si="0"/>
        <v>Không XL</v>
      </c>
      <c r="G18" s="28">
        <f t="shared" si="1"/>
        <v>85</v>
      </c>
      <c r="H18" s="29" t="str">
        <f t="shared" si="2"/>
        <v>Tốt</v>
      </c>
      <c r="I18" s="35">
        <v>10</v>
      </c>
      <c r="J18" s="30"/>
    </row>
    <row r="19" spans="1:10" s="8" customFormat="1" ht="15.95" customHeight="1" x14ac:dyDescent="0.2">
      <c r="A19" s="21">
        <v>8</v>
      </c>
      <c r="B19" s="22" t="s">
        <v>229</v>
      </c>
      <c r="C19" s="23" t="s">
        <v>57</v>
      </c>
      <c r="D19" s="24" t="s">
        <v>46</v>
      </c>
      <c r="E19" s="10"/>
      <c r="F19" s="27" t="str">
        <f t="shared" si="0"/>
        <v>Không XL</v>
      </c>
      <c r="G19" s="28">
        <f t="shared" si="1"/>
        <v>85</v>
      </c>
      <c r="H19" s="29" t="str">
        <f t="shared" si="2"/>
        <v>Tốt</v>
      </c>
      <c r="I19" s="35">
        <v>9</v>
      </c>
      <c r="J19" s="30"/>
    </row>
    <row r="20" spans="1:10" s="8" customFormat="1" ht="15.95" customHeight="1" x14ac:dyDescent="0.2">
      <c r="A20" s="21">
        <v>9</v>
      </c>
      <c r="B20" s="22" t="s">
        <v>230</v>
      </c>
      <c r="C20" s="23" t="s">
        <v>231</v>
      </c>
      <c r="D20" s="24" t="s">
        <v>46</v>
      </c>
      <c r="E20" s="10"/>
      <c r="F20" s="27" t="str">
        <f t="shared" si="0"/>
        <v>Không XL</v>
      </c>
      <c r="G20" s="28">
        <f t="shared" si="1"/>
        <v>85</v>
      </c>
      <c r="H20" s="29" t="str">
        <f t="shared" si="2"/>
        <v>Tốt</v>
      </c>
      <c r="I20" s="35">
        <v>9</v>
      </c>
      <c r="J20" s="30"/>
    </row>
    <row r="21" spans="1:10" s="8" customFormat="1" ht="15.95" customHeight="1" x14ac:dyDescent="0.2">
      <c r="A21" s="21">
        <v>10</v>
      </c>
      <c r="B21" s="22" t="s">
        <v>232</v>
      </c>
      <c r="C21" s="23" t="s">
        <v>233</v>
      </c>
      <c r="D21" s="24" t="s">
        <v>52</v>
      </c>
      <c r="E21" s="10"/>
      <c r="F21" s="27" t="str">
        <f t="shared" si="0"/>
        <v>Không XL</v>
      </c>
      <c r="G21" s="28">
        <f t="shared" si="1"/>
        <v>85</v>
      </c>
      <c r="H21" s="29" t="str">
        <f t="shared" si="2"/>
        <v>Tốt</v>
      </c>
      <c r="I21" s="35">
        <v>9</v>
      </c>
      <c r="J21" s="30"/>
    </row>
    <row r="22" spans="1:10" s="8" customFormat="1" ht="15.95" customHeight="1" x14ac:dyDescent="0.2">
      <c r="A22" s="21">
        <v>11</v>
      </c>
      <c r="B22" s="22" t="s">
        <v>234</v>
      </c>
      <c r="C22" s="23" t="s">
        <v>235</v>
      </c>
      <c r="D22" s="24" t="s">
        <v>52</v>
      </c>
      <c r="E22" s="10"/>
      <c r="F22" s="27" t="str">
        <f t="shared" si="0"/>
        <v>Không XL</v>
      </c>
      <c r="G22" s="28">
        <f t="shared" si="1"/>
        <v>85</v>
      </c>
      <c r="H22" s="29" t="str">
        <f t="shared" si="2"/>
        <v>Tốt</v>
      </c>
      <c r="I22" s="35">
        <v>9.4</v>
      </c>
      <c r="J22" s="30"/>
    </row>
    <row r="23" spans="1:10" s="8" customFormat="1" ht="15.95" customHeight="1" x14ac:dyDescent="0.2">
      <c r="A23" s="21">
        <v>12</v>
      </c>
      <c r="B23" s="22" t="s">
        <v>236</v>
      </c>
      <c r="C23" s="23" t="s">
        <v>149</v>
      </c>
      <c r="D23" s="24" t="s">
        <v>237</v>
      </c>
      <c r="E23" s="10"/>
      <c r="F23" s="27" t="str">
        <f t="shared" si="0"/>
        <v>Không XL</v>
      </c>
      <c r="G23" s="28">
        <f t="shared" si="1"/>
        <v>85</v>
      </c>
      <c r="H23" s="29" t="str">
        <f t="shared" si="2"/>
        <v>Tốt</v>
      </c>
      <c r="I23" s="35">
        <v>10</v>
      </c>
      <c r="J23" s="30"/>
    </row>
    <row r="24" spans="1:10" s="8" customFormat="1" ht="15.95" customHeight="1" x14ac:dyDescent="0.2">
      <c r="A24" s="21">
        <v>13</v>
      </c>
      <c r="B24" s="22" t="s">
        <v>238</v>
      </c>
      <c r="C24" s="23" t="s">
        <v>106</v>
      </c>
      <c r="D24" s="24" t="s">
        <v>239</v>
      </c>
      <c r="E24" s="10"/>
      <c r="F24" s="27" t="str">
        <f t="shared" si="0"/>
        <v>Không XL</v>
      </c>
      <c r="G24" s="28">
        <f t="shared" si="1"/>
        <v>85</v>
      </c>
      <c r="H24" s="29" t="str">
        <f t="shared" si="2"/>
        <v>Tốt</v>
      </c>
      <c r="I24" s="35">
        <v>10</v>
      </c>
      <c r="J24" s="30"/>
    </row>
    <row r="25" spans="1:10" s="8" customFormat="1" ht="15.95" customHeight="1" x14ac:dyDescent="0.2">
      <c r="A25" s="21">
        <v>14</v>
      </c>
      <c r="B25" s="22" t="s">
        <v>240</v>
      </c>
      <c r="C25" s="23" t="s">
        <v>241</v>
      </c>
      <c r="D25" s="24" t="s">
        <v>242</v>
      </c>
      <c r="E25" s="10"/>
      <c r="F25" s="27" t="str">
        <f t="shared" si="0"/>
        <v>Không XL</v>
      </c>
      <c r="G25" s="28">
        <f t="shared" si="1"/>
        <v>85</v>
      </c>
      <c r="H25" s="29" t="str">
        <f t="shared" si="2"/>
        <v>Tốt</v>
      </c>
      <c r="I25" s="35">
        <v>10</v>
      </c>
      <c r="J25" s="30"/>
    </row>
    <row r="26" spans="1:10" s="8" customFormat="1" ht="15.95" customHeight="1" x14ac:dyDescent="0.2">
      <c r="A26" s="21">
        <v>15</v>
      </c>
      <c r="B26" s="22" t="s">
        <v>243</v>
      </c>
      <c r="C26" s="23" t="s">
        <v>244</v>
      </c>
      <c r="D26" s="24" t="s">
        <v>55</v>
      </c>
      <c r="E26" s="10"/>
      <c r="F26" s="27" t="str">
        <f t="shared" si="0"/>
        <v>Không XL</v>
      </c>
      <c r="G26" s="28">
        <f t="shared" si="1"/>
        <v>65</v>
      </c>
      <c r="H26" s="29" t="str">
        <f t="shared" si="2"/>
        <v>TB</v>
      </c>
      <c r="I26" s="35">
        <v>6</v>
      </c>
      <c r="J26" s="30"/>
    </row>
    <row r="27" spans="1:10" s="8" customFormat="1" ht="15.95" customHeight="1" x14ac:dyDescent="0.2">
      <c r="A27" s="21">
        <v>16</v>
      </c>
      <c r="B27" s="22" t="s">
        <v>245</v>
      </c>
      <c r="C27" s="23" t="s">
        <v>136</v>
      </c>
      <c r="D27" s="24" t="s">
        <v>156</v>
      </c>
      <c r="E27" s="10"/>
      <c r="F27" s="27" t="str">
        <f t="shared" si="0"/>
        <v>Không XL</v>
      </c>
      <c r="G27" s="28">
        <f t="shared" si="1"/>
        <v>85</v>
      </c>
      <c r="H27" s="29" t="str">
        <f t="shared" si="2"/>
        <v>Tốt</v>
      </c>
      <c r="I27" s="35">
        <v>9</v>
      </c>
      <c r="J27" s="30"/>
    </row>
    <row r="28" spans="1:10" s="8" customFormat="1" ht="15.95" customHeight="1" x14ac:dyDescent="0.2">
      <c r="A28" s="21">
        <v>17</v>
      </c>
      <c r="B28" s="22" t="s">
        <v>246</v>
      </c>
      <c r="C28" s="23" t="s">
        <v>70</v>
      </c>
      <c r="D28" s="24" t="s">
        <v>156</v>
      </c>
      <c r="E28" s="10"/>
      <c r="F28" s="27" t="str">
        <f t="shared" si="0"/>
        <v>Không XL</v>
      </c>
      <c r="G28" s="28">
        <f t="shared" si="1"/>
        <v>85</v>
      </c>
      <c r="H28" s="29" t="str">
        <f t="shared" si="2"/>
        <v>Tốt</v>
      </c>
      <c r="I28" s="35">
        <v>10</v>
      </c>
      <c r="J28" s="30"/>
    </row>
    <row r="29" spans="1:10" s="8" customFormat="1" ht="15.95" customHeight="1" x14ac:dyDescent="0.2">
      <c r="A29" s="21">
        <v>18</v>
      </c>
      <c r="B29" s="22" t="s">
        <v>247</v>
      </c>
      <c r="C29" s="23" t="s">
        <v>248</v>
      </c>
      <c r="D29" s="24" t="s">
        <v>64</v>
      </c>
      <c r="E29" s="10"/>
      <c r="F29" s="27" t="str">
        <f t="shared" si="0"/>
        <v>Không XL</v>
      </c>
      <c r="G29" s="28">
        <f>IF(I29&gt;=9,80,IF(I29&gt;=7,70,I29*10))+5+8</f>
        <v>93</v>
      </c>
      <c r="H29" s="29" t="str">
        <f t="shared" si="2"/>
        <v>XS</v>
      </c>
      <c r="I29" s="35">
        <v>10</v>
      </c>
      <c r="J29" s="30" t="s">
        <v>1425</v>
      </c>
    </row>
    <row r="30" spans="1:10" s="8" customFormat="1" ht="15.95" customHeight="1" x14ac:dyDescent="0.2">
      <c r="A30" s="21">
        <v>19</v>
      </c>
      <c r="B30" s="22" t="s">
        <v>249</v>
      </c>
      <c r="C30" s="23" t="s">
        <v>250</v>
      </c>
      <c r="D30" s="24" t="s">
        <v>68</v>
      </c>
      <c r="E30" s="10"/>
      <c r="F30" s="27" t="str">
        <f t="shared" si="0"/>
        <v>Không XL</v>
      </c>
      <c r="G30" s="28">
        <f t="shared" si="1"/>
        <v>85</v>
      </c>
      <c r="H30" s="29" t="str">
        <f t="shared" si="2"/>
        <v>Tốt</v>
      </c>
      <c r="I30" s="35">
        <v>10</v>
      </c>
      <c r="J30" s="30"/>
    </row>
    <row r="31" spans="1:10" s="8" customFormat="1" ht="15.95" customHeight="1" x14ac:dyDescent="0.2">
      <c r="A31" s="21">
        <v>20</v>
      </c>
      <c r="B31" s="22" t="s">
        <v>251</v>
      </c>
      <c r="C31" s="23" t="s">
        <v>252</v>
      </c>
      <c r="D31" s="24" t="s">
        <v>253</v>
      </c>
      <c r="E31" s="10"/>
      <c r="F31" s="27" t="str">
        <f t="shared" si="0"/>
        <v>Không XL</v>
      </c>
      <c r="G31" s="28">
        <f t="shared" si="1"/>
        <v>85</v>
      </c>
      <c r="H31" s="29" t="str">
        <f t="shared" si="2"/>
        <v>Tốt</v>
      </c>
      <c r="I31" s="35">
        <v>9</v>
      </c>
      <c r="J31" s="30"/>
    </row>
    <row r="32" spans="1:10" s="8" customFormat="1" ht="15.95" customHeight="1" x14ac:dyDescent="0.2">
      <c r="A32" s="21">
        <v>21</v>
      </c>
      <c r="B32" s="22" t="s">
        <v>254</v>
      </c>
      <c r="C32" s="23" t="s">
        <v>255</v>
      </c>
      <c r="D32" s="24" t="s">
        <v>256</v>
      </c>
      <c r="E32" s="10"/>
      <c r="F32" s="27" t="str">
        <f t="shared" si="0"/>
        <v>Không XL</v>
      </c>
      <c r="G32" s="28">
        <f t="shared" si="1"/>
        <v>85</v>
      </c>
      <c r="H32" s="29" t="str">
        <f t="shared" si="2"/>
        <v>Tốt</v>
      </c>
      <c r="I32" s="35">
        <v>9</v>
      </c>
      <c r="J32" s="30"/>
    </row>
    <row r="33" spans="1:10" s="8" customFormat="1" ht="15.95" customHeight="1" x14ac:dyDescent="0.2">
      <c r="A33" s="21">
        <v>22</v>
      </c>
      <c r="B33" s="22" t="s">
        <v>257</v>
      </c>
      <c r="C33" s="23" t="s">
        <v>258</v>
      </c>
      <c r="D33" s="24" t="s">
        <v>259</v>
      </c>
      <c r="E33" s="10"/>
      <c r="F33" s="27" t="str">
        <f t="shared" si="0"/>
        <v>Không XL</v>
      </c>
      <c r="G33" s="28">
        <f t="shared" si="1"/>
        <v>85</v>
      </c>
      <c r="H33" s="29" t="str">
        <f t="shared" si="2"/>
        <v>Tốt</v>
      </c>
      <c r="I33" s="35">
        <v>10</v>
      </c>
      <c r="J33" s="30"/>
    </row>
    <row r="34" spans="1:10" s="8" customFormat="1" ht="15.95" customHeight="1" x14ac:dyDescent="0.2">
      <c r="A34" s="21">
        <v>23</v>
      </c>
      <c r="B34" s="22" t="s">
        <v>260</v>
      </c>
      <c r="C34" s="23" t="s">
        <v>261</v>
      </c>
      <c r="D34" s="24" t="s">
        <v>86</v>
      </c>
      <c r="E34" s="10"/>
      <c r="F34" s="27" t="str">
        <f t="shared" si="0"/>
        <v>Không XL</v>
      </c>
      <c r="G34" s="28">
        <f t="shared" si="1"/>
        <v>85</v>
      </c>
      <c r="H34" s="29" t="str">
        <f t="shared" si="2"/>
        <v>Tốt</v>
      </c>
      <c r="I34" s="35">
        <v>10</v>
      </c>
      <c r="J34" s="30"/>
    </row>
    <row r="35" spans="1:10" s="8" customFormat="1" ht="15.95" customHeight="1" x14ac:dyDescent="0.2">
      <c r="A35" s="21">
        <v>24</v>
      </c>
      <c r="B35" s="22" t="s">
        <v>262</v>
      </c>
      <c r="C35" s="23" t="s">
        <v>176</v>
      </c>
      <c r="D35" s="24" t="s">
        <v>263</v>
      </c>
      <c r="E35" s="10"/>
      <c r="F35" s="27" t="str">
        <f t="shared" si="0"/>
        <v>Không XL</v>
      </c>
      <c r="G35" s="28">
        <f t="shared" si="1"/>
        <v>85</v>
      </c>
      <c r="H35" s="29" t="str">
        <f t="shared" si="2"/>
        <v>Tốt</v>
      </c>
      <c r="I35" s="35">
        <v>9.3000000000000007</v>
      </c>
      <c r="J35" s="30"/>
    </row>
    <row r="36" spans="1:10" s="8" customFormat="1" ht="15.95" customHeight="1" x14ac:dyDescent="0.2">
      <c r="A36" s="21">
        <v>25</v>
      </c>
      <c r="B36" s="22" t="s">
        <v>264</v>
      </c>
      <c r="C36" s="23" t="s">
        <v>57</v>
      </c>
      <c r="D36" s="24" t="s">
        <v>265</v>
      </c>
      <c r="E36" s="10"/>
      <c r="F36" s="27" t="str">
        <f t="shared" si="0"/>
        <v>Không XL</v>
      </c>
      <c r="G36" s="28">
        <f t="shared" si="1"/>
        <v>85</v>
      </c>
      <c r="H36" s="29" t="str">
        <f t="shared" si="2"/>
        <v>Tốt</v>
      </c>
      <c r="I36" s="35">
        <v>10</v>
      </c>
      <c r="J36" s="30"/>
    </row>
    <row r="37" spans="1:10" s="8" customFormat="1" ht="15.95" customHeight="1" x14ac:dyDescent="0.2">
      <c r="A37" s="21">
        <v>26</v>
      </c>
      <c r="B37" s="22" t="s">
        <v>266</v>
      </c>
      <c r="C37" s="23" t="s">
        <v>267</v>
      </c>
      <c r="D37" s="24" t="s">
        <v>268</v>
      </c>
      <c r="E37" s="10"/>
      <c r="F37" s="27" t="str">
        <f t="shared" si="0"/>
        <v>Không XL</v>
      </c>
      <c r="G37" s="28">
        <f t="shared" si="1"/>
        <v>85</v>
      </c>
      <c r="H37" s="29" t="str">
        <f t="shared" si="2"/>
        <v>Tốt</v>
      </c>
      <c r="I37" s="35">
        <v>10</v>
      </c>
      <c r="J37" s="30"/>
    </row>
    <row r="38" spans="1:10" s="8" customFormat="1" ht="15.95" customHeight="1" x14ac:dyDescent="0.2">
      <c r="A38" s="21">
        <v>27</v>
      </c>
      <c r="B38" s="22" t="s">
        <v>269</v>
      </c>
      <c r="C38" s="23" t="s">
        <v>258</v>
      </c>
      <c r="D38" s="24" t="s">
        <v>270</v>
      </c>
      <c r="E38" s="10"/>
      <c r="F38" s="27" t="str">
        <f t="shared" si="0"/>
        <v>Không XL</v>
      </c>
      <c r="G38" s="28">
        <f>IF(I38&gt;=9,80,IF(I38&gt;=7,70,I38*10))+5+6</f>
        <v>91</v>
      </c>
      <c r="H38" s="29" t="str">
        <f t="shared" si="2"/>
        <v>XS</v>
      </c>
      <c r="I38" s="35">
        <v>9.5</v>
      </c>
      <c r="J38" s="30" t="s">
        <v>1427</v>
      </c>
    </row>
    <row r="39" spans="1:10" s="8" customFormat="1" ht="15.95" customHeight="1" x14ac:dyDescent="0.2">
      <c r="A39" s="21">
        <v>28</v>
      </c>
      <c r="B39" s="22" t="s">
        <v>271</v>
      </c>
      <c r="C39" s="23" t="s">
        <v>57</v>
      </c>
      <c r="D39" s="24" t="s">
        <v>272</v>
      </c>
      <c r="E39" s="10"/>
      <c r="F39" s="27" t="str">
        <f t="shared" si="0"/>
        <v>Không XL</v>
      </c>
      <c r="G39" s="28">
        <f t="shared" si="1"/>
        <v>85</v>
      </c>
      <c r="H39" s="29" t="str">
        <f t="shared" si="2"/>
        <v>Tốt</v>
      </c>
      <c r="I39" s="35">
        <v>10</v>
      </c>
      <c r="J39" s="30"/>
    </row>
    <row r="40" spans="1:10" s="8" customFormat="1" ht="15.95" customHeight="1" x14ac:dyDescent="0.2">
      <c r="A40" s="21">
        <v>29</v>
      </c>
      <c r="B40" s="22" t="s">
        <v>273</v>
      </c>
      <c r="C40" s="23" t="s">
        <v>274</v>
      </c>
      <c r="D40" s="24" t="s">
        <v>272</v>
      </c>
      <c r="E40" s="10"/>
      <c r="F40" s="27" t="str">
        <f t="shared" si="0"/>
        <v>Không XL</v>
      </c>
      <c r="G40" s="28">
        <f t="shared" si="1"/>
        <v>85</v>
      </c>
      <c r="H40" s="29" t="str">
        <f t="shared" si="2"/>
        <v>Tốt</v>
      </c>
      <c r="I40" s="35">
        <v>10</v>
      </c>
      <c r="J40" s="30"/>
    </row>
    <row r="41" spans="1:10" s="8" customFormat="1" ht="15.95" customHeight="1" x14ac:dyDescent="0.2">
      <c r="A41" s="21">
        <v>30</v>
      </c>
      <c r="B41" s="22" t="s">
        <v>275</v>
      </c>
      <c r="C41" s="23" t="s">
        <v>276</v>
      </c>
      <c r="D41" s="24" t="s">
        <v>277</v>
      </c>
      <c r="E41" s="10"/>
      <c r="F41" s="27" t="str">
        <f t="shared" si="0"/>
        <v>Không XL</v>
      </c>
      <c r="G41" s="28">
        <f>IF(I41&gt;=9,80,IF(I41&gt;=7,70,I41*10))+5+8</f>
        <v>93</v>
      </c>
      <c r="H41" s="29" t="str">
        <f t="shared" si="2"/>
        <v>XS</v>
      </c>
      <c r="I41" s="35">
        <v>9.4</v>
      </c>
      <c r="J41" s="30" t="s">
        <v>1428</v>
      </c>
    </row>
    <row r="42" spans="1:10" s="8" customFormat="1" ht="15.95" customHeight="1" x14ac:dyDescent="0.2">
      <c r="A42" s="21">
        <v>31</v>
      </c>
      <c r="B42" s="22" t="s">
        <v>278</v>
      </c>
      <c r="C42" s="23" t="s">
        <v>261</v>
      </c>
      <c r="D42" s="24" t="s">
        <v>279</v>
      </c>
      <c r="E42" s="10"/>
      <c r="F42" s="27" t="str">
        <f t="shared" si="0"/>
        <v>Không XL</v>
      </c>
      <c r="G42" s="28">
        <f t="shared" si="1"/>
        <v>85</v>
      </c>
      <c r="H42" s="29" t="str">
        <f t="shared" si="2"/>
        <v>Tốt</v>
      </c>
      <c r="I42" s="35">
        <v>10</v>
      </c>
      <c r="J42" s="30"/>
    </row>
    <row r="43" spans="1:10" s="8" customFormat="1" ht="15.95" customHeight="1" x14ac:dyDescent="0.2">
      <c r="A43" s="21">
        <v>32</v>
      </c>
      <c r="B43" s="22" t="s">
        <v>280</v>
      </c>
      <c r="C43" s="23" t="s">
        <v>281</v>
      </c>
      <c r="D43" s="24" t="s">
        <v>104</v>
      </c>
      <c r="E43" s="10"/>
      <c r="F43" s="27" t="str">
        <f t="shared" si="0"/>
        <v>Không XL</v>
      </c>
      <c r="G43" s="28">
        <f t="shared" si="1"/>
        <v>75</v>
      </c>
      <c r="H43" s="29" t="str">
        <f t="shared" si="2"/>
        <v>Khá</v>
      </c>
      <c r="I43" s="35">
        <v>7.5</v>
      </c>
      <c r="J43" s="30"/>
    </row>
    <row r="44" spans="1:10" s="8" customFormat="1" ht="15.95" customHeight="1" x14ac:dyDescent="0.2">
      <c r="A44" s="21">
        <v>33</v>
      </c>
      <c r="B44" s="22" t="s">
        <v>282</v>
      </c>
      <c r="C44" s="23" t="s">
        <v>283</v>
      </c>
      <c r="D44" s="24" t="s">
        <v>187</v>
      </c>
      <c r="E44" s="10"/>
      <c r="F44" s="27" t="str">
        <f t="shared" si="0"/>
        <v>Không XL</v>
      </c>
      <c r="G44" s="28">
        <f t="shared" si="1"/>
        <v>85</v>
      </c>
      <c r="H44" s="29" t="str">
        <f t="shared" si="2"/>
        <v>Tốt</v>
      </c>
      <c r="I44" s="35">
        <v>10</v>
      </c>
      <c r="J44" s="30"/>
    </row>
    <row r="45" spans="1:10" s="8" customFormat="1" ht="15.95" customHeight="1" x14ac:dyDescent="0.2">
      <c r="A45" s="21">
        <v>34</v>
      </c>
      <c r="B45" s="22" t="s">
        <v>284</v>
      </c>
      <c r="C45" s="23" t="s">
        <v>285</v>
      </c>
      <c r="D45" s="24" t="s">
        <v>286</v>
      </c>
      <c r="E45" s="10"/>
      <c r="F45" s="27" t="str">
        <f t="shared" si="0"/>
        <v>Không XL</v>
      </c>
      <c r="G45" s="28">
        <f t="shared" si="1"/>
        <v>85</v>
      </c>
      <c r="H45" s="29" t="str">
        <f t="shared" si="2"/>
        <v>Tốt</v>
      </c>
      <c r="I45" s="35">
        <v>9.6999999999999993</v>
      </c>
      <c r="J45" s="30"/>
    </row>
    <row r="46" spans="1:10" s="8" customFormat="1" ht="15.95" customHeight="1" x14ac:dyDescent="0.2">
      <c r="A46" s="21">
        <v>35</v>
      </c>
      <c r="B46" s="22" t="s">
        <v>287</v>
      </c>
      <c r="C46" s="23" t="s">
        <v>288</v>
      </c>
      <c r="D46" s="24" t="s">
        <v>289</v>
      </c>
      <c r="E46" s="10"/>
      <c r="F46" s="27" t="str">
        <f t="shared" si="0"/>
        <v>Không XL</v>
      </c>
      <c r="G46" s="28">
        <v>55</v>
      </c>
      <c r="H46" s="29" t="str">
        <f t="shared" si="2"/>
        <v>TB</v>
      </c>
      <c r="I46" s="36">
        <v>0</v>
      </c>
      <c r="J46" s="30"/>
    </row>
    <row r="47" spans="1:10" s="8" customFormat="1" ht="15.95" customHeight="1" x14ac:dyDescent="0.2">
      <c r="A47" s="21">
        <v>36</v>
      </c>
      <c r="B47" s="22" t="s">
        <v>290</v>
      </c>
      <c r="C47" s="23" t="s">
        <v>291</v>
      </c>
      <c r="D47" s="24" t="s">
        <v>292</v>
      </c>
      <c r="E47" s="10"/>
      <c r="F47" s="27" t="str">
        <f t="shared" si="0"/>
        <v>Không XL</v>
      </c>
      <c r="G47" s="28">
        <f t="shared" si="1"/>
        <v>85</v>
      </c>
      <c r="H47" s="29" t="str">
        <f t="shared" si="2"/>
        <v>Tốt</v>
      </c>
      <c r="I47" s="35">
        <v>10</v>
      </c>
      <c r="J47" s="30"/>
    </row>
    <row r="48" spans="1:10" s="8" customFormat="1" ht="15.95" customHeight="1" x14ac:dyDescent="0.2">
      <c r="A48" s="21">
        <v>37</v>
      </c>
      <c r="B48" s="22" t="s">
        <v>293</v>
      </c>
      <c r="C48" s="23" t="s">
        <v>294</v>
      </c>
      <c r="D48" s="24" t="s">
        <v>200</v>
      </c>
      <c r="E48" s="10"/>
      <c r="F48" s="27" t="str">
        <f t="shared" si="0"/>
        <v>Không XL</v>
      </c>
      <c r="G48" s="28">
        <f t="shared" si="1"/>
        <v>85</v>
      </c>
      <c r="H48" s="29" t="str">
        <f t="shared" si="2"/>
        <v>Tốt</v>
      </c>
      <c r="I48" s="35">
        <v>10</v>
      </c>
      <c r="J48" s="30"/>
    </row>
    <row r="49" spans="1:10" s="8" customFormat="1" ht="15.95" customHeight="1" x14ac:dyDescent="0.2">
      <c r="A49" s="21">
        <v>38</v>
      </c>
      <c r="B49" s="22" t="s">
        <v>295</v>
      </c>
      <c r="C49" s="23" t="s">
        <v>296</v>
      </c>
      <c r="D49" s="24" t="s">
        <v>297</v>
      </c>
      <c r="E49" s="10"/>
      <c r="F49" s="27" t="str">
        <f t="shared" si="0"/>
        <v>Không XL</v>
      </c>
      <c r="G49" s="28">
        <f t="shared" si="1"/>
        <v>64.5</v>
      </c>
      <c r="H49" s="29" t="str">
        <f t="shared" si="2"/>
        <v>TB</v>
      </c>
      <c r="I49" s="35">
        <v>5.95</v>
      </c>
      <c r="J49" s="30"/>
    </row>
    <row r="50" spans="1:10" s="8" customFormat="1" ht="15.95" customHeight="1" x14ac:dyDescent="0.2">
      <c r="A50" s="21">
        <v>39</v>
      </c>
      <c r="B50" s="22" t="s">
        <v>298</v>
      </c>
      <c r="C50" s="23" t="s">
        <v>299</v>
      </c>
      <c r="D50" s="24" t="s">
        <v>300</v>
      </c>
      <c r="E50" s="10"/>
      <c r="F50" s="27" t="str">
        <f t="shared" si="0"/>
        <v>Không XL</v>
      </c>
      <c r="G50" s="28">
        <f>IF(I50&gt;=9,80,IF(I50&gt;=7,70,I50*10))+5+6</f>
        <v>91</v>
      </c>
      <c r="H50" s="29" t="str">
        <f t="shared" si="2"/>
        <v>XS</v>
      </c>
      <c r="I50" s="35">
        <v>9.4</v>
      </c>
      <c r="J50" s="30" t="s">
        <v>1426</v>
      </c>
    </row>
    <row r="51" spans="1:10" ht="18" customHeight="1" x14ac:dyDescent="0.25">
      <c r="C51" s="41" t="s">
        <v>11</v>
      </c>
      <c r="D51" s="41"/>
      <c r="E51" s="41"/>
      <c r="F51" s="41"/>
      <c r="G51" s="41"/>
      <c r="H51" s="41"/>
      <c r="I51" s="41"/>
      <c r="J51" s="41"/>
    </row>
    <row r="52" spans="1:10" ht="17.100000000000001" customHeight="1" x14ac:dyDescent="0.25">
      <c r="C52" s="42" t="s">
        <v>12</v>
      </c>
      <c r="D52" s="11"/>
      <c r="E52" s="43" t="s">
        <v>6</v>
      </c>
      <c r="F52" s="44"/>
      <c r="G52" s="43" t="s">
        <v>7</v>
      </c>
      <c r="H52" s="44"/>
      <c r="I52" s="32"/>
      <c r="J52" s="42" t="s">
        <v>8</v>
      </c>
    </row>
    <row r="53" spans="1:10" s="8" customFormat="1" ht="17.100000000000001" customHeight="1" x14ac:dyDescent="0.2">
      <c r="C53" s="42"/>
      <c r="D53" s="12"/>
      <c r="E53" s="9" t="s">
        <v>13</v>
      </c>
      <c r="F53" s="13" t="s">
        <v>14</v>
      </c>
      <c r="G53" s="9" t="s">
        <v>13</v>
      </c>
      <c r="H53" s="13" t="s">
        <v>14</v>
      </c>
      <c r="I53" s="13"/>
      <c r="J53" s="42"/>
    </row>
    <row r="54" spans="1:10" ht="17.100000000000001" customHeight="1" x14ac:dyDescent="0.25">
      <c r="C54" s="14" t="s">
        <v>15</v>
      </c>
      <c r="D54" s="34"/>
      <c r="E54" s="15">
        <f>COUNTIF(F12:F50,"XS")</f>
        <v>0</v>
      </c>
      <c r="F54" s="16">
        <f>E54*100/$A$50</f>
        <v>0</v>
      </c>
      <c r="G54" s="15">
        <f>COUNTIF(H12:H50,"XS")</f>
        <v>5</v>
      </c>
      <c r="H54" s="16">
        <f>G54*100/$A$50</f>
        <v>12.820512820512821</v>
      </c>
      <c r="I54" s="16"/>
      <c r="J54" s="17"/>
    </row>
    <row r="55" spans="1:10" ht="17.100000000000001" customHeight="1" x14ac:dyDescent="0.25">
      <c r="C55" s="14" t="s">
        <v>16</v>
      </c>
      <c r="D55" s="34"/>
      <c r="E55" s="15">
        <f>COUNTIF(F12:F50,"Tốt")</f>
        <v>0</v>
      </c>
      <c r="F55" s="16">
        <f t="shared" ref="F55:F59" si="3">E55*100/$A$50</f>
        <v>0</v>
      </c>
      <c r="G55" s="15">
        <f>COUNTIF(H12:H50,"Tốt")</f>
        <v>29</v>
      </c>
      <c r="H55" s="16">
        <f t="shared" ref="H55:H59" si="4">G55*100/$A$50</f>
        <v>74.358974358974365</v>
      </c>
      <c r="I55" s="16"/>
      <c r="J55" s="17"/>
    </row>
    <row r="56" spans="1:10" ht="17.100000000000001" customHeight="1" x14ac:dyDescent="0.25">
      <c r="C56" s="14" t="s">
        <v>17</v>
      </c>
      <c r="D56" s="34"/>
      <c r="E56" s="15">
        <f>COUNTIF(F12:F50,"Khá")</f>
        <v>0</v>
      </c>
      <c r="F56" s="16">
        <f t="shared" si="3"/>
        <v>0</v>
      </c>
      <c r="G56" s="15">
        <f>COUNTIF(H12:H50,"Khá")</f>
        <v>2</v>
      </c>
      <c r="H56" s="16">
        <f t="shared" si="4"/>
        <v>5.1282051282051286</v>
      </c>
      <c r="I56" s="16"/>
      <c r="J56" s="17"/>
    </row>
    <row r="57" spans="1:10" ht="17.100000000000001" customHeight="1" x14ac:dyDescent="0.25">
      <c r="C57" s="14" t="s">
        <v>18</v>
      </c>
      <c r="D57" s="34"/>
      <c r="E57" s="15">
        <f>COUNTIF(F12:F50,"TB")</f>
        <v>0</v>
      </c>
      <c r="F57" s="16">
        <f t="shared" si="3"/>
        <v>0</v>
      </c>
      <c r="G57" s="15">
        <f>COUNTIF(H12:H50,"TB")</f>
        <v>3</v>
      </c>
      <c r="H57" s="16">
        <f t="shared" si="4"/>
        <v>7.6923076923076925</v>
      </c>
      <c r="I57" s="16"/>
      <c r="J57" s="17"/>
    </row>
    <row r="58" spans="1:10" ht="17.100000000000001" customHeight="1" x14ac:dyDescent="0.25">
      <c r="C58" s="14" t="s">
        <v>19</v>
      </c>
      <c r="D58" s="34"/>
      <c r="E58" s="15">
        <f>COUNTIF(F12:F50,"Yếu")</f>
        <v>0</v>
      </c>
      <c r="F58" s="16">
        <f t="shared" si="3"/>
        <v>0</v>
      </c>
      <c r="G58" s="15">
        <f>COUNTIF(H12:H50,"Yếu")</f>
        <v>0</v>
      </c>
      <c r="H58" s="16">
        <f t="shared" si="4"/>
        <v>0</v>
      </c>
      <c r="I58" s="16"/>
      <c r="J58" s="17"/>
    </row>
    <row r="59" spans="1:10" ht="17.100000000000001" customHeight="1" x14ac:dyDescent="0.25">
      <c r="C59" s="14" t="s">
        <v>25</v>
      </c>
      <c r="D59" s="34"/>
      <c r="E59" s="15">
        <f>COUNTIF(F12:F50,"Không XL")</f>
        <v>39</v>
      </c>
      <c r="F59" s="16">
        <f t="shared" si="3"/>
        <v>100</v>
      </c>
      <c r="G59" s="15">
        <f>COUNTIF(H12:H50,"Không XL")</f>
        <v>0</v>
      </c>
      <c r="H59" s="16">
        <f t="shared" si="4"/>
        <v>0</v>
      </c>
      <c r="I59" s="16"/>
      <c r="J59" s="17"/>
    </row>
    <row r="60" spans="1:10" ht="9.9499999999999993" customHeight="1" x14ac:dyDescent="0.25">
      <c r="C60" s="18"/>
      <c r="D60" s="18"/>
      <c r="F60" s="19"/>
    </row>
    <row r="61" spans="1:10" ht="17.100000000000001" customHeight="1" x14ac:dyDescent="0.25">
      <c r="E61" s="45" t="s">
        <v>24</v>
      </c>
      <c r="F61" s="45"/>
      <c r="G61" s="45"/>
      <c r="H61" s="45"/>
      <c r="I61" s="45"/>
      <c r="J61" s="45"/>
    </row>
    <row r="62" spans="1:10" ht="17.100000000000001" customHeight="1" x14ac:dyDescent="0.25">
      <c r="A62" s="40" t="s">
        <v>27</v>
      </c>
      <c r="B62" s="40"/>
      <c r="C62" s="40"/>
      <c r="D62" s="40"/>
      <c r="E62" s="40"/>
      <c r="F62" s="40" t="s">
        <v>6</v>
      </c>
      <c r="G62" s="40"/>
      <c r="H62" s="40"/>
      <c r="I62" s="31"/>
      <c r="J62" s="20" t="s">
        <v>20</v>
      </c>
    </row>
    <row r="63" spans="1:10" ht="17.100000000000001" customHeight="1" x14ac:dyDescent="0.25"/>
    <row r="64" spans="1:10" ht="17.100000000000001" customHeight="1" x14ac:dyDescent="0.25"/>
    <row r="65" ht="17.100000000000001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</sheetData>
  <sheetProtection algorithmName="SHA-512" hashValue="8yJiNL6cZD05/yyTQwUG7nabRtU8jI9ok4YgWFsmA07cFCMsINRM3FRPC3EEznwNBKA2yom/gl/sh6EqcfiaGg==" saltValue="Vkt+QMFBEaWts7cw+idVx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2:E62"/>
    <mergeCell ref="F62:H62"/>
    <mergeCell ref="C51:J51"/>
    <mergeCell ref="C52:C53"/>
    <mergeCell ref="E52:F52"/>
    <mergeCell ref="G52:H52"/>
    <mergeCell ref="J52:J53"/>
    <mergeCell ref="E61:J61"/>
  </mergeCells>
  <conditionalFormatting sqref="F12:F50">
    <cfRule type="cellIs" dxfId="95" priority="4" stopIfTrue="1" operator="equal">
      <formula>"SVG"</formula>
    </cfRule>
    <cfRule type="cellIs" dxfId="94" priority="5" stopIfTrue="1" operator="equal">
      <formula>"SVXS"</formula>
    </cfRule>
  </conditionalFormatting>
  <conditionalFormatting sqref="H12:H50">
    <cfRule type="cellIs" dxfId="93" priority="2" stopIfTrue="1" operator="equal">
      <formula>"SVG"</formula>
    </cfRule>
    <cfRule type="cellIs" dxfId="92" priority="3" stopIfTrue="1" operator="equal">
      <formula>"SVXS"</formula>
    </cfRule>
  </conditionalFormatting>
  <conditionalFormatting sqref="I12:I50">
    <cfRule type="cellIs" dxfId="91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146E-BC08-4496-BEF7-A8E52BD2B091}">
  <dimension ref="A1:O89"/>
  <sheetViews>
    <sheetView topLeftCell="A7" zoomScaleNormal="100" workbookViewId="0">
      <selection activeCell="M11" sqref="M11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1408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303</v>
      </c>
      <c r="C12" s="23" t="s">
        <v>304</v>
      </c>
      <c r="D12" s="24" t="s">
        <v>305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9</v>
      </c>
      <c r="J12" s="30"/>
    </row>
    <row r="13" spans="1:15" s="8" customFormat="1" ht="15.95" customHeight="1" x14ac:dyDescent="0.2">
      <c r="A13" s="21">
        <v>2</v>
      </c>
      <c r="B13" s="22" t="s">
        <v>306</v>
      </c>
      <c r="C13" s="23" t="s">
        <v>307</v>
      </c>
      <c r="D13" s="24" t="s">
        <v>305</v>
      </c>
      <c r="E13" s="10"/>
      <c r="F13" s="27" t="str">
        <f t="shared" ref="F13:F56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56" si="1">IF(I13&gt;=9,80,IF(I13&gt;=7,70,I13*10))</f>
        <v>80</v>
      </c>
      <c r="H13" s="29" t="str">
        <f t="shared" ref="H13:H56" si="2">IF(AND(G13&gt;=90),"XS",IF(AND(G13&gt;=80),"Tốt",IF(AND(G13&gt;=70),"Khá",IF(AND(G13&gt;=60),"TB",IF(AND(G13&gt;=50),"TB",IF(AND(G13&lt;50),IF(AND(G13&gt;0),"Yếu",IF(AND(G13=0),"Không XL"," "))))))))</f>
        <v>Tốt</v>
      </c>
      <c r="I13" s="35">
        <v>10</v>
      </c>
      <c r="J13" s="30"/>
    </row>
    <row r="14" spans="1:15" s="8" customFormat="1" ht="15.95" customHeight="1" x14ac:dyDescent="0.2">
      <c r="A14" s="21">
        <v>3</v>
      </c>
      <c r="B14" s="22" t="s">
        <v>308</v>
      </c>
      <c r="C14" s="23" t="s">
        <v>309</v>
      </c>
      <c r="D14" s="24" t="s">
        <v>215</v>
      </c>
      <c r="E14" s="10"/>
      <c r="F14" s="27" t="str">
        <f t="shared" si="0"/>
        <v>Không XL</v>
      </c>
      <c r="G14" s="28">
        <f t="shared" si="1"/>
        <v>80</v>
      </c>
      <c r="H14" s="29" t="str">
        <f t="shared" si="2"/>
        <v>Tốt</v>
      </c>
      <c r="I14" s="35">
        <v>10</v>
      </c>
      <c r="J14" s="30"/>
    </row>
    <row r="15" spans="1:15" s="8" customFormat="1" ht="15.95" customHeight="1" x14ac:dyDescent="0.2">
      <c r="A15" s="21">
        <v>4</v>
      </c>
      <c r="B15" s="22" t="s">
        <v>310</v>
      </c>
      <c r="C15" s="23" t="s">
        <v>57</v>
      </c>
      <c r="D15" s="24" t="s">
        <v>215</v>
      </c>
      <c r="E15" s="10"/>
      <c r="F15" s="27" t="str">
        <f t="shared" si="0"/>
        <v>Không XL</v>
      </c>
      <c r="G15" s="28">
        <f t="shared" si="1"/>
        <v>70</v>
      </c>
      <c r="H15" s="29" t="str">
        <f t="shared" si="2"/>
        <v>Khá</v>
      </c>
      <c r="I15" s="35">
        <v>8</v>
      </c>
      <c r="J15" s="30"/>
    </row>
    <row r="16" spans="1:15" s="8" customFormat="1" ht="15.95" customHeight="1" x14ac:dyDescent="0.2">
      <c r="A16" s="21">
        <v>5</v>
      </c>
      <c r="B16" s="22" t="s">
        <v>311</v>
      </c>
      <c r="C16" s="23" t="s">
        <v>312</v>
      </c>
      <c r="D16" s="24" t="s">
        <v>313</v>
      </c>
      <c r="E16" s="10"/>
      <c r="F16" s="27" t="str">
        <f t="shared" si="0"/>
        <v>Không XL</v>
      </c>
      <c r="G16" s="28">
        <f t="shared" si="1"/>
        <v>0</v>
      </c>
      <c r="H16" s="29" t="str">
        <f t="shared" si="2"/>
        <v>Không XL</v>
      </c>
      <c r="I16" s="36">
        <v>0</v>
      </c>
      <c r="J16" s="30" t="s">
        <v>1440</v>
      </c>
    </row>
    <row r="17" spans="1:10" s="8" customFormat="1" ht="15.95" customHeight="1" x14ac:dyDescent="0.2">
      <c r="A17" s="21">
        <v>6</v>
      </c>
      <c r="B17" s="22" t="s">
        <v>314</v>
      </c>
      <c r="C17" s="23" t="s">
        <v>57</v>
      </c>
      <c r="D17" s="24" t="s">
        <v>315</v>
      </c>
      <c r="E17" s="10"/>
      <c r="F17" s="27" t="str">
        <f t="shared" si="0"/>
        <v>Không XL</v>
      </c>
      <c r="G17" s="28">
        <f t="shared" si="1"/>
        <v>0</v>
      </c>
      <c r="H17" s="29" t="str">
        <f t="shared" si="2"/>
        <v>Không XL</v>
      </c>
      <c r="I17" s="36">
        <v>0</v>
      </c>
      <c r="J17" s="30" t="s">
        <v>1440</v>
      </c>
    </row>
    <row r="18" spans="1:10" s="8" customFormat="1" ht="15.95" customHeight="1" x14ac:dyDescent="0.2">
      <c r="A18" s="21">
        <v>7</v>
      </c>
      <c r="B18" s="22" t="s">
        <v>316</v>
      </c>
      <c r="C18" s="23" t="s">
        <v>317</v>
      </c>
      <c r="D18" s="24" t="s">
        <v>252</v>
      </c>
      <c r="E18" s="10"/>
      <c r="F18" s="27" t="str">
        <f t="shared" si="0"/>
        <v>Không XL</v>
      </c>
      <c r="G18" s="28">
        <f t="shared" si="1"/>
        <v>80</v>
      </c>
      <c r="H18" s="29" t="str">
        <f t="shared" si="2"/>
        <v>Tốt</v>
      </c>
      <c r="I18" s="35">
        <v>10</v>
      </c>
      <c r="J18" s="30"/>
    </row>
    <row r="19" spans="1:10" s="8" customFormat="1" ht="15.95" customHeight="1" x14ac:dyDescent="0.2">
      <c r="A19" s="21">
        <v>8</v>
      </c>
      <c r="B19" s="22" t="s">
        <v>318</v>
      </c>
      <c r="C19" s="23" t="s">
        <v>162</v>
      </c>
      <c r="D19" s="24" t="s">
        <v>37</v>
      </c>
      <c r="E19" s="10"/>
      <c r="F19" s="27" t="str">
        <f t="shared" si="0"/>
        <v>Không XL</v>
      </c>
      <c r="G19" s="28">
        <f t="shared" si="1"/>
        <v>80</v>
      </c>
      <c r="H19" s="29" t="str">
        <f t="shared" si="2"/>
        <v>Tốt</v>
      </c>
      <c r="I19" s="35">
        <v>10</v>
      </c>
      <c r="J19" s="30"/>
    </row>
    <row r="20" spans="1:10" s="8" customFormat="1" ht="15.95" customHeight="1" x14ac:dyDescent="0.2">
      <c r="A20" s="21">
        <v>9</v>
      </c>
      <c r="B20" s="22" t="s">
        <v>319</v>
      </c>
      <c r="C20" s="23" t="s">
        <v>39</v>
      </c>
      <c r="D20" s="24" t="s">
        <v>37</v>
      </c>
      <c r="E20" s="10"/>
      <c r="F20" s="27" t="str">
        <f t="shared" si="0"/>
        <v>Không XL</v>
      </c>
      <c r="G20" s="28">
        <f t="shared" si="1"/>
        <v>66.7</v>
      </c>
      <c r="H20" s="29" t="str">
        <f t="shared" si="2"/>
        <v>TB</v>
      </c>
      <c r="I20" s="35">
        <v>6.67</v>
      </c>
      <c r="J20" s="30"/>
    </row>
    <row r="21" spans="1:10" s="8" customFormat="1" ht="15.95" customHeight="1" x14ac:dyDescent="0.2">
      <c r="A21" s="21">
        <v>10</v>
      </c>
      <c r="B21" s="22" t="s">
        <v>320</v>
      </c>
      <c r="C21" s="23" t="s">
        <v>321</v>
      </c>
      <c r="D21" s="24" t="s">
        <v>37</v>
      </c>
      <c r="E21" s="10"/>
      <c r="F21" s="27" t="str">
        <f t="shared" si="0"/>
        <v>Không XL</v>
      </c>
      <c r="G21" s="28">
        <f t="shared" si="1"/>
        <v>80</v>
      </c>
      <c r="H21" s="29" t="str">
        <f t="shared" si="2"/>
        <v>Tốt</v>
      </c>
      <c r="I21" s="35">
        <v>9</v>
      </c>
      <c r="J21" s="30"/>
    </row>
    <row r="22" spans="1:10" s="8" customFormat="1" ht="15.95" customHeight="1" x14ac:dyDescent="0.2">
      <c r="A22" s="21">
        <v>11</v>
      </c>
      <c r="B22" s="22" t="s">
        <v>322</v>
      </c>
      <c r="C22" s="23" t="s">
        <v>323</v>
      </c>
      <c r="D22" s="24" t="s">
        <v>46</v>
      </c>
      <c r="E22" s="10"/>
      <c r="F22" s="27" t="str">
        <f t="shared" si="0"/>
        <v>Không XL</v>
      </c>
      <c r="G22" s="28">
        <f t="shared" si="1"/>
        <v>80</v>
      </c>
      <c r="H22" s="29" t="str">
        <f t="shared" si="2"/>
        <v>Tốt</v>
      </c>
      <c r="I22" s="35">
        <v>10</v>
      </c>
      <c r="J22" s="30"/>
    </row>
    <row r="23" spans="1:10" s="8" customFormat="1" ht="15.95" customHeight="1" x14ac:dyDescent="0.2">
      <c r="A23" s="21">
        <v>12</v>
      </c>
      <c r="B23" s="22" t="s">
        <v>324</v>
      </c>
      <c r="C23" s="23" t="s">
        <v>325</v>
      </c>
      <c r="D23" s="24" t="s">
        <v>46</v>
      </c>
      <c r="E23" s="10"/>
      <c r="F23" s="27" t="str">
        <f t="shared" si="0"/>
        <v>Không XL</v>
      </c>
      <c r="G23" s="28">
        <f>IF(I23&gt;=9,80,IF(I23&gt;=7,70,I23*10))+12</f>
        <v>92</v>
      </c>
      <c r="H23" s="29" t="str">
        <f t="shared" si="2"/>
        <v>XS</v>
      </c>
      <c r="I23" s="35">
        <v>10</v>
      </c>
      <c r="J23" s="30" t="s">
        <v>1437</v>
      </c>
    </row>
    <row r="24" spans="1:10" s="8" customFormat="1" ht="15.95" customHeight="1" x14ac:dyDescent="0.2">
      <c r="A24" s="21">
        <v>13</v>
      </c>
      <c r="B24" s="22" t="s">
        <v>326</v>
      </c>
      <c r="C24" s="23" t="s">
        <v>327</v>
      </c>
      <c r="D24" s="24" t="s">
        <v>46</v>
      </c>
      <c r="E24" s="10"/>
      <c r="F24" s="27" t="str">
        <f t="shared" si="0"/>
        <v>Không XL</v>
      </c>
      <c r="G24" s="28">
        <v>0</v>
      </c>
      <c r="H24" s="29" t="str">
        <f t="shared" si="2"/>
        <v>Không XL</v>
      </c>
      <c r="I24" s="36">
        <v>0</v>
      </c>
      <c r="J24" s="30" t="s">
        <v>1440</v>
      </c>
    </row>
    <row r="25" spans="1:10" s="8" customFormat="1" ht="15.95" customHeight="1" x14ac:dyDescent="0.2">
      <c r="A25" s="21">
        <v>14</v>
      </c>
      <c r="B25" s="22" t="s">
        <v>328</v>
      </c>
      <c r="C25" s="23" t="s">
        <v>329</v>
      </c>
      <c r="D25" s="24" t="s">
        <v>330</v>
      </c>
      <c r="E25" s="10"/>
      <c r="F25" s="27" t="str">
        <f t="shared" si="0"/>
        <v>Không XL</v>
      </c>
      <c r="G25" s="28">
        <f t="shared" si="1"/>
        <v>80</v>
      </c>
      <c r="H25" s="29" t="str">
        <f t="shared" si="2"/>
        <v>Tốt</v>
      </c>
      <c r="I25" s="35">
        <v>9</v>
      </c>
      <c r="J25" s="30"/>
    </row>
    <row r="26" spans="1:10" s="8" customFormat="1" ht="15.95" customHeight="1" x14ac:dyDescent="0.2">
      <c r="A26" s="21">
        <v>15</v>
      </c>
      <c r="B26" s="22" t="s">
        <v>331</v>
      </c>
      <c r="C26" s="23" t="s">
        <v>332</v>
      </c>
      <c r="D26" s="24" t="s">
        <v>333</v>
      </c>
      <c r="E26" s="10"/>
      <c r="F26" s="27" t="str">
        <f t="shared" si="0"/>
        <v>Không XL</v>
      </c>
      <c r="G26" s="28">
        <f t="shared" si="1"/>
        <v>80</v>
      </c>
      <c r="H26" s="29" t="str">
        <f t="shared" si="2"/>
        <v>Tốt</v>
      </c>
      <c r="I26" s="35">
        <v>10</v>
      </c>
      <c r="J26" s="30"/>
    </row>
    <row r="27" spans="1:10" s="8" customFormat="1" ht="15.95" customHeight="1" x14ac:dyDescent="0.2">
      <c r="A27" s="21">
        <v>16</v>
      </c>
      <c r="B27" s="22" t="s">
        <v>334</v>
      </c>
      <c r="C27" s="23" t="s">
        <v>335</v>
      </c>
      <c r="D27" s="24" t="s">
        <v>150</v>
      </c>
      <c r="E27" s="10"/>
      <c r="F27" s="27" t="str">
        <f t="shared" si="0"/>
        <v>Không XL</v>
      </c>
      <c r="G27" s="28">
        <f t="shared" si="1"/>
        <v>70</v>
      </c>
      <c r="H27" s="29" t="str">
        <f t="shared" si="2"/>
        <v>Khá</v>
      </c>
      <c r="I27" s="35">
        <v>8</v>
      </c>
      <c r="J27" s="30"/>
    </row>
    <row r="28" spans="1:10" s="8" customFormat="1" ht="15.95" customHeight="1" x14ac:dyDescent="0.2">
      <c r="A28" s="21">
        <v>17</v>
      </c>
      <c r="B28" s="22" t="s">
        <v>336</v>
      </c>
      <c r="C28" s="23" t="s">
        <v>204</v>
      </c>
      <c r="D28" s="24" t="s">
        <v>58</v>
      </c>
      <c r="E28" s="10"/>
      <c r="F28" s="27" t="str">
        <f t="shared" si="0"/>
        <v>Không XL</v>
      </c>
      <c r="G28" s="28">
        <f t="shared" si="1"/>
        <v>70</v>
      </c>
      <c r="H28" s="29" t="str">
        <f t="shared" si="2"/>
        <v>Khá</v>
      </c>
      <c r="I28" s="35">
        <v>8</v>
      </c>
      <c r="J28" s="30"/>
    </row>
    <row r="29" spans="1:10" s="8" customFormat="1" ht="15.95" customHeight="1" x14ac:dyDescent="0.2">
      <c r="A29" s="21">
        <v>18</v>
      </c>
      <c r="B29" s="22" t="s">
        <v>337</v>
      </c>
      <c r="C29" s="23" t="s">
        <v>338</v>
      </c>
      <c r="D29" s="24" t="s">
        <v>339</v>
      </c>
      <c r="E29" s="10"/>
      <c r="F29" s="27" t="str">
        <f t="shared" si="0"/>
        <v>Không XL</v>
      </c>
      <c r="G29" s="28">
        <f t="shared" si="1"/>
        <v>80</v>
      </c>
      <c r="H29" s="29" t="str">
        <f t="shared" si="2"/>
        <v>Tốt</v>
      </c>
      <c r="I29" s="35">
        <v>10</v>
      </c>
      <c r="J29" s="30"/>
    </row>
    <row r="30" spans="1:10" s="8" customFormat="1" ht="15.95" customHeight="1" x14ac:dyDescent="0.2">
      <c r="A30" s="21">
        <v>19</v>
      </c>
      <c r="B30" s="22" t="s">
        <v>340</v>
      </c>
      <c r="C30" s="23" t="s">
        <v>42</v>
      </c>
      <c r="D30" s="24" t="s">
        <v>74</v>
      </c>
      <c r="E30" s="10"/>
      <c r="F30" s="27" t="str">
        <f t="shared" si="0"/>
        <v>Không XL</v>
      </c>
      <c r="G30" s="28">
        <f>IF(I30&gt;=9,80,IF(I30&gt;=7,70,I30*10))+6</f>
        <v>86</v>
      </c>
      <c r="H30" s="29" t="str">
        <f t="shared" si="2"/>
        <v>Tốt</v>
      </c>
      <c r="I30" s="35">
        <v>9.5</v>
      </c>
      <c r="J30" s="30" t="s">
        <v>1429</v>
      </c>
    </row>
    <row r="31" spans="1:10" s="8" customFormat="1" ht="15.95" customHeight="1" x14ac:dyDescent="0.2">
      <c r="A31" s="21">
        <v>20</v>
      </c>
      <c r="B31" s="22" t="s">
        <v>341</v>
      </c>
      <c r="C31" s="23" t="s">
        <v>149</v>
      </c>
      <c r="D31" s="24" t="s">
        <v>342</v>
      </c>
      <c r="E31" s="10"/>
      <c r="F31" s="27" t="str">
        <f t="shared" si="0"/>
        <v>Không XL</v>
      </c>
      <c r="G31" s="28">
        <f t="shared" si="1"/>
        <v>80</v>
      </c>
      <c r="H31" s="29" t="str">
        <f t="shared" si="2"/>
        <v>Tốt</v>
      </c>
      <c r="I31" s="35">
        <v>10</v>
      </c>
      <c r="J31" s="30"/>
    </row>
    <row r="32" spans="1:10" s="8" customFormat="1" ht="15.95" customHeight="1" x14ac:dyDescent="0.2">
      <c r="A32" s="21">
        <v>21</v>
      </c>
      <c r="B32" s="22" t="s">
        <v>343</v>
      </c>
      <c r="C32" s="23" t="s">
        <v>261</v>
      </c>
      <c r="D32" s="24" t="s">
        <v>253</v>
      </c>
      <c r="E32" s="10"/>
      <c r="F32" s="27" t="str">
        <f t="shared" si="0"/>
        <v>Không XL</v>
      </c>
      <c r="G32" s="28">
        <f t="shared" si="1"/>
        <v>63.3</v>
      </c>
      <c r="H32" s="29" t="str">
        <f t="shared" si="2"/>
        <v>TB</v>
      </c>
      <c r="I32" s="35">
        <v>6.33</v>
      </c>
      <c r="J32" s="30"/>
    </row>
    <row r="33" spans="1:10" s="8" customFormat="1" ht="15.95" customHeight="1" x14ac:dyDescent="0.2">
      <c r="A33" s="21">
        <v>22</v>
      </c>
      <c r="B33" s="22" t="s">
        <v>344</v>
      </c>
      <c r="C33" s="23" t="s">
        <v>345</v>
      </c>
      <c r="D33" s="24" t="s">
        <v>81</v>
      </c>
      <c r="E33" s="10"/>
      <c r="F33" s="27" t="str">
        <f t="shared" si="0"/>
        <v>Không XL</v>
      </c>
      <c r="G33" s="28">
        <f t="shared" si="1"/>
        <v>80</v>
      </c>
      <c r="H33" s="29" t="str">
        <f t="shared" si="2"/>
        <v>Tốt</v>
      </c>
      <c r="I33" s="35">
        <v>10</v>
      </c>
      <c r="J33" s="30"/>
    </row>
    <row r="34" spans="1:10" s="8" customFormat="1" ht="15.95" customHeight="1" x14ac:dyDescent="0.2">
      <c r="A34" s="21">
        <v>23</v>
      </c>
      <c r="B34" s="22" t="s">
        <v>346</v>
      </c>
      <c r="C34" s="23" t="s">
        <v>347</v>
      </c>
      <c r="D34" s="24" t="s">
        <v>348</v>
      </c>
      <c r="E34" s="10"/>
      <c r="F34" s="27" t="str">
        <f t="shared" si="0"/>
        <v>Không XL</v>
      </c>
      <c r="G34" s="28">
        <f t="shared" si="1"/>
        <v>66.7</v>
      </c>
      <c r="H34" s="29" t="str">
        <f t="shared" si="2"/>
        <v>TB</v>
      </c>
      <c r="I34" s="35">
        <v>6.67</v>
      </c>
      <c r="J34" s="30"/>
    </row>
    <row r="35" spans="1:10" s="8" customFormat="1" ht="15.95" customHeight="1" x14ac:dyDescent="0.2">
      <c r="A35" s="21">
        <v>24</v>
      </c>
      <c r="B35" s="22" t="s">
        <v>349</v>
      </c>
      <c r="C35" s="23" t="s">
        <v>350</v>
      </c>
      <c r="D35" s="24" t="s">
        <v>173</v>
      </c>
      <c r="E35" s="10"/>
      <c r="F35" s="27" t="str">
        <f t="shared" si="0"/>
        <v>Không XL</v>
      </c>
      <c r="G35" s="28">
        <f t="shared" si="1"/>
        <v>80</v>
      </c>
      <c r="H35" s="29" t="str">
        <f t="shared" si="2"/>
        <v>Tốt</v>
      </c>
      <c r="I35" s="35">
        <v>9</v>
      </c>
      <c r="J35" s="30"/>
    </row>
    <row r="36" spans="1:10" s="8" customFormat="1" ht="15.95" customHeight="1" x14ac:dyDescent="0.2">
      <c r="A36" s="21">
        <v>25</v>
      </c>
      <c r="B36" s="22" t="s">
        <v>351</v>
      </c>
      <c r="C36" s="23" t="s">
        <v>352</v>
      </c>
      <c r="D36" s="24" t="s">
        <v>353</v>
      </c>
      <c r="E36" s="10"/>
      <c r="F36" s="27" t="str">
        <f t="shared" si="0"/>
        <v>Không XL</v>
      </c>
      <c r="G36" s="28">
        <f t="shared" si="1"/>
        <v>80</v>
      </c>
      <c r="H36" s="29" t="str">
        <f t="shared" si="2"/>
        <v>Tốt</v>
      </c>
      <c r="I36" s="35">
        <v>10</v>
      </c>
      <c r="J36" s="30"/>
    </row>
    <row r="37" spans="1:10" s="8" customFormat="1" ht="15.95" customHeight="1" x14ac:dyDescent="0.2">
      <c r="A37" s="21">
        <v>26</v>
      </c>
      <c r="B37" s="22" t="s">
        <v>354</v>
      </c>
      <c r="C37" s="23" t="s">
        <v>355</v>
      </c>
      <c r="D37" s="24" t="s">
        <v>89</v>
      </c>
      <c r="E37" s="10"/>
      <c r="F37" s="27" t="str">
        <f t="shared" si="0"/>
        <v>Không XL</v>
      </c>
      <c r="G37" s="28">
        <f t="shared" si="1"/>
        <v>50.7</v>
      </c>
      <c r="H37" s="29" t="str">
        <f t="shared" si="2"/>
        <v>TB</v>
      </c>
      <c r="I37" s="35">
        <v>5.07</v>
      </c>
      <c r="J37" s="30"/>
    </row>
    <row r="38" spans="1:10" s="8" customFormat="1" ht="15.95" customHeight="1" x14ac:dyDescent="0.2">
      <c r="A38" s="21">
        <v>27</v>
      </c>
      <c r="B38" s="22" t="s">
        <v>356</v>
      </c>
      <c r="C38" s="23" t="s">
        <v>357</v>
      </c>
      <c r="D38" s="24" t="s">
        <v>98</v>
      </c>
      <c r="E38" s="10"/>
      <c r="F38" s="27" t="str">
        <f t="shared" si="0"/>
        <v>Không XL</v>
      </c>
      <c r="G38" s="28">
        <f t="shared" si="1"/>
        <v>54</v>
      </c>
      <c r="H38" s="29" t="str">
        <f t="shared" si="2"/>
        <v>TB</v>
      </c>
      <c r="I38" s="35">
        <v>5.4</v>
      </c>
      <c r="J38" s="30"/>
    </row>
    <row r="39" spans="1:10" s="8" customFormat="1" ht="15.95" customHeight="1" x14ac:dyDescent="0.2">
      <c r="A39" s="21">
        <v>28</v>
      </c>
      <c r="B39" s="22" t="s">
        <v>358</v>
      </c>
      <c r="C39" s="23" t="s">
        <v>162</v>
      </c>
      <c r="D39" s="24" t="s">
        <v>104</v>
      </c>
      <c r="E39" s="10"/>
      <c r="F39" s="27" t="str">
        <f t="shared" si="0"/>
        <v>Không XL</v>
      </c>
      <c r="G39" s="28">
        <f t="shared" si="1"/>
        <v>70</v>
      </c>
      <c r="H39" s="29" t="str">
        <f t="shared" si="2"/>
        <v>Khá</v>
      </c>
      <c r="I39" s="35">
        <v>8</v>
      </c>
      <c r="J39" s="30"/>
    </row>
    <row r="40" spans="1:10" s="8" customFormat="1" ht="15.95" customHeight="1" x14ac:dyDescent="0.2">
      <c r="A40" s="21">
        <v>29</v>
      </c>
      <c r="B40" s="22" t="s">
        <v>359</v>
      </c>
      <c r="C40" s="23" t="s">
        <v>360</v>
      </c>
      <c r="D40" s="24" t="s">
        <v>361</v>
      </c>
      <c r="E40" s="10"/>
      <c r="F40" s="27" t="str">
        <f t="shared" si="0"/>
        <v>Không XL</v>
      </c>
      <c r="G40" s="28">
        <f t="shared" si="1"/>
        <v>70</v>
      </c>
      <c r="H40" s="29" t="str">
        <f t="shared" si="2"/>
        <v>Khá</v>
      </c>
      <c r="I40" s="35">
        <v>7.6</v>
      </c>
      <c r="J40" s="30"/>
    </row>
    <row r="41" spans="1:10" s="8" customFormat="1" ht="15.95" customHeight="1" x14ac:dyDescent="0.2">
      <c r="A41" s="21">
        <v>30</v>
      </c>
      <c r="B41" s="22" t="s">
        <v>362</v>
      </c>
      <c r="C41" s="23" t="s">
        <v>363</v>
      </c>
      <c r="D41" s="24" t="s">
        <v>364</v>
      </c>
      <c r="E41" s="10"/>
      <c r="F41" s="27" t="str">
        <f t="shared" si="0"/>
        <v>Không XL</v>
      </c>
      <c r="G41" s="28">
        <f t="shared" si="1"/>
        <v>68</v>
      </c>
      <c r="H41" s="29" t="str">
        <f t="shared" si="2"/>
        <v>TB</v>
      </c>
      <c r="I41" s="35">
        <v>6.8</v>
      </c>
      <c r="J41" s="30"/>
    </row>
    <row r="42" spans="1:10" s="8" customFormat="1" ht="15.95" customHeight="1" x14ac:dyDescent="0.2">
      <c r="A42" s="21">
        <v>31</v>
      </c>
      <c r="B42" s="22" t="s">
        <v>365</v>
      </c>
      <c r="C42" s="23" t="s">
        <v>162</v>
      </c>
      <c r="D42" s="24" t="s">
        <v>366</v>
      </c>
      <c r="E42" s="10"/>
      <c r="F42" s="27" t="str">
        <f t="shared" si="0"/>
        <v>Không XL</v>
      </c>
      <c r="G42" s="28">
        <f t="shared" si="1"/>
        <v>80</v>
      </c>
      <c r="H42" s="29" t="str">
        <f t="shared" si="2"/>
        <v>Tốt</v>
      </c>
      <c r="I42" s="35">
        <v>9</v>
      </c>
      <c r="J42" s="30"/>
    </row>
    <row r="43" spans="1:10" s="8" customFormat="1" ht="15.95" customHeight="1" x14ac:dyDescent="0.2">
      <c r="A43" s="21">
        <v>32</v>
      </c>
      <c r="B43" s="22" t="s">
        <v>367</v>
      </c>
      <c r="C43" s="23" t="s">
        <v>368</v>
      </c>
      <c r="D43" s="24" t="s">
        <v>369</v>
      </c>
      <c r="E43" s="10"/>
      <c r="F43" s="27" t="str">
        <f t="shared" si="0"/>
        <v>Không XL</v>
      </c>
      <c r="G43" s="28">
        <f t="shared" si="1"/>
        <v>0</v>
      </c>
      <c r="H43" s="29" t="str">
        <f t="shared" si="2"/>
        <v>Không XL</v>
      </c>
      <c r="I43" s="36">
        <v>0</v>
      </c>
      <c r="J43" s="30" t="s">
        <v>1440</v>
      </c>
    </row>
    <row r="44" spans="1:10" s="8" customFormat="1" ht="15.95" customHeight="1" x14ac:dyDescent="0.2">
      <c r="A44" s="21">
        <v>33</v>
      </c>
      <c r="B44" s="22" t="s">
        <v>370</v>
      </c>
      <c r="C44" s="23" t="s">
        <v>371</v>
      </c>
      <c r="D44" s="24" t="s">
        <v>109</v>
      </c>
      <c r="E44" s="10"/>
      <c r="F44" s="27" t="str">
        <f t="shared" si="0"/>
        <v>Không XL</v>
      </c>
      <c r="G44" s="28">
        <f t="shared" si="1"/>
        <v>70</v>
      </c>
      <c r="H44" s="29" t="str">
        <f t="shared" si="2"/>
        <v>Khá</v>
      </c>
      <c r="I44" s="35">
        <v>7.1</v>
      </c>
      <c r="J44" s="30"/>
    </row>
    <row r="45" spans="1:10" s="8" customFormat="1" ht="15.95" customHeight="1" x14ac:dyDescent="0.2">
      <c r="A45" s="21">
        <v>34</v>
      </c>
      <c r="B45" s="22" t="s">
        <v>372</v>
      </c>
      <c r="C45" s="23" t="s">
        <v>106</v>
      </c>
      <c r="D45" s="24" t="s">
        <v>109</v>
      </c>
      <c r="E45" s="10"/>
      <c r="F45" s="27" t="str">
        <f t="shared" si="0"/>
        <v>Không XL</v>
      </c>
      <c r="G45" s="28">
        <f t="shared" si="1"/>
        <v>63.3</v>
      </c>
      <c r="H45" s="29" t="str">
        <f t="shared" si="2"/>
        <v>TB</v>
      </c>
      <c r="I45" s="35">
        <v>6.33</v>
      </c>
      <c r="J45" s="30"/>
    </row>
    <row r="46" spans="1:10" s="8" customFormat="1" ht="15.95" customHeight="1" x14ac:dyDescent="0.2">
      <c r="A46" s="21">
        <v>35</v>
      </c>
      <c r="B46" s="22" t="s">
        <v>373</v>
      </c>
      <c r="C46" s="23" t="s">
        <v>106</v>
      </c>
      <c r="D46" s="24" t="s">
        <v>192</v>
      </c>
      <c r="E46" s="10"/>
      <c r="F46" s="27" t="str">
        <f t="shared" si="0"/>
        <v>Không XL</v>
      </c>
      <c r="G46" s="28">
        <f t="shared" si="1"/>
        <v>80</v>
      </c>
      <c r="H46" s="29" t="str">
        <f t="shared" si="2"/>
        <v>Tốt</v>
      </c>
      <c r="I46" s="35">
        <v>9</v>
      </c>
      <c r="J46" s="30"/>
    </row>
    <row r="47" spans="1:10" s="8" customFormat="1" ht="15.95" customHeight="1" x14ac:dyDescent="0.2">
      <c r="A47" s="21">
        <v>36</v>
      </c>
      <c r="B47" s="22" t="s">
        <v>374</v>
      </c>
      <c r="C47" s="23" t="s">
        <v>375</v>
      </c>
      <c r="D47" s="24" t="s">
        <v>376</v>
      </c>
      <c r="E47" s="10"/>
      <c r="F47" s="27" t="str">
        <f t="shared" si="0"/>
        <v>Không XL</v>
      </c>
      <c r="G47" s="28">
        <f t="shared" si="1"/>
        <v>70</v>
      </c>
      <c r="H47" s="29" t="str">
        <f t="shared" si="2"/>
        <v>Khá</v>
      </c>
      <c r="I47" s="35">
        <v>8</v>
      </c>
      <c r="J47" s="30"/>
    </row>
    <row r="48" spans="1:10" s="8" customFormat="1" ht="15.95" customHeight="1" x14ac:dyDescent="0.2">
      <c r="A48" s="21">
        <v>37</v>
      </c>
      <c r="B48" s="22" t="s">
        <v>377</v>
      </c>
      <c r="C48" s="23" t="s">
        <v>288</v>
      </c>
      <c r="D48" s="24" t="s">
        <v>376</v>
      </c>
      <c r="E48" s="10"/>
      <c r="F48" s="27" t="str">
        <f t="shared" si="0"/>
        <v>Không XL</v>
      </c>
      <c r="G48" s="28">
        <f t="shared" si="1"/>
        <v>60</v>
      </c>
      <c r="H48" s="29" t="str">
        <f t="shared" si="2"/>
        <v>TB</v>
      </c>
      <c r="I48" s="35">
        <v>6</v>
      </c>
      <c r="J48" s="30"/>
    </row>
    <row r="49" spans="1:10" s="8" customFormat="1" ht="15.95" customHeight="1" x14ac:dyDescent="0.2">
      <c r="A49" s="21">
        <v>38</v>
      </c>
      <c r="B49" s="22" t="s">
        <v>378</v>
      </c>
      <c r="C49" s="23" t="s">
        <v>48</v>
      </c>
      <c r="D49" s="24" t="s">
        <v>379</v>
      </c>
      <c r="E49" s="10"/>
      <c r="F49" s="27" t="str">
        <f t="shared" si="0"/>
        <v>Không XL</v>
      </c>
      <c r="G49" s="28">
        <f t="shared" si="1"/>
        <v>66.7</v>
      </c>
      <c r="H49" s="29" t="str">
        <f t="shared" si="2"/>
        <v>TB</v>
      </c>
      <c r="I49" s="35">
        <v>6.67</v>
      </c>
      <c r="J49" s="30"/>
    </row>
    <row r="50" spans="1:10" s="8" customFormat="1" ht="15.95" customHeight="1" x14ac:dyDescent="0.2">
      <c r="A50" s="21">
        <v>39</v>
      </c>
      <c r="B50" s="22" t="s">
        <v>380</v>
      </c>
      <c r="C50" s="23" t="s">
        <v>48</v>
      </c>
      <c r="D50" s="24" t="s">
        <v>381</v>
      </c>
      <c r="E50" s="10"/>
      <c r="F50" s="27" t="str">
        <f t="shared" si="0"/>
        <v>Không XL</v>
      </c>
      <c r="G50" s="28">
        <f t="shared" si="1"/>
        <v>80</v>
      </c>
      <c r="H50" s="29" t="str">
        <f t="shared" si="2"/>
        <v>Tốt</v>
      </c>
      <c r="I50" s="35">
        <v>9</v>
      </c>
      <c r="J50" s="30"/>
    </row>
    <row r="51" spans="1:10" s="8" customFormat="1" ht="15.95" customHeight="1" x14ac:dyDescent="0.2">
      <c r="A51" s="21">
        <v>40</v>
      </c>
      <c r="B51" s="22" t="s">
        <v>382</v>
      </c>
      <c r="C51" s="23" t="s">
        <v>383</v>
      </c>
      <c r="D51" s="24" t="s">
        <v>384</v>
      </c>
      <c r="E51" s="10"/>
      <c r="F51" s="27" t="str">
        <f t="shared" si="0"/>
        <v>Không XL</v>
      </c>
      <c r="G51" s="28">
        <f t="shared" si="1"/>
        <v>0</v>
      </c>
      <c r="H51" s="29" t="str">
        <f t="shared" si="2"/>
        <v>Không XL</v>
      </c>
      <c r="I51" s="36">
        <v>0</v>
      </c>
      <c r="J51" s="30" t="s">
        <v>1440</v>
      </c>
    </row>
    <row r="52" spans="1:10" s="8" customFormat="1" ht="15.95" customHeight="1" x14ac:dyDescent="0.2">
      <c r="A52" s="21">
        <v>41</v>
      </c>
      <c r="B52" s="22" t="s">
        <v>385</v>
      </c>
      <c r="C52" s="23" t="s">
        <v>386</v>
      </c>
      <c r="D52" s="24" t="s">
        <v>387</v>
      </c>
      <c r="E52" s="10"/>
      <c r="F52" s="27" t="str">
        <f t="shared" si="0"/>
        <v>Không XL</v>
      </c>
      <c r="G52" s="28">
        <f t="shared" si="1"/>
        <v>62.699999999999996</v>
      </c>
      <c r="H52" s="29" t="str">
        <f t="shared" si="2"/>
        <v>TB</v>
      </c>
      <c r="I52" s="35">
        <v>6.27</v>
      </c>
      <c r="J52" s="30"/>
    </row>
    <row r="53" spans="1:10" s="8" customFormat="1" ht="15.95" customHeight="1" x14ac:dyDescent="0.2">
      <c r="A53" s="21">
        <v>42</v>
      </c>
      <c r="B53" s="22" t="s">
        <v>388</v>
      </c>
      <c r="C53" s="23" t="s">
        <v>389</v>
      </c>
      <c r="D53" s="24" t="s">
        <v>390</v>
      </c>
      <c r="E53" s="10"/>
      <c r="F53" s="27" t="str">
        <f t="shared" si="0"/>
        <v>Không XL</v>
      </c>
      <c r="G53" s="28">
        <f t="shared" si="1"/>
        <v>54</v>
      </c>
      <c r="H53" s="29" t="str">
        <f t="shared" si="2"/>
        <v>TB</v>
      </c>
      <c r="I53" s="35">
        <v>5.4</v>
      </c>
      <c r="J53" s="30"/>
    </row>
    <row r="54" spans="1:10" s="8" customFormat="1" ht="15.95" customHeight="1" x14ac:dyDescent="0.2">
      <c r="A54" s="21">
        <v>43</v>
      </c>
      <c r="B54" s="22" t="s">
        <v>391</v>
      </c>
      <c r="C54" s="23" t="s">
        <v>392</v>
      </c>
      <c r="D54" s="24" t="s">
        <v>200</v>
      </c>
      <c r="E54" s="10"/>
      <c r="F54" s="27" t="str">
        <f t="shared" si="0"/>
        <v>Không XL</v>
      </c>
      <c r="G54" s="28">
        <f t="shared" si="1"/>
        <v>70</v>
      </c>
      <c r="H54" s="29" t="str">
        <f t="shared" si="2"/>
        <v>Khá</v>
      </c>
      <c r="I54" s="35">
        <v>7.3</v>
      </c>
      <c r="J54" s="30"/>
    </row>
    <row r="55" spans="1:10" s="8" customFormat="1" ht="15.95" customHeight="1" x14ac:dyDescent="0.2">
      <c r="A55" s="21">
        <v>44</v>
      </c>
      <c r="B55" s="22" t="s">
        <v>393</v>
      </c>
      <c r="C55" s="23" t="s">
        <v>327</v>
      </c>
      <c r="D55" s="24" t="s">
        <v>297</v>
      </c>
      <c r="E55" s="10"/>
      <c r="F55" s="27" t="str">
        <f t="shared" si="0"/>
        <v>Không XL</v>
      </c>
      <c r="G55" s="28">
        <f t="shared" si="1"/>
        <v>70</v>
      </c>
      <c r="H55" s="29" t="str">
        <f t="shared" si="2"/>
        <v>Khá</v>
      </c>
      <c r="I55" s="35">
        <v>7.8</v>
      </c>
      <c r="J55" s="30"/>
    </row>
    <row r="56" spans="1:10" s="8" customFormat="1" ht="15.95" customHeight="1" x14ac:dyDescent="0.2">
      <c r="A56" s="21">
        <v>45</v>
      </c>
      <c r="B56" s="22" t="s">
        <v>394</v>
      </c>
      <c r="C56" s="23" t="s">
        <v>395</v>
      </c>
      <c r="D56" s="24" t="s">
        <v>396</v>
      </c>
      <c r="E56" s="10"/>
      <c r="F56" s="27" t="str">
        <f t="shared" si="0"/>
        <v>Không XL</v>
      </c>
      <c r="G56" s="28">
        <f t="shared" si="1"/>
        <v>70</v>
      </c>
      <c r="H56" s="29" t="str">
        <f t="shared" si="2"/>
        <v>Khá</v>
      </c>
      <c r="I56" s="35">
        <v>8.4499999999999993</v>
      </c>
      <c r="J56" s="30"/>
    </row>
    <row r="57" spans="1:10" ht="18" customHeight="1" x14ac:dyDescent="0.25">
      <c r="C57" s="41" t="s">
        <v>11</v>
      </c>
      <c r="D57" s="41"/>
      <c r="E57" s="41"/>
      <c r="F57" s="41"/>
      <c r="G57" s="41"/>
      <c r="H57" s="41"/>
      <c r="I57" s="41"/>
      <c r="J57" s="41"/>
    </row>
    <row r="58" spans="1:10" ht="17.100000000000001" customHeight="1" x14ac:dyDescent="0.25">
      <c r="C58" s="42" t="s">
        <v>12</v>
      </c>
      <c r="D58" s="11"/>
      <c r="E58" s="43" t="s">
        <v>6</v>
      </c>
      <c r="F58" s="44"/>
      <c r="G58" s="43" t="s">
        <v>7</v>
      </c>
      <c r="H58" s="44"/>
      <c r="I58" s="32"/>
      <c r="J58" s="42" t="s">
        <v>8</v>
      </c>
    </row>
    <row r="59" spans="1:10" s="8" customFormat="1" ht="17.100000000000001" customHeight="1" x14ac:dyDescent="0.2">
      <c r="C59" s="42"/>
      <c r="D59" s="12"/>
      <c r="E59" s="9" t="s">
        <v>13</v>
      </c>
      <c r="F59" s="13" t="s">
        <v>14</v>
      </c>
      <c r="G59" s="9" t="s">
        <v>13</v>
      </c>
      <c r="H59" s="13" t="s">
        <v>14</v>
      </c>
      <c r="I59" s="13"/>
      <c r="J59" s="42"/>
    </row>
    <row r="60" spans="1:10" ht="17.100000000000001" customHeight="1" x14ac:dyDescent="0.25">
      <c r="C60" s="14" t="s">
        <v>15</v>
      </c>
      <c r="D60" s="34"/>
      <c r="E60" s="15">
        <f>COUNTIF(F12:F56,"XS")</f>
        <v>0</v>
      </c>
      <c r="F60" s="16">
        <f>E60*100/$A$56</f>
        <v>0</v>
      </c>
      <c r="G60" s="15">
        <f>COUNTIF(H12:H56,"XS")</f>
        <v>1</v>
      </c>
      <c r="H60" s="16">
        <f>G60*100/$A$56</f>
        <v>2.2222222222222223</v>
      </c>
      <c r="I60" s="16"/>
      <c r="J60" s="17"/>
    </row>
    <row r="61" spans="1:10" ht="17.100000000000001" customHeight="1" x14ac:dyDescent="0.25">
      <c r="C61" s="14" t="s">
        <v>16</v>
      </c>
      <c r="D61" s="34"/>
      <c r="E61" s="15">
        <f>COUNTIF(F12:F56,"Tốt")</f>
        <v>0</v>
      </c>
      <c r="F61" s="16">
        <f t="shared" ref="F61:F65" si="3">E61*100/$A$56</f>
        <v>0</v>
      </c>
      <c r="G61" s="15">
        <f>COUNTIF(H12:H56,"Tốt")</f>
        <v>18</v>
      </c>
      <c r="H61" s="16">
        <f t="shared" ref="H61:H65" si="4">G61*100/$A$56</f>
        <v>40</v>
      </c>
      <c r="I61" s="16"/>
      <c r="J61" s="17"/>
    </row>
    <row r="62" spans="1:10" ht="17.100000000000001" customHeight="1" x14ac:dyDescent="0.25">
      <c r="C62" s="14" t="s">
        <v>17</v>
      </c>
      <c r="D62" s="34"/>
      <c r="E62" s="15">
        <f>COUNTIF(F12:F56,"Khá")</f>
        <v>0</v>
      </c>
      <c r="F62" s="16">
        <f t="shared" si="3"/>
        <v>0</v>
      </c>
      <c r="G62" s="15">
        <f>COUNTIF(H12:H56,"Khá")</f>
        <v>10</v>
      </c>
      <c r="H62" s="16">
        <f t="shared" si="4"/>
        <v>22.222222222222221</v>
      </c>
      <c r="I62" s="16"/>
      <c r="J62" s="17"/>
    </row>
    <row r="63" spans="1:10" ht="17.100000000000001" customHeight="1" x14ac:dyDescent="0.25">
      <c r="C63" s="14" t="s">
        <v>18</v>
      </c>
      <c r="D63" s="34"/>
      <c r="E63" s="15">
        <f>COUNTIF(F12:F56,"TB")</f>
        <v>0</v>
      </c>
      <c r="F63" s="16">
        <f t="shared" si="3"/>
        <v>0</v>
      </c>
      <c r="G63" s="15">
        <f>COUNTIF(H12:H56,"TB")</f>
        <v>11</v>
      </c>
      <c r="H63" s="16">
        <f t="shared" si="4"/>
        <v>24.444444444444443</v>
      </c>
      <c r="I63" s="16"/>
      <c r="J63" s="17"/>
    </row>
    <row r="64" spans="1:10" ht="17.100000000000001" customHeight="1" x14ac:dyDescent="0.25">
      <c r="C64" s="14" t="s">
        <v>19</v>
      </c>
      <c r="D64" s="34"/>
      <c r="E64" s="15">
        <f>COUNTIF(F12:F56,"Yếu")</f>
        <v>0</v>
      </c>
      <c r="F64" s="16">
        <f t="shared" si="3"/>
        <v>0</v>
      </c>
      <c r="G64" s="15">
        <f>COUNTIF(H12:H56,"Yếu")</f>
        <v>0</v>
      </c>
      <c r="H64" s="16">
        <f t="shared" si="4"/>
        <v>0</v>
      </c>
      <c r="I64" s="16"/>
      <c r="J64" s="17"/>
    </row>
    <row r="65" spans="1:10" ht="17.100000000000001" customHeight="1" x14ac:dyDescent="0.25">
      <c r="C65" s="14" t="s">
        <v>25</v>
      </c>
      <c r="D65" s="34"/>
      <c r="E65" s="15">
        <f>COUNTIF(F12:F56,"Không XL")</f>
        <v>45</v>
      </c>
      <c r="F65" s="16">
        <f t="shared" si="3"/>
        <v>100</v>
      </c>
      <c r="G65" s="15">
        <f>COUNTIF(H12:H56,"Không XL")</f>
        <v>5</v>
      </c>
      <c r="H65" s="16">
        <f t="shared" si="4"/>
        <v>11.111111111111111</v>
      </c>
      <c r="I65" s="16"/>
      <c r="J65" s="17"/>
    </row>
    <row r="66" spans="1:10" ht="9.9499999999999993" customHeight="1" x14ac:dyDescent="0.25">
      <c r="C66" s="18"/>
      <c r="D66" s="18"/>
      <c r="F66" s="19"/>
    </row>
    <row r="67" spans="1:10" ht="17.100000000000001" customHeight="1" x14ac:dyDescent="0.25">
      <c r="E67" s="45" t="s">
        <v>24</v>
      </c>
      <c r="F67" s="45"/>
      <c r="G67" s="45"/>
      <c r="H67" s="45"/>
      <c r="I67" s="45"/>
      <c r="J67" s="45"/>
    </row>
    <row r="68" spans="1:10" ht="17.100000000000001" customHeight="1" x14ac:dyDescent="0.25">
      <c r="A68" s="40" t="s">
        <v>27</v>
      </c>
      <c r="B68" s="40"/>
      <c r="C68" s="40"/>
      <c r="D68" s="40"/>
      <c r="E68" s="40"/>
      <c r="F68" s="40" t="s">
        <v>6</v>
      </c>
      <c r="G68" s="40"/>
      <c r="H68" s="40"/>
      <c r="I68" s="31"/>
      <c r="J68" s="20" t="s">
        <v>20</v>
      </c>
    </row>
    <row r="69" spans="1:10" ht="17.100000000000001" customHeight="1" x14ac:dyDescent="0.25"/>
    <row r="70" spans="1:10" ht="17.100000000000001" customHeight="1" x14ac:dyDescent="0.25"/>
    <row r="71" spans="1:10" ht="17.100000000000001" customHeight="1" x14ac:dyDescent="0.25"/>
    <row r="72" spans="1:10" ht="18" customHeight="1" x14ac:dyDescent="0.25"/>
    <row r="73" spans="1:10" ht="18" customHeight="1" x14ac:dyDescent="0.25"/>
    <row r="74" spans="1:10" ht="18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sheetProtection algorithmName="SHA-512" hashValue="Z5ppzdhe5TeivhoMsLQJks1aA3OQOhiZaPh6xVqSpCp8ZfO8jes2d1hSX3N/yP0Abk3bXfNt7xVa7YtEiRi1Xg==" saltValue="sOlzmWv1MIqRef/8z8fTJ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8:E68"/>
    <mergeCell ref="F68:H68"/>
    <mergeCell ref="C57:J57"/>
    <mergeCell ref="C58:C59"/>
    <mergeCell ref="E58:F58"/>
    <mergeCell ref="G58:H58"/>
    <mergeCell ref="J58:J59"/>
    <mergeCell ref="E67:J67"/>
  </mergeCells>
  <conditionalFormatting sqref="F12:F56">
    <cfRule type="cellIs" dxfId="90" priority="4" stopIfTrue="1" operator="equal">
      <formula>"SVG"</formula>
    </cfRule>
    <cfRule type="cellIs" dxfId="89" priority="5" stopIfTrue="1" operator="equal">
      <formula>"SVXS"</formula>
    </cfRule>
  </conditionalFormatting>
  <conditionalFormatting sqref="H12:H56">
    <cfRule type="cellIs" dxfId="88" priority="2" stopIfTrue="1" operator="equal">
      <formula>"SVG"</formula>
    </cfRule>
    <cfRule type="cellIs" dxfId="87" priority="3" stopIfTrue="1" operator="equal">
      <formula>"SVXS"</formula>
    </cfRule>
  </conditionalFormatting>
  <conditionalFormatting sqref="I12:I56">
    <cfRule type="cellIs" dxfId="86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0D809-ABA7-41A5-A91C-4F1DC9FFDCF7}">
  <dimension ref="A1:O75"/>
  <sheetViews>
    <sheetView topLeftCell="A13" zoomScaleNormal="100" workbookViewId="0">
      <selection activeCell="J30" sqref="J30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397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398</v>
      </c>
      <c r="C12" s="23" t="s">
        <v>371</v>
      </c>
      <c r="D12" s="24" t="s">
        <v>215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9</v>
      </c>
      <c r="J12" s="30"/>
    </row>
    <row r="13" spans="1:15" s="8" customFormat="1" ht="15.95" customHeight="1" x14ac:dyDescent="0.2">
      <c r="A13" s="21">
        <v>2</v>
      </c>
      <c r="B13" s="22" t="s">
        <v>399</v>
      </c>
      <c r="C13" s="23" t="s">
        <v>400</v>
      </c>
      <c r="D13" s="24" t="s">
        <v>252</v>
      </c>
      <c r="E13" s="10"/>
      <c r="F13" s="27" t="str">
        <f t="shared" ref="F13:F42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42" si="1">IF(I13&gt;=9,80,IF(I13&gt;=7,70,I13*10))</f>
        <v>80</v>
      </c>
      <c r="H13" s="29" t="str">
        <f t="shared" ref="H13:H42" si="2">IF(AND(G13&gt;=90),"XS",IF(AND(G13&gt;=80),"Tốt",IF(AND(G13&gt;=70),"Khá",IF(AND(G13&gt;=60),"TB",IF(AND(G13&gt;=50),"TB",IF(AND(G13&lt;50),IF(AND(G13&gt;0),"Yếu",IF(AND(G13=0),"Không XL"," "))))))))</f>
        <v>Tốt</v>
      </c>
      <c r="I13" s="35">
        <v>9</v>
      </c>
      <c r="J13" s="30"/>
    </row>
    <row r="14" spans="1:15" s="8" customFormat="1" ht="15.95" customHeight="1" x14ac:dyDescent="0.2">
      <c r="A14" s="21">
        <v>3</v>
      </c>
      <c r="B14" s="22" t="s">
        <v>401</v>
      </c>
      <c r="C14" s="23" t="s">
        <v>402</v>
      </c>
      <c r="D14" s="24" t="s">
        <v>37</v>
      </c>
      <c r="E14" s="10"/>
      <c r="F14" s="27" t="str">
        <f t="shared" si="0"/>
        <v>Không XL</v>
      </c>
      <c r="G14" s="28">
        <v>35</v>
      </c>
      <c r="H14" s="29" t="str">
        <f t="shared" si="2"/>
        <v>Yếu</v>
      </c>
      <c r="I14" s="36">
        <v>0</v>
      </c>
      <c r="J14" s="30" t="s">
        <v>1441</v>
      </c>
    </row>
    <row r="15" spans="1:15" s="8" customFormat="1" ht="15.95" customHeight="1" x14ac:dyDescent="0.2">
      <c r="A15" s="21">
        <v>4</v>
      </c>
      <c r="B15" s="22" t="s">
        <v>403</v>
      </c>
      <c r="C15" s="23" t="s">
        <v>321</v>
      </c>
      <c r="D15" s="24" t="s">
        <v>37</v>
      </c>
      <c r="E15" s="10"/>
      <c r="F15" s="27" t="str">
        <f t="shared" si="0"/>
        <v>Không XL</v>
      </c>
      <c r="G15" s="28">
        <f t="shared" si="1"/>
        <v>80</v>
      </c>
      <c r="H15" s="29" t="str">
        <f t="shared" si="2"/>
        <v>Tốt</v>
      </c>
      <c r="I15" s="35">
        <v>10</v>
      </c>
      <c r="J15" s="30"/>
    </row>
    <row r="16" spans="1:15" s="8" customFormat="1" ht="15.95" customHeight="1" x14ac:dyDescent="0.2">
      <c r="A16" s="21">
        <v>5</v>
      </c>
      <c r="B16" s="22" t="s">
        <v>404</v>
      </c>
      <c r="C16" s="23" t="s">
        <v>405</v>
      </c>
      <c r="D16" s="24" t="s">
        <v>330</v>
      </c>
      <c r="E16" s="10"/>
      <c r="F16" s="27" t="str">
        <f t="shared" si="0"/>
        <v>Không XL</v>
      </c>
      <c r="G16" s="28">
        <f t="shared" si="1"/>
        <v>53.3</v>
      </c>
      <c r="H16" s="29" t="str">
        <f t="shared" si="2"/>
        <v>TB</v>
      </c>
      <c r="I16" s="35">
        <v>5.33</v>
      </c>
      <c r="J16" s="30"/>
    </row>
    <row r="17" spans="1:10" s="8" customFormat="1" ht="15.95" customHeight="1" x14ac:dyDescent="0.2">
      <c r="A17" s="21">
        <v>6</v>
      </c>
      <c r="B17" s="22" t="s">
        <v>406</v>
      </c>
      <c r="C17" s="23" t="s">
        <v>48</v>
      </c>
      <c r="D17" s="24" t="s">
        <v>407</v>
      </c>
      <c r="E17" s="10"/>
      <c r="F17" s="27" t="str">
        <f t="shared" si="0"/>
        <v>Không XL</v>
      </c>
      <c r="G17" s="28">
        <f t="shared" si="1"/>
        <v>80</v>
      </c>
      <c r="H17" s="29" t="str">
        <f t="shared" si="2"/>
        <v>Tốt</v>
      </c>
      <c r="I17" s="35">
        <v>9</v>
      </c>
      <c r="J17" s="30"/>
    </row>
    <row r="18" spans="1:10" s="8" customFormat="1" ht="15.95" customHeight="1" x14ac:dyDescent="0.2">
      <c r="A18" s="21">
        <v>7</v>
      </c>
      <c r="B18" s="22" t="s">
        <v>408</v>
      </c>
      <c r="C18" s="23" t="s">
        <v>409</v>
      </c>
      <c r="D18" s="24" t="s">
        <v>52</v>
      </c>
      <c r="E18" s="10"/>
      <c r="F18" s="27" t="str">
        <f t="shared" si="0"/>
        <v>Không XL</v>
      </c>
      <c r="G18" s="28">
        <f t="shared" si="1"/>
        <v>70</v>
      </c>
      <c r="H18" s="29" t="str">
        <f t="shared" si="2"/>
        <v>Khá</v>
      </c>
      <c r="I18" s="35">
        <v>8.5</v>
      </c>
      <c r="J18" s="30"/>
    </row>
    <row r="19" spans="1:10" s="8" customFormat="1" ht="15.95" customHeight="1" x14ac:dyDescent="0.2">
      <c r="A19" s="21">
        <v>8</v>
      </c>
      <c r="B19" s="22" t="s">
        <v>410</v>
      </c>
      <c r="C19" s="23" t="s">
        <v>411</v>
      </c>
      <c r="D19" s="24" t="s">
        <v>58</v>
      </c>
      <c r="E19" s="10"/>
      <c r="F19" s="27" t="str">
        <f t="shared" si="0"/>
        <v>Không XL</v>
      </c>
      <c r="G19" s="28">
        <f t="shared" si="1"/>
        <v>80</v>
      </c>
      <c r="H19" s="29" t="str">
        <f t="shared" si="2"/>
        <v>Tốt</v>
      </c>
      <c r="I19" s="35">
        <v>10</v>
      </c>
      <c r="J19" s="30"/>
    </row>
    <row r="20" spans="1:10" s="8" customFormat="1" ht="15.95" customHeight="1" x14ac:dyDescent="0.2">
      <c r="A20" s="21">
        <v>9</v>
      </c>
      <c r="B20" s="22" t="s">
        <v>412</v>
      </c>
      <c r="C20" s="23" t="s">
        <v>162</v>
      </c>
      <c r="D20" s="24" t="s">
        <v>413</v>
      </c>
      <c r="E20" s="10"/>
      <c r="F20" s="27" t="str">
        <f t="shared" si="0"/>
        <v>Không XL</v>
      </c>
      <c r="G20" s="28">
        <f t="shared" si="1"/>
        <v>80</v>
      </c>
      <c r="H20" s="29" t="str">
        <f t="shared" si="2"/>
        <v>Tốt</v>
      </c>
      <c r="I20" s="35">
        <v>10</v>
      </c>
      <c r="J20" s="30"/>
    </row>
    <row r="21" spans="1:10" s="8" customFormat="1" ht="15.95" customHeight="1" x14ac:dyDescent="0.2">
      <c r="A21" s="21">
        <v>10</v>
      </c>
      <c r="B21" s="22" t="s">
        <v>414</v>
      </c>
      <c r="C21" s="23" t="s">
        <v>415</v>
      </c>
      <c r="D21" s="24" t="s">
        <v>156</v>
      </c>
      <c r="E21" s="10"/>
      <c r="F21" s="27" t="str">
        <f t="shared" si="0"/>
        <v>Không XL</v>
      </c>
      <c r="G21" s="28">
        <v>35</v>
      </c>
      <c r="H21" s="29" t="str">
        <f t="shared" si="2"/>
        <v>Yếu</v>
      </c>
      <c r="I21" s="36">
        <v>0</v>
      </c>
      <c r="J21" s="30" t="s">
        <v>1441</v>
      </c>
    </row>
    <row r="22" spans="1:10" s="8" customFormat="1" ht="15.95" customHeight="1" x14ac:dyDescent="0.2">
      <c r="A22" s="21">
        <v>11</v>
      </c>
      <c r="B22" s="22" t="s">
        <v>416</v>
      </c>
      <c r="C22" s="23" t="s">
        <v>57</v>
      </c>
      <c r="D22" s="24" t="s">
        <v>339</v>
      </c>
      <c r="E22" s="10"/>
      <c r="F22" s="27" t="str">
        <f t="shared" si="0"/>
        <v>Không XL</v>
      </c>
      <c r="G22" s="28">
        <f t="shared" si="1"/>
        <v>80</v>
      </c>
      <c r="H22" s="29" t="str">
        <f t="shared" si="2"/>
        <v>Tốt</v>
      </c>
      <c r="I22" s="35">
        <v>10</v>
      </c>
      <c r="J22" s="30"/>
    </row>
    <row r="23" spans="1:10" s="8" customFormat="1" ht="15.95" customHeight="1" x14ac:dyDescent="0.2">
      <c r="A23" s="21">
        <v>12</v>
      </c>
      <c r="B23" s="22" t="s">
        <v>417</v>
      </c>
      <c r="C23" s="23" t="s">
        <v>418</v>
      </c>
      <c r="D23" s="24" t="s">
        <v>81</v>
      </c>
      <c r="E23" s="10"/>
      <c r="F23" s="27" t="str">
        <f t="shared" si="0"/>
        <v>Không XL</v>
      </c>
      <c r="G23" s="28">
        <f>IF(I23&gt;=9,80,IF(I23&gt;=7,70,I23*10))+8</f>
        <v>88</v>
      </c>
      <c r="H23" s="29" t="str">
        <f t="shared" si="2"/>
        <v>Tốt</v>
      </c>
      <c r="I23" s="35">
        <v>9.3000000000000007</v>
      </c>
      <c r="J23" s="30" t="s">
        <v>1425</v>
      </c>
    </row>
    <row r="24" spans="1:10" s="8" customFormat="1" ht="15.95" customHeight="1" x14ac:dyDescent="0.2">
      <c r="A24" s="21">
        <v>13</v>
      </c>
      <c r="B24" s="22" t="s">
        <v>419</v>
      </c>
      <c r="C24" s="23" t="s">
        <v>420</v>
      </c>
      <c r="D24" s="24" t="s">
        <v>167</v>
      </c>
      <c r="E24" s="10"/>
      <c r="F24" s="27" t="str">
        <f t="shared" si="0"/>
        <v>Không XL</v>
      </c>
      <c r="G24" s="28">
        <f t="shared" si="1"/>
        <v>70</v>
      </c>
      <c r="H24" s="29" t="str">
        <f t="shared" si="2"/>
        <v>Khá</v>
      </c>
      <c r="I24" s="35">
        <v>7.3</v>
      </c>
      <c r="J24" s="30"/>
    </row>
    <row r="25" spans="1:10" s="8" customFormat="1" ht="15.95" customHeight="1" x14ac:dyDescent="0.2">
      <c r="A25" s="21">
        <v>14</v>
      </c>
      <c r="B25" s="22" t="s">
        <v>421</v>
      </c>
      <c r="C25" s="23" t="s">
        <v>422</v>
      </c>
      <c r="D25" s="24" t="s">
        <v>170</v>
      </c>
      <c r="E25" s="10"/>
      <c r="F25" s="27" t="str">
        <f t="shared" si="0"/>
        <v>Không XL</v>
      </c>
      <c r="G25" s="28">
        <f t="shared" si="1"/>
        <v>80</v>
      </c>
      <c r="H25" s="29" t="str">
        <f t="shared" si="2"/>
        <v>Tốt</v>
      </c>
      <c r="I25" s="35">
        <v>9</v>
      </c>
      <c r="J25" s="30"/>
    </row>
    <row r="26" spans="1:10" s="8" customFormat="1" ht="15.95" customHeight="1" x14ac:dyDescent="0.2">
      <c r="A26" s="21">
        <v>15</v>
      </c>
      <c r="B26" s="22" t="s">
        <v>423</v>
      </c>
      <c r="C26" s="23" t="s">
        <v>149</v>
      </c>
      <c r="D26" s="24" t="s">
        <v>86</v>
      </c>
      <c r="E26" s="10"/>
      <c r="F26" s="27" t="str">
        <f t="shared" si="0"/>
        <v>Không XL</v>
      </c>
      <c r="G26" s="28">
        <f t="shared" si="1"/>
        <v>70</v>
      </c>
      <c r="H26" s="29" t="str">
        <f t="shared" si="2"/>
        <v>Khá</v>
      </c>
      <c r="I26" s="35">
        <v>8</v>
      </c>
      <c r="J26" s="30"/>
    </row>
    <row r="27" spans="1:10" s="8" customFormat="1" ht="15.95" customHeight="1" x14ac:dyDescent="0.2">
      <c r="A27" s="21">
        <v>16</v>
      </c>
      <c r="B27" s="22" t="s">
        <v>424</v>
      </c>
      <c r="C27" s="23" t="s">
        <v>100</v>
      </c>
      <c r="D27" s="24" t="s">
        <v>86</v>
      </c>
      <c r="E27" s="10"/>
      <c r="F27" s="27" t="str">
        <f t="shared" si="0"/>
        <v>Không XL</v>
      </c>
      <c r="G27" s="28">
        <f t="shared" si="1"/>
        <v>70</v>
      </c>
      <c r="H27" s="29" t="str">
        <f t="shared" si="2"/>
        <v>Khá</v>
      </c>
      <c r="I27" s="35">
        <v>8.3000000000000007</v>
      </c>
      <c r="J27" s="30"/>
    </row>
    <row r="28" spans="1:10" s="8" customFormat="1" ht="15.95" customHeight="1" x14ac:dyDescent="0.2">
      <c r="A28" s="21">
        <v>17</v>
      </c>
      <c r="B28" s="22" t="s">
        <v>425</v>
      </c>
      <c r="C28" s="23" t="s">
        <v>368</v>
      </c>
      <c r="D28" s="24" t="s">
        <v>89</v>
      </c>
      <c r="E28" s="10"/>
      <c r="F28" s="27" t="str">
        <f t="shared" si="0"/>
        <v>Không XL</v>
      </c>
      <c r="G28" s="28">
        <f t="shared" si="1"/>
        <v>80</v>
      </c>
      <c r="H28" s="29" t="str">
        <f t="shared" si="2"/>
        <v>Tốt</v>
      </c>
      <c r="I28" s="35">
        <v>9</v>
      </c>
      <c r="J28" s="30"/>
    </row>
    <row r="29" spans="1:10" s="8" customFormat="1" ht="15.95" customHeight="1" x14ac:dyDescent="0.2">
      <c r="A29" s="21">
        <v>18</v>
      </c>
      <c r="B29" s="22" t="s">
        <v>426</v>
      </c>
      <c r="C29" s="23" t="s">
        <v>100</v>
      </c>
      <c r="D29" s="24" t="s">
        <v>95</v>
      </c>
      <c r="E29" s="10"/>
      <c r="F29" s="27" t="str">
        <f t="shared" si="0"/>
        <v>Không XL</v>
      </c>
      <c r="G29" s="28">
        <v>50</v>
      </c>
      <c r="H29" s="29" t="str">
        <f t="shared" si="2"/>
        <v>TB</v>
      </c>
      <c r="I29" s="36">
        <v>0</v>
      </c>
      <c r="J29" s="30"/>
    </row>
    <row r="30" spans="1:10" s="8" customFormat="1" ht="15.95" customHeight="1" x14ac:dyDescent="0.2">
      <c r="A30" s="21">
        <v>19</v>
      </c>
      <c r="B30" s="22" t="s">
        <v>427</v>
      </c>
      <c r="C30" s="23" t="s">
        <v>428</v>
      </c>
      <c r="D30" s="24" t="s">
        <v>364</v>
      </c>
      <c r="E30" s="10"/>
      <c r="F30" s="27" t="str">
        <f t="shared" si="0"/>
        <v>Không XL</v>
      </c>
      <c r="G30" s="28">
        <f t="shared" si="1"/>
        <v>0</v>
      </c>
      <c r="H30" s="29" t="str">
        <f t="shared" si="2"/>
        <v>Không XL</v>
      </c>
      <c r="I30" s="36">
        <v>0</v>
      </c>
      <c r="J30" s="30" t="s">
        <v>1440</v>
      </c>
    </row>
    <row r="31" spans="1:10" s="8" customFormat="1" ht="15.95" customHeight="1" x14ac:dyDescent="0.2">
      <c r="A31" s="21">
        <v>20</v>
      </c>
      <c r="B31" s="22" t="s">
        <v>429</v>
      </c>
      <c r="C31" s="23" t="s">
        <v>149</v>
      </c>
      <c r="D31" s="24" t="s">
        <v>187</v>
      </c>
      <c r="E31" s="10"/>
      <c r="F31" s="27" t="str">
        <f t="shared" si="0"/>
        <v>Không XL</v>
      </c>
      <c r="G31" s="28">
        <f t="shared" si="1"/>
        <v>70</v>
      </c>
      <c r="H31" s="29" t="str">
        <f t="shared" si="2"/>
        <v>Khá</v>
      </c>
      <c r="I31" s="35">
        <v>8</v>
      </c>
      <c r="J31" s="30"/>
    </row>
    <row r="32" spans="1:10" s="8" customFormat="1" ht="15.95" customHeight="1" x14ac:dyDescent="0.2">
      <c r="A32" s="21">
        <v>21</v>
      </c>
      <c r="B32" s="22" t="s">
        <v>430</v>
      </c>
      <c r="C32" s="23" t="s">
        <v>431</v>
      </c>
      <c r="D32" s="24" t="s">
        <v>369</v>
      </c>
      <c r="E32" s="10"/>
      <c r="F32" s="27" t="str">
        <f t="shared" si="0"/>
        <v>Không XL</v>
      </c>
      <c r="G32" s="28">
        <f t="shared" si="1"/>
        <v>70</v>
      </c>
      <c r="H32" s="29" t="str">
        <f t="shared" si="2"/>
        <v>Khá</v>
      </c>
      <c r="I32" s="35">
        <v>8.3000000000000007</v>
      </c>
      <c r="J32" s="30"/>
    </row>
    <row r="33" spans="1:10" s="8" customFormat="1" ht="15.95" customHeight="1" x14ac:dyDescent="0.2">
      <c r="A33" s="21">
        <v>22</v>
      </c>
      <c r="B33" s="22" t="s">
        <v>432</v>
      </c>
      <c r="C33" s="23" t="s">
        <v>48</v>
      </c>
      <c r="D33" s="24" t="s">
        <v>369</v>
      </c>
      <c r="E33" s="10"/>
      <c r="F33" s="27" t="str">
        <f t="shared" si="0"/>
        <v>Không XL</v>
      </c>
      <c r="G33" s="28">
        <f t="shared" si="1"/>
        <v>70</v>
      </c>
      <c r="H33" s="29" t="str">
        <f t="shared" si="2"/>
        <v>Khá</v>
      </c>
      <c r="I33" s="35">
        <v>8</v>
      </c>
      <c r="J33" s="30"/>
    </row>
    <row r="34" spans="1:10" s="8" customFormat="1" ht="15.95" customHeight="1" x14ac:dyDescent="0.2">
      <c r="A34" s="21">
        <v>23</v>
      </c>
      <c r="B34" s="22" t="s">
        <v>433</v>
      </c>
      <c r="C34" s="23" t="s">
        <v>434</v>
      </c>
      <c r="D34" s="24" t="s">
        <v>435</v>
      </c>
      <c r="E34" s="10"/>
      <c r="F34" s="27" t="str">
        <f t="shared" si="0"/>
        <v>Không XL</v>
      </c>
      <c r="G34" s="28">
        <f t="shared" si="1"/>
        <v>0</v>
      </c>
      <c r="H34" s="29" t="str">
        <f t="shared" si="2"/>
        <v>Không XL</v>
      </c>
      <c r="I34" s="36">
        <v>0</v>
      </c>
      <c r="J34" s="30" t="s">
        <v>1440</v>
      </c>
    </row>
    <row r="35" spans="1:10" s="8" customFormat="1" ht="15.95" customHeight="1" x14ac:dyDescent="0.2">
      <c r="A35" s="21">
        <v>24</v>
      </c>
      <c r="B35" s="22" t="s">
        <v>436</v>
      </c>
      <c r="C35" s="23" t="s">
        <v>162</v>
      </c>
      <c r="D35" s="24" t="s">
        <v>376</v>
      </c>
      <c r="E35" s="10"/>
      <c r="F35" s="27" t="str">
        <f t="shared" si="0"/>
        <v>Không XL</v>
      </c>
      <c r="G35" s="28">
        <f t="shared" si="1"/>
        <v>70</v>
      </c>
      <c r="H35" s="29" t="str">
        <f t="shared" si="2"/>
        <v>Khá</v>
      </c>
      <c r="I35" s="35">
        <v>8</v>
      </c>
      <c r="J35" s="30"/>
    </row>
    <row r="36" spans="1:10" s="8" customFormat="1" ht="15.95" customHeight="1" x14ac:dyDescent="0.2">
      <c r="A36" s="21">
        <v>25</v>
      </c>
      <c r="B36" s="22" t="s">
        <v>437</v>
      </c>
      <c r="C36" s="23" t="s">
        <v>438</v>
      </c>
      <c r="D36" s="24" t="s">
        <v>117</v>
      </c>
      <c r="E36" s="10"/>
      <c r="F36" s="27" t="str">
        <f t="shared" si="0"/>
        <v>Không XL</v>
      </c>
      <c r="G36" s="28">
        <f t="shared" si="1"/>
        <v>66.7</v>
      </c>
      <c r="H36" s="29" t="str">
        <f t="shared" si="2"/>
        <v>TB</v>
      </c>
      <c r="I36" s="35">
        <v>6.67</v>
      </c>
      <c r="J36" s="30"/>
    </row>
    <row r="37" spans="1:10" s="8" customFormat="1" ht="15.95" customHeight="1" x14ac:dyDescent="0.2">
      <c r="A37" s="21">
        <v>26</v>
      </c>
      <c r="B37" s="22" t="s">
        <v>439</v>
      </c>
      <c r="C37" s="23" t="s">
        <v>106</v>
      </c>
      <c r="D37" s="24" t="s">
        <v>440</v>
      </c>
      <c r="E37" s="10"/>
      <c r="F37" s="27" t="str">
        <f t="shared" si="0"/>
        <v>Không XL</v>
      </c>
      <c r="G37" s="28">
        <f t="shared" si="1"/>
        <v>70</v>
      </c>
      <c r="H37" s="29" t="str">
        <f t="shared" si="2"/>
        <v>Khá</v>
      </c>
      <c r="I37" s="35">
        <v>8</v>
      </c>
      <c r="J37" s="30"/>
    </row>
    <row r="38" spans="1:10" s="8" customFormat="1" ht="15.95" customHeight="1" x14ac:dyDescent="0.2">
      <c r="A38" s="21">
        <v>27</v>
      </c>
      <c r="B38" s="22" t="s">
        <v>441</v>
      </c>
      <c r="C38" s="23" t="s">
        <v>48</v>
      </c>
      <c r="D38" s="24" t="s">
        <v>387</v>
      </c>
      <c r="E38" s="10"/>
      <c r="F38" s="27" t="str">
        <f t="shared" si="0"/>
        <v>Không XL</v>
      </c>
      <c r="G38" s="28">
        <f t="shared" si="1"/>
        <v>80</v>
      </c>
      <c r="H38" s="29" t="str">
        <f t="shared" si="2"/>
        <v>Tốt</v>
      </c>
      <c r="I38" s="35">
        <v>10</v>
      </c>
      <c r="J38" s="30"/>
    </row>
    <row r="39" spans="1:10" s="8" customFormat="1" ht="15.95" customHeight="1" x14ac:dyDescent="0.2">
      <c r="A39" s="21">
        <v>28</v>
      </c>
      <c r="B39" s="22" t="s">
        <v>442</v>
      </c>
      <c r="C39" s="23" t="s">
        <v>443</v>
      </c>
      <c r="D39" s="24" t="s">
        <v>387</v>
      </c>
      <c r="E39" s="10"/>
      <c r="F39" s="27" t="str">
        <f t="shared" si="0"/>
        <v>Không XL</v>
      </c>
      <c r="G39" s="28">
        <f t="shared" si="1"/>
        <v>80</v>
      </c>
      <c r="H39" s="29" t="str">
        <f t="shared" si="2"/>
        <v>Tốt</v>
      </c>
      <c r="I39" s="35">
        <v>10</v>
      </c>
      <c r="J39" s="30"/>
    </row>
    <row r="40" spans="1:10" s="8" customFormat="1" ht="15.95" customHeight="1" x14ac:dyDescent="0.2">
      <c r="A40" s="21">
        <v>29</v>
      </c>
      <c r="B40" s="22" t="s">
        <v>444</v>
      </c>
      <c r="C40" s="23" t="s">
        <v>445</v>
      </c>
      <c r="D40" s="24" t="s">
        <v>390</v>
      </c>
      <c r="E40" s="10"/>
      <c r="F40" s="27" t="str">
        <f t="shared" si="0"/>
        <v>Không XL</v>
      </c>
      <c r="G40" s="28">
        <f t="shared" si="1"/>
        <v>80</v>
      </c>
      <c r="H40" s="29" t="str">
        <f t="shared" si="2"/>
        <v>Tốt</v>
      </c>
      <c r="I40" s="35">
        <v>9</v>
      </c>
      <c r="J40" s="30"/>
    </row>
    <row r="41" spans="1:10" s="8" customFormat="1" ht="15.95" customHeight="1" x14ac:dyDescent="0.2">
      <c r="A41" s="21">
        <v>30</v>
      </c>
      <c r="B41" s="22" t="s">
        <v>446</v>
      </c>
      <c r="C41" s="23" t="s">
        <v>415</v>
      </c>
      <c r="D41" s="24" t="s">
        <v>205</v>
      </c>
      <c r="E41" s="10"/>
      <c r="F41" s="27" t="str">
        <f t="shared" si="0"/>
        <v>Không XL</v>
      </c>
      <c r="G41" s="28">
        <f>IF(I41&gt;=9,80,IF(I41&gt;=7,70,I41*10))+6</f>
        <v>86</v>
      </c>
      <c r="H41" s="29" t="str">
        <f t="shared" si="2"/>
        <v>Tốt</v>
      </c>
      <c r="I41" s="35">
        <v>10</v>
      </c>
      <c r="J41" s="30" t="s">
        <v>1427</v>
      </c>
    </row>
    <row r="42" spans="1:10" s="8" customFormat="1" ht="15.95" customHeight="1" x14ac:dyDescent="0.2">
      <c r="A42" s="21">
        <v>31</v>
      </c>
      <c r="B42" s="22" t="s">
        <v>447</v>
      </c>
      <c r="C42" s="23" t="s">
        <v>448</v>
      </c>
      <c r="D42" s="24" t="s">
        <v>449</v>
      </c>
      <c r="E42" s="10"/>
      <c r="F42" s="27" t="str">
        <f t="shared" si="0"/>
        <v>Không XL</v>
      </c>
      <c r="G42" s="28">
        <f t="shared" si="1"/>
        <v>56.900000000000006</v>
      </c>
      <c r="H42" s="29" t="str">
        <f t="shared" si="2"/>
        <v>TB</v>
      </c>
      <c r="I42" s="35">
        <v>5.69</v>
      </c>
      <c r="J42" s="30"/>
    </row>
    <row r="43" spans="1:10" ht="18" customHeight="1" x14ac:dyDescent="0.25">
      <c r="C43" s="41" t="s">
        <v>11</v>
      </c>
      <c r="D43" s="41"/>
      <c r="E43" s="41"/>
      <c r="F43" s="41"/>
      <c r="G43" s="41"/>
      <c r="H43" s="41"/>
      <c r="I43" s="41"/>
      <c r="J43" s="41"/>
    </row>
    <row r="44" spans="1:10" ht="17.100000000000001" customHeight="1" x14ac:dyDescent="0.25">
      <c r="C44" s="42" t="s">
        <v>12</v>
      </c>
      <c r="D44" s="11"/>
      <c r="E44" s="43" t="s">
        <v>6</v>
      </c>
      <c r="F44" s="44"/>
      <c r="G44" s="43" t="s">
        <v>7</v>
      </c>
      <c r="H44" s="44"/>
      <c r="I44" s="32"/>
      <c r="J44" s="42" t="s">
        <v>8</v>
      </c>
    </row>
    <row r="45" spans="1:10" s="8" customFormat="1" ht="17.100000000000001" customHeight="1" x14ac:dyDescent="0.2">
      <c r="C45" s="42"/>
      <c r="D45" s="12"/>
      <c r="E45" s="9" t="s">
        <v>13</v>
      </c>
      <c r="F45" s="13" t="s">
        <v>14</v>
      </c>
      <c r="G45" s="9" t="s">
        <v>13</v>
      </c>
      <c r="H45" s="13" t="s">
        <v>14</v>
      </c>
      <c r="I45" s="13"/>
      <c r="J45" s="42"/>
    </row>
    <row r="46" spans="1:10" ht="17.100000000000001" customHeight="1" x14ac:dyDescent="0.25">
      <c r="C46" s="14" t="s">
        <v>15</v>
      </c>
      <c r="D46" s="34"/>
      <c r="E46" s="15">
        <f>COUNTIF(F12:F42,"XS")</f>
        <v>0</v>
      </c>
      <c r="F46" s="16">
        <f>E46*100/$A$42</f>
        <v>0</v>
      </c>
      <c r="G46" s="15">
        <f>COUNTIF(H12:H42,"XS")</f>
        <v>0</v>
      </c>
      <c r="H46" s="16">
        <f>G46*100/$A$42</f>
        <v>0</v>
      </c>
      <c r="I46" s="16"/>
      <c r="J46" s="17"/>
    </row>
    <row r="47" spans="1:10" ht="17.100000000000001" customHeight="1" x14ac:dyDescent="0.25">
      <c r="C47" s="14" t="s">
        <v>16</v>
      </c>
      <c r="D47" s="34"/>
      <c r="E47" s="15">
        <f>COUNTIF(F12:F42,"Tốt")</f>
        <v>0</v>
      </c>
      <c r="F47" s="16">
        <f t="shared" ref="F47:F51" si="3">E47*100/$A$42</f>
        <v>0</v>
      </c>
      <c r="G47" s="15">
        <f>COUNTIF(H12:H42,"Tốt")</f>
        <v>14</v>
      </c>
      <c r="H47" s="16">
        <f t="shared" ref="H47:H51" si="4">G47*100/$A$42</f>
        <v>45.161290322580648</v>
      </c>
      <c r="I47" s="16"/>
      <c r="J47" s="17"/>
    </row>
    <row r="48" spans="1:10" ht="17.100000000000001" customHeight="1" x14ac:dyDescent="0.25">
      <c r="C48" s="14" t="s">
        <v>17</v>
      </c>
      <c r="D48" s="34"/>
      <c r="E48" s="15">
        <f>COUNTIF(F12:F42,"Khá")</f>
        <v>0</v>
      </c>
      <c r="F48" s="16">
        <f t="shared" si="3"/>
        <v>0</v>
      </c>
      <c r="G48" s="15">
        <f>COUNTIF(H12:H42,"Khá")</f>
        <v>9</v>
      </c>
      <c r="H48" s="16">
        <f t="shared" si="4"/>
        <v>29.032258064516128</v>
      </c>
      <c r="I48" s="16"/>
      <c r="J48" s="17"/>
    </row>
    <row r="49" spans="1:10" ht="17.100000000000001" customHeight="1" x14ac:dyDescent="0.25">
      <c r="C49" s="14" t="s">
        <v>18</v>
      </c>
      <c r="D49" s="34"/>
      <c r="E49" s="15">
        <f>COUNTIF(F12:F42,"TB")</f>
        <v>0</v>
      </c>
      <c r="F49" s="16">
        <f t="shared" si="3"/>
        <v>0</v>
      </c>
      <c r="G49" s="15">
        <f>COUNTIF(H12:H42,"TB")</f>
        <v>4</v>
      </c>
      <c r="H49" s="16">
        <f t="shared" si="4"/>
        <v>12.903225806451612</v>
      </c>
      <c r="I49" s="16"/>
      <c r="J49" s="17"/>
    </row>
    <row r="50" spans="1:10" ht="17.100000000000001" customHeight="1" x14ac:dyDescent="0.25">
      <c r="C50" s="14" t="s">
        <v>19</v>
      </c>
      <c r="D50" s="34"/>
      <c r="E50" s="15">
        <f>COUNTIF(F12:F42,"Yếu")</f>
        <v>0</v>
      </c>
      <c r="F50" s="16">
        <f t="shared" si="3"/>
        <v>0</v>
      </c>
      <c r="G50" s="15">
        <f>COUNTIF(H12:H42,"Yếu")</f>
        <v>2</v>
      </c>
      <c r="H50" s="16">
        <f t="shared" si="4"/>
        <v>6.4516129032258061</v>
      </c>
      <c r="I50" s="16"/>
      <c r="J50" s="17"/>
    </row>
    <row r="51" spans="1:10" ht="17.100000000000001" customHeight="1" x14ac:dyDescent="0.25">
      <c r="C51" s="14" t="s">
        <v>25</v>
      </c>
      <c r="D51" s="34"/>
      <c r="E51" s="15">
        <f>COUNTIF(F12:F42,"Không XL")</f>
        <v>31</v>
      </c>
      <c r="F51" s="16">
        <f t="shared" si="3"/>
        <v>100</v>
      </c>
      <c r="G51" s="15">
        <f>COUNTIF(H12:H42,"Không XL")</f>
        <v>2</v>
      </c>
      <c r="H51" s="16">
        <f t="shared" si="4"/>
        <v>6.4516129032258061</v>
      </c>
      <c r="I51" s="16"/>
      <c r="J51" s="17"/>
    </row>
    <row r="52" spans="1:10" ht="9.9499999999999993" customHeight="1" x14ac:dyDescent="0.25">
      <c r="C52" s="18"/>
      <c r="D52" s="18"/>
      <c r="F52" s="19"/>
    </row>
    <row r="53" spans="1:10" ht="17.100000000000001" customHeight="1" x14ac:dyDescent="0.25">
      <c r="E53" s="45" t="s">
        <v>24</v>
      </c>
      <c r="F53" s="45"/>
      <c r="G53" s="45"/>
      <c r="H53" s="45"/>
      <c r="I53" s="45"/>
      <c r="J53" s="45"/>
    </row>
    <row r="54" spans="1:10" ht="17.100000000000001" customHeight="1" x14ac:dyDescent="0.25">
      <c r="A54" s="40" t="s">
        <v>27</v>
      </c>
      <c r="B54" s="40"/>
      <c r="C54" s="40"/>
      <c r="D54" s="40"/>
      <c r="E54" s="40"/>
      <c r="F54" s="40" t="s">
        <v>6</v>
      </c>
      <c r="G54" s="40"/>
      <c r="H54" s="40"/>
      <c r="I54" s="31"/>
      <c r="J54" s="20" t="s">
        <v>20</v>
      </c>
    </row>
    <row r="55" spans="1:10" ht="17.100000000000001" customHeight="1" x14ac:dyDescent="0.25"/>
    <row r="56" spans="1:10" ht="17.100000000000001" customHeight="1" x14ac:dyDescent="0.25"/>
    <row r="57" spans="1:10" ht="17.100000000000001" customHeight="1" x14ac:dyDescent="0.25"/>
    <row r="58" spans="1:10" ht="18" customHeight="1" x14ac:dyDescent="0.25"/>
    <row r="59" spans="1:10" ht="18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</sheetData>
  <sheetProtection algorithmName="SHA-512" hashValue="HowuONCW/uhNe+E5A0kcVtQcHU+4IekTDR890kxmZW4i+0Vr561eZdWeBeN2dxQvqeKO4pmsJfuUMzpPkf0Piw==" saltValue="162ddBK0SeMkXHJ2ElWlp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4:E54"/>
    <mergeCell ref="F54:H54"/>
    <mergeCell ref="C43:J43"/>
    <mergeCell ref="C44:C45"/>
    <mergeCell ref="E44:F44"/>
    <mergeCell ref="G44:H44"/>
    <mergeCell ref="J44:J45"/>
    <mergeCell ref="E53:J53"/>
  </mergeCells>
  <conditionalFormatting sqref="F12:F42">
    <cfRule type="cellIs" dxfId="85" priority="4" stopIfTrue="1" operator="equal">
      <formula>"SVG"</formula>
    </cfRule>
    <cfRule type="cellIs" dxfId="84" priority="5" stopIfTrue="1" operator="equal">
      <formula>"SVXS"</formula>
    </cfRule>
  </conditionalFormatting>
  <conditionalFormatting sqref="H12:H42">
    <cfRule type="cellIs" dxfId="83" priority="2" stopIfTrue="1" operator="equal">
      <formula>"SVG"</formula>
    </cfRule>
    <cfRule type="cellIs" dxfId="82" priority="3" stopIfTrue="1" operator="equal">
      <formula>"SVXS"</formula>
    </cfRule>
  </conditionalFormatting>
  <conditionalFormatting sqref="I12:I42">
    <cfRule type="cellIs" dxfId="81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C09A0-F11D-4F3C-8B66-A13B6FA7A4B4}">
  <dimension ref="A1:O76"/>
  <sheetViews>
    <sheetView topLeftCell="A40" zoomScaleNormal="100" workbookViewId="0">
      <selection activeCell="G32" sqref="G32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1409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450</v>
      </c>
      <c r="C12" s="23" t="s">
        <v>451</v>
      </c>
      <c r="D12" s="24" t="s">
        <v>452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10</v>
      </c>
      <c r="J12" s="30"/>
    </row>
    <row r="13" spans="1:15" s="8" customFormat="1" ht="15.95" customHeight="1" x14ac:dyDescent="0.2">
      <c r="A13" s="21">
        <v>2</v>
      </c>
      <c r="B13" s="22" t="s">
        <v>453</v>
      </c>
      <c r="C13" s="23" t="s">
        <v>186</v>
      </c>
      <c r="D13" s="24" t="s">
        <v>221</v>
      </c>
      <c r="E13" s="10"/>
      <c r="F13" s="27" t="str">
        <f t="shared" ref="F13:F43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v>50</v>
      </c>
      <c r="H13" s="29" t="str">
        <f t="shared" ref="H13:H43" si="1">IF(AND(G13&gt;=90),"XS",IF(AND(G13&gt;=80),"Tốt",IF(AND(G13&gt;=70),"Khá",IF(AND(G13&gt;=60),"TB",IF(AND(G13&gt;=50),"TB",IF(AND(G13&lt;50),IF(AND(G13&gt;0),"Yếu",IF(AND(G13=0),"Không XL"," "))))))))</f>
        <v>TB</v>
      </c>
      <c r="I13" s="36">
        <v>0</v>
      </c>
      <c r="J13" s="30"/>
    </row>
    <row r="14" spans="1:15" s="8" customFormat="1" ht="15.95" customHeight="1" x14ac:dyDescent="0.2">
      <c r="A14" s="21">
        <v>3</v>
      </c>
      <c r="B14" s="22" t="s">
        <v>454</v>
      </c>
      <c r="C14" s="23" t="s">
        <v>455</v>
      </c>
      <c r="D14" s="24" t="s">
        <v>32</v>
      </c>
      <c r="E14" s="10"/>
      <c r="F14" s="27" t="str">
        <f t="shared" si="0"/>
        <v>Không XL</v>
      </c>
      <c r="G14" s="28">
        <f t="shared" ref="G14:G43" si="2">IF(I14&gt;=9,80,IF(I14&gt;=7,70,I14*10))</f>
        <v>70</v>
      </c>
      <c r="H14" s="29" t="str">
        <f t="shared" si="1"/>
        <v>Khá</v>
      </c>
      <c r="I14" s="35">
        <v>7</v>
      </c>
      <c r="J14" s="30"/>
    </row>
    <row r="15" spans="1:15" s="8" customFormat="1" ht="15.95" customHeight="1" x14ac:dyDescent="0.2">
      <c r="A15" s="21">
        <v>4</v>
      </c>
      <c r="B15" s="22" t="s">
        <v>456</v>
      </c>
      <c r="C15" s="23" t="s">
        <v>457</v>
      </c>
      <c r="D15" s="24" t="s">
        <v>32</v>
      </c>
      <c r="E15" s="10"/>
      <c r="F15" s="27" t="str">
        <f t="shared" si="0"/>
        <v>Không XL</v>
      </c>
      <c r="G15" s="28">
        <v>50</v>
      </c>
      <c r="H15" s="29" t="str">
        <f t="shared" si="1"/>
        <v>TB</v>
      </c>
      <c r="I15" s="36">
        <v>0</v>
      </c>
      <c r="J15" s="30"/>
    </row>
    <row r="16" spans="1:15" s="8" customFormat="1" ht="15.95" customHeight="1" x14ac:dyDescent="0.2">
      <c r="A16" s="21">
        <v>5</v>
      </c>
      <c r="B16" s="22" t="s">
        <v>458</v>
      </c>
      <c r="C16" s="23" t="s">
        <v>459</v>
      </c>
      <c r="D16" s="24" t="s">
        <v>252</v>
      </c>
      <c r="E16" s="10"/>
      <c r="F16" s="27" t="str">
        <f t="shared" si="0"/>
        <v>Không XL</v>
      </c>
      <c r="G16" s="28">
        <v>50</v>
      </c>
      <c r="H16" s="29" t="str">
        <f t="shared" si="1"/>
        <v>TB</v>
      </c>
      <c r="I16" s="36">
        <v>0</v>
      </c>
      <c r="J16" s="30"/>
    </row>
    <row r="17" spans="1:10" s="8" customFormat="1" ht="15.95" customHeight="1" x14ac:dyDescent="0.2">
      <c r="A17" s="21">
        <v>6</v>
      </c>
      <c r="B17" s="22" t="s">
        <v>460</v>
      </c>
      <c r="C17" s="23" t="s">
        <v>461</v>
      </c>
      <c r="D17" s="24" t="s">
        <v>37</v>
      </c>
      <c r="E17" s="10"/>
      <c r="F17" s="27" t="str">
        <f t="shared" si="0"/>
        <v>Không XL</v>
      </c>
      <c r="G17" s="28">
        <f t="shared" si="2"/>
        <v>80</v>
      </c>
      <c r="H17" s="29" t="str">
        <f t="shared" si="1"/>
        <v>Tốt</v>
      </c>
      <c r="I17" s="35">
        <v>9</v>
      </c>
      <c r="J17" s="30"/>
    </row>
    <row r="18" spans="1:10" s="8" customFormat="1" ht="15.95" customHeight="1" x14ac:dyDescent="0.2">
      <c r="A18" s="21">
        <v>7</v>
      </c>
      <c r="B18" s="22" t="s">
        <v>462</v>
      </c>
      <c r="C18" s="23" t="s">
        <v>463</v>
      </c>
      <c r="D18" s="24" t="s">
        <v>464</v>
      </c>
      <c r="E18" s="10"/>
      <c r="F18" s="27" t="str">
        <f t="shared" si="0"/>
        <v>Không XL</v>
      </c>
      <c r="G18" s="28">
        <v>50</v>
      </c>
      <c r="H18" s="29" t="str">
        <f t="shared" si="1"/>
        <v>TB</v>
      </c>
      <c r="I18" s="36">
        <v>0</v>
      </c>
      <c r="J18" s="30"/>
    </row>
    <row r="19" spans="1:10" s="8" customFormat="1" ht="15.95" customHeight="1" x14ac:dyDescent="0.2">
      <c r="A19" s="21">
        <v>8</v>
      </c>
      <c r="B19" s="22" t="s">
        <v>465</v>
      </c>
      <c r="C19" s="23" t="s">
        <v>466</v>
      </c>
      <c r="D19" s="24" t="s">
        <v>467</v>
      </c>
      <c r="E19" s="10"/>
      <c r="F19" s="27" t="str">
        <f t="shared" si="0"/>
        <v>Không XL</v>
      </c>
      <c r="G19" s="28">
        <f>IF(I19&gt;=9,80,IF(I19&gt;=7,70,I19*10))+6</f>
        <v>86</v>
      </c>
      <c r="H19" s="29" t="str">
        <f t="shared" si="1"/>
        <v>Tốt</v>
      </c>
      <c r="I19" s="35">
        <v>10</v>
      </c>
      <c r="J19" s="30" t="s">
        <v>1429</v>
      </c>
    </row>
    <row r="20" spans="1:10" s="8" customFormat="1" ht="15.95" customHeight="1" x14ac:dyDescent="0.2">
      <c r="A20" s="21">
        <v>9</v>
      </c>
      <c r="B20" s="22" t="s">
        <v>468</v>
      </c>
      <c r="C20" s="23" t="s">
        <v>469</v>
      </c>
      <c r="D20" s="24" t="s">
        <v>46</v>
      </c>
      <c r="E20" s="10"/>
      <c r="F20" s="27" t="str">
        <f t="shared" si="0"/>
        <v>Không XL</v>
      </c>
      <c r="G20" s="28">
        <f t="shared" si="2"/>
        <v>80</v>
      </c>
      <c r="H20" s="29" t="str">
        <f t="shared" si="1"/>
        <v>Tốt</v>
      </c>
      <c r="I20" s="35">
        <v>9</v>
      </c>
      <c r="J20" s="30"/>
    </row>
    <row r="21" spans="1:10" s="8" customFormat="1" ht="15.95" customHeight="1" x14ac:dyDescent="0.2">
      <c r="A21" s="21">
        <v>10</v>
      </c>
      <c r="B21" s="22" t="s">
        <v>470</v>
      </c>
      <c r="C21" s="23" t="s">
        <v>471</v>
      </c>
      <c r="D21" s="24" t="s">
        <v>472</v>
      </c>
      <c r="E21" s="10"/>
      <c r="F21" s="27" t="str">
        <f t="shared" si="0"/>
        <v>Không XL</v>
      </c>
      <c r="G21" s="28">
        <v>50</v>
      </c>
      <c r="H21" s="29" t="str">
        <f t="shared" si="1"/>
        <v>TB</v>
      </c>
      <c r="I21" s="36">
        <v>0</v>
      </c>
      <c r="J21" s="30"/>
    </row>
    <row r="22" spans="1:10" s="8" customFormat="1" ht="15.95" customHeight="1" x14ac:dyDescent="0.2">
      <c r="A22" s="21">
        <v>11</v>
      </c>
      <c r="B22" s="22" t="s">
        <v>473</v>
      </c>
      <c r="C22" s="23" t="s">
        <v>474</v>
      </c>
      <c r="D22" s="24" t="s">
        <v>52</v>
      </c>
      <c r="E22" s="10"/>
      <c r="F22" s="27" t="str">
        <f t="shared" si="0"/>
        <v>Không XL</v>
      </c>
      <c r="G22" s="28">
        <f t="shared" si="2"/>
        <v>67.5</v>
      </c>
      <c r="H22" s="29" t="str">
        <f t="shared" si="1"/>
        <v>TB</v>
      </c>
      <c r="I22" s="35">
        <v>6.75</v>
      </c>
      <c r="J22" s="30"/>
    </row>
    <row r="23" spans="1:10" s="8" customFormat="1" ht="15.95" customHeight="1" x14ac:dyDescent="0.2">
      <c r="A23" s="21">
        <v>12</v>
      </c>
      <c r="B23" s="22" t="s">
        <v>475</v>
      </c>
      <c r="C23" s="23" t="s">
        <v>476</v>
      </c>
      <c r="D23" s="24" t="s">
        <v>52</v>
      </c>
      <c r="E23" s="10"/>
      <c r="F23" s="27" t="str">
        <f t="shared" si="0"/>
        <v>Không XL</v>
      </c>
      <c r="G23" s="28">
        <f t="shared" si="2"/>
        <v>80</v>
      </c>
      <c r="H23" s="29" t="str">
        <f t="shared" si="1"/>
        <v>Tốt</v>
      </c>
      <c r="I23" s="35">
        <v>9</v>
      </c>
      <c r="J23" s="30"/>
    </row>
    <row r="24" spans="1:10" s="8" customFormat="1" ht="15.95" customHeight="1" x14ac:dyDescent="0.2">
      <c r="A24" s="21">
        <v>13</v>
      </c>
      <c r="B24" s="22" t="s">
        <v>477</v>
      </c>
      <c r="C24" s="23" t="s">
        <v>478</v>
      </c>
      <c r="D24" s="24" t="s">
        <v>58</v>
      </c>
      <c r="E24" s="10"/>
      <c r="F24" s="27" t="str">
        <f t="shared" si="0"/>
        <v>Không XL</v>
      </c>
      <c r="G24" s="28">
        <f t="shared" si="2"/>
        <v>80</v>
      </c>
      <c r="H24" s="29" t="str">
        <f t="shared" si="1"/>
        <v>Tốt</v>
      </c>
      <c r="I24" s="35">
        <v>10</v>
      </c>
      <c r="J24" s="30"/>
    </row>
    <row r="25" spans="1:10" s="8" customFormat="1" ht="15.95" customHeight="1" x14ac:dyDescent="0.2">
      <c r="A25" s="21">
        <v>14</v>
      </c>
      <c r="B25" s="22" t="s">
        <v>479</v>
      </c>
      <c r="C25" s="23" t="s">
        <v>480</v>
      </c>
      <c r="D25" s="24" t="s">
        <v>58</v>
      </c>
      <c r="E25" s="10"/>
      <c r="F25" s="27" t="str">
        <f t="shared" si="0"/>
        <v>Không XL</v>
      </c>
      <c r="G25" s="28">
        <v>50</v>
      </c>
      <c r="H25" s="29" t="str">
        <f t="shared" si="1"/>
        <v>TB</v>
      </c>
      <c r="I25" s="36">
        <v>0</v>
      </c>
      <c r="J25" s="30"/>
    </row>
    <row r="26" spans="1:10" s="8" customFormat="1" ht="15.95" customHeight="1" x14ac:dyDescent="0.2">
      <c r="A26" s="21">
        <v>15</v>
      </c>
      <c r="B26" s="22" t="s">
        <v>481</v>
      </c>
      <c r="C26" s="23" t="s">
        <v>482</v>
      </c>
      <c r="D26" s="24" t="s">
        <v>68</v>
      </c>
      <c r="E26" s="10"/>
      <c r="F26" s="27" t="str">
        <f t="shared" si="0"/>
        <v>Không XL</v>
      </c>
      <c r="G26" s="28">
        <v>50</v>
      </c>
      <c r="H26" s="29" t="str">
        <f t="shared" si="1"/>
        <v>TB</v>
      </c>
      <c r="I26" s="36">
        <v>0</v>
      </c>
      <c r="J26" s="30"/>
    </row>
    <row r="27" spans="1:10" s="8" customFormat="1" ht="15.95" customHeight="1" x14ac:dyDescent="0.2">
      <c r="A27" s="21">
        <v>16</v>
      </c>
      <c r="B27" s="22" t="s">
        <v>483</v>
      </c>
      <c r="C27" s="23" t="s">
        <v>57</v>
      </c>
      <c r="D27" s="24" t="s">
        <v>484</v>
      </c>
      <c r="E27" s="10"/>
      <c r="F27" s="27" t="str">
        <f t="shared" si="0"/>
        <v>Không XL</v>
      </c>
      <c r="G27" s="28">
        <v>50</v>
      </c>
      <c r="H27" s="29" t="str">
        <f t="shared" si="1"/>
        <v>TB</v>
      </c>
      <c r="I27" s="36">
        <v>0</v>
      </c>
      <c r="J27" s="30"/>
    </row>
    <row r="28" spans="1:10" s="8" customFormat="1" ht="15.95" customHeight="1" x14ac:dyDescent="0.2">
      <c r="A28" s="21">
        <v>17</v>
      </c>
      <c r="B28" s="22" t="s">
        <v>485</v>
      </c>
      <c r="C28" s="23" t="s">
        <v>486</v>
      </c>
      <c r="D28" s="24" t="s">
        <v>74</v>
      </c>
      <c r="E28" s="10"/>
      <c r="F28" s="27" t="str">
        <f t="shared" si="0"/>
        <v>Không XL</v>
      </c>
      <c r="G28" s="28">
        <f t="shared" si="2"/>
        <v>80</v>
      </c>
      <c r="H28" s="29" t="str">
        <f t="shared" si="1"/>
        <v>Tốt</v>
      </c>
      <c r="I28" s="35">
        <v>10</v>
      </c>
      <c r="J28" s="30"/>
    </row>
    <row r="29" spans="1:10" s="8" customFormat="1" ht="15.95" customHeight="1" x14ac:dyDescent="0.2">
      <c r="A29" s="21">
        <v>18</v>
      </c>
      <c r="B29" s="22" t="s">
        <v>487</v>
      </c>
      <c r="C29" s="23" t="s">
        <v>488</v>
      </c>
      <c r="D29" s="24" t="s">
        <v>489</v>
      </c>
      <c r="E29" s="10"/>
      <c r="F29" s="27" t="str">
        <f t="shared" si="0"/>
        <v>Không XL</v>
      </c>
      <c r="G29" s="28">
        <f t="shared" si="2"/>
        <v>51.8</v>
      </c>
      <c r="H29" s="29" t="str">
        <f t="shared" si="1"/>
        <v>TB</v>
      </c>
      <c r="I29" s="35">
        <v>5.18</v>
      </c>
      <c r="J29" s="30"/>
    </row>
    <row r="30" spans="1:10" s="8" customFormat="1" ht="15.95" customHeight="1" x14ac:dyDescent="0.2">
      <c r="A30" s="21">
        <v>19</v>
      </c>
      <c r="B30" s="22" t="s">
        <v>490</v>
      </c>
      <c r="C30" s="23" t="s">
        <v>491</v>
      </c>
      <c r="D30" s="24" t="s">
        <v>492</v>
      </c>
      <c r="E30" s="10"/>
      <c r="F30" s="27" t="str">
        <f t="shared" si="0"/>
        <v>Không XL</v>
      </c>
      <c r="G30" s="28">
        <f t="shared" si="2"/>
        <v>80</v>
      </c>
      <c r="H30" s="29" t="str">
        <f t="shared" si="1"/>
        <v>Tốt</v>
      </c>
      <c r="I30" s="35">
        <v>10</v>
      </c>
      <c r="J30" s="30"/>
    </row>
    <row r="31" spans="1:10" s="8" customFormat="1" ht="15.95" customHeight="1" x14ac:dyDescent="0.2">
      <c r="A31" s="21">
        <v>20</v>
      </c>
      <c r="B31" s="22" t="s">
        <v>493</v>
      </c>
      <c r="C31" s="23" t="s">
        <v>494</v>
      </c>
      <c r="D31" s="24" t="s">
        <v>95</v>
      </c>
      <c r="E31" s="10"/>
      <c r="F31" s="27" t="str">
        <f t="shared" si="0"/>
        <v>Không XL</v>
      </c>
      <c r="G31" s="28">
        <v>50</v>
      </c>
      <c r="H31" s="29" t="str">
        <f t="shared" si="1"/>
        <v>TB</v>
      </c>
      <c r="I31" s="35">
        <v>4</v>
      </c>
      <c r="J31" s="30"/>
    </row>
    <row r="32" spans="1:10" s="8" customFormat="1" ht="15.95" customHeight="1" x14ac:dyDescent="0.2">
      <c r="A32" s="21">
        <v>21</v>
      </c>
      <c r="B32" s="22" t="s">
        <v>495</v>
      </c>
      <c r="C32" s="23" t="s">
        <v>233</v>
      </c>
      <c r="D32" s="24" t="s">
        <v>272</v>
      </c>
      <c r="E32" s="10"/>
      <c r="F32" s="27" t="str">
        <f t="shared" si="0"/>
        <v>Không XL</v>
      </c>
      <c r="G32" s="28">
        <f t="shared" si="2"/>
        <v>80</v>
      </c>
      <c r="H32" s="29" t="str">
        <f t="shared" si="1"/>
        <v>Tốt</v>
      </c>
      <c r="I32" s="35">
        <v>9</v>
      </c>
      <c r="J32" s="30"/>
    </row>
    <row r="33" spans="1:10" s="8" customFormat="1" ht="15.95" customHeight="1" x14ac:dyDescent="0.2">
      <c r="A33" s="21">
        <v>22</v>
      </c>
      <c r="B33" s="22" t="s">
        <v>496</v>
      </c>
      <c r="C33" s="23" t="s">
        <v>497</v>
      </c>
      <c r="D33" s="24" t="s">
        <v>498</v>
      </c>
      <c r="E33" s="10"/>
      <c r="F33" s="27" t="str">
        <f t="shared" si="0"/>
        <v>Không XL</v>
      </c>
      <c r="G33" s="28">
        <f t="shared" si="2"/>
        <v>80</v>
      </c>
      <c r="H33" s="29" t="str">
        <f t="shared" si="1"/>
        <v>Tốt</v>
      </c>
      <c r="I33" s="35">
        <v>10</v>
      </c>
      <c r="J33" s="30"/>
    </row>
    <row r="34" spans="1:10" s="8" customFormat="1" ht="15.95" customHeight="1" x14ac:dyDescent="0.2">
      <c r="A34" s="21">
        <v>23</v>
      </c>
      <c r="B34" s="22" t="s">
        <v>499</v>
      </c>
      <c r="C34" s="23" t="s">
        <v>500</v>
      </c>
      <c r="D34" s="24" t="s">
        <v>501</v>
      </c>
      <c r="E34" s="10"/>
      <c r="F34" s="27" t="str">
        <f t="shared" si="0"/>
        <v>Không XL</v>
      </c>
      <c r="G34" s="28">
        <f t="shared" si="2"/>
        <v>80</v>
      </c>
      <c r="H34" s="29" t="str">
        <f t="shared" si="1"/>
        <v>Tốt</v>
      </c>
      <c r="I34" s="35">
        <v>9</v>
      </c>
      <c r="J34" s="30"/>
    </row>
    <row r="35" spans="1:10" s="8" customFormat="1" ht="15.95" customHeight="1" x14ac:dyDescent="0.2">
      <c r="A35" s="21">
        <v>24</v>
      </c>
      <c r="B35" s="22" t="s">
        <v>502</v>
      </c>
      <c r="C35" s="23" t="s">
        <v>503</v>
      </c>
      <c r="D35" s="24" t="s">
        <v>187</v>
      </c>
      <c r="E35" s="10"/>
      <c r="F35" s="27" t="str">
        <f t="shared" si="0"/>
        <v>Không XL</v>
      </c>
      <c r="G35" s="28">
        <f t="shared" si="2"/>
        <v>70</v>
      </c>
      <c r="H35" s="29" t="str">
        <f t="shared" si="1"/>
        <v>Khá</v>
      </c>
      <c r="I35" s="35">
        <v>7.5</v>
      </c>
      <c r="J35" s="30"/>
    </row>
    <row r="36" spans="1:10" s="8" customFormat="1" ht="15.95" customHeight="1" x14ac:dyDescent="0.2">
      <c r="A36" s="21">
        <v>25</v>
      </c>
      <c r="B36" s="22" t="s">
        <v>504</v>
      </c>
      <c r="C36" s="23" t="s">
        <v>505</v>
      </c>
      <c r="D36" s="24" t="s">
        <v>109</v>
      </c>
      <c r="E36" s="10"/>
      <c r="F36" s="27" t="str">
        <f t="shared" si="0"/>
        <v>Không XL</v>
      </c>
      <c r="G36" s="28">
        <f t="shared" si="2"/>
        <v>80</v>
      </c>
      <c r="H36" s="29" t="str">
        <f t="shared" si="1"/>
        <v>Tốt</v>
      </c>
      <c r="I36" s="35">
        <v>10</v>
      </c>
      <c r="J36" s="30"/>
    </row>
    <row r="37" spans="1:10" s="8" customFormat="1" ht="15.95" customHeight="1" x14ac:dyDescent="0.2">
      <c r="A37" s="21">
        <v>26</v>
      </c>
      <c r="B37" s="22" t="s">
        <v>506</v>
      </c>
      <c r="C37" s="23" t="s">
        <v>497</v>
      </c>
      <c r="D37" s="24" t="s">
        <v>109</v>
      </c>
      <c r="E37" s="10"/>
      <c r="F37" s="27" t="str">
        <f t="shared" si="0"/>
        <v>Không XL</v>
      </c>
      <c r="G37" s="28">
        <f>IF(I37&gt;=9,80,IF(I37&gt;=7,70,I37*10))+8</f>
        <v>78</v>
      </c>
      <c r="H37" s="29" t="str">
        <f t="shared" si="1"/>
        <v>Khá</v>
      </c>
      <c r="I37" s="35">
        <v>7</v>
      </c>
      <c r="J37" s="30" t="s">
        <v>1425</v>
      </c>
    </row>
    <row r="38" spans="1:10" s="8" customFormat="1" ht="15.95" customHeight="1" x14ac:dyDescent="0.2">
      <c r="A38" s="21">
        <v>27</v>
      </c>
      <c r="B38" s="22" t="s">
        <v>507</v>
      </c>
      <c r="C38" s="23" t="s">
        <v>508</v>
      </c>
      <c r="D38" s="24" t="s">
        <v>192</v>
      </c>
      <c r="E38" s="10"/>
      <c r="F38" s="27" t="str">
        <f t="shared" si="0"/>
        <v>Không XL</v>
      </c>
      <c r="G38" s="28">
        <v>50</v>
      </c>
      <c r="H38" s="29" t="str">
        <f t="shared" si="1"/>
        <v>TB</v>
      </c>
      <c r="I38" s="36">
        <v>0</v>
      </c>
      <c r="J38" s="30"/>
    </row>
    <row r="39" spans="1:10" s="8" customFormat="1" ht="15.95" customHeight="1" x14ac:dyDescent="0.2">
      <c r="A39" s="21">
        <v>28</v>
      </c>
      <c r="B39" s="22" t="s">
        <v>509</v>
      </c>
      <c r="C39" s="23" t="s">
        <v>510</v>
      </c>
      <c r="D39" s="24" t="s">
        <v>120</v>
      </c>
      <c r="E39" s="10"/>
      <c r="F39" s="27" t="str">
        <f t="shared" si="0"/>
        <v>Không XL</v>
      </c>
      <c r="G39" s="28">
        <f t="shared" si="2"/>
        <v>80</v>
      </c>
      <c r="H39" s="29" t="str">
        <f t="shared" si="1"/>
        <v>Tốt</v>
      </c>
      <c r="I39" s="35">
        <v>10</v>
      </c>
      <c r="J39" s="30"/>
    </row>
    <row r="40" spans="1:10" s="8" customFormat="1" ht="15.95" customHeight="1" x14ac:dyDescent="0.2">
      <c r="A40" s="21">
        <v>29</v>
      </c>
      <c r="B40" s="22" t="s">
        <v>511</v>
      </c>
      <c r="C40" s="23" t="s">
        <v>512</v>
      </c>
      <c r="D40" s="24" t="s">
        <v>381</v>
      </c>
      <c r="E40" s="10"/>
      <c r="F40" s="27" t="str">
        <f t="shared" si="0"/>
        <v>Không XL</v>
      </c>
      <c r="G40" s="28">
        <v>50</v>
      </c>
      <c r="H40" s="29" t="str">
        <f t="shared" si="1"/>
        <v>TB</v>
      </c>
      <c r="I40" s="36">
        <v>0</v>
      </c>
      <c r="J40" s="30"/>
    </row>
    <row r="41" spans="1:10" s="8" customFormat="1" ht="15.95" customHeight="1" x14ac:dyDescent="0.2">
      <c r="A41" s="21">
        <v>30</v>
      </c>
      <c r="B41" s="22" t="s">
        <v>513</v>
      </c>
      <c r="C41" s="23" t="s">
        <v>514</v>
      </c>
      <c r="D41" s="24" t="s">
        <v>384</v>
      </c>
      <c r="E41" s="10"/>
      <c r="F41" s="27" t="str">
        <f t="shared" si="0"/>
        <v>Không XL</v>
      </c>
      <c r="G41" s="28">
        <v>50</v>
      </c>
      <c r="H41" s="29" t="str">
        <f t="shared" si="1"/>
        <v>TB</v>
      </c>
      <c r="I41" s="36">
        <v>0</v>
      </c>
      <c r="J41" s="30"/>
    </row>
    <row r="42" spans="1:10" s="8" customFormat="1" ht="15.95" customHeight="1" x14ac:dyDescent="0.2">
      <c r="A42" s="21">
        <v>31</v>
      </c>
      <c r="B42" s="22" t="s">
        <v>515</v>
      </c>
      <c r="C42" s="23" t="s">
        <v>516</v>
      </c>
      <c r="D42" s="24" t="s">
        <v>517</v>
      </c>
      <c r="E42" s="10"/>
      <c r="F42" s="27" t="str">
        <f t="shared" si="0"/>
        <v>Không XL</v>
      </c>
      <c r="G42" s="28">
        <v>50</v>
      </c>
      <c r="H42" s="29" t="str">
        <f t="shared" si="1"/>
        <v>TB</v>
      </c>
      <c r="I42" s="36">
        <v>0</v>
      </c>
      <c r="J42" s="30"/>
    </row>
    <row r="43" spans="1:10" s="8" customFormat="1" ht="15.95" customHeight="1" x14ac:dyDescent="0.2">
      <c r="A43" s="21">
        <v>32</v>
      </c>
      <c r="B43" s="22" t="s">
        <v>518</v>
      </c>
      <c r="C43" s="23" t="s">
        <v>519</v>
      </c>
      <c r="D43" s="24" t="s">
        <v>390</v>
      </c>
      <c r="E43" s="10"/>
      <c r="F43" s="27" t="str">
        <f t="shared" si="0"/>
        <v>Không XL</v>
      </c>
      <c r="G43" s="28">
        <f t="shared" si="2"/>
        <v>80</v>
      </c>
      <c r="H43" s="29" t="str">
        <f t="shared" si="1"/>
        <v>Tốt</v>
      </c>
      <c r="I43" s="35">
        <v>10</v>
      </c>
      <c r="J43" s="30"/>
    </row>
    <row r="44" spans="1:10" ht="18" customHeight="1" x14ac:dyDescent="0.25">
      <c r="C44" s="41" t="s">
        <v>11</v>
      </c>
      <c r="D44" s="41"/>
      <c r="E44" s="41"/>
      <c r="F44" s="41"/>
      <c r="G44" s="41"/>
      <c r="H44" s="41"/>
      <c r="I44" s="41"/>
      <c r="J44" s="41"/>
    </row>
    <row r="45" spans="1:10" ht="17.100000000000001" customHeight="1" x14ac:dyDescent="0.25">
      <c r="C45" s="42" t="s">
        <v>12</v>
      </c>
      <c r="D45" s="11"/>
      <c r="E45" s="43" t="s">
        <v>6</v>
      </c>
      <c r="F45" s="44"/>
      <c r="G45" s="43" t="s">
        <v>7</v>
      </c>
      <c r="H45" s="44"/>
      <c r="I45" s="32"/>
      <c r="J45" s="42" t="s">
        <v>8</v>
      </c>
    </row>
    <row r="46" spans="1:10" s="8" customFormat="1" ht="17.100000000000001" customHeight="1" x14ac:dyDescent="0.2">
      <c r="C46" s="42"/>
      <c r="D46" s="12"/>
      <c r="E46" s="9" t="s">
        <v>13</v>
      </c>
      <c r="F46" s="13" t="s">
        <v>14</v>
      </c>
      <c r="G46" s="9" t="s">
        <v>13</v>
      </c>
      <c r="H46" s="13" t="s">
        <v>14</v>
      </c>
      <c r="I46" s="13"/>
      <c r="J46" s="42"/>
    </row>
    <row r="47" spans="1:10" ht="17.100000000000001" customHeight="1" x14ac:dyDescent="0.25">
      <c r="C47" s="14" t="s">
        <v>15</v>
      </c>
      <c r="D47" s="34"/>
      <c r="E47" s="15">
        <f>COUNTIF(F12:F43,"XS")</f>
        <v>0</v>
      </c>
      <c r="F47" s="16">
        <f>E47*100/$A$43</f>
        <v>0</v>
      </c>
      <c r="G47" s="15">
        <f>COUNTIF(H12:H43,"XS")</f>
        <v>0</v>
      </c>
      <c r="H47" s="16">
        <f>G47*100/$A$43</f>
        <v>0</v>
      </c>
      <c r="I47" s="16"/>
      <c r="J47" s="17"/>
    </row>
    <row r="48" spans="1:10" ht="17.100000000000001" customHeight="1" x14ac:dyDescent="0.25">
      <c r="C48" s="14" t="s">
        <v>16</v>
      </c>
      <c r="D48" s="34"/>
      <c r="E48" s="15">
        <f>COUNTIF(F12:F43,"Tốt")</f>
        <v>0</v>
      </c>
      <c r="F48" s="16">
        <f t="shared" ref="F48:F52" si="3">E48*100/$A$43</f>
        <v>0</v>
      </c>
      <c r="G48" s="15">
        <f>COUNTIF(H12:H43,"Tốt")</f>
        <v>14</v>
      </c>
      <c r="H48" s="16">
        <f t="shared" ref="H48:H52" si="4">G48*100/$A$43</f>
        <v>43.75</v>
      </c>
      <c r="I48" s="16"/>
      <c r="J48" s="17"/>
    </row>
    <row r="49" spans="1:10" ht="17.100000000000001" customHeight="1" x14ac:dyDescent="0.25">
      <c r="C49" s="14" t="s">
        <v>17</v>
      </c>
      <c r="D49" s="34"/>
      <c r="E49" s="15">
        <f>COUNTIF(F12:F43,"Khá")</f>
        <v>0</v>
      </c>
      <c r="F49" s="16">
        <f t="shared" si="3"/>
        <v>0</v>
      </c>
      <c r="G49" s="15">
        <f>COUNTIF(H12:H43,"Khá")</f>
        <v>3</v>
      </c>
      <c r="H49" s="16">
        <f t="shared" si="4"/>
        <v>9.375</v>
      </c>
      <c r="I49" s="16"/>
      <c r="J49" s="17"/>
    </row>
    <row r="50" spans="1:10" ht="17.100000000000001" customHeight="1" x14ac:dyDescent="0.25">
      <c r="C50" s="14" t="s">
        <v>18</v>
      </c>
      <c r="D50" s="34"/>
      <c r="E50" s="15">
        <f>COUNTIF(F12:F43,"TB")</f>
        <v>0</v>
      </c>
      <c r="F50" s="16">
        <f t="shared" si="3"/>
        <v>0</v>
      </c>
      <c r="G50" s="15">
        <f>COUNTIF(H12:H43,"TB")</f>
        <v>15</v>
      </c>
      <c r="H50" s="16">
        <f t="shared" si="4"/>
        <v>46.875</v>
      </c>
      <c r="I50" s="16"/>
      <c r="J50" s="17"/>
    </row>
    <row r="51" spans="1:10" ht="17.100000000000001" customHeight="1" x14ac:dyDescent="0.25">
      <c r="C51" s="14" t="s">
        <v>19</v>
      </c>
      <c r="D51" s="34"/>
      <c r="E51" s="15">
        <f>COUNTIF(F12:F43,"Yếu")</f>
        <v>0</v>
      </c>
      <c r="F51" s="16">
        <f t="shared" si="3"/>
        <v>0</v>
      </c>
      <c r="G51" s="15">
        <f>COUNTIF(H12:H43,"Yếu")</f>
        <v>0</v>
      </c>
      <c r="H51" s="16">
        <f t="shared" si="4"/>
        <v>0</v>
      </c>
      <c r="I51" s="16"/>
      <c r="J51" s="17"/>
    </row>
    <row r="52" spans="1:10" ht="17.100000000000001" customHeight="1" x14ac:dyDescent="0.25">
      <c r="C52" s="14" t="s">
        <v>25</v>
      </c>
      <c r="D52" s="34"/>
      <c r="E52" s="15">
        <f>COUNTIF(F12:F43,"Không XL")</f>
        <v>32</v>
      </c>
      <c r="F52" s="16">
        <f t="shared" si="3"/>
        <v>100</v>
      </c>
      <c r="G52" s="15">
        <f>COUNTIF(H12:H43,"Không XL")</f>
        <v>0</v>
      </c>
      <c r="H52" s="16">
        <f t="shared" si="4"/>
        <v>0</v>
      </c>
      <c r="I52" s="16"/>
      <c r="J52" s="17"/>
    </row>
    <row r="53" spans="1:10" ht="9.9499999999999993" customHeight="1" x14ac:dyDescent="0.25">
      <c r="C53" s="18"/>
      <c r="D53" s="18"/>
      <c r="F53" s="19"/>
    </row>
    <row r="54" spans="1:10" ht="17.100000000000001" customHeight="1" x14ac:dyDescent="0.25">
      <c r="E54" s="45" t="s">
        <v>24</v>
      </c>
      <c r="F54" s="45"/>
      <c r="G54" s="45"/>
      <c r="H54" s="45"/>
      <c r="I54" s="45"/>
      <c r="J54" s="45"/>
    </row>
    <row r="55" spans="1:10" ht="17.100000000000001" customHeight="1" x14ac:dyDescent="0.25">
      <c r="A55" s="40" t="s">
        <v>27</v>
      </c>
      <c r="B55" s="40"/>
      <c r="C55" s="40"/>
      <c r="D55" s="40"/>
      <c r="E55" s="40"/>
      <c r="F55" s="40" t="s">
        <v>6</v>
      </c>
      <c r="G55" s="40"/>
      <c r="H55" s="40"/>
      <c r="I55" s="31"/>
      <c r="J55" s="20" t="s">
        <v>20</v>
      </c>
    </row>
    <row r="56" spans="1:10" ht="17.100000000000001" customHeight="1" x14ac:dyDescent="0.25"/>
    <row r="57" spans="1:10" ht="17.100000000000001" customHeight="1" x14ac:dyDescent="0.25"/>
    <row r="58" spans="1:10" ht="17.100000000000001" customHeight="1" x14ac:dyDescent="0.25"/>
    <row r="59" spans="1:10" ht="18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</sheetData>
  <sheetProtection algorithmName="SHA-512" hashValue="25VUfE7Z/ymkmoy3IBGSfpWMIKNGHw7uDA4Y+BT7foTgbscS059sHoEuU41wtPobUaAbgxeSqYKz7PAn6v2Nrg==" saltValue="6QbDVAjs2ZZKeeL9ITglU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5:E55"/>
    <mergeCell ref="F55:H55"/>
    <mergeCell ref="C44:J44"/>
    <mergeCell ref="C45:C46"/>
    <mergeCell ref="E45:F45"/>
    <mergeCell ref="G45:H45"/>
    <mergeCell ref="J45:J46"/>
    <mergeCell ref="E54:J54"/>
  </mergeCells>
  <conditionalFormatting sqref="F12:F43">
    <cfRule type="cellIs" dxfId="80" priority="4" stopIfTrue="1" operator="equal">
      <formula>"SVG"</formula>
    </cfRule>
    <cfRule type="cellIs" dxfId="79" priority="5" stopIfTrue="1" operator="equal">
      <formula>"SVXS"</formula>
    </cfRule>
  </conditionalFormatting>
  <conditionalFormatting sqref="H12:H43">
    <cfRule type="cellIs" dxfId="78" priority="2" stopIfTrue="1" operator="equal">
      <formula>"SVG"</formula>
    </cfRule>
    <cfRule type="cellIs" dxfId="77" priority="3" stopIfTrue="1" operator="equal">
      <formula>"SVXS"</formula>
    </cfRule>
  </conditionalFormatting>
  <conditionalFormatting sqref="I12:I43">
    <cfRule type="cellIs" dxfId="76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DC66D-55A5-4C3F-A37F-00C03DDA20B2}">
  <dimension ref="A1:O80"/>
  <sheetViews>
    <sheetView topLeftCell="A43" zoomScaleNormal="100" workbookViewId="0">
      <selection activeCell="A15" sqref="A15:XFD15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1410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520</v>
      </c>
      <c r="C12" s="23" t="s">
        <v>39</v>
      </c>
      <c r="D12" s="24" t="s">
        <v>521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10</v>
      </c>
      <c r="J12" s="30"/>
    </row>
    <row r="13" spans="1:15" s="8" customFormat="1" ht="15.95" customHeight="1" x14ac:dyDescent="0.2">
      <c r="A13" s="21">
        <v>2</v>
      </c>
      <c r="B13" s="22" t="s">
        <v>522</v>
      </c>
      <c r="C13" s="23" t="s">
        <v>523</v>
      </c>
      <c r="D13" s="24" t="s">
        <v>521</v>
      </c>
      <c r="E13" s="10"/>
      <c r="F13" s="27" t="str">
        <f t="shared" ref="F13:F47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>IF(I13&gt;=9,80,IF(I13&gt;=7,70,I13*10))+8</f>
        <v>72.5</v>
      </c>
      <c r="H13" s="29" t="str">
        <f t="shared" ref="H13:H47" si="1">IF(AND(G13&gt;=90),"XS",IF(AND(G13&gt;=80),"Tốt",IF(AND(G13&gt;=70),"Khá",IF(AND(G13&gt;=60),"TB",IF(AND(G13&gt;=50),"TB",IF(AND(G13&lt;50),IF(AND(G13&gt;0),"Yếu",IF(AND(G13=0),"Không XL"," "))))))))</f>
        <v>Khá</v>
      </c>
      <c r="I13" s="35">
        <v>6.45</v>
      </c>
      <c r="J13" s="30" t="s">
        <v>1425</v>
      </c>
    </row>
    <row r="14" spans="1:15" s="8" customFormat="1" ht="15.95" customHeight="1" x14ac:dyDescent="0.2">
      <c r="A14" s="21">
        <v>3</v>
      </c>
      <c r="B14" s="22" t="s">
        <v>524</v>
      </c>
      <c r="C14" s="23" t="s">
        <v>525</v>
      </c>
      <c r="D14" s="24" t="s">
        <v>305</v>
      </c>
      <c r="E14" s="10"/>
      <c r="F14" s="27" t="str">
        <f t="shared" si="0"/>
        <v>Không XL</v>
      </c>
      <c r="G14" s="28">
        <f>IF(I14&gt;=9,80,IF(I14&gt;=7,70,I14*10))+4</f>
        <v>74</v>
      </c>
      <c r="H14" s="29" t="str">
        <f t="shared" si="1"/>
        <v>Khá</v>
      </c>
      <c r="I14" s="35">
        <v>7.36</v>
      </c>
      <c r="J14" s="30" t="s">
        <v>1430</v>
      </c>
    </row>
    <row r="15" spans="1:15" s="8" customFormat="1" ht="15.95" customHeight="1" x14ac:dyDescent="0.2">
      <c r="A15" s="21">
        <v>4</v>
      </c>
      <c r="B15" s="22" t="s">
        <v>526</v>
      </c>
      <c r="C15" s="23" t="s">
        <v>527</v>
      </c>
      <c r="D15" s="24" t="s">
        <v>215</v>
      </c>
      <c r="E15" s="10"/>
      <c r="F15" s="27" t="str">
        <f t="shared" si="0"/>
        <v>Không XL</v>
      </c>
      <c r="G15" s="28">
        <f t="shared" ref="G15:G47" si="2">IF(I15&gt;=9,80,IF(I15&gt;=7,70,I15*10))</f>
        <v>0</v>
      </c>
      <c r="H15" s="29" t="str">
        <f t="shared" si="1"/>
        <v>Không XL</v>
      </c>
      <c r="I15" s="36">
        <v>0</v>
      </c>
      <c r="J15" s="30" t="s">
        <v>1440</v>
      </c>
    </row>
    <row r="16" spans="1:15" s="8" customFormat="1" ht="15.95" customHeight="1" x14ac:dyDescent="0.2">
      <c r="A16" s="21">
        <v>5</v>
      </c>
      <c r="B16" s="22" t="s">
        <v>528</v>
      </c>
      <c r="C16" s="23" t="s">
        <v>529</v>
      </c>
      <c r="D16" s="24" t="s">
        <v>530</v>
      </c>
      <c r="E16" s="10"/>
      <c r="F16" s="27" t="str">
        <f t="shared" si="0"/>
        <v>Không XL</v>
      </c>
      <c r="G16" s="28">
        <f>IF(I16&gt;=9,80,IF(I16&gt;=7,70,I16*10))+4</f>
        <v>84</v>
      </c>
      <c r="H16" s="29" t="str">
        <f t="shared" si="1"/>
        <v>Tốt</v>
      </c>
      <c r="I16" s="35">
        <v>10</v>
      </c>
      <c r="J16" s="30" t="s">
        <v>1431</v>
      </c>
    </row>
    <row r="17" spans="1:10" s="8" customFormat="1" ht="15.95" customHeight="1" x14ac:dyDescent="0.2">
      <c r="A17" s="21">
        <v>6</v>
      </c>
      <c r="B17" s="22" t="s">
        <v>531</v>
      </c>
      <c r="C17" s="23" t="s">
        <v>42</v>
      </c>
      <c r="D17" s="24" t="s">
        <v>530</v>
      </c>
      <c r="E17" s="10"/>
      <c r="F17" s="27" t="str">
        <f t="shared" si="0"/>
        <v>Không XL</v>
      </c>
      <c r="G17" s="28">
        <f t="shared" si="2"/>
        <v>70</v>
      </c>
      <c r="H17" s="29" t="str">
        <f t="shared" si="1"/>
        <v>Khá</v>
      </c>
      <c r="I17" s="35">
        <v>8</v>
      </c>
      <c r="J17" s="30"/>
    </row>
    <row r="18" spans="1:10" s="8" customFormat="1" ht="15.95" customHeight="1" x14ac:dyDescent="0.2">
      <c r="A18" s="21">
        <v>7</v>
      </c>
      <c r="B18" s="22" t="s">
        <v>532</v>
      </c>
      <c r="C18" s="23" t="s">
        <v>533</v>
      </c>
      <c r="D18" s="24" t="s">
        <v>37</v>
      </c>
      <c r="E18" s="10"/>
      <c r="F18" s="27" t="str">
        <f t="shared" si="0"/>
        <v>Không XL</v>
      </c>
      <c r="G18" s="28">
        <f>IF(I18&gt;=9,80,IF(I18&gt;=7,70,I18*10))+6</f>
        <v>86</v>
      </c>
      <c r="H18" s="29" t="str">
        <f t="shared" si="1"/>
        <v>Tốt</v>
      </c>
      <c r="I18" s="35">
        <v>9</v>
      </c>
      <c r="J18" s="30" t="s">
        <v>1427</v>
      </c>
    </row>
    <row r="19" spans="1:10" s="8" customFormat="1" ht="15.95" customHeight="1" x14ac:dyDescent="0.2">
      <c r="A19" s="21">
        <v>8</v>
      </c>
      <c r="B19" s="22" t="s">
        <v>534</v>
      </c>
      <c r="C19" s="23" t="s">
        <v>535</v>
      </c>
      <c r="D19" s="24" t="s">
        <v>37</v>
      </c>
      <c r="E19" s="10"/>
      <c r="F19" s="27" t="str">
        <f t="shared" si="0"/>
        <v>Không XL</v>
      </c>
      <c r="G19" s="28">
        <f t="shared" si="2"/>
        <v>80</v>
      </c>
      <c r="H19" s="29" t="str">
        <f t="shared" si="1"/>
        <v>Tốt</v>
      </c>
      <c r="I19" s="35">
        <v>9</v>
      </c>
      <c r="J19" s="30"/>
    </row>
    <row r="20" spans="1:10" s="8" customFormat="1" ht="15.95" customHeight="1" x14ac:dyDescent="0.2">
      <c r="A20" s="21">
        <v>9</v>
      </c>
      <c r="B20" s="22" t="s">
        <v>536</v>
      </c>
      <c r="C20" s="23" t="s">
        <v>537</v>
      </c>
      <c r="D20" s="24" t="s">
        <v>37</v>
      </c>
      <c r="E20" s="10"/>
      <c r="F20" s="27" t="str">
        <f t="shared" si="0"/>
        <v>Không XL</v>
      </c>
      <c r="G20" s="28">
        <f t="shared" si="2"/>
        <v>70</v>
      </c>
      <c r="H20" s="29" t="str">
        <f t="shared" si="1"/>
        <v>Khá</v>
      </c>
      <c r="I20" s="35">
        <v>8</v>
      </c>
      <c r="J20" s="30"/>
    </row>
    <row r="21" spans="1:10" s="8" customFormat="1" ht="15.95" customHeight="1" x14ac:dyDescent="0.2">
      <c r="A21" s="21">
        <v>10</v>
      </c>
      <c r="B21" s="22" t="s">
        <v>538</v>
      </c>
      <c r="C21" s="23" t="s">
        <v>261</v>
      </c>
      <c r="D21" s="24" t="s">
        <v>37</v>
      </c>
      <c r="E21" s="10"/>
      <c r="F21" s="27" t="str">
        <f t="shared" si="0"/>
        <v>Không XL</v>
      </c>
      <c r="G21" s="28">
        <f>IF(I21&gt;=9,80,IF(I21&gt;=7,70,I21*10))+6</f>
        <v>76</v>
      </c>
      <c r="H21" s="29" t="str">
        <f t="shared" si="1"/>
        <v>Khá</v>
      </c>
      <c r="I21" s="35">
        <v>7</v>
      </c>
      <c r="J21" s="30" t="s">
        <v>1426</v>
      </c>
    </row>
    <row r="22" spans="1:10" s="8" customFormat="1" ht="15.95" customHeight="1" x14ac:dyDescent="0.2">
      <c r="A22" s="21">
        <v>11</v>
      </c>
      <c r="B22" s="22" t="s">
        <v>539</v>
      </c>
      <c r="C22" s="23" t="s">
        <v>540</v>
      </c>
      <c r="D22" s="24" t="s">
        <v>541</v>
      </c>
      <c r="E22" s="10"/>
      <c r="F22" s="27" t="str">
        <f t="shared" si="0"/>
        <v>Không XL</v>
      </c>
      <c r="G22" s="28">
        <f t="shared" si="2"/>
        <v>80</v>
      </c>
      <c r="H22" s="29" t="str">
        <f t="shared" si="1"/>
        <v>Tốt</v>
      </c>
      <c r="I22" s="35">
        <v>9</v>
      </c>
      <c r="J22" s="30"/>
    </row>
    <row r="23" spans="1:10" s="8" customFormat="1" ht="15.95" customHeight="1" x14ac:dyDescent="0.2">
      <c r="A23" s="21">
        <v>12</v>
      </c>
      <c r="B23" s="22" t="s">
        <v>542</v>
      </c>
      <c r="C23" s="23" t="s">
        <v>543</v>
      </c>
      <c r="D23" s="24" t="s">
        <v>43</v>
      </c>
      <c r="E23" s="10"/>
      <c r="F23" s="27" t="str">
        <f t="shared" si="0"/>
        <v>Không XL</v>
      </c>
      <c r="G23" s="28">
        <f t="shared" si="2"/>
        <v>80</v>
      </c>
      <c r="H23" s="29" t="str">
        <f t="shared" si="1"/>
        <v>Tốt</v>
      </c>
      <c r="I23" s="35">
        <v>10</v>
      </c>
      <c r="J23" s="30"/>
    </row>
    <row r="24" spans="1:10" s="8" customFormat="1" ht="15.95" customHeight="1" x14ac:dyDescent="0.2">
      <c r="A24" s="21">
        <v>13</v>
      </c>
      <c r="B24" s="22" t="s">
        <v>544</v>
      </c>
      <c r="C24" s="23" t="s">
        <v>545</v>
      </c>
      <c r="D24" s="24" t="s">
        <v>330</v>
      </c>
      <c r="E24" s="10"/>
      <c r="F24" s="27" t="str">
        <f t="shared" si="0"/>
        <v>Không XL</v>
      </c>
      <c r="G24" s="28">
        <v>50</v>
      </c>
      <c r="H24" s="29" t="str">
        <f t="shared" si="1"/>
        <v>TB</v>
      </c>
      <c r="I24" s="35">
        <v>4.8</v>
      </c>
      <c r="J24" s="30"/>
    </row>
    <row r="25" spans="1:10" s="8" customFormat="1" ht="15.95" customHeight="1" x14ac:dyDescent="0.2">
      <c r="A25" s="21">
        <v>14</v>
      </c>
      <c r="B25" s="22" t="s">
        <v>546</v>
      </c>
      <c r="C25" s="23" t="s">
        <v>547</v>
      </c>
      <c r="D25" s="24" t="s">
        <v>548</v>
      </c>
      <c r="E25" s="10"/>
      <c r="F25" s="27" t="str">
        <f t="shared" si="0"/>
        <v>Không XL</v>
      </c>
      <c r="G25" s="28">
        <f t="shared" si="2"/>
        <v>80</v>
      </c>
      <c r="H25" s="29" t="str">
        <f t="shared" si="1"/>
        <v>Tốt</v>
      </c>
      <c r="I25" s="35">
        <v>9.5</v>
      </c>
      <c r="J25" s="30"/>
    </row>
    <row r="26" spans="1:10" s="8" customFormat="1" ht="15.95" customHeight="1" x14ac:dyDescent="0.2">
      <c r="A26" s="21">
        <v>15</v>
      </c>
      <c r="B26" s="22" t="s">
        <v>549</v>
      </c>
      <c r="C26" s="23" t="s">
        <v>386</v>
      </c>
      <c r="D26" s="24" t="s">
        <v>52</v>
      </c>
      <c r="E26" s="10"/>
      <c r="F26" s="27" t="str">
        <f t="shared" si="0"/>
        <v>Không XL</v>
      </c>
      <c r="G26" s="28">
        <f t="shared" si="2"/>
        <v>60</v>
      </c>
      <c r="H26" s="29" t="str">
        <f t="shared" si="1"/>
        <v>TB</v>
      </c>
      <c r="I26" s="35">
        <v>6</v>
      </c>
      <c r="J26" s="30"/>
    </row>
    <row r="27" spans="1:10" s="8" customFormat="1" ht="15.95" customHeight="1" x14ac:dyDescent="0.2">
      <c r="A27" s="21">
        <v>16</v>
      </c>
      <c r="B27" s="22" t="s">
        <v>550</v>
      </c>
      <c r="C27" s="23" t="s">
        <v>551</v>
      </c>
      <c r="D27" s="24" t="s">
        <v>239</v>
      </c>
      <c r="E27" s="10"/>
      <c r="F27" s="27" t="str">
        <f t="shared" si="0"/>
        <v>Không XL</v>
      </c>
      <c r="G27" s="28">
        <f t="shared" si="2"/>
        <v>70</v>
      </c>
      <c r="H27" s="29" t="str">
        <f t="shared" si="1"/>
        <v>Khá</v>
      </c>
      <c r="I27" s="35">
        <v>8.6999999999999993</v>
      </c>
      <c r="J27" s="30"/>
    </row>
    <row r="28" spans="1:10" s="8" customFormat="1" ht="15.95" customHeight="1" x14ac:dyDescent="0.2">
      <c r="A28" s="21">
        <v>17</v>
      </c>
      <c r="B28" s="22" t="s">
        <v>552</v>
      </c>
      <c r="C28" s="23" t="s">
        <v>505</v>
      </c>
      <c r="D28" s="24" t="s">
        <v>58</v>
      </c>
      <c r="E28" s="10"/>
      <c r="F28" s="27" t="str">
        <f t="shared" si="0"/>
        <v>Không XL</v>
      </c>
      <c r="G28" s="28">
        <f t="shared" si="2"/>
        <v>70</v>
      </c>
      <c r="H28" s="29" t="str">
        <f t="shared" si="1"/>
        <v>Khá</v>
      </c>
      <c r="I28" s="35">
        <v>8</v>
      </c>
      <c r="J28" s="30"/>
    </row>
    <row r="29" spans="1:10" s="8" customFormat="1" ht="15.95" customHeight="1" x14ac:dyDescent="0.2">
      <c r="A29" s="21">
        <v>18</v>
      </c>
      <c r="B29" s="22" t="s">
        <v>553</v>
      </c>
      <c r="C29" s="23" t="s">
        <v>554</v>
      </c>
      <c r="D29" s="24" t="s">
        <v>153</v>
      </c>
      <c r="E29" s="10"/>
      <c r="F29" s="27" t="str">
        <f t="shared" si="0"/>
        <v>Không XL</v>
      </c>
      <c r="G29" s="28">
        <f t="shared" si="2"/>
        <v>80</v>
      </c>
      <c r="H29" s="29" t="str">
        <f t="shared" si="1"/>
        <v>Tốt</v>
      </c>
      <c r="I29" s="35">
        <v>10</v>
      </c>
      <c r="J29" s="30"/>
    </row>
    <row r="30" spans="1:10" s="8" customFormat="1" ht="15.95" customHeight="1" x14ac:dyDescent="0.2">
      <c r="A30" s="21">
        <v>19</v>
      </c>
      <c r="B30" s="22" t="s">
        <v>555</v>
      </c>
      <c r="C30" s="23" t="s">
        <v>57</v>
      </c>
      <c r="D30" s="24" t="s">
        <v>153</v>
      </c>
      <c r="E30" s="10"/>
      <c r="F30" s="27" t="str">
        <f t="shared" si="0"/>
        <v>Không XL</v>
      </c>
      <c r="G30" s="28">
        <f t="shared" si="2"/>
        <v>80</v>
      </c>
      <c r="H30" s="29" t="str">
        <f t="shared" si="1"/>
        <v>Tốt</v>
      </c>
      <c r="I30" s="35">
        <v>9</v>
      </c>
      <c r="J30" s="30"/>
    </row>
    <row r="31" spans="1:10" s="8" customFormat="1" ht="15.95" customHeight="1" x14ac:dyDescent="0.2">
      <c r="A31" s="21">
        <v>20</v>
      </c>
      <c r="B31" s="22" t="s">
        <v>556</v>
      </c>
      <c r="C31" s="23" t="s">
        <v>557</v>
      </c>
      <c r="D31" s="24" t="s">
        <v>156</v>
      </c>
      <c r="E31" s="10"/>
      <c r="F31" s="27" t="str">
        <f t="shared" si="0"/>
        <v>Không XL</v>
      </c>
      <c r="G31" s="28">
        <f t="shared" si="2"/>
        <v>70</v>
      </c>
      <c r="H31" s="29" t="str">
        <f t="shared" si="1"/>
        <v>Khá</v>
      </c>
      <c r="I31" s="35">
        <v>8</v>
      </c>
      <c r="J31" s="30"/>
    </row>
    <row r="32" spans="1:10" s="8" customFormat="1" ht="15.95" customHeight="1" x14ac:dyDescent="0.2">
      <c r="A32" s="21">
        <v>21</v>
      </c>
      <c r="B32" s="22" t="s">
        <v>558</v>
      </c>
      <c r="C32" s="23" t="s">
        <v>559</v>
      </c>
      <c r="D32" s="24" t="s">
        <v>156</v>
      </c>
      <c r="E32" s="10"/>
      <c r="F32" s="27" t="str">
        <f t="shared" si="0"/>
        <v>Không XL</v>
      </c>
      <c r="G32" s="28">
        <f t="shared" si="2"/>
        <v>80</v>
      </c>
      <c r="H32" s="29" t="str">
        <f t="shared" si="1"/>
        <v>Tốt</v>
      </c>
      <c r="I32" s="35">
        <v>9.5</v>
      </c>
      <c r="J32" s="30"/>
    </row>
    <row r="33" spans="1:10" s="8" customFormat="1" ht="15.95" customHeight="1" x14ac:dyDescent="0.2">
      <c r="A33" s="21">
        <v>22</v>
      </c>
      <c r="B33" s="22" t="s">
        <v>560</v>
      </c>
      <c r="C33" s="23" t="s">
        <v>561</v>
      </c>
      <c r="D33" s="24" t="s">
        <v>253</v>
      </c>
      <c r="E33" s="10"/>
      <c r="F33" s="27" t="str">
        <f t="shared" si="0"/>
        <v>Không XL</v>
      </c>
      <c r="G33" s="28">
        <f t="shared" si="2"/>
        <v>80</v>
      </c>
      <c r="H33" s="29" t="str">
        <f t="shared" si="1"/>
        <v>Tốt</v>
      </c>
      <c r="I33" s="35">
        <v>9.5</v>
      </c>
      <c r="J33" s="30"/>
    </row>
    <row r="34" spans="1:10" s="8" customFormat="1" ht="15.95" customHeight="1" x14ac:dyDescent="0.2">
      <c r="A34" s="21">
        <v>23</v>
      </c>
      <c r="B34" s="22" t="s">
        <v>562</v>
      </c>
      <c r="C34" s="23" t="s">
        <v>258</v>
      </c>
      <c r="D34" s="24" t="s">
        <v>265</v>
      </c>
      <c r="E34" s="10"/>
      <c r="F34" s="27" t="str">
        <f t="shared" si="0"/>
        <v>Không XL</v>
      </c>
      <c r="G34" s="28">
        <f t="shared" si="2"/>
        <v>80</v>
      </c>
      <c r="H34" s="29" t="str">
        <f t="shared" si="1"/>
        <v>Tốt</v>
      </c>
      <c r="I34" s="35">
        <v>10</v>
      </c>
      <c r="J34" s="30"/>
    </row>
    <row r="35" spans="1:10" s="8" customFormat="1" ht="15.95" customHeight="1" x14ac:dyDescent="0.2">
      <c r="A35" s="21">
        <v>24</v>
      </c>
      <c r="B35" s="22" t="s">
        <v>563</v>
      </c>
      <c r="C35" s="23" t="s">
        <v>564</v>
      </c>
      <c r="D35" s="24" t="s">
        <v>98</v>
      </c>
      <c r="E35" s="10"/>
      <c r="F35" s="27" t="str">
        <f t="shared" si="0"/>
        <v>Không XL</v>
      </c>
      <c r="G35" s="28">
        <f t="shared" si="2"/>
        <v>70</v>
      </c>
      <c r="H35" s="29" t="str">
        <f t="shared" si="1"/>
        <v>Khá</v>
      </c>
      <c r="I35" s="35">
        <v>8</v>
      </c>
      <c r="J35" s="30"/>
    </row>
    <row r="36" spans="1:10" s="8" customFormat="1" ht="15.95" customHeight="1" x14ac:dyDescent="0.2">
      <c r="A36" s="21">
        <v>25</v>
      </c>
      <c r="B36" s="22" t="s">
        <v>565</v>
      </c>
      <c r="C36" s="23" t="s">
        <v>566</v>
      </c>
      <c r="D36" s="24" t="s">
        <v>98</v>
      </c>
      <c r="E36" s="10"/>
      <c r="F36" s="27" t="str">
        <f t="shared" si="0"/>
        <v>Không XL</v>
      </c>
      <c r="G36" s="28">
        <f t="shared" si="2"/>
        <v>80</v>
      </c>
      <c r="H36" s="29" t="str">
        <f t="shared" si="1"/>
        <v>Tốt</v>
      </c>
      <c r="I36" s="35">
        <v>9</v>
      </c>
      <c r="J36" s="30"/>
    </row>
    <row r="37" spans="1:10" s="8" customFormat="1" ht="15.95" customHeight="1" x14ac:dyDescent="0.2">
      <c r="A37" s="21">
        <v>26</v>
      </c>
      <c r="B37" s="22" t="s">
        <v>567</v>
      </c>
      <c r="C37" s="23" t="s">
        <v>568</v>
      </c>
      <c r="D37" s="24" t="s">
        <v>569</v>
      </c>
      <c r="E37" s="10"/>
      <c r="F37" s="27" t="str">
        <f t="shared" si="0"/>
        <v>Không XL</v>
      </c>
      <c r="G37" s="28">
        <v>50</v>
      </c>
      <c r="H37" s="29" t="str">
        <f t="shared" si="1"/>
        <v>TB</v>
      </c>
      <c r="I37" s="35">
        <v>4.67</v>
      </c>
      <c r="J37" s="30"/>
    </row>
    <row r="38" spans="1:10" s="8" customFormat="1" ht="15.95" customHeight="1" x14ac:dyDescent="0.2">
      <c r="A38" s="21">
        <v>27</v>
      </c>
      <c r="B38" s="22" t="s">
        <v>570</v>
      </c>
      <c r="C38" s="23" t="s">
        <v>571</v>
      </c>
      <c r="D38" s="24" t="s">
        <v>272</v>
      </c>
      <c r="E38" s="10"/>
      <c r="F38" s="27" t="str">
        <f t="shared" si="0"/>
        <v>Không XL</v>
      </c>
      <c r="G38" s="28">
        <f t="shared" si="2"/>
        <v>80</v>
      </c>
      <c r="H38" s="29" t="str">
        <f t="shared" si="1"/>
        <v>Tốt</v>
      </c>
      <c r="I38" s="35">
        <v>9.8000000000000007</v>
      </c>
      <c r="J38" s="30"/>
    </row>
    <row r="39" spans="1:10" s="8" customFormat="1" ht="15.95" customHeight="1" x14ac:dyDescent="0.2">
      <c r="A39" s="21">
        <v>28</v>
      </c>
      <c r="B39" s="22" t="s">
        <v>572</v>
      </c>
      <c r="C39" s="23" t="s">
        <v>368</v>
      </c>
      <c r="D39" s="24" t="s">
        <v>272</v>
      </c>
      <c r="E39" s="10"/>
      <c r="F39" s="27" t="str">
        <f t="shared" si="0"/>
        <v>Không XL</v>
      </c>
      <c r="G39" s="28">
        <f t="shared" si="2"/>
        <v>80</v>
      </c>
      <c r="H39" s="29" t="str">
        <f t="shared" si="1"/>
        <v>Tốt</v>
      </c>
      <c r="I39" s="35">
        <v>10</v>
      </c>
      <c r="J39" s="30"/>
    </row>
    <row r="40" spans="1:10" s="8" customFormat="1" ht="15.95" customHeight="1" x14ac:dyDescent="0.2">
      <c r="A40" s="21">
        <v>29</v>
      </c>
      <c r="B40" s="22" t="s">
        <v>573</v>
      </c>
      <c r="C40" s="23" t="s">
        <v>566</v>
      </c>
      <c r="D40" s="24" t="s">
        <v>184</v>
      </c>
      <c r="E40" s="10"/>
      <c r="F40" s="27" t="str">
        <f t="shared" si="0"/>
        <v>Không XL</v>
      </c>
      <c r="G40" s="28">
        <f t="shared" si="2"/>
        <v>80</v>
      </c>
      <c r="H40" s="29" t="str">
        <f t="shared" si="1"/>
        <v>Tốt</v>
      </c>
      <c r="I40" s="35">
        <v>9</v>
      </c>
      <c r="J40" s="30"/>
    </row>
    <row r="41" spans="1:10" s="8" customFormat="1" ht="15.95" customHeight="1" x14ac:dyDescent="0.2">
      <c r="A41" s="21">
        <v>30</v>
      </c>
      <c r="B41" s="22" t="s">
        <v>574</v>
      </c>
      <c r="C41" s="23" t="s">
        <v>575</v>
      </c>
      <c r="D41" s="24" t="s">
        <v>279</v>
      </c>
      <c r="E41" s="10"/>
      <c r="F41" s="27" t="str">
        <f t="shared" si="0"/>
        <v>Không XL</v>
      </c>
      <c r="G41" s="28">
        <f t="shared" si="2"/>
        <v>60</v>
      </c>
      <c r="H41" s="29" t="str">
        <f t="shared" si="1"/>
        <v>TB</v>
      </c>
      <c r="I41" s="35">
        <v>6</v>
      </c>
      <c r="J41" s="30"/>
    </row>
    <row r="42" spans="1:10" s="8" customFormat="1" ht="15.95" customHeight="1" x14ac:dyDescent="0.2">
      <c r="A42" s="21">
        <v>31</v>
      </c>
      <c r="B42" s="22" t="s">
        <v>576</v>
      </c>
      <c r="C42" s="23" t="s">
        <v>76</v>
      </c>
      <c r="D42" s="24" t="s">
        <v>364</v>
      </c>
      <c r="E42" s="10"/>
      <c r="F42" s="27" t="str">
        <f t="shared" si="0"/>
        <v>Không XL</v>
      </c>
      <c r="G42" s="28">
        <f t="shared" si="2"/>
        <v>80</v>
      </c>
      <c r="H42" s="29" t="str">
        <f t="shared" si="1"/>
        <v>Tốt</v>
      </c>
      <c r="I42" s="35">
        <v>9.5</v>
      </c>
      <c r="J42" s="30"/>
    </row>
    <row r="43" spans="1:10" s="8" customFormat="1" ht="15.95" customHeight="1" x14ac:dyDescent="0.2">
      <c r="A43" s="21">
        <v>32</v>
      </c>
      <c r="B43" s="22" t="s">
        <v>577</v>
      </c>
      <c r="C43" s="23" t="s">
        <v>508</v>
      </c>
      <c r="D43" s="24" t="s">
        <v>187</v>
      </c>
      <c r="E43" s="10"/>
      <c r="F43" s="27" t="str">
        <f t="shared" si="0"/>
        <v>Không XL</v>
      </c>
      <c r="G43" s="28">
        <f>IF(I43&gt;=9,80,IF(I43&gt;=7,70,I43*10))+4</f>
        <v>84</v>
      </c>
      <c r="H43" s="29" t="str">
        <f t="shared" si="1"/>
        <v>Tốt</v>
      </c>
      <c r="I43" s="35">
        <v>9</v>
      </c>
      <c r="J43" s="30" t="s">
        <v>1432</v>
      </c>
    </row>
    <row r="44" spans="1:10" s="8" customFormat="1" ht="15.95" customHeight="1" x14ac:dyDescent="0.2">
      <c r="A44" s="21">
        <v>33</v>
      </c>
      <c r="B44" s="22" t="s">
        <v>578</v>
      </c>
      <c r="C44" s="23" t="s">
        <v>579</v>
      </c>
      <c r="D44" s="24" t="s">
        <v>580</v>
      </c>
      <c r="E44" s="10"/>
      <c r="F44" s="27" t="str">
        <f t="shared" si="0"/>
        <v>Không XL</v>
      </c>
      <c r="G44" s="28">
        <f t="shared" si="2"/>
        <v>70</v>
      </c>
      <c r="H44" s="29" t="str">
        <f t="shared" si="1"/>
        <v>Khá</v>
      </c>
      <c r="I44" s="35">
        <v>8</v>
      </c>
      <c r="J44" s="30"/>
    </row>
    <row r="45" spans="1:10" s="8" customFormat="1" ht="15.95" customHeight="1" x14ac:dyDescent="0.2">
      <c r="A45" s="21">
        <v>34</v>
      </c>
      <c r="B45" s="22" t="s">
        <v>581</v>
      </c>
      <c r="C45" s="23" t="s">
        <v>418</v>
      </c>
      <c r="D45" s="24" t="s">
        <v>109</v>
      </c>
      <c r="E45" s="10"/>
      <c r="F45" s="27" t="str">
        <f t="shared" si="0"/>
        <v>Không XL</v>
      </c>
      <c r="G45" s="28">
        <f t="shared" si="2"/>
        <v>70</v>
      </c>
      <c r="H45" s="29" t="str">
        <f t="shared" si="1"/>
        <v>Khá</v>
      </c>
      <c r="I45" s="35">
        <v>7</v>
      </c>
      <c r="J45" s="30"/>
    </row>
    <row r="46" spans="1:10" s="8" customFormat="1" ht="15.95" customHeight="1" x14ac:dyDescent="0.2">
      <c r="A46" s="21">
        <v>35</v>
      </c>
      <c r="B46" s="22" t="s">
        <v>582</v>
      </c>
      <c r="C46" s="23" t="s">
        <v>583</v>
      </c>
      <c r="D46" s="24" t="s">
        <v>387</v>
      </c>
      <c r="E46" s="10"/>
      <c r="F46" s="27" t="str">
        <f t="shared" si="0"/>
        <v>Không XL</v>
      </c>
      <c r="G46" s="28">
        <f>IF(I46&gt;=9,80,IF(I46&gt;=7,70,I46*10))+4</f>
        <v>84</v>
      </c>
      <c r="H46" s="29" t="str">
        <f t="shared" si="1"/>
        <v>Tốt</v>
      </c>
      <c r="I46" s="35">
        <v>9.3000000000000007</v>
      </c>
      <c r="J46" s="30" t="s">
        <v>1433</v>
      </c>
    </row>
    <row r="47" spans="1:10" s="8" customFormat="1" ht="15.95" customHeight="1" x14ac:dyDescent="0.2">
      <c r="A47" s="21">
        <v>36</v>
      </c>
      <c r="B47" s="22" t="s">
        <v>584</v>
      </c>
      <c r="C47" s="23" t="s">
        <v>585</v>
      </c>
      <c r="D47" s="24" t="s">
        <v>586</v>
      </c>
      <c r="E47" s="10"/>
      <c r="F47" s="27" t="str">
        <f t="shared" si="0"/>
        <v>Không XL</v>
      </c>
      <c r="G47" s="28">
        <f t="shared" si="2"/>
        <v>70</v>
      </c>
      <c r="H47" s="29" t="str">
        <f t="shared" si="1"/>
        <v>Khá</v>
      </c>
      <c r="I47" s="35">
        <v>7</v>
      </c>
      <c r="J47" s="30"/>
    </row>
    <row r="48" spans="1:10" ht="18" customHeight="1" x14ac:dyDescent="0.25">
      <c r="C48" s="41" t="s">
        <v>11</v>
      </c>
      <c r="D48" s="41"/>
      <c r="E48" s="41"/>
      <c r="F48" s="41"/>
      <c r="G48" s="41"/>
      <c r="H48" s="41"/>
      <c r="I48" s="41"/>
      <c r="J48" s="41"/>
    </row>
    <row r="49" spans="1:10" ht="17.100000000000001" customHeight="1" x14ac:dyDescent="0.25">
      <c r="C49" s="42" t="s">
        <v>12</v>
      </c>
      <c r="D49" s="11"/>
      <c r="E49" s="43" t="s">
        <v>6</v>
      </c>
      <c r="F49" s="44"/>
      <c r="G49" s="43" t="s">
        <v>7</v>
      </c>
      <c r="H49" s="44"/>
      <c r="I49" s="32"/>
      <c r="J49" s="42" t="s">
        <v>8</v>
      </c>
    </row>
    <row r="50" spans="1:10" s="8" customFormat="1" ht="17.100000000000001" customHeight="1" x14ac:dyDescent="0.2">
      <c r="C50" s="42"/>
      <c r="D50" s="12"/>
      <c r="E50" s="9" t="s">
        <v>13</v>
      </c>
      <c r="F50" s="13" t="s">
        <v>14</v>
      </c>
      <c r="G50" s="9" t="s">
        <v>13</v>
      </c>
      <c r="H50" s="13" t="s">
        <v>14</v>
      </c>
      <c r="I50" s="13"/>
      <c r="J50" s="42"/>
    </row>
    <row r="51" spans="1:10" ht="17.100000000000001" customHeight="1" x14ac:dyDescent="0.25">
      <c r="C51" s="14" t="s">
        <v>15</v>
      </c>
      <c r="D51" s="34"/>
      <c r="E51" s="15">
        <f>COUNTIF(F12:F47,"XS")</f>
        <v>0</v>
      </c>
      <c r="F51" s="16">
        <f>E51*100/$A$47</f>
        <v>0</v>
      </c>
      <c r="G51" s="15">
        <f>COUNTIF(H12:H47,"XS")</f>
        <v>0</v>
      </c>
      <c r="H51" s="16">
        <f>G51*100/$A$47</f>
        <v>0</v>
      </c>
      <c r="I51" s="16"/>
      <c r="J51" s="17"/>
    </row>
    <row r="52" spans="1:10" ht="17.100000000000001" customHeight="1" x14ac:dyDescent="0.25">
      <c r="C52" s="14" t="s">
        <v>16</v>
      </c>
      <c r="D52" s="34"/>
      <c r="E52" s="15">
        <f>COUNTIF(F12:F47,"Tốt")</f>
        <v>0</v>
      </c>
      <c r="F52" s="16">
        <f t="shared" ref="F52:F56" si="3">E52*100/$A$47</f>
        <v>0</v>
      </c>
      <c r="G52" s="15">
        <f>COUNTIF(H12:H47,"Tốt")</f>
        <v>19</v>
      </c>
      <c r="H52" s="16">
        <f t="shared" ref="H52:H56" si="4">G52*100/$A$47</f>
        <v>52.777777777777779</v>
      </c>
      <c r="I52" s="16"/>
      <c r="J52" s="17"/>
    </row>
    <row r="53" spans="1:10" ht="17.100000000000001" customHeight="1" x14ac:dyDescent="0.25">
      <c r="C53" s="14" t="s">
        <v>17</v>
      </c>
      <c r="D53" s="34"/>
      <c r="E53" s="15">
        <f>COUNTIF(F12:F47,"Khá")</f>
        <v>0</v>
      </c>
      <c r="F53" s="16">
        <f t="shared" si="3"/>
        <v>0</v>
      </c>
      <c r="G53" s="15">
        <f>COUNTIF(H12:H47,"Khá")</f>
        <v>12</v>
      </c>
      <c r="H53" s="16">
        <f t="shared" si="4"/>
        <v>33.333333333333336</v>
      </c>
      <c r="I53" s="16"/>
      <c r="J53" s="17"/>
    </row>
    <row r="54" spans="1:10" ht="17.100000000000001" customHeight="1" x14ac:dyDescent="0.25">
      <c r="C54" s="14" t="s">
        <v>18</v>
      </c>
      <c r="D54" s="34"/>
      <c r="E54" s="15">
        <f>COUNTIF(F12:F47,"TB")</f>
        <v>0</v>
      </c>
      <c r="F54" s="16">
        <f t="shared" si="3"/>
        <v>0</v>
      </c>
      <c r="G54" s="15">
        <f>COUNTIF(H12:H47,"TB")</f>
        <v>4</v>
      </c>
      <c r="H54" s="16">
        <f t="shared" si="4"/>
        <v>11.111111111111111</v>
      </c>
      <c r="I54" s="16"/>
      <c r="J54" s="17"/>
    </row>
    <row r="55" spans="1:10" ht="17.100000000000001" customHeight="1" x14ac:dyDescent="0.25">
      <c r="C55" s="14" t="s">
        <v>19</v>
      </c>
      <c r="D55" s="34"/>
      <c r="E55" s="15">
        <f>COUNTIF(F12:F47,"Yếu")</f>
        <v>0</v>
      </c>
      <c r="F55" s="16">
        <f t="shared" si="3"/>
        <v>0</v>
      </c>
      <c r="G55" s="15">
        <f>COUNTIF(H12:H47,"Yếu")</f>
        <v>0</v>
      </c>
      <c r="H55" s="16">
        <f t="shared" si="4"/>
        <v>0</v>
      </c>
      <c r="I55" s="16"/>
      <c r="J55" s="17"/>
    </row>
    <row r="56" spans="1:10" ht="17.100000000000001" customHeight="1" x14ac:dyDescent="0.25">
      <c r="C56" s="14" t="s">
        <v>25</v>
      </c>
      <c r="D56" s="34"/>
      <c r="E56" s="15">
        <f>COUNTIF(F12:F47,"Không XL")</f>
        <v>36</v>
      </c>
      <c r="F56" s="16">
        <f t="shared" si="3"/>
        <v>100</v>
      </c>
      <c r="G56" s="15">
        <f>COUNTIF(H12:H47,"Không XL")</f>
        <v>1</v>
      </c>
      <c r="H56" s="16">
        <f t="shared" si="4"/>
        <v>2.7777777777777777</v>
      </c>
      <c r="I56" s="16"/>
      <c r="J56" s="17"/>
    </row>
    <row r="57" spans="1:10" ht="9.9499999999999993" customHeight="1" x14ac:dyDescent="0.25">
      <c r="C57" s="18"/>
      <c r="D57" s="18"/>
      <c r="F57" s="19"/>
    </row>
    <row r="58" spans="1:10" ht="17.100000000000001" customHeight="1" x14ac:dyDescent="0.25">
      <c r="E58" s="45" t="s">
        <v>24</v>
      </c>
      <c r="F58" s="45"/>
      <c r="G58" s="45"/>
      <c r="H58" s="45"/>
      <c r="I58" s="45"/>
      <c r="J58" s="45"/>
    </row>
    <row r="59" spans="1:10" ht="17.100000000000001" customHeight="1" x14ac:dyDescent="0.25">
      <c r="A59" s="40" t="s">
        <v>27</v>
      </c>
      <c r="B59" s="40"/>
      <c r="C59" s="40"/>
      <c r="D59" s="40"/>
      <c r="E59" s="40"/>
      <c r="F59" s="40" t="s">
        <v>6</v>
      </c>
      <c r="G59" s="40"/>
      <c r="H59" s="40"/>
      <c r="I59" s="31"/>
      <c r="J59" s="20" t="s">
        <v>20</v>
      </c>
    </row>
    <row r="60" spans="1:10" ht="17.100000000000001" customHeight="1" x14ac:dyDescent="0.25"/>
    <row r="61" spans="1:10" ht="17.100000000000001" customHeight="1" x14ac:dyDescent="0.25"/>
    <row r="62" spans="1:10" ht="17.100000000000001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</sheetData>
  <sheetProtection algorithmName="SHA-512" hashValue="5+OM9V/HUMKa/nelyj0sRmbCz5X18gRoQPDeKYSUym79LOFL415wIM3C+DMORt6aDD5wFXcNJtAltCQIBq7ySQ==" saltValue="D4MuAj3KCdag4WAzKM/7r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9:E59"/>
    <mergeCell ref="F59:H59"/>
    <mergeCell ref="C48:J48"/>
    <mergeCell ref="C49:C50"/>
    <mergeCell ref="E49:F49"/>
    <mergeCell ref="G49:H49"/>
    <mergeCell ref="J49:J50"/>
    <mergeCell ref="E58:J58"/>
  </mergeCells>
  <conditionalFormatting sqref="F12:F47">
    <cfRule type="cellIs" dxfId="75" priority="4" stopIfTrue="1" operator="equal">
      <formula>"SVG"</formula>
    </cfRule>
    <cfRule type="cellIs" dxfId="74" priority="5" stopIfTrue="1" operator="equal">
      <formula>"SVXS"</formula>
    </cfRule>
  </conditionalFormatting>
  <conditionalFormatting sqref="H12:H47">
    <cfRule type="cellIs" dxfId="73" priority="2" stopIfTrue="1" operator="equal">
      <formula>"SVG"</formula>
    </cfRule>
    <cfRule type="cellIs" dxfId="72" priority="3" stopIfTrue="1" operator="equal">
      <formula>"SVXS"</formula>
    </cfRule>
  </conditionalFormatting>
  <conditionalFormatting sqref="I12:I47">
    <cfRule type="cellIs" dxfId="71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4D673-DC8A-4A36-851E-494B0EA76CDA}">
  <dimension ref="A1:O91"/>
  <sheetViews>
    <sheetView topLeftCell="A10" zoomScaleNormal="100" workbookViewId="0">
      <selection activeCell="D18" sqref="D18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1411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587</v>
      </c>
      <c r="C12" s="23" t="s">
        <v>588</v>
      </c>
      <c r="D12" s="24" t="s">
        <v>305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9</v>
      </c>
      <c r="J12" s="30"/>
    </row>
    <row r="13" spans="1:15" s="8" customFormat="1" ht="15.95" customHeight="1" x14ac:dyDescent="0.2">
      <c r="A13" s="21">
        <v>2</v>
      </c>
      <c r="B13" s="22" t="s">
        <v>589</v>
      </c>
      <c r="C13" s="23" t="s">
        <v>590</v>
      </c>
      <c r="D13" s="24" t="s">
        <v>305</v>
      </c>
      <c r="E13" s="10"/>
      <c r="F13" s="27" t="str">
        <f t="shared" ref="F13:F58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58" si="1">IF(I13&gt;=9,80,IF(I13&gt;=7,70,I13*10))</f>
        <v>80</v>
      </c>
      <c r="H13" s="29" t="str">
        <f t="shared" ref="H13:H58" si="2">IF(AND(G13&gt;=90),"XS",IF(AND(G13&gt;=80),"Tốt",IF(AND(G13&gt;=70),"Khá",IF(AND(G13&gt;=60),"TB",IF(AND(G13&gt;=50),"TB",IF(AND(G13&lt;50),IF(AND(G13&gt;0),"Yếu",IF(AND(G13=0),"Không XL"," "))))))))</f>
        <v>Tốt</v>
      </c>
      <c r="I13" s="35">
        <v>10</v>
      </c>
      <c r="J13" s="30"/>
    </row>
    <row r="14" spans="1:15" s="8" customFormat="1" ht="15.95" customHeight="1" x14ac:dyDescent="0.2">
      <c r="A14" s="21">
        <v>3</v>
      </c>
      <c r="B14" s="22" t="s">
        <v>591</v>
      </c>
      <c r="C14" s="23" t="s">
        <v>106</v>
      </c>
      <c r="D14" s="24" t="s">
        <v>452</v>
      </c>
      <c r="E14" s="10"/>
      <c r="F14" s="27" t="str">
        <f t="shared" si="0"/>
        <v>Không XL</v>
      </c>
      <c r="G14" s="28">
        <f t="shared" si="1"/>
        <v>80</v>
      </c>
      <c r="H14" s="29" t="str">
        <f t="shared" si="2"/>
        <v>Tốt</v>
      </c>
      <c r="I14" s="35">
        <v>10</v>
      </c>
      <c r="J14" s="30"/>
    </row>
    <row r="15" spans="1:15" s="8" customFormat="1" ht="15.95" customHeight="1" x14ac:dyDescent="0.2">
      <c r="A15" s="21">
        <v>4</v>
      </c>
      <c r="B15" s="22" t="s">
        <v>592</v>
      </c>
      <c r="C15" s="23" t="s">
        <v>593</v>
      </c>
      <c r="D15" s="24" t="s">
        <v>215</v>
      </c>
      <c r="E15" s="10"/>
      <c r="F15" s="27" t="str">
        <f t="shared" si="0"/>
        <v>Không XL</v>
      </c>
      <c r="G15" s="28">
        <f t="shared" si="1"/>
        <v>70</v>
      </c>
      <c r="H15" s="29" t="str">
        <f t="shared" si="2"/>
        <v>Khá</v>
      </c>
      <c r="I15" s="35">
        <v>8</v>
      </c>
      <c r="J15" s="30"/>
    </row>
    <row r="16" spans="1:15" s="8" customFormat="1" ht="15.95" customHeight="1" x14ac:dyDescent="0.2">
      <c r="A16" s="21">
        <v>5</v>
      </c>
      <c r="B16" s="22" t="s">
        <v>594</v>
      </c>
      <c r="C16" s="23" t="s">
        <v>595</v>
      </c>
      <c r="D16" s="24" t="s">
        <v>596</v>
      </c>
      <c r="E16" s="10"/>
      <c r="F16" s="27" t="str">
        <f t="shared" si="0"/>
        <v>Không XL</v>
      </c>
      <c r="G16" s="28">
        <f t="shared" si="1"/>
        <v>80</v>
      </c>
      <c r="H16" s="29" t="str">
        <f t="shared" si="2"/>
        <v>Tốt</v>
      </c>
      <c r="I16" s="35">
        <v>10</v>
      </c>
      <c r="J16" s="30"/>
    </row>
    <row r="17" spans="1:10" s="8" customFormat="1" ht="15.95" customHeight="1" x14ac:dyDescent="0.2">
      <c r="A17" s="21">
        <v>6</v>
      </c>
      <c r="B17" s="22" t="s">
        <v>597</v>
      </c>
      <c r="C17" s="23" t="s">
        <v>598</v>
      </c>
      <c r="D17" s="24" t="s">
        <v>252</v>
      </c>
      <c r="E17" s="10"/>
      <c r="F17" s="27" t="str">
        <f t="shared" si="0"/>
        <v>Không XL</v>
      </c>
      <c r="G17" s="28">
        <f t="shared" si="1"/>
        <v>63.2</v>
      </c>
      <c r="H17" s="29" t="str">
        <f t="shared" si="2"/>
        <v>TB</v>
      </c>
      <c r="I17" s="35">
        <v>6.32</v>
      </c>
      <c r="J17" s="30"/>
    </row>
    <row r="18" spans="1:10" s="8" customFormat="1" ht="15.95" customHeight="1" x14ac:dyDescent="0.2">
      <c r="A18" s="21">
        <v>7</v>
      </c>
      <c r="B18" s="22" t="s">
        <v>599</v>
      </c>
      <c r="C18" s="23" t="s">
        <v>600</v>
      </c>
      <c r="D18" s="24" t="s">
        <v>601</v>
      </c>
      <c r="E18" s="10"/>
      <c r="F18" s="27" t="str">
        <f t="shared" si="0"/>
        <v>Không XL</v>
      </c>
      <c r="G18" s="28">
        <v>40</v>
      </c>
      <c r="H18" s="29" t="str">
        <f t="shared" si="2"/>
        <v>Yếu</v>
      </c>
      <c r="I18" s="36">
        <v>0</v>
      </c>
      <c r="J18" s="30" t="s">
        <v>1446</v>
      </c>
    </row>
    <row r="19" spans="1:10" s="8" customFormat="1" ht="15.95" customHeight="1" x14ac:dyDescent="0.2">
      <c r="A19" s="21">
        <v>8</v>
      </c>
      <c r="B19" s="22" t="s">
        <v>602</v>
      </c>
      <c r="C19" s="23" t="s">
        <v>231</v>
      </c>
      <c r="D19" s="24" t="s">
        <v>46</v>
      </c>
      <c r="E19" s="10"/>
      <c r="F19" s="27" t="str">
        <f t="shared" si="0"/>
        <v>Không XL</v>
      </c>
      <c r="G19" s="28">
        <f t="shared" si="1"/>
        <v>80</v>
      </c>
      <c r="H19" s="29" t="str">
        <f t="shared" si="2"/>
        <v>Tốt</v>
      </c>
      <c r="I19" s="35">
        <v>10</v>
      </c>
      <c r="J19" s="30"/>
    </row>
    <row r="20" spans="1:10" s="8" customFormat="1" ht="15.95" customHeight="1" x14ac:dyDescent="0.2">
      <c r="A20" s="21">
        <v>9</v>
      </c>
      <c r="B20" s="22" t="s">
        <v>603</v>
      </c>
      <c r="C20" s="23" t="s">
        <v>604</v>
      </c>
      <c r="D20" s="24" t="s">
        <v>605</v>
      </c>
      <c r="E20" s="10"/>
      <c r="F20" s="27" t="str">
        <f t="shared" si="0"/>
        <v>Không XL</v>
      </c>
      <c r="G20" s="28">
        <f t="shared" si="1"/>
        <v>60</v>
      </c>
      <c r="H20" s="29" t="str">
        <f t="shared" si="2"/>
        <v>TB</v>
      </c>
      <c r="I20" s="35">
        <v>6</v>
      </c>
      <c r="J20" s="30"/>
    </row>
    <row r="21" spans="1:10" s="8" customFormat="1" ht="15.95" customHeight="1" x14ac:dyDescent="0.2">
      <c r="A21" s="21">
        <v>10</v>
      </c>
      <c r="B21" s="22" t="s">
        <v>606</v>
      </c>
      <c r="C21" s="23" t="s">
        <v>162</v>
      </c>
      <c r="D21" s="24" t="s">
        <v>333</v>
      </c>
      <c r="E21" s="10"/>
      <c r="F21" s="27" t="str">
        <f t="shared" si="0"/>
        <v>Không XL</v>
      </c>
      <c r="G21" s="28">
        <f t="shared" si="1"/>
        <v>80</v>
      </c>
      <c r="H21" s="29" t="str">
        <f t="shared" si="2"/>
        <v>Tốt</v>
      </c>
      <c r="I21" s="35">
        <v>10</v>
      </c>
      <c r="J21" s="30"/>
    </row>
    <row r="22" spans="1:10" s="8" customFormat="1" ht="15.95" customHeight="1" x14ac:dyDescent="0.2">
      <c r="A22" s="21">
        <v>11</v>
      </c>
      <c r="B22" s="22" t="s">
        <v>607</v>
      </c>
      <c r="C22" s="23" t="s">
        <v>162</v>
      </c>
      <c r="D22" s="24" t="s">
        <v>52</v>
      </c>
      <c r="E22" s="10"/>
      <c r="F22" s="27" t="str">
        <f t="shared" si="0"/>
        <v>Không XL</v>
      </c>
      <c r="G22" s="28">
        <v>0</v>
      </c>
      <c r="H22" s="29" t="str">
        <f t="shared" si="2"/>
        <v>Không XL</v>
      </c>
      <c r="I22" s="36">
        <v>0</v>
      </c>
      <c r="J22" s="30" t="s">
        <v>1440</v>
      </c>
    </row>
    <row r="23" spans="1:10" s="8" customFormat="1" ht="15.95" customHeight="1" x14ac:dyDescent="0.2">
      <c r="A23" s="21">
        <v>12</v>
      </c>
      <c r="B23" s="22" t="s">
        <v>608</v>
      </c>
      <c r="C23" s="23" t="s">
        <v>274</v>
      </c>
      <c r="D23" s="24" t="s">
        <v>52</v>
      </c>
      <c r="E23" s="10"/>
      <c r="F23" s="27" t="str">
        <f t="shared" si="0"/>
        <v>Không XL</v>
      </c>
      <c r="G23" s="28">
        <f t="shared" si="1"/>
        <v>80</v>
      </c>
      <c r="H23" s="29" t="str">
        <f t="shared" si="2"/>
        <v>Tốt</v>
      </c>
      <c r="I23" s="35">
        <v>9</v>
      </c>
      <c r="J23" s="30"/>
    </row>
    <row r="24" spans="1:10" s="8" customFormat="1" ht="15.95" customHeight="1" x14ac:dyDescent="0.2">
      <c r="A24" s="21">
        <v>13</v>
      </c>
      <c r="B24" s="22" t="s">
        <v>609</v>
      </c>
      <c r="C24" s="23" t="s">
        <v>610</v>
      </c>
      <c r="D24" s="24" t="s">
        <v>150</v>
      </c>
      <c r="E24" s="10"/>
      <c r="F24" s="27" t="str">
        <f t="shared" si="0"/>
        <v>Không XL</v>
      </c>
      <c r="G24" s="28">
        <f t="shared" si="1"/>
        <v>80</v>
      </c>
      <c r="H24" s="29" t="str">
        <f t="shared" si="2"/>
        <v>Tốt</v>
      </c>
      <c r="I24" s="35">
        <v>10</v>
      </c>
      <c r="J24" s="30"/>
    </row>
    <row r="25" spans="1:10" s="8" customFormat="1" ht="15.95" customHeight="1" x14ac:dyDescent="0.2">
      <c r="A25" s="21">
        <v>14</v>
      </c>
      <c r="B25" s="22" t="s">
        <v>611</v>
      </c>
      <c r="C25" s="23" t="s">
        <v>400</v>
      </c>
      <c r="D25" s="24" t="s">
        <v>612</v>
      </c>
      <c r="E25" s="10"/>
      <c r="F25" s="27" t="str">
        <f t="shared" si="0"/>
        <v>Không XL</v>
      </c>
      <c r="G25" s="28">
        <f t="shared" si="1"/>
        <v>80</v>
      </c>
      <c r="H25" s="29" t="str">
        <f t="shared" si="2"/>
        <v>Tốt</v>
      </c>
      <c r="I25" s="35">
        <v>9</v>
      </c>
      <c r="J25" s="30"/>
    </row>
    <row r="26" spans="1:10" s="8" customFormat="1" ht="15.95" customHeight="1" x14ac:dyDescent="0.2">
      <c r="A26" s="21">
        <v>15</v>
      </c>
      <c r="B26" s="22" t="s">
        <v>613</v>
      </c>
      <c r="C26" s="23" t="s">
        <v>614</v>
      </c>
      <c r="D26" s="24" t="s">
        <v>156</v>
      </c>
      <c r="E26" s="10"/>
      <c r="F26" s="27" t="str">
        <f t="shared" si="0"/>
        <v>Không XL</v>
      </c>
      <c r="G26" s="28">
        <f t="shared" si="1"/>
        <v>80</v>
      </c>
      <c r="H26" s="29" t="str">
        <f t="shared" si="2"/>
        <v>Tốt</v>
      </c>
      <c r="I26" s="35">
        <v>10</v>
      </c>
      <c r="J26" s="30"/>
    </row>
    <row r="27" spans="1:10" s="8" customFormat="1" ht="15.95" customHeight="1" x14ac:dyDescent="0.2">
      <c r="A27" s="21">
        <v>16</v>
      </c>
      <c r="B27" s="22" t="s">
        <v>615</v>
      </c>
      <c r="C27" s="23" t="s">
        <v>616</v>
      </c>
      <c r="D27" s="24" t="s">
        <v>71</v>
      </c>
      <c r="E27" s="10"/>
      <c r="F27" s="27" t="str">
        <f t="shared" si="0"/>
        <v>Không XL</v>
      </c>
      <c r="G27" s="28">
        <f t="shared" si="1"/>
        <v>80</v>
      </c>
      <c r="H27" s="29" t="str">
        <f t="shared" si="2"/>
        <v>Tốt</v>
      </c>
      <c r="I27" s="35">
        <v>10</v>
      </c>
      <c r="J27" s="30"/>
    </row>
    <row r="28" spans="1:10" s="8" customFormat="1" ht="15.95" customHeight="1" x14ac:dyDescent="0.2">
      <c r="A28" s="21">
        <v>17</v>
      </c>
      <c r="B28" s="22" t="s">
        <v>617</v>
      </c>
      <c r="C28" s="23" t="s">
        <v>486</v>
      </c>
      <c r="D28" s="24" t="s">
        <v>74</v>
      </c>
      <c r="E28" s="10"/>
      <c r="F28" s="27" t="str">
        <f t="shared" si="0"/>
        <v>Không XL</v>
      </c>
      <c r="G28" s="28">
        <f t="shared" si="1"/>
        <v>80</v>
      </c>
      <c r="H28" s="29" t="str">
        <f t="shared" si="2"/>
        <v>Tốt</v>
      </c>
      <c r="I28" s="35">
        <v>9</v>
      </c>
      <c r="J28" s="30"/>
    </row>
    <row r="29" spans="1:10" s="8" customFormat="1" ht="15.95" customHeight="1" x14ac:dyDescent="0.2">
      <c r="A29" s="21">
        <v>18</v>
      </c>
      <c r="B29" s="22" t="s">
        <v>618</v>
      </c>
      <c r="C29" s="23" t="s">
        <v>619</v>
      </c>
      <c r="D29" s="24" t="s">
        <v>256</v>
      </c>
      <c r="E29" s="10"/>
      <c r="F29" s="27" t="str">
        <f t="shared" si="0"/>
        <v>Không XL</v>
      </c>
      <c r="G29" s="28">
        <f t="shared" si="1"/>
        <v>70</v>
      </c>
      <c r="H29" s="29" t="str">
        <f t="shared" si="2"/>
        <v>Khá</v>
      </c>
      <c r="I29" s="35">
        <v>7.5</v>
      </c>
      <c r="J29" s="30"/>
    </row>
    <row r="30" spans="1:10" s="8" customFormat="1" ht="15.95" customHeight="1" x14ac:dyDescent="0.2">
      <c r="A30" s="21">
        <v>19</v>
      </c>
      <c r="B30" s="22" t="s">
        <v>620</v>
      </c>
      <c r="C30" s="23" t="s">
        <v>621</v>
      </c>
      <c r="D30" s="24" t="s">
        <v>173</v>
      </c>
      <c r="E30" s="10"/>
      <c r="F30" s="27" t="str">
        <f t="shared" si="0"/>
        <v>Không XL</v>
      </c>
      <c r="G30" s="28">
        <f>IF(I30&gt;=9,80,IF(I30&gt;=7,70,I30*10))+6</f>
        <v>72.7</v>
      </c>
      <c r="H30" s="29" t="str">
        <f t="shared" si="2"/>
        <v>Khá</v>
      </c>
      <c r="I30" s="35">
        <v>6.67</v>
      </c>
      <c r="J30" s="30" t="s">
        <v>1426</v>
      </c>
    </row>
    <row r="31" spans="1:10" s="8" customFormat="1" ht="15.95" customHeight="1" x14ac:dyDescent="0.2">
      <c r="A31" s="21">
        <v>20</v>
      </c>
      <c r="B31" s="22" t="s">
        <v>622</v>
      </c>
      <c r="C31" s="23" t="s">
        <v>623</v>
      </c>
      <c r="D31" s="24" t="s">
        <v>624</v>
      </c>
      <c r="E31" s="10"/>
      <c r="F31" s="27" t="str">
        <f t="shared" si="0"/>
        <v>Không XL</v>
      </c>
      <c r="G31" s="28">
        <f t="shared" si="1"/>
        <v>70</v>
      </c>
      <c r="H31" s="29" t="str">
        <f t="shared" si="2"/>
        <v>Khá</v>
      </c>
      <c r="I31" s="35">
        <v>7.5</v>
      </c>
      <c r="J31" s="30"/>
    </row>
    <row r="32" spans="1:10" s="8" customFormat="1" ht="15.95" customHeight="1" x14ac:dyDescent="0.2">
      <c r="A32" s="21">
        <v>21</v>
      </c>
      <c r="B32" s="22" t="s">
        <v>625</v>
      </c>
      <c r="C32" s="23" t="s">
        <v>626</v>
      </c>
      <c r="D32" s="24" t="s">
        <v>627</v>
      </c>
      <c r="E32" s="10"/>
      <c r="F32" s="27" t="str">
        <f t="shared" si="0"/>
        <v>Không XL</v>
      </c>
      <c r="G32" s="28">
        <f t="shared" si="1"/>
        <v>70</v>
      </c>
      <c r="H32" s="29" t="str">
        <f t="shared" si="2"/>
        <v>Khá</v>
      </c>
      <c r="I32" s="35">
        <v>7.5</v>
      </c>
      <c r="J32" s="30"/>
    </row>
    <row r="33" spans="1:10" s="8" customFormat="1" ht="15.95" customHeight="1" x14ac:dyDescent="0.2">
      <c r="A33" s="21">
        <v>22</v>
      </c>
      <c r="B33" s="22" t="s">
        <v>628</v>
      </c>
      <c r="C33" s="23" t="s">
        <v>57</v>
      </c>
      <c r="D33" s="24" t="s">
        <v>629</v>
      </c>
      <c r="E33" s="10"/>
      <c r="F33" s="27" t="str">
        <f t="shared" si="0"/>
        <v>Không XL</v>
      </c>
      <c r="G33" s="28">
        <f t="shared" si="1"/>
        <v>70</v>
      </c>
      <c r="H33" s="29" t="str">
        <f t="shared" si="2"/>
        <v>Khá</v>
      </c>
      <c r="I33" s="35">
        <v>7.5</v>
      </c>
      <c r="J33" s="30"/>
    </row>
    <row r="34" spans="1:10" s="8" customFormat="1" ht="15.95" customHeight="1" x14ac:dyDescent="0.2">
      <c r="A34" s="21">
        <v>23</v>
      </c>
      <c r="B34" s="22" t="s">
        <v>630</v>
      </c>
      <c r="C34" s="23" t="s">
        <v>631</v>
      </c>
      <c r="D34" s="24" t="s">
        <v>98</v>
      </c>
      <c r="E34" s="10"/>
      <c r="F34" s="27" t="str">
        <f t="shared" si="0"/>
        <v>Không XL</v>
      </c>
      <c r="G34" s="28">
        <f t="shared" si="1"/>
        <v>54.5</v>
      </c>
      <c r="H34" s="29" t="str">
        <f t="shared" si="2"/>
        <v>TB</v>
      </c>
      <c r="I34" s="35">
        <v>5.45</v>
      </c>
      <c r="J34" s="30"/>
    </row>
    <row r="35" spans="1:10" s="8" customFormat="1" ht="15.95" customHeight="1" x14ac:dyDescent="0.2">
      <c r="A35" s="21">
        <v>24</v>
      </c>
      <c r="B35" s="22" t="s">
        <v>632</v>
      </c>
      <c r="C35" s="23" t="s">
        <v>633</v>
      </c>
      <c r="D35" s="24" t="s">
        <v>98</v>
      </c>
      <c r="E35" s="10"/>
      <c r="F35" s="27" t="str">
        <f t="shared" si="0"/>
        <v>Không XL</v>
      </c>
      <c r="G35" s="28">
        <f t="shared" si="1"/>
        <v>80</v>
      </c>
      <c r="H35" s="29" t="str">
        <f t="shared" si="2"/>
        <v>Tốt</v>
      </c>
      <c r="I35" s="35">
        <v>9.3000000000000007</v>
      </c>
      <c r="J35" s="30"/>
    </row>
    <row r="36" spans="1:10" s="8" customFormat="1" ht="15.95" customHeight="1" x14ac:dyDescent="0.2">
      <c r="A36" s="21">
        <v>25</v>
      </c>
      <c r="B36" s="22" t="s">
        <v>634</v>
      </c>
      <c r="C36" s="23" t="s">
        <v>635</v>
      </c>
      <c r="D36" s="24" t="s">
        <v>272</v>
      </c>
      <c r="E36" s="10"/>
      <c r="F36" s="27" t="str">
        <f t="shared" si="0"/>
        <v>Không XL</v>
      </c>
      <c r="G36" s="28">
        <f t="shared" si="1"/>
        <v>55.8</v>
      </c>
      <c r="H36" s="29" t="str">
        <f t="shared" si="2"/>
        <v>TB</v>
      </c>
      <c r="I36" s="35">
        <v>5.58</v>
      </c>
      <c r="J36" s="30"/>
    </row>
    <row r="37" spans="1:10" s="8" customFormat="1" ht="15.95" customHeight="1" x14ac:dyDescent="0.2">
      <c r="A37" s="21">
        <v>26</v>
      </c>
      <c r="B37" s="22" t="s">
        <v>636</v>
      </c>
      <c r="C37" s="23" t="s">
        <v>637</v>
      </c>
      <c r="D37" s="24" t="s">
        <v>272</v>
      </c>
      <c r="E37" s="10"/>
      <c r="F37" s="27" t="str">
        <f t="shared" si="0"/>
        <v>Không XL</v>
      </c>
      <c r="G37" s="28">
        <f t="shared" si="1"/>
        <v>80</v>
      </c>
      <c r="H37" s="29" t="str">
        <f t="shared" si="2"/>
        <v>Tốt</v>
      </c>
      <c r="I37" s="35">
        <v>9.1999999999999993</v>
      </c>
      <c r="J37" s="30"/>
    </row>
    <row r="38" spans="1:10" s="8" customFormat="1" ht="15.95" customHeight="1" x14ac:dyDescent="0.2">
      <c r="A38" s="21">
        <v>27</v>
      </c>
      <c r="B38" s="22" t="s">
        <v>638</v>
      </c>
      <c r="C38" s="23" t="s">
        <v>639</v>
      </c>
      <c r="D38" s="24" t="s">
        <v>101</v>
      </c>
      <c r="E38" s="10"/>
      <c r="F38" s="27" t="str">
        <f t="shared" si="0"/>
        <v>Không XL</v>
      </c>
      <c r="G38" s="28">
        <f t="shared" si="1"/>
        <v>80</v>
      </c>
      <c r="H38" s="29" t="str">
        <f t="shared" si="2"/>
        <v>Tốt</v>
      </c>
      <c r="I38" s="35">
        <v>9</v>
      </c>
      <c r="J38" s="30"/>
    </row>
    <row r="39" spans="1:10" s="8" customFormat="1" ht="15.95" customHeight="1" x14ac:dyDescent="0.2">
      <c r="A39" s="21">
        <v>28</v>
      </c>
      <c r="B39" s="22" t="s">
        <v>640</v>
      </c>
      <c r="C39" s="23" t="s">
        <v>457</v>
      </c>
      <c r="D39" s="24" t="s">
        <v>184</v>
      </c>
      <c r="E39" s="10"/>
      <c r="F39" s="27" t="str">
        <f t="shared" si="0"/>
        <v>Không XL</v>
      </c>
      <c r="G39" s="28">
        <f t="shared" si="1"/>
        <v>80</v>
      </c>
      <c r="H39" s="29" t="str">
        <f t="shared" si="2"/>
        <v>Tốt</v>
      </c>
      <c r="I39" s="35">
        <v>9</v>
      </c>
      <c r="J39" s="30"/>
    </row>
    <row r="40" spans="1:10" s="8" customFormat="1" ht="15.95" customHeight="1" x14ac:dyDescent="0.2">
      <c r="A40" s="21">
        <v>29</v>
      </c>
      <c r="B40" s="22" t="s">
        <v>641</v>
      </c>
      <c r="C40" s="23" t="s">
        <v>642</v>
      </c>
      <c r="D40" s="24" t="s">
        <v>364</v>
      </c>
      <c r="E40" s="10"/>
      <c r="F40" s="27" t="str">
        <f t="shared" si="0"/>
        <v>Không XL</v>
      </c>
      <c r="G40" s="28">
        <f t="shared" si="1"/>
        <v>80</v>
      </c>
      <c r="H40" s="29" t="str">
        <f t="shared" si="2"/>
        <v>Tốt</v>
      </c>
      <c r="I40" s="35">
        <v>9.1999999999999993</v>
      </c>
      <c r="J40" s="30"/>
    </row>
    <row r="41" spans="1:10" s="8" customFormat="1" ht="15.95" customHeight="1" x14ac:dyDescent="0.2">
      <c r="A41" s="21">
        <v>30</v>
      </c>
      <c r="B41" s="22" t="s">
        <v>643</v>
      </c>
      <c r="C41" s="23" t="s">
        <v>644</v>
      </c>
      <c r="D41" s="24" t="s">
        <v>366</v>
      </c>
      <c r="E41" s="10"/>
      <c r="F41" s="27" t="str">
        <f t="shared" si="0"/>
        <v>Không XL</v>
      </c>
      <c r="G41" s="28">
        <f t="shared" si="1"/>
        <v>80</v>
      </c>
      <c r="H41" s="29" t="str">
        <f t="shared" si="2"/>
        <v>Tốt</v>
      </c>
      <c r="I41" s="35">
        <v>10</v>
      </c>
      <c r="J41" s="30"/>
    </row>
    <row r="42" spans="1:10" s="8" customFormat="1" ht="15.95" customHeight="1" x14ac:dyDescent="0.2">
      <c r="A42" s="21">
        <v>31</v>
      </c>
      <c r="B42" s="22" t="s">
        <v>645</v>
      </c>
      <c r="C42" s="23" t="s">
        <v>575</v>
      </c>
      <c r="D42" s="24" t="s">
        <v>580</v>
      </c>
      <c r="E42" s="10"/>
      <c r="F42" s="27" t="str">
        <f t="shared" si="0"/>
        <v>Không XL</v>
      </c>
      <c r="G42" s="28">
        <f>IF(I42&gt;=9,80,IF(I42&gt;=7,70,I42*10))+6</f>
        <v>86</v>
      </c>
      <c r="H42" s="29" t="str">
        <f t="shared" si="2"/>
        <v>Tốt</v>
      </c>
      <c r="I42" s="35">
        <v>9</v>
      </c>
      <c r="J42" s="30" t="s">
        <v>1427</v>
      </c>
    </row>
    <row r="43" spans="1:10" s="8" customFormat="1" ht="15.95" customHeight="1" x14ac:dyDescent="0.2">
      <c r="A43" s="21">
        <v>32</v>
      </c>
      <c r="B43" s="22" t="s">
        <v>646</v>
      </c>
      <c r="C43" s="23" t="s">
        <v>647</v>
      </c>
      <c r="D43" s="24" t="s">
        <v>580</v>
      </c>
      <c r="E43" s="10"/>
      <c r="F43" s="27" t="str">
        <f t="shared" si="0"/>
        <v>Không XL</v>
      </c>
      <c r="G43" s="28">
        <f t="shared" si="1"/>
        <v>80</v>
      </c>
      <c r="H43" s="29" t="str">
        <f t="shared" si="2"/>
        <v>Tốt</v>
      </c>
      <c r="I43" s="35">
        <v>9</v>
      </c>
      <c r="J43" s="30"/>
    </row>
    <row r="44" spans="1:10" s="8" customFormat="1" ht="15.95" customHeight="1" x14ac:dyDescent="0.2">
      <c r="A44" s="21">
        <v>33</v>
      </c>
      <c r="B44" s="22" t="s">
        <v>648</v>
      </c>
      <c r="C44" s="23" t="s">
        <v>288</v>
      </c>
      <c r="D44" s="24" t="s">
        <v>580</v>
      </c>
      <c r="E44" s="10"/>
      <c r="F44" s="27" t="str">
        <f t="shared" si="0"/>
        <v>Không XL</v>
      </c>
      <c r="G44" s="28">
        <f t="shared" si="1"/>
        <v>60</v>
      </c>
      <c r="H44" s="29" t="str">
        <f t="shared" si="2"/>
        <v>TB</v>
      </c>
      <c r="I44" s="35">
        <v>6</v>
      </c>
      <c r="J44" s="30"/>
    </row>
    <row r="45" spans="1:10" s="8" customFormat="1" ht="15.95" customHeight="1" x14ac:dyDescent="0.2">
      <c r="A45" s="21">
        <v>34</v>
      </c>
      <c r="B45" s="22" t="s">
        <v>649</v>
      </c>
      <c r="C45" s="23" t="s">
        <v>650</v>
      </c>
      <c r="D45" s="24" t="s">
        <v>651</v>
      </c>
      <c r="E45" s="10"/>
      <c r="F45" s="27" t="str">
        <f t="shared" si="0"/>
        <v>Không XL</v>
      </c>
      <c r="G45" s="28">
        <f t="shared" si="1"/>
        <v>70</v>
      </c>
      <c r="H45" s="29" t="str">
        <f t="shared" si="2"/>
        <v>Khá</v>
      </c>
      <c r="I45" s="35">
        <v>8.1999999999999993</v>
      </c>
      <c r="J45" s="30"/>
    </row>
    <row r="46" spans="1:10" s="8" customFormat="1" ht="15.95" customHeight="1" x14ac:dyDescent="0.2">
      <c r="A46" s="21">
        <v>35</v>
      </c>
      <c r="B46" s="22" t="s">
        <v>652</v>
      </c>
      <c r="C46" s="23" t="s">
        <v>653</v>
      </c>
      <c r="D46" s="24" t="s">
        <v>192</v>
      </c>
      <c r="E46" s="10"/>
      <c r="F46" s="27" t="str">
        <f t="shared" si="0"/>
        <v>Không XL</v>
      </c>
      <c r="G46" s="28">
        <f t="shared" si="1"/>
        <v>60</v>
      </c>
      <c r="H46" s="29" t="str">
        <f t="shared" si="2"/>
        <v>TB</v>
      </c>
      <c r="I46" s="35">
        <v>6</v>
      </c>
      <c r="J46" s="30"/>
    </row>
    <row r="47" spans="1:10" s="8" customFormat="1" ht="15.95" customHeight="1" x14ac:dyDescent="0.2">
      <c r="A47" s="21">
        <v>36</v>
      </c>
      <c r="B47" s="22" t="s">
        <v>654</v>
      </c>
      <c r="C47" s="23" t="s">
        <v>428</v>
      </c>
      <c r="D47" s="24" t="s">
        <v>192</v>
      </c>
      <c r="E47" s="10"/>
      <c r="F47" s="27" t="str">
        <f t="shared" si="0"/>
        <v>Không XL</v>
      </c>
      <c r="G47" s="28">
        <v>50</v>
      </c>
      <c r="H47" s="29" t="str">
        <f t="shared" si="2"/>
        <v>TB</v>
      </c>
      <c r="I47" s="35">
        <v>4.67</v>
      </c>
      <c r="J47" s="30"/>
    </row>
    <row r="48" spans="1:10" s="8" customFormat="1" ht="15.95" customHeight="1" x14ac:dyDescent="0.2">
      <c r="A48" s="21">
        <v>37</v>
      </c>
      <c r="B48" s="22" t="s">
        <v>655</v>
      </c>
      <c r="C48" s="23" t="s">
        <v>497</v>
      </c>
      <c r="D48" s="24" t="s">
        <v>379</v>
      </c>
      <c r="E48" s="10"/>
      <c r="F48" s="27" t="str">
        <f t="shared" si="0"/>
        <v>Không XL</v>
      </c>
      <c r="G48" s="28">
        <f t="shared" si="1"/>
        <v>70</v>
      </c>
      <c r="H48" s="29" t="str">
        <f t="shared" si="2"/>
        <v>Khá</v>
      </c>
      <c r="I48" s="35">
        <v>8</v>
      </c>
      <c r="J48" s="30"/>
    </row>
    <row r="49" spans="1:10" s="8" customFormat="1" ht="15.95" customHeight="1" x14ac:dyDescent="0.2">
      <c r="A49" s="21">
        <v>38</v>
      </c>
      <c r="B49" s="22" t="s">
        <v>656</v>
      </c>
      <c r="C49" s="23" t="s">
        <v>657</v>
      </c>
      <c r="D49" s="24" t="s">
        <v>658</v>
      </c>
      <c r="E49" s="10"/>
      <c r="F49" s="27" t="str">
        <f t="shared" si="0"/>
        <v>Không XL</v>
      </c>
      <c r="G49" s="28">
        <f t="shared" si="1"/>
        <v>80</v>
      </c>
      <c r="H49" s="29" t="str">
        <f t="shared" si="2"/>
        <v>Tốt</v>
      </c>
      <c r="I49" s="35">
        <v>10</v>
      </c>
      <c r="J49" s="30"/>
    </row>
    <row r="50" spans="1:10" s="8" customFormat="1" ht="15.95" customHeight="1" x14ac:dyDescent="0.2">
      <c r="A50" s="21">
        <v>39</v>
      </c>
      <c r="B50" s="22" t="s">
        <v>659</v>
      </c>
      <c r="C50" s="23" t="s">
        <v>186</v>
      </c>
      <c r="D50" s="24" t="s">
        <v>660</v>
      </c>
      <c r="E50" s="10"/>
      <c r="F50" s="27" t="str">
        <f t="shared" si="0"/>
        <v>Không XL</v>
      </c>
      <c r="G50" s="28">
        <f t="shared" si="1"/>
        <v>80</v>
      </c>
      <c r="H50" s="29" t="str">
        <f t="shared" si="2"/>
        <v>Tốt</v>
      </c>
      <c r="I50" s="35">
        <v>9</v>
      </c>
      <c r="J50" s="30"/>
    </row>
    <row r="51" spans="1:10" s="8" customFormat="1" ht="15.95" customHeight="1" x14ac:dyDescent="0.2">
      <c r="A51" s="21">
        <v>40</v>
      </c>
      <c r="B51" s="22" t="s">
        <v>661</v>
      </c>
      <c r="C51" s="23" t="s">
        <v>662</v>
      </c>
      <c r="D51" s="24" t="s">
        <v>384</v>
      </c>
      <c r="E51" s="10"/>
      <c r="F51" s="27" t="str">
        <f t="shared" si="0"/>
        <v>Không XL</v>
      </c>
      <c r="G51" s="28">
        <f t="shared" si="1"/>
        <v>70</v>
      </c>
      <c r="H51" s="29" t="str">
        <f t="shared" si="2"/>
        <v>Khá</v>
      </c>
      <c r="I51" s="35">
        <v>8</v>
      </c>
      <c r="J51" s="30"/>
    </row>
    <row r="52" spans="1:10" s="8" customFormat="1" ht="15.95" customHeight="1" x14ac:dyDescent="0.2">
      <c r="A52" s="21">
        <v>41</v>
      </c>
      <c r="B52" s="22" t="s">
        <v>663</v>
      </c>
      <c r="C52" s="23" t="s">
        <v>664</v>
      </c>
      <c r="D52" s="24" t="s">
        <v>387</v>
      </c>
      <c r="E52" s="10"/>
      <c r="F52" s="27" t="str">
        <f t="shared" si="0"/>
        <v>Không XL</v>
      </c>
      <c r="G52" s="28">
        <f t="shared" si="1"/>
        <v>70</v>
      </c>
      <c r="H52" s="29" t="str">
        <f t="shared" si="2"/>
        <v>Khá</v>
      </c>
      <c r="I52" s="35">
        <v>8</v>
      </c>
      <c r="J52" s="30"/>
    </row>
    <row r="53" spans="1:10" s="8" customFormat="1" ht="15.95" customHeight="1" x14ac:dyDescent="0.2">
      <c r="A53" s="21">
        <v>42</v>
      </c>
      <c r="B53" s="22" t="s">
        <v>665</v>
      </c>
      <c r="C53" s="23" t="s">
        <v>48</v>
      </c>
      <c r="D53" s="24" t="s">
        <v>197</v>
      </c>
      <c r="E53" s="10"/>
      <c r="F53" s="27" t="str">
        <f t="shared" si="0"/>
        <v>Không XL</v>
      </c>
      <c r="G53" s="28">
        <f t="shared" si="1"/>
        <v>60</v>
      </c>
      <c r="H53" s="29" t="str">
        <f t="shared" si="2"/>
        <v>TB</v>
      </c>
      <c r="I53" s="35">
        <v>6</v>
      </c>
      <c r="J53" s="30"/>
    </row>
    <row r="54" spans="1:10" s="8" customFormat="1" ht="15.95" customHeight="1" x14ac:dyDescent="0.2">
      <c r="A54" s="21">
        <v>43</v>
      </c>
      <c r="B54" s="22" t="s">
        <v>666</v>
      </c>
      <c r="C54" s="23" t="s">
        <v>667</v>
      </c>
      <c r="D54" s="24" t="s">
        <v>200</v>
      </c>
      <c r="E54" s="10"/>
      <c r="F54" s="27" t="str">
        <f t="shared" si="0"/>
        <v>Không XL</v>
      </c>
      <c r="G54" s="28">
        <f t="shared" si="1"/>
        <v>80</v>
      </c>
      <c r="H54" s="29" t="str">
        <f t="shared" si="2"/>
        <v>Tốt</v>
      </c>
      <c r="I54" s="35">
        <v>10</v>
      </c>
      <c r="J54" s="30"/>
    </row>
    <row r="55" spans="1:10" s="8" customFormat="1" ht="15.95" customHeight="1" x14ac:dyDescent="0.2">
      <c r="A55" s="21">
        <v>44</v>
      </c>
      <c r="B55" s="22" t="s">
        <v>668</v>
      </c>
      <c r="C55" s="23" t="s">
        <v>48</v>
      </c>
      <c r="D55" s="24" t="s">
        <v>205</v>
      </c>
      <c r="E55" s="10"/>
      <c r="F55" s="27" t="str">
        <f t="shared" si="0"/>
        <v>Không XL</v>
      </c>
      <c r="G55" s="28">
        <f t="shared" si="1"/>
        <v>80</v>
      </c>
      <c r="H55" s="29" t="str">
        <f t="shared" si="2"/>
        <v>Tốt</v>
      </c>
      <c r="I55" s="35">
        <v>9</v>
      </c>
      <c r="J55" s="30"/>
    </row>
    <row r="56" spans="1:10" s="8" customFormat="1" ht="15.95" customHeight="1" x14ac:dyDescent="0.2">
      <c r="A56" s="21">
        <v>45</v>
      </c>
      <c r="B56" s="22" t="s">
        <v>669</v>
      </c>
      <c r="C56" s="23" t="s">
        <v>670</v>
      </c>
      <c r="D56" s="24" t="s">
        <v>297</v>
      </c>
      <c r="E56" s="10"/>
      <c r="F56" s="27" t="str">
        <f t="shared" si="0"/>
        <v>Không XL</v>
      </c>
      <c r="G56" s="28">
        <f t="shared" si="1"/>
        <v>70</v>
      </c>
      <c r="H56" s="29" t="str">
        <f t="shared" si="2"/>
        <v>Khá</v>
      </c>
      <c r="I56" s="35">
        <v>7.5</v>
      </c>
      <c r="J56" s="30"/>
    </row>
    <row r="57" spans="1:10" s="8" customFormat="1" ht="15.95" customHeight="1" x14ac:dyDescent="0.2">
      <c r="A57" s="21">
        <v>46</v>
      </c>
      <c r="B57" s="22" t="s">
        <v>671</v>
      </c>
      <c r="C57" s="23" t="s">
        <v>672</v>
      </c>
      <c r="D57" s="24" t="s">
        <v>208</v>
      </c>
      <c r="E57" s="10"/>
      <c r="F57" s="27" t="str">
        <f t="shared" si="0"/>
        <v>Không XL</v>
      </c>
      <c r="G57" s="28">
        <f t="shared" si="1"/>
        <v>60</v>
      </c>
      <c r="H57" s="29" t="str">
        <f t="shared" si="2"/>
        <v>TB</v>
      </c>
      <c r="I57" s="35">
        <v>6</v>
      </c>
      <c r="J57" s="30"/>
    </row>
    <row r="58" spans="1:10" s="8" customFormat="1" ht="15.95" customHeight="1" x14ac:dyDescent="0.2">
      <c r="A58" s="21">
        <v>47</v>
      </c>
      <c r="B58" s="22" t="s">
        <v>673</v>
      </c>
      <c r="C58" s="23" t="s">
        <v>307</v>
      </c>
      <c r="D58" s="24" t="s">
        <v>131</v>
      </c>
      <c r="E58" s="10"/>
      <c r="F58" s="27" t="str">
        <f t="shared" si="0"/>
        <v>Không XL</v>
      </c>
      <c r="G58" s="28">
        <f t="shared" si="1"/>
        <v>70</v>
      </c>
      <c r="H58" s="29" t="str">
        <f t="shared" si="2"/>
        <v>Khá</v>
      </c>
      <c r="I58" s="35">
        <v>8.1999999999999993</v>
      </c>
      <c r="J58" s="30"/>
    </row>
    <row r="59" spans="1:10" ht="18" customHeight="1" x14ac:dyDescent="0.25">
      <c r="C59" s="41" t="s">
        <v>11</v>
      </c>
      <c r="D59" s="41"/>
      <c r="E59" s="41"/>
      <c r="F59" s="41"/>
      <c r="G59" s="41"/>
      <c r="H59" s="41"/>
      <c r="I59" s="41"/>
      <c r="J59" s="41"/>
    </row>
    <row r="60" spans="1:10" ht="17.100000000000001" customHeight="1" x14ac:dyDescent="0.25">
      <c r="C60" s="42" t="s">
        <v>12</v>
      </c>
      <c r="D60" s="11"/>
      <c r="E60" s="43" t="s">
        <v>6</v>
      </c>
      <c r="F60" s="44"/>
      <c r="G60" s="43" t="s">
        <v>7</v>
      </c>
      <c r="H60" s="44"/>
      <c r="I60" s="32"/>
      <c r="J60" s="42" t="s">
        <v>8</v>
      </c>
    </row>
    <row r="61" spans="1:10" s="8" customFormat="1" ht="17.100000000000001" customHeight="1" x14ac:dyDescent="0.2">
      <c r="C61" s="42"/>
      <c r="D61" s="12"/>
      <c r="E61" s="9" t="s">
        <v>13</v>
      </c>
      <c r="F61" s="13" t="s">
        <v>14</v>
      </c>
      <c r="G61" s="9" t="s">
        <v>13</v>
      </c>
      <c r="H61" s="13" t="s">
        <v>14</v>
      </c>
      <c r="I61" s="13"/>
      <c r="J61" s="42"/>
    </row>
    <row r="62" spans="1:10" ht="17.100000000000001" customHeight="1" x14ac:dyDescent="0.25">
      <c r="C62" s="14" t="s">
        <v>15</v>
      </c>
      <c r="D62" s="34"/>
      <c r="E62" s="15">
        <f>COUNTIF(F12:F58,"XS")</f>
        <v>0</v>
      </c>
      <c r="F62" s="16">
        <f>E62*100/$A$58</f>
        <v>0</v>
      </c>
      <c r="G62" s="15">
        <f>COUNTIF(H12:H58,"XS")</f>
        <v>0</v>
      </c>
      <c r="H62" s="16">
        <f>G62*100/$A$58</f>
        <v>0</v>
      </c>
      <c r="I62" s="16"/>
      <c r="J62" s="17"/>
    </row>
    <row r="63" spans="1:10" ht="17.100000000000001" customHeight="1" x14ac:dyDescent="0.25">
      <c r="C63" s="14" t="s">
        <v>16</v>
      </c>
      <c r="D63" s="34"/>
      <c r="E63" s="15">
        <f>COUNTIF(F12:F58,"Tốt")</f>
        <v>0</v>
      </c>
      <c r="F63" s="16">
        <f t="shared" ref="F63:F67" si="3">E63*100/$A$58</f>
        <v>0</v>
      </c>
      <c r="G63" s="15">
        <f>COUNTIF(H12:H58,"Tốt")</f>
        <v>24</v>
      </c>
      <c r="H63" s="16">
        <f t="shared" ref="H63:H67" si="4">G63*100/$A$58</f>
        <v>51.063829787234042</v>
      </c>
      <c r="I63" s="16"/>
      <c r="J63" s="17"/>
    </row>
    <row r="64" spans="1:10" ht="17.100000000000001" customHeight="1" x14ac:dyDescent="0.25">
      <c r="C64" s="14" t="s">
        <v>17</v>
      </c>
      <c r="D64" s="34"/>
      <c r="E64" s="15">
        <f>COUNTIF(F12:F58,"Khá")</f>
        <v>0</v>
      </c>
      <c r="F64" s="16">
        <f t="shared" si="3"/>
        <v>0</v>
      </c>
      <c r="G64" s="15">
        <f>COUNTIF(H12:H58,"Khá")</f>
        <v>12</v>
      </c>
      <c r="H64" s="16">
        <f t="shared" si="4"/>
        <v>25.531914893617021</v>
      </c>
      <c r="I64" s="16"/>
      <c r="J64" s="17"/>
    </row>
    <row r="65" spans="1:10" ht="17.100000000000001" customHeight="1" x14ac:dyDescent="0.25">
      <c r="C65" s="14" t="s">
        <v>18</v>
      </c>
      <c r="D65" s="34"/>
      <c r="E65" s="15">
        <f>COUNTIF(F12:F58,"TB")</f>
        <v>0</v>
      </c>
      <c r="F65" s="16">
        <f t="shared" si="3"/>
        <v>0</v>
      </c>
      <c r="G65" s="15">
        <f>COUNTIF(H12:H58,"TB")</f>
        <v>9</v>
      </c>
      <c r="H65" s="16">
        <f t="shared" si="4"/>
        <v>19.148936170212767</v>
      </c>
      <c r="I65" s="16"/>
      <c r="J65" s="17"/>
    </row>
    <row r="66" spans="1:10" ht="17.100000000000001" customHeight="1" x14ac:dyDescent="0.25">
      <c r="C66" s="14" t="s">
        <v>19</v>
      </c>
      <c r="D66" s="34"/>
      <c r="E66" s="15">
        <f>COUNTIF(F12:F58,"Yếu")</f>
        <v>0</v>
      </c>
      <c r="F66" s="16">
        <f t="shared" si="3"/>
        <v>0</v>
      </c>
      <c r="G66" s="15">
        <f>COUNTIF(H12:H58,"Yếu")</f>
        <v>1</v>
      </c>
      <c r="H66" s="16">
        <f t="shared" si="4"/>
        <v>2.1276595744680851</v>
      </c>
      <c r="I66" s="16"/>
      <c r="J66" s="17"/>
    </row>
    <row r="67" spans="1:10" ht="17.100000000000001" customHeight="1" x14ac:dyDescent="0.25">
      <c r="C67" s="14" t="s">
        <v>25</v>
      </c>
      <c r="D67" s="34"/>
      <c r="E67" s="15">
        <f>COUNTIF(F12:F58,"Không XL")</f>
        <v>47</v>
      </c>
      <c r="F67" s="16">
        <f t="shared" si="3"/>
        <v>100</v>
      </c>
      <c r="G67" s="15">
        <f>COUNTIF(H12:H58,"Không XL")</f>
        <v>1</v>
      </c>
      <c r="H67" s="16">
        <f t="shared" si="4"/>
        <v>2.1276595744680851</v>
      </c>
      <c r="I67" s="16"/>
      <c r="J67" s="17"/>
    </row>
    <row r="68" spans="1:10" ht="9.9499999999999993" customHeight="1" x14ac:dyDescent="0.25">
      <c r="C68" s="18"/>
      <c r="D68" s="18"/>
      <c r="F68" s="19"/>
    </row>
    <row r="69" spans="1:10" ht="17.100000000000001" customHeight="1" x14ac:dyDescent="0.25">
      <c r="E69" s="45" t="s">
        <v>24</v>
      </c>
      <c r="F69" s="45"/>
      <c r="G69" s="45"/>
      <c r="H69" s="45"/>
      <c r="I69" s="45"/>
      <c r="J69" s="45"/>
    </row>
    <row r="70" spans="1:10" ht="17.100000000000001" customHeight="1" x14ac:dyDescent="0.25">
      <c r="A70" s="40" t="s">
        <v>27</v>
      </c>
      <c r="B70" s="40"/>
      <c r="C70" s="40"/>
      <c r="D70" s="40"/>
      <c r="E70" s="40"/>
      <c r="F70" s="40" t="s">
        <v>6</v>
      </c>
      <c r="G70" s="40"/>
      <c r="H70" s="40"/>
      <c r="I70" s="31"/>
      <c r="J70" s="20" t="s">
        <v>20</v>
      </c>
    </row>
    <row r="71" spans="1:10" ht="17.100000000000001" customHeight="1" x14ac:dyDescent="0.25"/>
    <row r="72" spans="1:10" ht="17.100000000000001" customHeight="1" x14ac:dyDescent="0.25"/>
    <row r="73" spans="1:10" ht="17.100000000000001" customHeight="1" x14ac:dyDescent="0.25"/>
    <row r="74" spans="1:10" ht="18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</sheetData>
  <sheetProtection algorithmName="SHA-512" hashValue="mv8qzk6pV232Ms94Vv8KhJJBNU/xI+VrVrvhsCd5wGI8y0ATbjHHcM45ZPmlblYUGLInC6Na4Bdj+wKaQ+M/OA==" saltValue="WSBqGrPsHs2aUffs7EVdS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70:E70"/>
    <mergeCell ref="F70:H70"/>
    <mergeCell ref="C59:J59"/>
    <mergeCell ref="C60:C61"/>
    <mergeCell ref="E60:F60"/>
    <mergeCell ref="G60:H60"/>
    <mergeCell ref="J60:J61"/>
    <mergeCell ref="E69:J69"/>
  </mergeCells>
  <conditionalFormatting sqref="F12:F58">
    <cfRule type="cellIs" dxfId="70" priority="4" stopIfTrue="1" operator="equal">
      <formula>"SVG"</formula>
    </cfRule>
    <cfRule type="cellIs" dxfId="69" priority="5" stopIfTrue="1" operator="equal">
      <formula>"SVXS"</formula>
    </cfRule>
  </conditionalFormatting>
  <conditionalFormatting sqref="H12:H58">
    <cfRule type="cellIs" dxfId="68" priority="2" stopIfTrue="1" operator="equal">
      <formula>"SVG"</formula>
    </cfRule>
    <cfRule type="cellIs" dxfId="67" priority="3" stopIfTrue="1" operator="equal">
      <formula>"SVXS"</formula>
    </cfRule>
  </conditionalFormatting>
  <conditionalFormatting sqref="I12:I58">
    <cfRule type="cellIs" dxfId="66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3EDFD-777C-4489-9794-0ADB7FC6906E}">
  <dimension ref="A1:O79"/>
  <sheetViews>
    <sheetView topLeftCell="A16" zoomScaleNormal="100" workbookViewId="0">
      <selection activeCell="J29" sqref="J29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1412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674</v>
      </c>
      <c r="C12" s="23" t="s">
        <v>675</v>
      </c>
      <c r="D12" s="24" t="s">
        <v>305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53.3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35">
        <v>5.33</v>
      </c>
      <c r="J12" s="30"/>
    </row>
    <row r="13" spans="1:15" s="8" customFormat="1" ht="15.95" customHeight="1" x14ac:dyDescent="0.2">
      <c r="A13" s="21">
        <v>2</v>
      </c>
      <c r="B13" s="22" t="s">
        <v>676</v>
      </c>
      <c r="C13" s="23" t="s">
        <v>677</v>
      </c>
      <c r="D13" s="24" t="s">
        <v>218</v>
      </c>
      <c r="E13" s="10"/>
      <c r="F13" s="27" t="str">
        <f t="shared" ref="F13:F46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>IF(I13&gt;=9,80,IF(I13&gt;=7,70,I13*10))+4</f>
        <v>69.3</v>
      </c>
      <c r="H13" s="29" t="str">
        <f t="shared" ref="H13:H46" si="1">IF(AND(G13&gt;=90),"XS",IF(AND(G13&gt;=80),"Tốt",IF(AND(G13&gt;=70),"Khá",IF(AND(G13&gt;=60),"TB",IF(AND(G13&gt;=50),"TB",IF(AND(G13&lt;50),IF(AND(G13&gt;0),"Yếu",IF(AND(G13=0),"Không XL"," "))))))))</f>
        <v>TB</v>
      </c>
      <c r="I13" s="35">
        <v>6.53</v>
      </c>
      <c r="J13" s="30" t="s">
        <v>1432</v>
      </c>
    </row>
    <row r="14" spans="1:15" s="8" customFormat="1" ht="15.95" customHeight="1" x14ac:dyDescent="0.2">
      <c r="A14" s="21">
        <v>3</v>
      </c>
      <c r="B14" s="22" t="s">
        <v>678</v>
      </c>
      <c r="C14" s="23" t="s">
        <v>679</v>
      </c>
      <c r="D14" s="24" t="s">
        <v>37</v>
      </c>
      <c r="E14" s="10"/>
      <c r="F14" s="27" t="str">
        <f t="shared" si="0"/>
        <v>Không XL</v>
      </c>
      <c r="G14" s="28">
        <f t="shared" ref="G14:G46" si="2">IF(I14&gt;=9,80,IF(I14&gt;=7,70,I14*10))</f>
        <v>80</v>
      </c>
      <c r="H14" s="29" t="str">
        <f t="shared" si="1"/>
        <v>Tốt</v>
      </c>
      <c r="I14" s="35">
        <v>9</v>
      </c>
      <c r="J14" s="30"/>
    </row>
    <row r="15" spans="1:15" s="8" customFormat="1" ht="15.95" customHeight="1" x14ac:dyDescent="0.2">
      <c r="A15" s="21">
        <v>4</v>
      </c>
      <c r="B15" s="22" t="s">
        <v>680</v>
      </c>
      <c r="C15" s="23" t="s">
        <v>681</v>
      </c>
      <c r="D15" s="24" t="s">
        <v>37</v>
      </c>
      <c r="E15" s="10"/>
      <c r="F15" s="27" t="str">
        <f t="shared" si="0"/>
        <v>Không XL</v>
      </c>
      <c r="G15" s="28">
        <f t="shared" si="2"/>
        <v>80</v>
      </c>
      <c r="H15" s="29" t="str">
        <f t="shared" si="1"/>
        <v>Tốt</v>
      </c>
      <c r="I15" s="35">
        <v>9</v>
      </c>
      <c r="J15" s="30"/>
    </row>
    <row r="16" spans="1:15" s="8" customFormat="1" ht="15.95" customHeight="1" x14ac:dyDescent="0.2">
      <c r="A16" s="21">
        <v>5</v>
      </c>
      <c r="B16" s="22" t="s">
        <v>682</v>
      </c>
      <c r="C16" s="23" t="s">
        <v>48</v>
      </c>
      <c r="D16" s="24" t="s">
        <v>683</v>
      </c>
      <c r="E16" s="10"/>
      <c r="F16" s="27" t="str">
        <f t="shared" si="0"/>
        <v>Không XL</v>
      </c>
      <c r="G16" s="28">
        <v>50</v>
      </c>
      <c r="H16" s="29" t="str">
        <f t="shared" si="1"/>
        <v>TB</v>
      </c>
      <c r="I16" s="35">
        <v>4</v>
      </c>
      <c r="J16" s="30"/>
    </row>
    <row r="17" spans="1:10" s="8" customFormat="1" ht="15.95" customHeight="1" x14ac:dyDescent="0.2">
      <c r="A17" s="21">
        <v>6</v>
      </c>
      <c r="B17" s="22" t="s">
        <v>684</v>
      </c>
      <c r="C17" s="23" t="s">
        <v>39</v>
      </c>
      <c r="D17" s="24" t="s">
        <v>43</v>
      </c>
      <c r="E17" s="10"/>
      <c r="F17" s="27" t="str">
        <f t="shared" si="0"/>
        <v>Không XL</v>
      </c>
      <c r="G17" s="28">
        <v>50</v>
      </c>
      <c r="H17" s="29" t="str">
        <f t="shared" si="1"/>
        <v>TB</v>
      </c>
      <c r="I17" s="35">
        <v>4.91</v>
      </c>
      <c r="J17" s="30"/>
    </row>
    <row r="18" spans="1:10" s="8" customFormat="1" ht="15.95" customHeight="1" x14ac:dyDescent="0.2">
      <c r="A18" s="21">
        <v>7</v>
      </c>
      <c r="B18" s="22" t="s">
        <v>685</v>
      </c>
      <c r="C18" s="23" t="s">
        <v>686</v>
      </c>
      <c r="D18" s="24" t="s">
        <v>46</v>
      </c>
      <c r="E18" s="10"/>
      <c r="F18" s="27" t="str">
        <f t="shared" si="0"/>
        <v>Không XL</v>
      </c>
      <c r="G18" s="28">
        <f>IF(I18&gt;=9,80,IF(I18&gt;=7,70,I18*10))+6</f>
        <v>86</v>
      </c>
      <c r="H18" s="29" t="str">
        <f t="shared" si="1"/>
        <v>Tốt</v>
      </c>
      <c r="I18" s="35">
        <v>9</v>
      </c>
      <c r="J18" s="30" t="s">
        <v>1426</v>
      </c>
    </row>
    <row r="19" spans="1:10" s="8" customFormat="1" ht="15.95" customHeight="1" x14ac:dyDescent="0.2">
      <c r="A19" s="21">
        <v>8</v>
      </c>
      <c r="B19" s="22" t="s">
        <v>687</v>
      </c>
      <c r="C19" s="23" t="s">
        <v>136</v>
      </c>
      <c r="D19" s="24" t="s">
        <v>688</v>
      </c>
      <c r="E19" s="10"/>
      <c r="F19" s="27" t="str">
        <f t="shared" si="0"/>
        <v>Không XL</v>
      </c>
      <c r="G19" s="28">
        <v>50</v>
      </c>
      <c r="H19" s="29" t="str">
        <f t="shared" si="1"/>
        <v>TB</v>
      </c>
      <c r="I19" s="35">
        <v>4.8</v>
      </c>
      <c r="J19" s="30"/>
    </row>
    <row r="20" spans="1:10" s="8" customFormat="1" ht="15.95" customHeight="1" x14ac:dyDescent="0.2">
      <c r="A20" s="21">
        <v>9</v>
      </c>
      <c r="B20" s="22" t="s">
        <v>689</v>
      </c>
      <c r="C20" s="23" t="s">
        <v>690</v>
      </c>
      <c r="D20" s="24" t="s">
        <v>688</v>
      </c>
      <c r="E20" s="10"/>
      <c r="F20" s="27" t="str">
        <f t="shared" si="0"/>
        <v>Không XL</v>
      </c>
      <c r="G20" s="28">
        <f t="shared" si="2"/>
        <v>80</v>
      </c>
      <c r="H20" s="29" t="str">
        <f t="shared" si="1"/>
        <v>Tốt</v>
      </c>
      <c r="I20" s="35">
        <v>9</v>
      </c>
      <c r="J20" s="30"/>
    </row>
    <row r="21" spans="1:10" s="8" customFormat="1" ht="15.95" customHeight="1" x14ac:dyDescent="0.2">
      <c r="A21" s="21">
        <v>10</v>
      </c>
      <c r="B21" s="22" t="s">
        <v>691</v>
      </c>
      <c r="C21" s="23" t="s">
        <v>692</v>
      </c>
      <c r="D21" s="24" t="s">
        <v>407</v>
      </c>
      <c r="E21" s="10"/>
      <c r="F21" s="27" t="str">
        <f t="shared" si="0"/>
        <v>Không XL</v>
      </c>
      <c r="G21" s="28">
        <f>IF(I21&gt;=9,80,IF(I21&gt;=7,70,I21*10))+4</f>
        <v>74</v>
      </c>
      <c r="H21" s="29" t="str">
        <f t="shared" si="1"/>
        <v>Khá</v>
      </c>
      <c r="I21" s="35">
        <v>7.5</v>
      </c>
      <c r="J21" s="30" t="s">
        <v>1431</v>
      </c>
    </row>
    <row r="22" spans="1:10" s="8" customFormat="1" ht="15.95" customHeight="1" x14ac:dyDescent="0.2">
      <c r="A22" s="21">
        <v>11</v>
      </c>
      <c r="B22" s="22" t="s">
        <v>693</v>
      </c>
      <c r="C22" s="23" t="s">
        <v>338</v>
      </c>
      <c r="D22" s="24" t="s">
        <v>694</v>
      </c>
      <c r="E22" s="10"/>
      <c r="F22" s="27" t="str">
        <f t="shared" si="0"/>
        <v>Không XL</v>
      </c>
      <c r="G22" s="28">
        <f t="shared" si="2"/>
        <v>80</v>
      </c>
      <c r="H22" s="29" t="str">
        <f t="shared" si="1"/>
        <v>Tốt</v>
      </c>
      <c r="I22" s="35">
        <v>10</v>
      </c>
      <c r="J22" s="30"/>
    </row>
    <row r="23" spans="1:10" s="8" customFormat="1" ht="15.95" customHeight="1" x14ac:dyDescent="0.2">
      <c r="A23" s="21">
        <v>12</v>
      </c>
      <c r="B23" s="22" t="s">
        <v>695</v>
      </c>
      <c r="C23" s="23" t="s">
        <v>696</v>
      </c>
      <c r="D23" s="24" t="s">
        <v>52</v>
      </c>
      <c r="E23" s="10"/>
      <c r="F23" s="27" t="str">
        <f t="shared" si="0"/>
        <v>Không XL</v>
      </c>
      <c r="G23" s="28">
        <f t="shared" si="2"/>
        <v>80</v>
      </c>
      <c r="H23" s="29" t="str">
        <f t="shared" si="1"/>
        <v>Tốt</v>
      </c>
      <c r="I23" s="35">
        <v>9</v>
      </c>
      <c r="J23" s="30"/>
    </row>
    <row r="24" spans="1:10" s="8" customFormat="1" ht="15.95" customHeight="1" x14ac:dyDescent="0.2">
      <c r="A24" s="21">
        <v>13</v>
      </c>
      <c r="B24" s="22" t="s">
        <v>697</v>
      </c>
      <c r="C24" s="23" t="s">
        <v>698</v>
      </c>
      <c r="D24" s="24" t="s">
        <v>58</v>
      </c>
      <c r="E24" s="10"/>
      <c r="F24" s="27" t="str">
        <f t="shared" si="0"/>
        <v>Không XL</v>
      </c>
      <c r="G24" s="28">
        <f t="shared" si="2"/>
        <v>66.7</v>
      </c>
      <c r="H24" s="29" t="str">
        <f t="shared" si="1"/>
        <v>TB</v>
      </c>
      <c r="I24" s="35">
        <v>6.67</v>
      </c>
      <c r="J24" s="30"/>
    </row>
    <row r="25" spans="1:10" s="8" customFormat="1" ht="15.95" customHeight="1" x14ac:dyDescent="0.2">
      <c r="A25" s="21">
        <v>14</v>
      </c>
      <c r="B25" s="22" t="s">
        <v>699</v>
      </c>
      <c r="C25" s="23" t="s">
        <v>700</v>
      </c>
      <c r="D25" s="24" t="s">
        <v>58</v>
      </c>
      <c r="E25" s="10"/>
      <c r="F25" s="27" t="str">
        <f t="shared" si="0"/>
        <v>Không XL</v>
      </c>
      <c r="G25" s="28">
        <f t="shared" si="2"/>
        <v>80</v>
      </c>
      <c r="H25" s="29" t="str">
        <f t="shared" si="1"/>
        <v>Tốt</v>
      </c>
      <c r="I25" s="35">
        <v>10</v>
      </c>
      <c r="J25" s="30"/>
    </row>
    <row r="26" spans="1:10" s="8" customFormat="1" ht="15.95" customHeight="1" x14ac:dyDescent="0.2">
      <c r="A26" s="21">
        <v>15</v>
      </c>
      <c r="B26" s="22" t="s">
        <v>701</v>
      </c>
      <c r="C26" s="23" t="s">
        <v>57</v>
      </c>
      <c r="D26" s="24" t="s">
        <v>156</v>
      </c>
      <c r="E26" s="10"/>
      <c r="F26" s="27" t="str">
        <f t="shared" si="0"/>
        <v>Không XL</v>
      </c>
      <c r="G26" s="28">
        <f t="shared" si="2"/>
        <v>80</v>
      </c>
      <c r="H26" s="29" t="str">
        <f t="shared" si="1"/>
        <v>Tốt</v>
      </c>
      <c r="I26" s="35">
        <v>10</v>
      </c>
      <c r="J26" s="30"/>
    </row>
    <row r="27" spans="1:10" s="8" customFormat="1" ht="15.95" customHeight="1" x14ac:dyDescent="0.2">
      <c r="A27" s="21">
        <v>16</v>
      </c>
      <c r="B27" s="22" t="s">
        <v>702</v>
      </c>
      <c r="C27" s="23" t="s">
        <v>39</v>
      </c>
      <c r="D27" s="24" t="s">
        <v>253</v>
      </c>
      <c r="E27" s="10"/>
      <c r="F27" s="27" t="str">
        <f t="shared" si="0"/>
        <v>Không XL</v>
      </c>
      <c r="G27" s="28">
        <f>IF(I27&gt;=9,80,IF(I27&gt;=7,70,I27*10))+4</f>
        <v>54</v>
      </c>
      <c r="H27" s="29" t="str">
        <f t="shared" si="1"/>
        <v>TB</v>
      </c>
      <c r="I27" s="35">
        <v>5</v>
      </c>
      <c r="J27" s="30" t="s">
        <v>1433</v>
      </c>
    </row>
    <row r="28" spans="1:10" s="8" customFormat="1" ht="15.95" customHeight="1" x14ac:dyDescent="0.2">
      <c r="A28" s="21">
        <v>17</v>
      </c>
      <c r="B28" s="22" t="s">
        <v>703</v>
      </c>
      <c r="C28" s="23" t="s">
        <v>704</v>
      </c>
      <c r="D28" s="24" t="s">
        <v>81</v>
      </c>
      <c r="E28" s="10"/>
      <c r="F28" s="27" t="str">
        <f t="shared" si="0"/>
        <v>Không XL</v>
      </c>
      <c r="G28" s="28">
        <f>IF(I28&gt;=9,80,IF(I28&gt;=7,70,I28*10))+6</f>
        <v>76</v>
      </c>
      <c r="H28" s="29" t="str">
        <f t="shared" si="1"/>
        <v>Khá</v>
      </c>
      <c r="I28" s="35">
        <v>8</v>
      </c>
      <c r="J28" s="30" t="s">
        <v>1434</v>
      </c>
    </row>
    <row r="29" spans="1:10" s="8" customFormat="1" ht="15.95" customHeight="1" x14ac:dyDescent="0.2">
      <c r="A29" s="21">
        <v>18</v>
      </c>
      <c r="B29" s="22" t="s">
        <v>705</v>
      </c>
      <c r="C29" s="23" t="s">
        <v>706</v>
      </c>
      <c r="D29" s="24" t="s">
        <v>170</v>
      </c>
      <c r="E29" s="10"/>
      <c r="F29" s="27" t="str">
        <f t="shared" si="0"/>
        <v>Không XL</v>
      </c>
      <c r="G29" s="28">
        <v>0</v>
      </c>
      <c r="H29" s="29" t="str">
        <f t="shared" si="1"/>
        <v>Không XL</v>
      </c>
      <c r="I29" s="36">
        <v>0</v>
      </c>
      <c r="J29" s="30" t="s">
        <v>1440</v>
      </c>
    </row>
    <row r="30" spans="1:10" s="8" customFormat="1" ht="15.95" customHeight="1" x14ac:dyDescent="0.2">
      <c r="A30" s="21">
        <v>19</v>
      </c>
      <c r="B30" s="22" t="s">
        <v>707</v>
      </c>
      <c r="C30" s="23" t="s">
        <v>42</v>
      </c>
      <c r="D30" s="24" t="s">
        <v>173</v>
      </c>
      <c r="E30" s="10"/>
      <c r="F30" s="27" t="str">
        <f t="shared" si="0"/>
        <v>Không XL</v>
      </c>
      <c r="G30" s="28">
        <f t="shared" si="2"/>
        <v>60</v>
      </c>
      <c r="H30" s="29" t="str">
        <f t="shared" si="1"/>
        <v>TB</v>
      </c>
      <c r="I30" s="35">
        <v>6</v>
      </c>
      <c r="J30" s="30"/>
    </row>
    <row r="31" spans="1:10" s="8" customFormat="1" ht="15.95" customHeight="1" x14ac:dyDescent="0.2">
      <c r="A31" s="21">
        <v>20</v>
      </c>
      <c r="B31" s="22" t="s">
        <v>708</v>
      </c>
      <c r="C31" s="23" t="s">
        <v>709</v>
      </c>
      <c r="D31" s="24" t="s">
        <v>710</v>
      </c>
      <c r="E31" s="10"/>
      <c r="F31" s="27" t="str">
        <f t="shared" si="0"/>
        <v>Không XL</v>
      </c>
      <c r="G31" s="28">
        <f t="shared" si="2"/>
        <v>80</v>
      </c>
      <c r="H31" s="29" t="str">
        <f t="shared" si="1"/>
        <v>Tốt</v>
      </c>
      <c r="I31" s="35">
        <v>10</v>
      </c>
      <c r="J31" s="30"/>
    </row>
    <row r="32" spans="1:10" s="8" customFormat="1" ht="15.95" customHeight="1" x14ac:dyDescent="0.2">
      <c r="A32" s="21">
        <v>21</v>
      </c>
      <c r="B32" s="22" t="s">
        <v>711</v>
      </c>
      <c r="C32" s="23" t="s">
        <v>147</v>
      </c>
      <c r="D32" s="24" t="s">
        <v>89</v>
      </c>
      <c r="E32" s="10"/>
      <c r="F32" s="27" t="str">
        <f t="shared" si="0"/>
        <v>Không XL</v>
      </c>
      <c r="G32" s="28">
        <v>40</v>
      </c>
      <c r="H32" s="29" t="str">
        <f t="shared" si="1"/>
        <v>Yếu</v>
      </c>
      <c r="I32" s="36">
        <v>0</v>
      </c>
      <c r="J32" s="30" t="s">
        <v>1446</v>
      </c>
    </row>
    <row r="33" spans="1:10" s="8" customFormat="1" ht="15.95" customHeight="1" x14ac:dyDescent="0.2">
      <c r="A33" s="21">
        <v>22</v>
      </c>
      <c r="B33" s="22" t="s">
        <v>712</v>
      </c>
      <c r="C33" s="23" t="s">
        <v>713</v>
      </c>
      <c r="D33" s="24" t="s">
        <v>95</v>
      </c>
      <c r="E33" s="10"/>
      <c r="F33" s="27" t="str">
        <f t="shared" si="0"/>
        <v>Không XL</v>
      </c>
      <c r="G33" s="28">
        <f>IF(I33&gt;=9,80,IF(I33&gt;=7,70,I33*10))+8</f>
        <v>88</v>
      </c>
      <c r="H33" s="29" t="str">
        <f t="shared" si="1"/>
        <v>Tốt</v>
      </c>
      <c r="I33" s="35">
        <v>10</v>
      </c>
      <c r="J33" s="30" t="s">
        <v>1428</v>
      </c>
    </row>
    <row r="34" spans="1:10" s="8" customFormat="1" ht="15.95" customHeight="1" x14ac:dyDescent="0.2">
      <c r="A34" s="21">
        <v>23</v>
      </c>
      <c r="B34" s="22" t="s">
        <v>714</v>
      </c>
      <c r="C34" s="23" t="s">
        <v>715</v>
      </c>
      <c r="D34" s="24" t="s">
        <v>98</v>
      </c>
      <c r="E34" s="10"/>
      <c r="F34" s="27" t="str">
        <f t="shared" si="0"/>
        <v>Không XL</v>
      </c>
      <c r="G34" s="28">
        <v>50</v>
      </c>
      <c r="H34" s="29" t="str">
        <f t="shared" si="1"/>
        <v>TB</v>
      </c>
      <c r="I34" s="35">
        <v>4</v>
      </c>
      <c r="J34" s="30"/>
    </row>
    <row r="35" spans="1:10" s="8" customFormat="1" ht="15.95" customHeight="1" x14ac:dyDescent="0.2">
      <c r="A35" s="21">
        <v>24</v>
      </c>
      <c r="B35" s="22" t="s">
        <v>716</v>
      </c>
      <c r="C35" s="23" t="s">
        <v>717</v>
      </c>
      <c r="D35" s="24" t="s">
        <v>98</v>
      </c>
      <c r="E35" s="10"/>
      <c r="F35" s="27" t="str">
        <f t="shared" si="0"/>
        <v>Không XL</v>
      </c>
      <c r="G35" s="28">
        <f t="shared" si="2"/>
        <v>80</v>
      </c>
      <c r="H35" s="29" t="str">
        <f t="shared" si="1"/>
        <v>Tốt</v>
      </c>
      <c r="I35" s="35">
        <v>9</v>
      </c>
      <c r="J35" s="30"/>
    </row>
    <row r="36" spans="1:10" s="8" customFormat="1" ht="15.95" customHeight="1" x14ac:dyDescent="0.2">
      <c r="A36" s="21">
        <v>25</v>
      </c>
      <c r="B36" s="22" t="s">
        <v>718</v>
      </c>
      <c r="C36" s="23" t="s">
        <v>719</v>
      </c>
      <c r="D36" s="24" t="s">
        <v>101</v>
      </c>
      <c r="E36" s="10"/>
      <c r="F36" s="27" t="str">
        <f t="shared" si="0"/>
        <v>Không XL</v>
      </c>
      <c r="G36" s="28">
        <f t="shared" si="2"/>
        <v>80</v>
      </c>
      <c r="H36" s="29" t="str">
        <f t="shared" si="1"/>
        <v>Tốt</v>
      </c>
      <c r="I36" s="35">
        <v>9.5</v>
      </c>
      <c r="J36" s="30"/>
    </row>
    <row r="37" spans="1:10" s="8" customFormat="1" ht="15.95" customHeight="1" x14ac:dyDescent="0.2">
      <c r="A37" s="21">
        <v>26</v>
      </c>
      <c r="B37" s="22" t="s">
        <v>720</v>
      </c>
      <c r="C37" s="23" t="s">
        <v>162</v>
      </c>
      <c r="D37" s="24" t="s">
        <v>104</v>
      </c>
      <c r="E37" s="10"/>
      <c r="F37" s="27" t="str">
        <f t="shared" si="0"/>
        <v>Không XL</v>
      </c>
      <c r="G37" s="28">
        <f t="shared" si="2"/>
        <v>80</v>
      </c>
      <c r="H37" s="29" t="str">
        <f t="shared" si="1"/>
        <v>Tốt</v>
      </c>
      <c r="I37" s="35">
        <v>10</v>
      </c>
      <c r="J37" s="30"/>
    </row>
    <row r="38" spans="1:10" s="8" customFormat="1" ht="15.95" customHeight="1" x14ac:dyDescent="0.2">
      <c r="A38" s="21">
        <v>27</v>
      </c>
      <c r="B38" s="22" t="s">
        <v>721</v>
      </c>
      <c r="C38" s="23" t="s">
        <v>162</v>
      </c>
      <c r="D38" s="24" t="s">
        <v>104</v>
      </c>
      <c r="E38" s="10"/>
      <c r="F38" s="27" t="str">
        <f t="shared" si="0"/>
        <v>Không XL</v>
      </c>
      <c r="G38" s="28">
        <f>IF(I38&gt;=9,80,IF(I38&gt;=7,70,I38*10))+6</f>
        <v>86</v>
      </c>
      <c r="H38" s="29" t="str">
        <f t="shared" si="1"/>
        <v>Tốt</v>
      </c>
      <c r="I38" s="35">
        <v>10</v>
      </c>
      <c r="J38" s="30" t="s">
        <v>1427</v>
      </c>
    </row>
    <row r="39" spans="1:10" s="8" customFormat="1" ht="15.95" customHeight="1" x14ac:dyDescent="0.2">
      <c r="A39" s="21">
        <v>28</v>
      </c>
      <c r="B39" s="22" t="s">
        <v>722</v>
      </c>
      <c r="C39" s="23" t="s">
        <v>57</v>
      </c>
      <c r="D39" s="24" t="s">
        <v>723</v>
      </c>
      <c r="E39" s="10"/>
      <c r="F39" s="27" t="str">
        <f t="shared" si="0"/>
        <v>Không XL</v>
      </c>
      <c r="G39" s="28">
        <f t="shared" si="2"/>
        <v>80</v>
      </c>
      <c r="H39" s="29" t="str">
        <f t="shared" si="1"/>
        <v>Tốt</v>
      </c>
      <c r="I39" s="35">
        <v>9</v>
      </c>
      <c r="J39" s="30"/>
    </row>
    <row r="40" spans="1:10" s="8" customFormat="1" ht="15.95" customHeight="1" x14ac:dyDescent="0.2">
      <c r="A40" s="21">
        <v>29</v>
      </c>
      <c r="B40" s="22" t="s">
        <v>724</v>
      </c>
      <c r="C40" s="23" t="s">
        <v>725</v>
      </c>
      <c r="D40" s="24" t="s">
        <v>726</v>
      </c>
      <c r="E40" s="10"/>
      <c r="F40" s="27" t="str">
        <f t="shared" si="0"/>
        <v>Không XL</v>
      </c>
      <c r="G40" s="28">
        <v>50</v>
      </c>
      <c r="H40" s="29" t="str">
        <f t="shared" si="1"/>
        <v>TB</v>
      </c>
      <c r="I40" s="35">
        <v>3.82</v>
      </c>
      <c r="J40" s="30"/>
    </row>
    <row r="41" spans="1:10" s="8" customFormat="1" ht="15.95" customHeight="1" x14ac:dyDescent="0.2">
      <c r="A41" s="21">
        <v>30</v>
      </c>
      <c r="B41" s="22" t="s">
        <v>727</v>
      </c>
      <c r="C41" s="23" t="s">
        <v>713</v>
      </c>
      <c r="D41" s="24" t="s">
        <v>126</v>
      </c>
      <c r="E41" s="10"/>
      <c r="F41" s="27" t="str">
        <f t="shared" si="0"/>
        <v>Không XL</v>
      </c>
      <c r="G41" s="28">
        <f t="shared" si="2"/>
        <v>66.7</v>
      </c>
      <c r="H41" s="29" t="str">
        <f t="shared" si="1"/>
        <v>TB</v>
      </c>
      <c r="I41" s="35">
        <v>6.67</v>
      </c>
      <c r="J41" s="30"/>
    </row>
    <row r="42" spans="1:10" s="8" customFormat="1" ht="15.95" customHeight="1" x14ac:dyDescent="0.2">
      <c r="A42" s="21">
        <v>31</v>
      </c>
      <c r="B42" s="22" t="s">
        <v>728</v>
      </c>
      <c r="C42" s="23" t="s">
        <v>131</v>
      </c>
      <c r="D42" s="24" t="s">
        <v>390</v>
      </c>
      <c r="E42" s="10"/>
      <c r="F42" s="27" t="str">
        <f t="shared" si="0"/>
        <v>Không XL</v>
      </c>
      <c r="G42" s="28">
        <f t="shared" si="2"/>
        <v>80</v>
      </c>
      <c r="H42" s="29" t="str">
        <f t="shared" si="1"/>
        <v>Tốt</v>
      </c>
      <c r="I42" s="35">
        <v>10</v>
      </c>
      <c r="J42" s="30"/>
    </row>
    <row r="43" spans="1:10" s="8" customFormat="1" ht="15.95" customHeight="1" x14ac:dyDescent="0.2">
      <c r="A43" s="21">
        <v>32</v>
      </c>
      <c r="B43" s="22" t="s">
        <v>729</v>
      </c>
      <c r="C43" s="23" t="s">
        <v>730</v>
      </c>
      <c r="D43" s="24" t="s">
        <v>200</v>
      </c>
      <c r="E43" s="10"/>
      <c r="F43" s="27" t="str">
        <f t="shared" si="0"/>
        <v>Không XL</v>
      </c>
      <c r="G43" s="28">
        <f t="shared" si="2"/>
        <v>80</v>
      </c>
      <c r="H43" s="29" t="str">
        <f t="shared" si="1"/>
        <v>Tốt</v>
      </c>
      <c r="I43" s="35">
        <v>9</v>
      </c>
      <c r="J43" s="30"/>
    </row>
    <row r="44" spans="1:10" s="8" customFormat="1" ht="15.95" customHeight="1" x14ac:dyDescent="0.2">
      <c r="A44" s="21">
        <v>33</v>
      </c>
      <c r="B44" s="22" t="s">
        <v>731</v>
      </c>
      <c r="C44" s="23" t="s">
        <v>732</v>
      </c>
      <c r="D44" s="24" t="s">
        <v>396</v>
      </c>
      <c r="E44" s="10"/>
      <c r="F44" s="27" t="str">
        <f t="shared" si="0"/>
        <v>Không XL</v>
      </c>
      <c r="G44" s="28">
        <f t="shared" si="2"/>
        <v>60</v>
      </c>
      <c r="H44" s="29" t="str">
        <f t="shared" si="1"/>
        <v>TB</v>
      </c>
      <c r="I44" s="35">
        <v>6</v>
      </c>
      <c r="J44" s="30"/>
    </row>
    <row r="45" spans="1:10" s="8" customFormat="1" ht="15.95" customHeight="1" x14ac:dyDescent="0.2">
      <c r="A45" s="21">
        <v>34</v>
      </c>
      <c r="B45" s="22" t="s">
        <v>733</v>
      </c>
      <c r="C45" s="23" t="s">
        <v>734</v>
      </c>
      <c r="D45" s="24" t="s">
        <v>131</v>
      </c>
      <c r="E45" s="10"/>
      <c r="F45" s="27" t="str">
        <f t="shared" si="0"/>
        <v>Không XL</v>
      </c>
      <c r="G45" s="28">
        <f>IF(I45&gt;=9,80,IF(I45&gt;=7,70,I45*10))+4</f>
        <v>74</v>
      </c>
      <c r="H45" s="29" t="str">
        <f t="shared" si="1"/>
        <v>Khá</v>
      </c>
      <c r="I45" s="35">
        <v>8</v>
      </c>
      <c r="J45" s="30" t="s">
        <v>1430</v>
      </c>
    </row>
    <row r="46" spans="1:10" s="8" customFormat="1" ht="15.95" customHeight="1" x14ac:dyDescent="0.2">
      <c r="A46" s="21">
        <v>35</v>
      </c>
      <c r="B46" s="22" t="s">
        <v>735</v>
      </c>
      <c r="C46" s="23" t="s">
        <v>106</v>
      </c>
      <c r="D46" s="24" t="s">
        <v>131</v>
      </c>
      <c r="E46" s="10"/>
      <c r="F46" s="27" t="str">
        <f t="shared" si="0"/>
        <v>Không XL</v>
      </c>
      <c r="G46" s="28">
        <f t="shared" si="2"/>
        <v>80</v>
      </c>
      <c r="H46" s="29" t="str">
        <f t="shared" si="1"/>
        <v>Tốt</v>
      </c>
      <c r="I46" s="35">
        <v>10</v>
      </c>
      <c r="J46" s="30"/>
    </row>
    <row r="47" spans="1:10" ht="18" customHeight="1" x14ac:dyDescent="0.25">
      <c r="C47" s="41" t="s">
        <v>11</v>
      </c>
      <c r="D47" s="41"/>
      <c r="E47" s="41"/>
      <c r="F47" s="41"/>
      <c r="G47" s="41"/>
      <c r="H47" s="41"/>
      <c r="I47" s="41"/>
      <c r="J47" s="41"/>
    </row>
    <row r="48" spans="1:10" ht="17.100000000000001" customHeight="1" x14ac:dyDescent="0.25">
      <c r="C48" s="42" t="s">
        <v>12</v>
      </c>
      <c r="D48" s="11"/>
      <c r="E48" s="43" t="s">
        <v>6</v>
      </c>
      <c r="F48" s="44"/>
      <c r="G48" s="43" t="s">
        <v>7</v>
      </c>
      <c r="H48" s="44"/>
      <c r="I48" s="32"/>
      <c r="J48" s="42" t="s">
        <v>8</v>
      </c>
    </row>
    <row r="49" spans="1:10" s="8" customFormat="1" ht="17.100000000000001" customHeight="1" x14ac:dyDescent="0.2">
      <c r="C49" s="42"/>
      <c r="D49" s="12"/>
      <c r="E49" s="9" t="s">
        <v>13</v>
      </c>
      <c r="F49" s="13" t="s">
        <v>14</v>
      </c>
      <c r="G49" s="9" t="s">
        <v>13</v>
      </c>
      <c r="H49" s="13" t="s">
        <v>14</v>
      </c>
      <c r="I49" s="13"/>
      <c r="J49" s="42"/>
    </row>
    <row r="50" spans="1:10" ht="17.100000000000001" customHeight="1" x14ac:dyDescent="0.25">
      <c r="C50" s="14" t="s">
        <v>15</v>
      </c>
      <c r="D50" s="34"/>
      <c r="E50" s="15">
        <f>COUNTIF(F12:F46,"XS")</f>
        <v>0</v>
      </c>
      <c r="F50" s="16">
        <f>E50*100/$A$46</f>
        <v>0</v>
      </c>
      <c r="G50" s="15">
        <f>COUNTIF(H12:H46,"XS")</f>
        <v>0</v>
      </c>
      <c r="H50" s="16">
        <f>G50*100/$A$46</f>
        <v>0</v>
      </c>
      <c r="I50" s="16"/>
      <c r="J50" s="17"/>
    </row>
    <row r="51" spans="1:10" ht="17.100000000000001" customHeight="1" x14ac:dyDescent="0.25">
      <c r="C51" s="14" t="s">
        <v>16</v>
      </c>
      <c r="D51" s="34"/>
      <c r="E51" s="15">
        <f>COUNTIF(F12:F46,"Tốt")</f>
        <v>0</v>
      </c>
      <c r="F51" s="16">
        <f t="shared" ref="F51:F55" si="3">E51*100/$A$46</f>
        <v>0</v>
      </c>
      <c r="G51" s="15">
        <f>COUNTIF(H12:H46,"Tốt")</f>
        <v>18</v>
      </c>
      <c r="H51" s="16">
        <f t="shared" ref="H51:H55" si="4">G51*100/$A$46</f>
        <v>51.428571428571431</v>
      </c>
      <c r="I51" s="16"/>
      <c r="J51" s="17"/>
    </row>
    <row r="52" spans="1:10" ht="17.100000000000001" customHeight="1" x14ac:dyDescent="0.25">
      <c r="C52" s="14" t="s">
        <v>17</v>
      </c>
      <c r="D52" s="34"/>
      <c r="E52" s="15">
        <f>COUNTIF(F12:F46,"Khá")</f>
        <v>0</v>
      </c>
      <c r="F52" s="16">
        <f t="shared" si="3"/>
        <v>0</v>
      </c>
      <c r="G52" s="15">
        <f>COUNTIF(H12:H46,"Khá")</f>
        <v>3</v>
      </c>
      <c r="H52" s="16">
        <f t="shared" si="4"/>
        <v>8.5714285714285712</v>
      </c>
      <c r="I52" s="16"/>
      <c r="J52" s="17"/>
    </row>
    <row r="53" spans="1:10" ht="17.100000000000001" customHeight="1" x14ac:dyDescent="0.25">
      <c r="C53" s="14" t="s">
        <v>18</v>
      </c>
      <c r="D53" s="34"/>
      <c r="E53" s="15">
        <f>COUNTIF(F12:F46,"TB")</f>
        <v>0</v>
      </c>
      <c r="F53" s="16">
        <f t="shared" si="3"/>
        <v>0</v>
      </c>
      <c r="G53" s="15">
        <f>COUNTIF(H12:H46,"TB")</f>
        <v>12</v>
      </c>
      <c r="H53" s="16">
        <f t="shared" si="4"/>
        <v>34.285714285714285</v>
      </c>
      <c r="I53" s="16"/>
      <c r="J53" s="17"/>
    </row>
    <row r="54" spans="1:10" ht="17.100000000000001" customHeight="1" x14ac:dyDescent="0.25">
      <c r="C54" s="14" t="s">
        <v>19</v>
      </c>
      <c r="D54" s="34"/>
      <c r="E54" s="15">
        <f>COUNTIF(F12:F46,"Yếu")</f>
        <v>0</v>
      </c>
      <c r="F54" s="16">
        <f t="shared" si="3"/>
        <v>0</v>
      </c>
      <c r="G54" s="15">
        <f>COUNTIF(H12:H46,"Yếu")</f>
        <v>1</v>
      </c>
      <c r="H54" s="16">
        <f t="shared" si="4"/>
        <v>2.8571428571428572</v>
      </c>
      <c r="I54" s="16"/>
      <c r="J54" s="17"/>
    </row>
    <row r="55" spans="1:10" ht="17.100000000000001" customHeight="1" x14ac:dyDescent="0.25">
      <c r="C55" s="14" t="s">
        <v>25</v>
      </c>
      <c r="D55" s="34"/>
      <c r="E55" s="15">
        <f>COUNTIF(F12:F46,"Không XL")</f>
        <v>35</v>
      </c>
      <c r="F55" s="16">
        <f t="shared" si="3"/>
        <v>100</v>
      </c>
      <c r="G55" s="15">
        <f>COUNTIF(H12:H46,"Không XL")</f>
        <v>1</v>
      </c>
      <c r="H55" s="16">
        <f t="shared" si="4"/>
        <v>2.8571428571428572</v>
      </c>
      <c r="I55" s="16"/>
      <c r="J55" s="17"/>
    </row>
    <row r="56" spans="1:10" ht="9.9499999999999993" customHeight="1" x14ac:dyDescent="0.25">
      <c r="C56" s="18"/>
      <c r="D56" s="18"/>
      <c r="F56" s="19"/>
    </row>
    <row r="57" spans="1:10" ht="17.100000000000001" customHeight="1" x14ac:dyDescent="0.25">
      <c r="E57" s="45" t="s">
        <v>24</v>
      </c>
      <c r="F57" s="45"/>
      <c r="G57" s="45"/>
      <c r="H57" s="45"/>
      <c r="I57" s="45"/>
      <c r="J57" s="45"/>
    </row>
    <row r="58" spans="1:10" ht="17.100000000000001" customHeight="1" x14ac:dyDescent="0.25">
      <c r="A58" s="40" t="s">
        <v>27</v>
      </c>
      <c r="B58" s="40"/>
      <c r="C58" s="40"/>
      <c r="D58" s="40"/>
      <c r="E58" s="40"/>
      <c r="F58" s="40" t="s">
        <v>6</v>
      </c>
      <c r="G58" s="40"/>
      <c r="H58" s="40"/>
      <c r="I58" s="31"/>
      <c r="J58" s="20" t="s">
        <v>20</v>
      </c>
    </row>
    <row r="59" spans="1:10" ht="17.100000000000001" customHeight="1" x14ac:dyDescent="0.25"/>
    <row r="60" spans="1:10" ht="17.100000000000001" customHeight="1" x14ac:dyDescent="0.25"/>
    <row r="61" spans="1:10" ht="17.100000000000001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</sheetData>
  <sheetProtection algorithmName="SHA-512" hashValue="IWziHjr0Pgy18XPGgPZh/AzNbWQHk8oCT5amjb8p3UgvSk7ZLsyQeNZPhG57vhnhBQwemq+o7hVwVUC1koz0Cg==" saltValue="qpF5mOJVH/Ffs2u8tUzpy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8:E58"/>
    <mergeCell ref="F58:H58"/>
    <mergeCell ref="C47:J47"/>
    <mergeCell ref="C48:C49"/>
    <mergeCell ref="E48:F48"/>
    <mergeCell ref="G48:H48"/>
    <mergeCell ref="J48:J49"/>
    <mergeCell ref="E57:J57"/>
  </mergeCells>
  <conditionalFormatting sqref="F12:F46">
    <cfRule type="cellIs" dxfId="65" priority="4" stopIfTrue="1" operator="equal">
      <formula>"SVG"</formula>
    </cfRule>
    <cfRule type="cellIs" dxfId="64" priority="5" stopIfTrue="1" operator="equal">
      <formula>"SVXS"</formula>
    </cfRule>
  </conditionalFormatting>
  <conditionalFormatting sqref="H12:H46">
    <cfRule type="cellIs" dxfId="63" priority="2" stopIfTrue="1" operator="equal">
      <formula>"SVG"</formula>
    </cfRule>
    <cfRule type="cellIs" dxfId="62" priority="3" stopIfTrue="1" operator="equal">
      <formula>"SVXS"</formula>
    </cfRule>
  </conditionalFormatting>
  <conditionalFormatting sqref="I12:I46">
    <cfRule type="cellIs" dxfId="61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3669E-1084-4C2E-8848-AAC1620AFED1}">
  <dimension ref="A1:O86"/>
  <sheetViews>
    <sheetView topLeftCell="A15" zoomScaleNormal="100" workbookViewId="0">
      <selection activeCell="J30" sqref="J30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1444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736</v>
      </c>
      <c r="C12" s="23" t="s">
        <v>737</v>
      </c>
      <c r="D12" s="24" t="s">
        <v>215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IF(I12&gt;=9,80,IF(I12&gt;=7,70,I12*10))+6</f>
        <v>76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35">
        <v>8</v>
      </c>
      <c r="J12" s="30" t="s">
        <v>1426</v>
      </c>
    </row>
    <row r="13" spans="1:15" s="8" customFormat="1" ht="15.95" customHeight="1" x14ac:dyDescent="0.2">
      <c r="A13" s="21">
        <v>2</v>
      </c>
      <c r="B13" s="22" t="s">
        <v>738</v>
      </c>
      <c r="C13" s="23" t="s">
        <v>48</v>
      </c>
      <c r="D13" s="24" t="s">
        <v>218</v>
      </c>
      <c r="E13" s="10"/>
      <c r="F13" s="27" t="str">
        <f t="shared" ref="F13:F53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48" si="1">IF(I13&gt;=9,80,IF(I13&gt;=7,70,I13*10))</f>
        <v>80</v>
      </c>
      <c r="H13" s="29" t="str">
        <f t="shared" ref="H13:H53" si="2">IF(AND(G13&gt;=90),"XS",IF(AND(G13&gt;=80),"Tốt",IF(AND(G13&gt;=70),"Khá",IF(AND(G13&gt;=60),"TB",IF(AND(G13&gt;=50),"TB",IF(AND(G13&lt;50),IF(AND(G13&gt;0),"Yếu",IF(AND(G13=0),"Không XL"," "))))))))</f>
        <v>Tốt</v>
      </c>
      <c r="I13" s="35">
        <v>9</v>
      </c>
      <c r="J13" s="30"/>
    </row>
    <row r="14" spans="1:15" s="8" customFormat="1" ht="15.95" customHeight="1" x14ac:dyDescent="0.2">
      <c r="A14" s="21">
        <v>3</v>
      </c>
      <c r="B14" s="22" t="s">
        <v>739</v>
      </c>
      <c r="C14" s="23" t="s">
        <v>740</v>
      </c>
      <c r="D14" s="24" t="s">
        <v>741</v>
      </c>
      <c r="E14" s="10"/>
      <c r="F14" s="27" t="str">
        <f t="shared" si="0"/>
        <v>Không XL</v>
      </c>
      <c r="G14" s="28">
        <f t="shared" si="1"/>
        <v>70</v>
      </c>
      <c r="H14" s="29" t="str">
        <f t="shared" si="2"/>
        <v>Khá</v>
      </c>
      <c r="I14" s="35">
        <v>7.5</v>
      </c>
      <c r="J14" s="30"/>
    </row>
    <row r="15" spans="1:15" s="8" customFormat="1" ht="15.95" customHeight="1" x14ac:dyDescent="0.2">
      <c r="A15" s="21">
        <v>4</v>
      </c>
      <c r="B15" s="22" t="s">
        <v>742</v>
      </c>
      <c r="C15" s="23" t="s">
        <v>743</v>
      </c>
      <c r="D15" s="24" t="s">
        <v>224</v>
      </c>
      <c r="E15" s="10"/>
      <c r="F15" s="27" t="str">
        <f t="shared" si="0"/>
        <v>Không XL</v>
      </c>
      <c r="G15" s="28">
        <f t="shared" si="1"/>
        <v>67.5</v>
      </c>
      <c r="H15" s="29" t="str">
        <f t="shared" si="2"/>
        <v>TB</v>
      </c>
      <c r="I15" s="35">
        <v>6.75</v>
      </c>
      <c r="J15" s="30"/>
    </row>
    <row r="16" spans="1:15" s="8" customFormat="1" ht="15.95" customHeight="1" x14ac:dyDescent="0.2">
      <c r="A16" s="21">
        <v>5</v>
      </c>
      <c r="B16" s="22" t="s">
        <v>744</v>
      </c>
      <c r="C16" s="23" t="s">
        <v>745</v>
      </c>
      <c r="D16" s="24" t="s">
        <v>37</v>
      </c>
      <c r="E16" s="10"/>
      <c r="F16" s="27" t="str">
        <f t="shared" si="0"/>
        <v>Không XL</v>
      </c>
      <c r="G16" s="28">
        <f t="shared" si="1"/>
        <v>0</v>
      </c>
      <c r="H16" s="29" t="str">
        <f t="shared" si="2"/>
        <v>Không XL</v>
      </c>
      <c r="I16" s="37">
        <v>0</v>
      </c>
      <c r="J16" s="30" t="s">
        <v>1440</v>
      </c>
    </row>
    <row r="17" spans="1:10" s="8" customFormat="1" ht="15.95" customHeight="1" x14ac:dyDescent="0.2">
      <c r="A17" s="21">
        <v>6</v>
      </c>
      <c r="B17" s="22" t="s">
        <v>746</v>
      </c>
      <c r="C17" s="23" t="s">
        <v>747</v>
      </c>
      <c r="D17" s="24" t="s">
        <v>601</v>
      </c>
      <c r="E17" s="10"/>
      <c r="F17" s="27" t="str">
        <f t="shared" si="0"/>
        <v>Không XL</v>
      </c>
      <c r="G17" s="28">
        <f t="shared" si="1"/>
        <v>80</v>
      </c>
      <c r="H17" s="29" t="str">
        <f t="shared" si="2"/>
        <v>Tốt</v>
      </c>
      <c r="I17" s="35">
        <v>9.5</v>
      </c>
      <c r="J17" s="30"/>
    </row>
    <row r="18" spans="1:10" s="8" customFormat="1" ht="15.95" customHeight="1" x14ac:dyDescent="0.2">
      <c r="A18" s="21">
        <v>7</v>
      </c>
      <c r="B18" s="22" t="s">
        <v>748</v>
      </c>
      <c r="C18" s="23" t="s">
        <v>749</v>
      </c>
      <c r="D18" s="24" t="s">
        <v>46</v>
      </c>
      <c r="E18" s="10"/>
      <c r="F18" s="27" t="str">
        <f t="shared" si="0"/>
        <v>Không XL</v>
      </c>
      <c r="G18" s="28">
        <f t="shared" si="1"/>
        <v>80</v>
      </c>
      <c r="H18" s="29" t="str">
        <f t="shared" si="2"/>
        <v>Tốt</v>
      </c>
      <c r="I18" s="35">
        <v>9.5</v>
      </c>
      <c r="J18" s="30"/>
    </row>
    <row r="19" spans="1:10" s="8" customFormat="1" ht="15.95" customHeight="1" x14ac:dyDescent="0.2">
      <c r="A19" s="21">
        <v>8</v>
      </c>
      <c r="B19" s="22" t="s">
        <v>750</v>
      </c>
      <c r="C19" s="23" t="s">
        <v>409</v>
      </c>
      <c r="D19" s="24" t="s">
        <v>49</v>
      </c>
      <c r="E19" s="10"/>
      <c r="F19" s="27" t="str">
        <f t="shared" si="0"/>
        <v>Không XL</v>
      </c>
      <c r="G19" s="28">
        <f t="shared" si="1"/>
        <v>80</v>
      </c>
      <c r="H19" s="29" t="str">
        <f t="shared" si="2"/>
        <v>Tốt</v>
      </c>
      <c r="I19" s="35">
        <v>9.5</v>
      </c>
      <c r="J19" s="30"/>
    </row>
    <row r="20" spans="1:10" s="8" customFormat="1" ht="15.95" customHeight="1" x14ac:dyDescent="0.2">
      <c r="A20" s="21">
        <v>9</v>
      </c>
      <c r="B20" s="22" t="s">
        <v>751</v>
      </c>
      <c r="C20" s="23" t="s">
        <v>752</v>
      </c>
      <c r="D20" s="24" t="s">
        <v>52</v>
      </c>
      <c r="E20" s="10"/>
      <c r="F20" s="27" t="str">
        <f t="shared" si="0"/>
        <v>Không XL</v>
      </c>
      <c r="G20" s="28">
        <f t="shared" si="1"/>
        <v>80</v>
      </c>
      <c r="H20" s="29" t="str">
        <f t="shared" si="2"/>
        <v>Tốt</v>
      </c>
      <c r="I20" s="35">
        <v>9</v>
      </c>
      <c r="J20" s="30"/>
    </row>
    <row r="21" spans="1:10" s="8" customFormat="1" ht="15.95" customHeight="1" x14ac:dyDescent="0.2">
      <c r="A21" s="21">
        <v>10</v>
      </c>
      <c r="B21" s="22" t="s">
        <v>753</v>
      </c>
      <c r="C21" s="23" t="s">
        <v>106</v>
      </c>
      <c r="D21" s="24" t="s">
        <v>52</v>
      </c>
      <c r="E21" s="10"/>
      <c r="F21" s="27" t="str">
        <f t="shared" si="0"/>
        <v>Không XL</v>
      </c>
      <c r="G21" s="28">
        <f t="shared" si="1"/>
        <v>80</v>
      </c>
      <c r="H21" s="29" t="str">
        <f t="shared" si="2"/>
        <v>Tốt</v>
      </c>
      <c r="I21" s="35">
        <v>10</v>
      </c>
      <c r="J21" s="30"/>
    </row>
    <row r="22" spans="1:10" s="8" customFormat="1" ht="15.95" customHeight="1" x14ac:dyDescent="0.2">
      <c r="A22" s="21">
        <v>11</v>
      </c>
      <c r="B22" s="22" t="s">
        <v>1442</v>
      </c>
      <c r="C22" s="23" t="s">
        <v>1443</v>
      </c>
      <c r="D22" s="24" t="s">
        <v>58</v>
      </c>
      <c r="E22" s="10"/>
      <c r="F22" s="27" t="str">
        <f t="shared" si="0"/>
        <v>Không XL</v>
      </c>
      <c r="G22" s="28">
        <v>40</v>
      </c>
      <c r="H22" s="29" t="str">
        <f t="shared" si="2"/>
        <v>Yếu</v>
      </c>
      <c r="I22" s="38">
        <v>0</v>
      </c>
      <c r="J22" s="30" t="s">
        <v>1445</v>
      </c>
    </row>
    <row r="23" spans="1:10" s="8" customFormat="1" ht="15.95" customHeight="1" x14ac:dyDescent="0.2">
      <c r="A23" s="21">
        <v>12</v>
      </c>
      <c r="B23" s="22" t="s">
        <v>754</v>
      </c>
      <c r="C23" s="23" t="s">
        <v>662</v>
      </c>
      <c r="D23" s="24" t="s">
        <v>58</v>
      </c>
      <c r="E23" s="10"/>
      <c r="F23" s="27" t="str">
        <f t="shared" si="0"/>
        <v>Không XL</v>
      </c>
      <c r="G23" s="28">
        <f t="shared" si="1"/>
        <v>80</v>
      </c>
      <c r="H23" s="29" t="str">
        <f t="shared" si="2"/>
        <v>Tốt</v>
      </c>
      <c r="I23" s="35">
        <v>10</v>
      </c>
      <c r="J23" s="30"/>
    </row>
    <row r="24" spans="1:10" s="8" customFormat="1" ht="15.95" customHeight="1" x14ac:dyDescent="0.2">
      <c r="A24" s="21">
        <v>13</v>
      </c>
      <c r="B24" s="22" t="s">
        <v>755</v>
      </c>
      <c r="C24" s="23" t="s">
        <v>288</v>
      </c>
      <c r="D24" s="24" t="s">
        <v>58</v>
      </c>
      <c r="E24" s="10"/>
      <c r="F24" s="27" t="str">
        <f t="shared" si="0"/>
        <v>Không XL</v>
      </c>
      <c r="G24" s="28">
        <f t="shared" si="1"/>
        <v>80</v>
      </c>
      <c r="H24" s="29" t="str">
        <f t="shared" si="2"/>
        <v>Tốt</v>
      </c>
      <c r="I24" s="35">
        <v>10</v>
      </c>
      <c r="J24" s="30"/>
    </row>
    <row r="25" spans="1:10" s="8" customFormat="1" ht="15.95" customHeight="1" x14ac:dyDescent="0.2">
      <c r="A25" s="21">
        <v>14</v>
      </c>
      <c r="B25" s="22" t="s">
        <v>756</v>
      </c>
      <c r="C25" s="23" t="s">
        <v>757</v>
      </c>
      <c r="D25" s="24" t="s">
        <v>58</v>
      </c>
      <c r="E25" s="10"/>
      <c r="F25" s="27" t="str">
        <f t="shared" si="0"/>
        <v>Không XL</v>
      </c>
      <c r="G25" s="28">
        <v>40</v>
      </c>
      <c r="H25" s="29" t="str">
        <f t="shared" si="2"/>
        <v>Yếu</v>
      </c>
      <c r="I25" s="36">
        <v>1.53</v>
      </c>
      <c r="J25" s="30" t="s">
        <v>1446</v>
      </c>
    </row>
    <row r="26" spans="1:10" s="8" customFormat="1" ht="15.95" customHeight="1" x14ac:dyDescent="0.2">
      <c r="A26" s="21">
        <v>15</v>
      </c>
      <c r="B26" s="22" t="s">
        <v>758</v>
      </c>
      <c r="C26" s="23" t="s">
        <v>759</v>
      </c>
      <c r="D26" s="24" t="s">
        <v>58</v>
      </c>
      <c r="E26" s="10"/>
      <c r="F26" s="27" t="str">
        <f t="shared" si="0"/>
        <v>Không XL</v>
      </c>
      <c r="G26" s="28">
        <f t="shared" si="1"/>
        <v>80</v>
      </c>
      <c r="H26" s="29" t="str">
        <f t="shared" si="2"/>
        <v>Tốt</v>
      </c>
      <c r="I26" s="35">
        <v>9.33</v>
      </c>
      <c r="J26" s="30"/>
    </row>
    <row r="27" spans="1:10" s="8" customFormat="1" ht="15.95" customHeight="1" x14ac:dyDescent="0.2">
      <c r="A27" s="21">
        <v>16</v>
      </c>
      <c r="B27" s="22" t="s">
        <v>760</v>
      </c>
      <c r="C27" s="23" t="s">
        <v>761</v>
      </c>
      <c r="D27" s="24" t="s">
        <v>156</v>
      </c>
      <c r="E27" s="10"/>
      <c r="F27" s="27" t="str">
        <f t="shared" si="0"/>
        <v>Không XL</v>
      </c>
      <c r="G27" s="28">
        <f t="shared" si="1"/>
        <v>70</v>
      </c>
      <c r="H27" s="29" t="str">
        <f t="shared" si="2"/>
        <v>Khá</v>
      </c>
      <c r="I27" s="35">
        <v>7.13</v>
      </c>
      <c r="J27" s="30"/>
    </row>
    <row r="28" spans="1:10" s="8" customFormat="1" ht="15.95" customHeight="1" x14ac:dyDescent="0.2">
      <c r="A28" s="21">
        <v>17</v>
      </c>
      <c r="B28" s="22" t="s">
        <v>762</v>
      </c>
      <c r="C28" s="23" t="s">
        <v>42</v>
      </c>
      <c r="D28" s="24" t="s">
        <v>484</v>
      </c>
      <c r="E28" s="10"/>
      <c r="F28" s="27" t="str">
        <f t="shared" si="0"/>
        <v>Không XL</v>
      </c>
      <c r="G28" s="28">
        <f t="shared" si="1"/>
        <v>70</v>
      </c>
      <c r="H28" s="29" t="str">
        <f t="shared" si="2"/>
        <v>Khá</v>
      </c>
      <c r="I28" s="35">
        <v>8.6</v>
      </c>
      <c r="J28" s="30"/>
    </row>
    <row r="29" spans="1:10" s="8" customFormat="1" ht="15.95" customHeight="1" x14ac:dyDescent="0.2">
      <c r="A29" s="21">
        <v>18</v>
      </c>
      <c r="B29" s="22" t="s">
        <v>763</v>
      </c>
      <c r="C29" s="23" t="s">
        <v>764</v>
      </c>
      <c r="D29" s="24" t="s">
        <v>484</v>
      </c>
      <c r="E29" s="10"/>
      <c r="F29" s="27" t="str">
        <f t="shared" si="0"/>
        <v>Không XL</v>
      </c>
      <c r="G29" s="28">
        <f t="shared" si="1"/>
        <v>80</v>
      </c>
      <c r="H29" s="29" t="str">
        <f t="shared" si="2"/>
        <v>Tốt</v>
      </c>
      <c r="I29" s="35">
        <v>9.5</v>
      </c>
      <c r="J29" s="30"/>
    </row>
    <row r="30" spans="1:10" s="8" customFormat="1" ht="15.95" customHeight="1" x14ac:dyDescent="0.2">
      <c r="A30" s="21">
        <v>19</v>
      </c>
      <c r="B30" s="22" t="s">
        <v>765</v>
      </c>
      <c r="C30" s="23" t="s">
        <v>766</v>
      </c>
      <c r="D30" s="24" t="s">
        <v>71</v>
      </c>
      <c r="E30" s="10"/>
      <c r="F30" s="27" t="str">
        <f t="shared" si="0"/>
        <v>Không XL</v>
      </c>
      <c r="G30" s="28">
        <f t="shared" si="1"/>
        <v>0</v>
      </c>
      <c r="H30" s="29" t="str">
        <f t="shared" si="2"/>
        <v>Không XL</v>
      </c>
      <c r="I30" s="37">
        <v>0</v>
      </c>
      <c r="J30" s="30" t="s">
        <v>1440</v>
      </c>
    </row>
    <row r="31" spans="1:10" s="8" customFormat="1" ht="15.95" customHeight="1" x14ac:dyDescent="0.2">
      <c r="A31" s="21">
        <v>20</v>
      </c>
      <c r="B31" s="22" t="s">
        <v>767</v>
      </c>
      <c r="C31" s="23" t="s">
        <v>768</v>
      </c>
      <c r="D31" s="24" t="s">
        <v>81</v>
      </c>
      <c r="E31" s="10"/>
      <c r="F31" s="27" t="str">
        <f t="shared" si="0"/>
        <v>Không XL</v>
      </c>
      <c r="G31" s="28">
        <f t="shared" si="1"/>
        <v>80</v>
      </c>
      <c r="H31" s="29" t="str">
        <f t="shared" si="2"/>
        <v>Tốt</v>
      </c>
      <c r="I31" s="35">
        <v>10</v>
      </c>
      <c r="J31" s="30"/>
    </row>
    <row r="32" spans="1:10" s="8" customFormat="1" ht="15.95" customHeight="1" x14ac:dyDescent="0.2">
      <c r="A32" s="21">
        <v>21</v>
      </c>
      <c r="B32" s="22" t="s">
        <v>769</v>
      </c>
      <c r="C32" s="23" t="s">
        <v>770</v>
      </c>
      <c r="D32" s="24" t="s">
        <v>86</v>
      </c>
      <c r="E32" s="10"/>
      <c r="F32" s="27" t="str">
        <f t="shared" si="0"/>
        <v>Không XL</v>
      </c>
      <c r="G32" s="28">
        <f t="shared" si="1"/>
        <v>80</v>
      </c>
      <c r="H32" s="29" t="str">
        <f t="shared" si="2"/>
        <v>Tốt</v>
      </c>
      <c r="I32" s="35">
        <v>9.5</v>
      </c>
      <c r="J32" s="30"/>
    </row>
    <row r="33" spans="1:10" s="8" customFormat="1" ht="15.95" customHeight="1" x14ac:dyDescent="0.2">
      <c r="A33" s="21">
        <v>22</v>
      </c>
      <c r="B33" s="22" t="s">
        <v>771</v>
      </c>
      <c r="C33" s="23" t="s">
        <v>772</v>
      </c>
      <c r="D33" s="24" t="s">
        <v>492</v>
      </c>
      <c r="E33" s="10"/>
      <c r="F33" s="27" t="str">
        <f t="shared" si="0"/>
        <v>Không XL</v>
      </c>
      <c r="G33" s="28">
        <f t="shared" si="1"/>
        <v>80</v>
      </c>
      <c r="H33" s="29" t="str">
        <f t="shared" si="2"/>
        <v>Tốt</v>
      </c>
      <c r="I33" s="35">
        <v>9.0500000000000007</v>
      </c>
      <c r="J33" s="30"/>
    </row>
    <row r="34" spans="1:10" s="8" customFormat="1" ht="15.95" customHeight="1" x14ac:dyDescent="0.2">
      <c r="A34" s="21">
        <v>23</v>
      </c>
      <c r="B34" s="22" t="s">
        <v>773</v>
      </c>
      <c r="C34" s="23" t="s">
        <v>774</v>
      </c>
      <c r="D34" s="24" t="s">
        <v>89</v>
      </c>
      <c r="E34" s="10"/>
      <c r="F34" s="27" t="str">
        <f t="shared" si="0"/>
        <v>Không XL</v>
      </c>
      <c r="G34" s="28">
        <f t="shared" si="1"/>
        <v>80</v>
      </c>
      <c r="H34" s="29" t="str">
        <f t="shared" si="2"/>
        <v>Tốt</v>
      </c>
      <c r="I34" s="35">
        <v>9</v>
      </c>
      <c r="J34" s="30"/>
    </row>
    <row r="35" spans="1:10" s="8" customFormat="1" ht="15.95" customHeight="1" x14ac:dyDescent="0.2">
      <c r="A35" s="21">
        <v>24</v>
      </c>
      <c r="B35" s="22" t="s">
        <v>775</v>
      </c>
      <c r="C35" s="23" t="s">
        <v>776</v>
      </c>
      <c r="D35" s="24" t="s">
        <v>92</v>
      </c>
      <c r="E35" s="10"/>
      <c r="F35" s="27" t="str">
        <f t="shared" si="0"/>
        <v>Không XL</v>
      </c>
      <c r="G35" s="28">
        <f t="shared" si="1"/>
        <v>80</v>
      </c>
      <c r="H35" s="29" t="str">
        <f t="shared" si="2"/>
        <v>Tốt</v>
      </c>
      <c r="I35" s="35">
        <v>9.07</v>
      </c>
      <c r="J35" s="30"/>
    </row>
    <row r="36" spans="1:10" s="8" customFormat="1" ht="15.95" customHeight="1" x14ac:dyDescent="0.2">
      <c r="A36" s="21">
        <v>25</v>
      </c>
      <c r="B36" s="22" t="s">
        <v>777</v>
      </c>
      <c r="C36" s="23" t="s">
        <v>57</v>
      </c>
      <c r="D36" s="24" t="s">
        <v>778</v>
      </c>
      <c r="E36" s="10"/>
      <c r="F36" s="27" t="str">
        <f t="shared" si="0"/>
        <v>Không XL</v>
      </c>
      <c r="G36" s="28">
        <f t="shared" si="1"/>
        <v>70</v>
      </c>
      <c r="H36" s="29" t="str">
        <f t="shared" si="2"/>
        <v>Khá</v>
      </c>
      <c r="I36" s="35">
        <v>8</v>
      </c>
      <c r="J36" s="30"/>
    </row>
    <row r="37" spans="1:10" s="8" customFormat="1" ht="15.95" customHeight="1" x14ac:dyDescent="0.2">
      <c r="A37" s="21">
        <v>26</v>
      </c>
      <c r="B37" s="22" t="s">
        <v>779</v>
      </c>
      <c r="C37" s="23" t="s">
        <v>214</v>
      </c>
      <c r="D37" s="24" t="s">
        <v>569</v>
      </c>
      <c r="E37" s="10"/>
      <c r="F37" s="27" t="str">
        <f t="shared" si="0"/>
        <v>Không XL</v>
      </c>
      <c r="G37" s="28">
        <v>50</v>
      </c>
      <c r="H37" s="29" t="str">
        <f t="shared" si="2"/>
        <v>TB</v>
      </c>
      <c r="I37" s="36">
        <v>0</v>
      </c>
      <c r="J37" s="30"/>
    </row>
    <row r="38" spans="1:10" s="8" customFormat="1" ht="15.95" customHeight="1" x14ac:dyDescent="0.2">
      <c r="A38" s="21">
        <v>27</v>
      </c>
      <c r="B38" s="22" t="s">
        <v>780</v>
      </c>
      <c r="C38" s="23" t="s">
        <v>162</v>
      </c>
      <c r="D38" s="24" t="s">
        <v>781</v>
      </c>
      <c r="E38" s="10"/>
      <c r="F38" s="27" t="str">
        <f t="shared" si="0"/>
        <v>Không XL</v>
      </c>
      <c r="G38" s="28">
        <f t="shared" si="1"/>
        <v>80</v>
      </c>
      <c r="H38" s="29" t="str">
        <f t="shared" si="2"/>
        <v>Tốt</v>
      </c>
      <c r="I38" s="35">
        <v>9.5</v>
      </c>
      <c r="J38" s="30"/>
    </row>
    <row r="39" spans="1:10" s="8" customFormat="1" ht="15.95" customHeight="1" x14ac:dyDescent="0.2">
      <c r="A39" s="21">
        <v>28</v>
      </c>
      <c r="B39" s="22" t="s">
        <v>782</v>
      </c>
      <c r="C39" s="23" t="s">
        <v>783</v>
      </c>
      <c r="D39" s="24" t="s">
        <v>784</v>
      </c>
      <c r="E39" s="10"/>
      <c r="F39" s="27" t="str">
        <f t="shared" si="0"/>
        <v>Không XL</v>
      </c>
      <c r="G39" s="28">
        <f t="shared" si="1"/>
        <v>80</v>
      </c>
      <c r="H39" s="29" t="str">
        <f t="shared" si="2"/>
        <v>Tốt</v>
      </c>
      <c r="I39" s="35">
        <v>9.5</v>
      </c>
      <c r="J39" s="30"/>
    </row>
    <row r="40" spans="1:10" s="8" customFormat="1" ht="15.95" customHeight="1" x14ac:dyDescent="0.2">
      <c r="A40" s="21">
        <v>29</v>
      </c>
      <c r="B40" s="22" t="s">
        <v>785</v>
      </c>
      <c r="C40" s="23" t="s">
        <v>786</v>
      </c>
      <c r="D40" s="24" t="s">
        <v>784</v>
      </c>
      <c r="E40" s="10"/>
      <c r="F40" s="27" t="str">
        <f t="shared" si="0"/>
        <v>Không XL</v>
      </c>
      <c r="G40" s="28">
        <f t="shared" si="1"/>
        <v>70</v>
      </c>
      <c r="H40" s="29" t="str">
        <f t="shared" si="2"/>
        <v>Khá</v>
      </c>
      <c r="I40" s="35">
        <v>8.9</v>
      </c>
      <c r="J40" s="30"/>
    </row>
    <row r="41" spans="1:10" s="8" customFormat="1" ht="15.95" customHeight="1" x14ac:dyDescent="0.2">
      <c r="A41" s="21">
        <v>30</v>
      </c>
      <c r="B41" s="22" t="s">
        <v>787</v>
      </c>
      <c r="C41" s="23" t="s">
        <v>788</v>
      </c>
      <c r="D41" s="24" t="s">
        <v>789</v>
      </c>
      <c r="E41" s="10"/>
      <c r="F41" s="27" t="str">
        <f t="shared" si="0"/>
        <v>Không XL</v>
      </c>
      <c r="G41" s="28">
        <f t="shared" si="1"/>
        <v>80</v>
      </c>
      <c r="H41" s="29" t="str">
        <f t="shared" si="2"/>
        <v>Tốt</v>
      </c>
      <c r="I41" s="35">
        <v>9</v>
      </c>
      <c r="J41" s="30"/>
    </row>
    <row r="42" spans="1:10" s="8" customFormat="1" ht="15.95" customHeight="1" x14ac:dyDescent="0.2">
      <c r="A42" s="21">
        <v>31</v>
      </c>
      <c r="B42" s="22" t="s">
        <v>790</v>
      </c>
      <c r="C42" s="23" t="s">
        <v>791</v>
      </c>
      <c r="D42" s="24" t="s">
        <v>364</v>
      </c>
      <c r="E42" s="10"/>
      <c r="F42" s="27" t="str">
        <f t="shared" si="0"/>
        <v>Không XL</v>
      </c>
      <c r="G42" s="28">
        <v>40</v>
      </c>
      <c r="H42" s="29" t="str">
        <f t="shared" si="2"/>
        <v>Yếu</v>
      </c>
      <c r="I42" s="36">
        <v>0</v>
      </c>
      <c r="J42" s="30" t="s">
        <v>1446</v>
      </c>
    </row>
    <row r="43" spans="1:10" s="8" customFormat="1" ht="15.95" customHeight="1" x14ac:dyDescent="0.2">
      <c r="A43" s="21">
        <v>32</v>
      </c>
      <c r="B43" s="22" t="s">
        <v>792</v>
      </c>
      <c r="C43" s="23" t="s">
        <v>261</v>
      </c>
      <c r="D43" s="24" t="s">
        <v>187</v>
      </c>
      <c r="E43" s="10"/>
      <c r="F43" s="27" t="str">
        <f t="shared" si="0"/>
        <v>Không XL</v>
      </c>
      <c r="G43" s="28">
        <f t="shared" si="1"/>
        <v>70</v>
      </c>
      <c r="H43" s="29" t="str">
        <f t="shared" si="2"/>
        <v>Khá</v>
      </c>
      <c r="I43" s="35">
        <v>8</v>
      </c>
      <c r="J43" s="30"/>
    </row>
    <row r="44" spans="1:10" s="8" customFormat="1" ht="15.95" customHeight="1" x14ac:dyDescent="0.2">
      <c r="A44" s="21">
        <v>33</v>
      </c>
      <c r="B44" s="22" t="s">
        <v>793</v>
      </c>
      <c r="C44" s="23" t="s">
        <v>794</v>
      </c>
      <c r="D44" s="24" t="s">
        <v>369</v>
      </c>
      <c r="E44" s="10"/>
      <c r="F44" s="27" t="str">
        <f t="shared" si="0"/>
        <v>Không XL</v>
      </c>
      <c r="G44" s="28">
        <f t="shared" si="1"/>
        <v>80</v>
      </c>
      <c r="H44" s="29" t="str">
        <f t="shared" si="2"/>
        <v>Tốt</v>
      </c>
      <c r="I44" s="35">
        <v>9</v>
      </c>
      <c r="J44" s="30"/>
    </row>
    <row r="45" spans="1:10" s="8" customFormat="1" ht="15.95" customHeight="1" x14ac:dyDescent="0.2">
      <c r="A45" s="21">
        <v>34</v>
      </c>
      <c r="B45" s="22" t="s">
        <v>795</v>
      </c>
      <c r="C45" s="23" t="s">
        <v>459</v>
      </c>
      <c r="D45" s="24" t="s">
        <v>435</v>
      </c>
      <c r="E45" s="10"/>
      <c r="F45" s="27" t="str">
        <f t="shared" si="0"/>
        <v>Không XL</v>
      </c>
      <c r="G45" s="28">
        <f t="shared" si="1"/>
        <v>70</v>
      </c>
      <c r="H45" s="29" t="str">
        <f t="shared" si="2"/>
        <v>Khá</v>
      </c>
      <c r="I45" s="35">
        <v>7.47</v>
      </c>
      <c r="J45" s="30"/>
    </row>
    <row r="46" spans="1:10" s="8" customFormat="1" ht="15.95" customHeight="1" x14ac:dyDescent="0.2">
      <c r="A46" s="21">
        <v>35</v>
      </c>
      <c r="B46" s="22" t="s">
        <v>796</v>
      </c>
      <c r="C46" s="23" t="s">
        <v>106</v>
      </c>
      <c r="D46" s="24" t="s">
        <v>192</v>
      </c>
      <c r="E46" s="10"/>
      <c r="F46" s="27" t="str">
        <f t="shared" si="0"/>
        <v>Không XL</v>
      </c>
      <c r="G46" s="28">
        <f t="shared" si="1"/>
        <v>80</v>
      </c>
      <c r="H46" s="29" t="str">
        <f t="shared" si="2"/>
        <v>Tốt</v>
      </c>
      <c r="I46" s="35">
        <v>9</v>
      </c>
      <c r="J46" s="30"/>
    </row>
    <row r="47" spans="1:10" s="8" customFormat="1" ht="15.95" customHeight="1" x14ac:dyDescent="0.2">
      <c r="A47" s="21">
        <v>36</v>
      </c>
      <c r="B47" s="22" t="s">
        <v>797</v>
      </c>
      <c r="C47" s="23" t="s">
        <v>798</v>
      </c>
      <c r="D47" s="24" t="s">
        <v>126</v>
      </c>
      <c r="E47" s="10"/>
      <c r="F47" s="27" t="str">
        <f t="shared" si="0"/>
        <v>Không XL</v>
      </c>
      <c r="G47" s="28">
        <v>50</v>
      </c>
      <c r="H47" s="29" t="str">
        <f t="shared" si="2"/>
        <v>TB</v>
      </c>
      <c r="I47" s="36">
        <v>0</v>
      </c>
      <c r="J47" s="30"/>
    </row>
    <row r="48" spans="1:10" s="8" customFormat="1" ht="15.95" customHeight="1" x14ac:dyDescent="0.2">
      <c r="A48" s="21">
        <v>37</v>
      </c>
      <c r="B48" s="22" t="s">
        <v>799</v>
      </c>
      <c r="C48" s="23" t="s">
        <v>800</v>
      </c>
      <c r="D48" s="24" t="s">
        <v>801</v>
      </c>
      <c r="E48" s="10"/>
      <c r="F48" s="27" t="str">
        <f t="shared" si="0"/>
        <v>Không XL</v>
      </c>
      <c r="G48" s="28">
        <f t="shared" si="1"/>
        <v>70</v>
      </c>
      <c r="H48" s="29" t="str">
        <f t="shared" si="2"/>
        <v>Khá</v>
      </c>
      <c r="I48" s="35">
        <v>8.5</v>
      </c>
      <c r="J48" s="30"/>
    </row>
    <row r="49" spans="1:10" s="8" customFormat="1" ht="15.95" customHeight="1" x14ac:dyDescent="0.2">
      <c r="A49" s="21">
        <v>38</v>
      </c>
      <c r="B49" s="22" t="s">
        <v>802</v>
      </c>
      <c r="C49" s="23" t="s">
        <v>803</v>
      </c>
      <c r="D49" s="24" t="s">
        <v>586</v>
      </c>
      <c r="E49" s="10"/>
      <c r="F49" s="27" t="str">
        <f t="shared" si="0"/>
        <v>Không XL</v>
      </c>
      <c r="G49" s="28">
        <f>IF(I49&gt;=9,80,IF(I49&gt;=7,70,I49*10))+6</f>
        <v>69.8</v>
      </c>
      <c r="H49" s="29" t="str">
        <f t="shared" si="2"/>
        <v>TB</v>
      </c>
      <c r="I49" s="35">
        <v>6.38</v>
      </c>
      <c r="J49" s="39"/>
    </row>
    <row r="50" spans="1:10" s="8" customFormat="1" ht="15.95" customHeight="1" x14ac:dyDescent="0.2">
      <c r="A50" s="21">
        <v>39</v>
      </c>
      <c r="B50" s="22" t="s">
        <v>804</v>
      </c>
      <c r="C50" s="23" t="s">
        <v>805</v>
      </c>
      <c r="D50" s="24" t="s">
        <v>390</v>
      </c>
      <c r="E50" s="10"/>
      <c r="F50" s="27" t="str">
        <f t="shared" si="0"/>
        <v>Không XL</v>
      </c>
      <c r="G50" s="28">
        <f>IF(I50&gt;=9,80,IF(I50&gt;=7,70,I50*10))+6</f>
        <v>86</v>
      </c>
      <c r="H50" s="29" t="str">
        <f t="shared" si="2"/>
        <v>Tốt</v>
      </c>
      <c r="I50" s="35">
        <v>9</v>
      </c>
      <c r="J50" s="30" t="s">
        <v>1427</v>
      </c>
    </row>
    <row r="51" spans="1:10" s="8" customFormat="1" ht="15.95" customHeight="1" x14ac:dyDescent="0.2">
      <c r="A51" s="21">
        <v>40</v>
      </c>
      <c r="B51" s="22" t="s">
        <v>806</v>
      </c>
      <c r="C51" s="23" t="s">
        <v>807</v>
      </c>
      <c r="D51" s="24" t="s">
        <v>197</v>
      </c>
      <c r="E51" s="10"/>
      <c r="F51" s="27" t="str">
        <f t="shared" si="0"/>
        <v>Không XL</v>
      </c>
      <c r="G51" s="28">
        <f>IF(I51&gt;=9,80,IF(I51&gt;=7,70,I51*10))+8</f>
        <v>78</v>
      </c>
      <c r="H51" s="29" t="str">
        <f t="shared" si="2"/>
        <v>Khá</v>
      </c>
      <c r="I51" s="35">
        <v>8.43</v>
      </c>
      <c r="J51" s="30"/>
    </row>
    <row r="52" spans="1:10" s="8" customFormat="1" ht="15.95" customHeight="1" x14ac:dyDescent="0.2">
      <c r="A52" s="21">
        <v>41</v>
      </c>
      <c r="B52" s="22" t="s">
        <v>808</v>
      </c>
      <c r="C52" s="23" t="s">
        <v>106</v>
      </c>
      <c r="D52" s="24" t="s">
        <v>197</v>
      </c>
      <c r="E52" s="10"/>
      <c r="F52" s="27" t="str">
        <f t="shared" si="0"/>
        <v>Không XL</v>
      </c>
      <c r="G52" s="28">
        <f>IF(I52&gt;=9,80,IF(I52&gt;=7,70,I52*10))+8</f>
        <v>88</v>
      </c>
      <c r="H52" s="29" t="str">
        <f t="shared" si="2"/>
        <v>Tốt</v>
      </c>
      <c r="I52" s="35">
        <v>9.5</v>
      </c>
      <c r="J52" s="30" t="s">
        <v>1425</v>
      </c>
    </row>
    <row r="53" spans="1:10" s="8" customFormat="1" ht="15.95" customHeight="1" x14ac:dyDescent="0.2">
      <c r="A53" s="21">
        <v>42</v>
      </c>
      <c r="B53" s="22" t="s">
        <v>809</v>
      </c>
      <c r="C53" s="23" t="s">
        <v>810</v>
      </c>
      <c r="D53" s="24" t="s">
        <v>205</v>
      </c>
      <c r="E53" s="10"/>
      <c r="F53" s="27" t="str">
        <f t="shared" si="0"/>
        <v>Không XL</v>
      </c>
      <c r="G53" s="28">
        <f>IF(I53&gt;=9,80,IF(I53&gt;=7,70,I53*10))+8</f>
        <v>56</v>
      </c>
      <c r="H53" s="29" t="str">
        <f t="shared" si="2"/>
        <v>TB</v>
      </c>
      <c r="I53" s="35">
        <v>4.8</v>
      </c>
      <c r="J53" s="30"/>
    </row>
    <row r="54" spans="1:10" ht="18" customHeight="1" x14ac:dyDescent="0.25">
      <c r="C54" s="41" t="s">
        <v>11</v>
      </c>
      <c r="D54" s="41"/>
      <c r="E54" s="41"/>
      <c r="F54" s="41"/>
      <c r="G54" s="41"/>
      <c r="H54" s="41"/>
      <c r="I54" s="41"/>
      <c r="J54" s="41"/>
    </row>
    <row r="55" spans="1:10" ht="17.100000000000001" customHeight="1" x14ac:dyDescent="0.25">
      <c r="C55" s="42" t="s">
        <v>12</v>
      </c>
      <c r="D55" s="11"/>
      <c r="E55" s="43" t="s">
        <v>6</v>
      </c>
      <c r="F55" s="44"/>
      <c r="G55" s="43" t="s">
        <v>7</v>
      </c>
      <c r="H55" s="44"/>
      <c r="I55" s="32"/>
      <c r="J55" s="42" t="s">
        <v>8</v>
      </c>
    </row>
    <row r="56" spans="1:10" s="8" customFormat="1" ht="17.100000000000001" customHeight="1" x14ac:dyDescent="0.2">
      <c r="C56" s="42"/>
      <c r="D56" s="12"/>
      <c r="E56" s="9" t="s">
        <v>13</v>
      </c>
      <c r="F56" s="13" t="s">
        <v>14</v>
      </c>
      <c r="G56" s="9" t="s">
        <v>13</v>
      </c>
      <c r="H56" s="13" t="s">
        <v>14</v>
      </c>
      <c r="I56" s="13"/>
      <c r="J56" s="42"/>
    </row>
    <row r="57" spans="1:10" ht="17.100000000000001" customHeight="1" x14ac:dyDescent="0.25">
      <c r="C57" s="14" t="s">
        <v>15</v>
      </c>
      <c r="D57" s="34"/>
      <c r="E57" s="15">
        <f>COUNTIF(F12:F53,"XS")</f>
        <v>0</v>
      </c>
      <c r="F57" s="16">
        <f>E57*100/$A$53</f>
        <v>0</v>
      </c>
      <c r="G57" s="15">
        <f>COUNTIF(H12:H53,"XS")</f>
        <v>0</v>
      </c>
      <c r="H57" s="16">
        <f>G57*100/$A$53</f>
        <v>0</v>
      </c>
      <c r="I57" s="16"/>
      <c r="J57" s="17"/>
    </row>
    <row r="58" spans="1:10" ht="17.100000000000001" customHeight="1" x14ac:dyDescent="0.25">
      <c r="C58" s="14" t="s">
        <v>16</v>
      </c>
      <c r="D58" s="34"/>
      <c r="E58" s="15">
        <f>COUNTIF(F12:F53,"Tốt")</f>
        <v>0</v>
      </c>
      <c r="F58" s="16">
        <f t="shared" ref="F58:F62" si="3">E58*100/$A$53</f>
        <v>0</v>
      </c>
      <c r="G58" s="15">
        <f>COUNTIF(H12:H53,"Tốt")</f>
        <v>22</v>
      </c>
      <c r="H58" s="16">
        <f t="shared" ref="H58:H62" si="4">G58*100/$A$53</f>
        <v>52.38095238095238</v>
      </c>
      <c r="I58" s="16"/>
      <c r="J58" s="17"/>
    </row>
    <row r="59" spans="1:10" ht="17.100000000000001" customHeight="1" x14ac:dyDescent="0.25">
      <c r="C59" s="14" t="s">
        <v>17</v>
      </c>
      <c r="D59" s="34"/>
      <c r="E59" s="15">
        <f>COUNTIF(F12:F53,"Khá")</f>
        <v>0</v>
      </c>
      <c r="F59" s="16">
        <f t="shared" si="3"/>
        <v>0</v>
      </c>
      <c r="G59" s="15">
        <f>COUNTIF(H12:H53,"Khá")</f>
        <v>10</v>
      </c>
      <c r="H59" s="16">
        <f t="shared" si="4"/>
        <v>23.80952380952381</v>
      </c>
      <c r="I59" s="16"/>
      <c r="J59" s="17"/>
    </row>
    <row r="60" spans="1:10" ht="17.100000000000001" customHeight="1" x14ac:dyDescent="0.25">
      <c r="C60" s="14" t="s">
        <v>18</v>
      </c>
      <c r="D60" s="34"/>
      <c r="E60" s="15">
        <f>COUNTIF(F12:F53,"TB")</f>
        <v>0</v>
      </c>
      <c r="F60" s="16">
        <f t="shared" si="3"/>
        <v>0</v>
      </c>
      <c r="G60" s="15">
        <f>COUNTIF(H12:H53,"TB")</f>
        <v>5</v>
      </c>
      <c r="H60" s="16">
        <f t="shared" si="4"/>
        <v>11.904761904761905</v>
      </c>
      <c r="I60" s="16"/>
      <c r="J60" s="17"/>
    </row>
    <row r="61" spans="1:10" ht="17.100000000000001" customHeight="1" x14ac:dyDescent="0.25">
      <c r="C61" s="14" t="s">
        <v>19</v>
      </c>
      <c r="D61" s="34"/>
      <c r="E61" s="15">
        <f>COUNTIF(F12:F53,"Yếu")</f>
        <v>0</v>
      </c>
      <c r="F61" s="16">
        <f t="shared" si="3"/>
        <v>0</v>
      </c>
      <c r="G61" s="15">
        <f>COUNTIF(H12:H53,"Yếu")</f>
        <v>3</v>
      </c>
      <c r="H61" s="16">
        <f t="shared" si="4"/>
        <v>7.1428571428571432</v>
      </c>
      <c r="I61" s="16"/>
      <c r="J61" s="17"/>
    </row>
    <row r="62" spans="1:10" ht="17.100000000000001" customHeight="1" x14ac:dyDescent="0.25">
      <c r="C62" s="14" t="s">
        <v>25</v>
      </c>
      <c r="D62" s="34"/>
      <c r="E62" s="15">
        <f>COUNTIF(F12:F53,"Không XL")</f>
        <v>42</v>
      </c>
      <c r="F62" s="16">
        <f t="shared" si="3"/>
        <v>100</v>
      </c>
      <c r="G62" s="15">
        <f>COUNTIF(H12:H53,"Không XL")</f>
        <v>2</v>
      </c>
      <c r="H62" s="16">
        <f t="shared" si="4"/>
        <v>4.7619047619047619</v>
      </c>
      <c r="I62" s="16"/>
      <c r="J62" s="17"/>
    </row>
    <row r="63" spans="1:10" ht="9.9499999999999993" customHeight="1" x14ac:dyDescent="0.25">
      <c r="C63" s="18"/>
      <c r="D63" s="18"/>
      <c r="F63" s="19"/>
    </row>
    <row r="64" spans="1:10" ht="17.100000000000001" customHeight="1" x14ac:dyDescent="0.25">
      <c r="E64" s="45" t="s">
        <v>24</v>
      </c>
      <c r="F64" s="45"/>
      <c r="G64" s="45"/>
      <c r="H64" s="45"/>
      <c r="I64" s="45"/>
      <c r="J64" s="45"/>
    </row>
    <row r="65" spans="1:10" ht="17.100000000000001" customHeight="1" x14ac:dyDescent="0.25">
      <c r="A65" s="40" t="s">
        <v>27</v>
      </c>
      <c r="B65" s="40"/>
      <c r="C65" s="40"/>
      <c r="D65" s="40"/>
      <c r="E65" s="40"/>
      <c r="F65" s="40" t="s">
        <v>6</v>
      </c>
      <c r="G65" s="40"/>
      <c r="H65" s="40"/>
      <c r="I65" s="31"/>
      <c r="J65" s="20" t="s">
        <v>20</v>
      </c>
    </row>
    <row r="66" spans="1:10" ht="17.100000000000001" customHeight="1" x14ac:dyDescent="0.25"/>
    <row r="67" spans="1:10" ht="17.100000000000001" customHeight="1" x14ac:dyDescent="0.25"/>
    <row r="68" spans="1:10" ht="17.100000000000001" customHeight="1" x14ac:dyDescent="0.25"/>
    <row r="69" spans="1:10" ht="18" customHeight="1" x14ac:dyDescent="0.25"/>
    <row r="70" spans="1:10" ht="18" customHeight="1" x14ac:dyDescent="0.25"/>
    <row r="71" spans="1:10" ht="18" customHeight="1" x14ac:dyDescent="0.25"/>
    <row r="72" spans="1:10" ht="18" customHeight="1" x14ac:dyDescent="0.25"/>
    <row r="73" spans="1:10" ht="18" customHeight="1" x14ac:dyDescent="0.25"/>
    <row r="74" spans="1:10" ht="18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sheetProtection algorithmName="SHA-512" hashValue="YA80tRbwT2vl6c5xGIylATjxdWUcICrnlQUFims6Wwbo3Vwpa2G34SVGvlJkczqCv2U+6SB0iZ1JXVGkIzwvGA==" saltValue="WCHhAk7slY3A9Mn1+1k9P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5:E65"/>
    <mergeCell ref="F65:H65"/>
    <mergeCell ref="C54:J54"/>
    <mergeCell ref="C55:C56"/>
    <mergeCell ref="E55:F55"/>
    <mergeCell ref="G55:H55"/>
    <mergeCell ref="J55:J56"/>
    <mergeCell ref="E64:J64"/>
  </mergeCells>
  <conditionalFormatting sqref="F12:F53">
    <cfRule type="cellIs" dxfId="60" priority="5" stopIfTrue="1" operator="equal">
      <formula>"SVG"</formula>
    </cfRule>
    <cfRule type="cellIs" dxfId="59" priority="6" stopIfTrue="1" operator="equal">
      <formula>"SVXS"</formula>
    </cfRule>
  </conditionalFormatting>
  <conditionalFormatting sqref="H12:H53">
    <cfRule type="cellIs" dxfId="58" priority="1" operator="equal">
      <formula>"Yếu"</formula>
    </cfRule>
    <cfRule type="cellIs" dxfId="57" priority="3" stopIfTrue="1" operator="equal">
      <formula>"SVG"</formula>
    </cfRule>
    <cfRule type="cellIs" dxfId="56" priority="4" stopIfTrue="1" operator="equal">
      <formula>"SVXS"</formula>
    </cfRule>
  </conditionalFormatting>
  <conditionalFormatting sqref="I12:I53">
    <cfRule type="cellIs" dxfId="55" priority="2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7B0E4-D8EA-44E7-B13A-4B927BFAEC98}">
  <dimension ref="A1:O83"/>
  <sheetViews>
    <sheetView topLeftCell="A10" zoomScaleNormal="100" workbookViewId="0">
      <selection activeCell="I1" sqref="I1:I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1413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811</v>
      </c>
      <c r="C12" s="23" t="s">
        <v>149</v>
      </c>
      <c r="D12" s="24" t="s">
        <v>215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Không XL</v>
      </c>
      <c r="I12" s="29"/>
      <c r="J12" s="30"/>
    </row>
    <row r="13" spans="1:15" s="8" customFormat="1" ht="15.95" customHeight="1" x14ac:dyDescent="0.2">
      <c r="A13" s="21">
        <v>2</v>
      </c>
      <c r="B13" s="22" t="s">
        <v>812</v>
      </c>
      <c r="C13" s="23" t="s">
        <v>813</v>
      </c>
      <c r="D13" s="24" t="s">
        <v>37</v>
      </c>
      <c r="E13" s="10"/>
      <c r="F13" s="27" t="str">
        <f t="shared" ref="F13:F50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50" si="1">IF(I13&gt;=9,80,IF(I13&gt;=7,70,I13*10))</f>
        <v>0</v>
      </c>
      <c r="H13" s="29" t="str">
        <f t="shared" ref="H13:H50" si="2">IF(AND(G13&gt;=90),"XS",IF(AND(G13&gt;=80),"Tốt",IF(AND(G13&gt;=70),"Khá",IF(AND(G13&gt;=60),"TB",IF(AND(G13&gt;=50),"TB",IF(AND(G13&lt;50),IF(AND(G13&gt;0),"Yếu",IF(AND(G13=0),"Không XL"," "))))))))</f>
        <v>Không XL</v>
      </c>
      <c r="I13" s="29"/>
      <c r="J13" s="30"/>
    </row>
    <row r="14" spans="1:15" s="8" customFormat="1" ht="15.95" customHeight="1" x14ac:dyDescent="0.2">
      <c r="A14" s="21">
        <v>3</v>
      </c>
      <c r="B14" s="22" t="s">
        <v>814</v>
      </c>
      <c r="C14" s="23" t="s">
        <v>734</v>
      </c>
      <c r="D14" s="24" t="s">
        <v>37</v>
      </c>
      <c r="E14" s="10"/>
      <c r="F14" s="27" t="str">
        <f t="shared" si="0"/>
        <v>Không XL</v>
      </c>
      <c r="G14" s="28">
        <f t="shared" si="1"/>
        <v>0</v>
      </c>
      <c r="H14" s="29" t="str">
        <f t="shared" si="2"/>
        <v>Không XL</v>
      </c>
      <c r="I14" s="29"/>
      <c r="J14" s="30"/>
    </row>
    <row r="15" spans="1:15" s="8" customFormat="1" ht="15.95" customHeight="1" x14ac:dyDescent="0.2">
      <c r="A15" s="21">
        <v>4</v>
      </c>
      <c r="B15" s="22" t="s">
        <v>815</v>
      </c>
      <c r="C15" s="23" t="s">
        <v>816</v>
      </c>
      <c r="D15" s="24" t="s">
        <v>817</v>
      </c>
      <c r="E15" s="10"/>
      <c r="F15" s="27" t="str">
        <f t="shared" si="0"/>
        <v>Không XL</v>
      </c>
      <c r="G15" s="28">
        <f t="shared" si="1"/>
        <v>0</v>
      </c>
      <c r="H15" s="29" t="str">
        <f t="shared" si="2"/>
        <v>Không XL</v>
      </c>
      <c r="I15" s="29"/>
      <c r="J15" s="30"/>
    </row>
    <row r="16" spans="1:15" s="8" customFormat="1" ht="15.95" customHeight="1" x14ac:dyDescent="0.2">
      <c r="A16" s="21">
        <v>5</v>
      </c>
      <c r="B16" s="22" t="s">
        <v>818</v>
      </c>
      <c r="C16" s="23" t="s">
        <v>819</v>
      </c>
      <c r="D16" s="24" t="s">
        <v>43</v>
      </c>
      <c r="E16" s="10"/>
      <c r="F16" s="27" t="str">
        <f t="shared" si="0"/>
        <v>Không XL</v>
      </c>
      <c r="G16" s="28">
        <f t="shared" si="1"/>
        <v>0</v>
      </c>
      <c r="H16" s="29" t="str">
        <f t="shared" si="2"/>
        <v>Không XL</v>
      </c>
      <c r="I16" s="29"/>
      <c r="J16" s="30"/>
    </row>
    <row r="17" spans="1:10" s="8" customFormat="1" ht="15.95" customHeight="1" x14ac:dyDescent="0.2">
      <c r="A17" s="21">
        <v>6</v>
      </c>
      <c r="B17" s="22" t="s">
        <v>820</v>
      </c>
      <c r="C17" s="23" t="s">
        <v>821</v>
      </c>
      <c r="D17" s="24" t="s">
        <v>46</v>
      </c>
      <c r="E17" s="10"/>
      <c r="F17" s="27" t="str">
        <f t="shared" si="0"/>
        <v>Không XL</v>
      </c>
      <c r="G17" s="28">
        <f t="shared" si="1"/>
        <v>0</v>
      </c>
      <c r="H17" s="29" t="str">
        <f t="shared" si="2"/>
        <v>Không XL</v>
      </c>
      <c r="I17" s="29"/>
      <c r="J17" s="30"/>
    </row>
    <row r="18" spans="1:10" s="8" customFormat="1" ht="15.95" customHeight="1" x14ac:dyDescent="0.2">
      <c r="A18" s="21">
        <v>7</v>
      </c>
      <c r="B18" s="22" t="s">
        <v>822</v>
      </c>
      <c r="C18" s="23" t="s">
        <v>125</v>
      </c>
      <c r="D18" s="24" t="s">
        <v>46</v>
      </c>
      <c r="E18" s="10"/>
      <c r="F18" s="27" t="str">
        <f t="shared" si="0"/>
        <v>Không XL</v>
      </c>
      <c r="G18" s="28">
        <f t="shared" si="1"/>
        <v>0</v>
      </c>
      <c r="H18" s="29" t="str">
        <f t="shared" si="2"/>
        <v>Không XL</v>
      </c>
      <c r="I18" s="29"/>
      <c r="J18" s="30"/>
    </row>
    <row r="19" spans="1:10" s="8" customFormat="1" ht="15.95" customHeight="1" x14ac:dyDescent="0.2">
      <c r="A19" s="21">
        <v>8</v>
      </c>
      <c r="B19" s="22" t="s">
        <v>823</v>
      </c>
      <c r="C19" s="23" t="s">
        <v>106</v>
      </c>
      <c r="D19" s="24" t="s">
        <v>46</v>
      </c>
      <c r="E19" s="10"/>
      <c r="F19" s="27" t="str">
        <f t="shared" si="0"/>
        <v>Không XL</v>
      </c>
      <c r="G19" s="28">
        <f>IF(I19&gt;=9,80,IF(I19&gt;=7,70,I19*10))+8</f>
        <v>8</v>
      </c>
      <c r="H19" s="29" t="str">
        <f t="shared" si="2"/>
        <v>Yếu</v>
      </c>
      <c r="I19" s="29"/>
      <c r="J19" s="30" t="s">
        <v>1425</v>
      </c>
    </row>
    <row r="20" spans="1:10" s="8" customFormat="1" ht="15.95" customHeight="1" x14ac:dyDescent="0.2">
      <c r="A20" s="21">
        <v>9</v>
      </c>
      <c r="B20" s="22" t="s">
        <v>824</v>
      </c>
      <c r="C20" s="23" t="s">
        <v>825</v>
      </c>
      <c r="D20" s="24" t="s">
        <v>333</v>
      </c>
      <c r="E20" s="10"/>
      <c r="F20" s="27" t="str">
        <f t="shared" si="0"/>
        <v>Không XL</v>
      </c>
      <c r="G20" s="28">
        <f t="shared" si="1"/>
        <v>0</v>
      </c>
      <c r="H20" s="29" t="str">
        <f t="shared" si="2"/>
        <v>Không XL</v>
      </c>
      <c r="I20" s="29"/>
      <c r="J20" s="30"/>
    </row>
    <row r="21" spans="1:10" s="8" customFormat="1" ht="15.95" customHeight="1" x14ac:dyDescent="0.2">
      <c r="A21" s="21">
        <v>10</v>
      </c>
      <c r="B21" s="22" t="s">
        <v>826</v>
      </c>
      <c r="C21" s="23" t="s">
        <v>827</v>
      </c>
      <c r="D21" s="24" t="s">
        <v>52</v>
      </c>
      <c r="E21" s="10"/>
      <c r="F21" s="27" t="str">
        <f t="shared" si="0"/>
        <v>Không XL</v>
      </c>
      <c r="G21" s="28">
        <f t="shared" si="1"/>
        <v>0</v>
      </c>
      <c r="H21" s="29" t="str">
        <f t="shared" si="2"/>
        <v>Không XL</v>
      </c>
      <c r="I21" s="29"/>
      <c r="J21" s="30"/>
    </row>
    <row r="22" spans="1:10" s="8" customFormat="1" ht="15.95" customHeight="1" x14ac:dyDescent="0.2">
      <c r="A22" s="21">
        <v>11</v>
      </c>
      <c r="B22" s="22" t="s">
        <v>828</v>
      </c>
      <c r="C22" s="23" t="s">
        <v>829</v>
      </c>
      <c r="D22" s="24" t="s">
        <v>150</v>
      </c>
      <c r="E22" s="10"/>
      <c r="F22" s="27" t="str">
        <f t="shared" si="0"/>
        <v>Không XL</v>
      </c>
      <c r="G22" s="28">
        <f t="shared" si="1"/>
        <v>0</v>
      </c>
      <c r="H22" s="29" t="str">
        <f t="shared" si="2"/>
        <v>Không XL</v>
      </c>
      <c r="I22" s="29"/>
      <c r="J22" s="30"/>
    </row>
    <row r="23" spans="1:10" s="8" customFormat="1" ht="15.95" customHeight="1" x14ac:dyDescent="0.2">
      <c r="A23" s="21">
        <v>12</v>
      </c>
      <c r="B23" s="22" t="s">
        <v>830</v>
      </c>
      <c r="C23" s="23" t="s">
        <v>42</v>
      </c>
      <c r="D23" s="24" t="s">
        <v>58</v>
      </c>
      <c r="E23" s="10"/>
      <c r="F23" s="27" t="str">
        <f t="shared" si="0"/>
        <v>Không XL</v>
      </c>
      <c r="G23" s="28">
        <f t="shared" si="1"/>
        <v>0</v>
      </c>
      <c r="H23" s="29" t="str">
        <f t="shared" si="2"/>
        <v>Không XL</v>
      </c>
      <c r="I23" s="29"/>
      <c r="J23" s="30"/>
    </row>
    <row r="24" spans="1:10" s="8" customFormat="1" ht="15.95" customHeight="1" x14ac:dyDescent="0.2">
      <c r="A24" s="21">
        <v>13</v>
      </c>
      <c r="B24" s="22" t="s">
        <v>831</v>
      </c>
      <c r="C24" s="23" t="s">
        <v>832</v>
      </c>
      <c r="D24" s="24" t="s">
        <v>64</v>
      </c>
      <c r="E24" s="10"/>
      <c r="F24" s="27" t="str">
        <f t="shared" si="0"/>
        <v>Không XL</v>
      </c>
      <c r="G24" s="28">
        <f t="shared" si="1"/>
        <v>0</v>
      </c>
      <c r="H24" s="29" t="str">
        <f t="shared" si="2"/>
        <v>Không XL</v>
      </c>
      <c r="I24" s="29"/>
      <c r="J24" s="30"/>
    </row>
    <row r="25" spans="1:10" s="8" customFormat="1" ht="15.95" customHeight="1" x14ac:dyDescent="0.2">
      <c r="A25" s="21">
        <v>14</v>
      </c>
      <c r="B25" s="22" t="s">
        <v>833</v>
      </c>
      <c r="C25" s="23" t="s">
        <v>834</v>
      </c>
      <c r="D25" s="24" t="s">
        <v>68</v>
      </c>
      <c r="E25" s="10"/>
      <c r="F25" s="27" t="str">
        <f t="shared" si="0"/>
        <v>Không XL</v>
      </c>
      <c r="G25" s="28">
        <f t="shared" si="1"/>
        <v>0</v>
      </c>
      <c r="H25" s="29" t="str">
        <f t="shared" si="2"/>
        <v>Không XL</v>
      </c>
      <c r="I25" s="29"/>
      <c r="J25" s="30"/>
    </row>
    <row r="26" spans="1:10" s="8" customFormat="1" ht="15.95" customHeight="1" x14ac:dyDescent="0.2">
      <c r="A26" s="21">
        <v>15</v>
      </c>
      <c r="B26" s="22" t="s">
        <v>835</v>
      </c>
      <c r="C26" s="23" t="s">
        <v>39</v>
      </c>
      <c r="D26" s="24" t="s">
        <v>339</v>
      </c>
      <c r="E26" s="10"/>
      <c r="F26" s="27" t="str">
        <f t="shared" si="0"/>
        <v>Không XL</v>
      </c>
      <c r="G26" s="28">
        <f>IF(I26&gt;=9,80,IF(I26&gt;=7,70,I26*10))+6</f>
        <v>6</v>
      </c>
      <c r="H26" s="29" t="str">
        <f t="shared" si="2"/>
        <v>Yếu</v>
      </c>
      <c r="I26" s="29"/>
      <c r="J26" s="30" t="s">
        <v>1426</v>
      </c>
    </row>
    <row r="27" spans="1:10" s="8" customFormat="1" ht="15.95" customHeight="1" x14ac:dyDescent="0.2">
      <c r="A27" s="21">
        <v>16</v>
      </c>
      <c r="B27" s="22" t="s">
        <v>836</v>
      </c>
      <c r="C27" s="23" t="s">
        <v>837</v>
      </c>
      <c r="D27" s="24" t="s">
        <v>74</v>
      </c>
      <c r="E27" s="10"/>
      <c r="F27" s="27" t="str">
        <f t="shared" si="0"/>
        <v>Không XL</v>
      </c>
      <c r="G27" s="28">
        <f t="shared" si="1"/>
        <v>0</v>
      </c>
      <c r="H27" s="29" t="str">
        <f t="shared" si="2"/>
        <v>Không XL</v>
      </c>
      <c r="I27" s="29"/>
      <c r="J27" s="30"/>
    </row>
    <row r="28" spans="1:10" s="8" customFormat="1" ht="15.95" customHeight="1" x14ac:dyDescent="0.2">
      <c r="A28" s="21">
        <v>17</v>
      </c>
      <c r="B28" s="22" t="s">
        <v>838</v>
      </c>
      <c r="C28" s="23" t="s">
        <v>839</v>
      </c>
      <c r="D28" s="24" t="s">
        <v>74</v>
      </c>
      <c r="E28" s="10"/>
      <c r="F28" s="27" t="str">
        <f t="shared" si="0"/>
        <v>Không XL</v>
      </c>
      <c r="G28" s="28">
        <f t="shared" si="1"/>
        <v>0</v>
      </c>
      <c r="H28" s="29" t="str">
        <f t="shared" si="2"/>
        <v>Không XL</v>
      </c>
      <c r="I28" s="29"/>
      <c r="J28" s="30"/>
    </row>
    <row r="29" spans="1:10" s="8" customFormat="1" ht="15.95" customHeight="1" x14ac:dyDescent="0.2">
      <c r="A29" s="21">
        <v>18</v>
      </c>
      <c r="B29" s="22" t="s">
        <v>840</v>
      </c>
      <c r="C29" s="23" t="s">
        <v>841</v>
      </c>
      <c r="D29" s="24" t="s">
        <v>342</v>
      </c>
      <c r="E29" s="10"/>
      <c r="F29" s="27" t="str">
        <f t="shared" si="0"/>
        <v>Không XL</v>
      </c>
      <c r="G29" s="28">
        <f t="shared" si="1"/>
        <v>0</v>
      </c>
      <c r="H29" s="29" t="str">
        <f t="shared" si="2"/>
        <v>Không XL</v>
      </c>
      <c r="I29" s="29"/>
      <c r="J29" s="30"/>
    </row>
    <row r="30" spans="1:10" s="8" customFormat="1" ht="15.95" customHeight="1" x14ac:dyDescent="0.2">
      <c r="A30" s="21">
        <v>19</v>
      </c>
      <c r="B30" s="22" t="s">
        <v>842</v>
      </c>
      <c r="C30" s="23" t="s">
        <v>843</v>
      </c>
      <c r="D30" s="24" t="s">
        <v>253</v>
      </c>
      <c r="E30" s="10"/>
      <c r="F30" s="27" t="str">
        <f t="shared" si="0"/>
        <v>Không XL</v>
      </c>
      <c r="G30" s="28">
        <f t="shared" si="1"/>
        <v>0</v>
      </c>
      <c r="H30" s="29" t="str">
        <f t="shared" si="2"/>
        <v>Không XL</v>
      </c>
      <c r="I30" s="29"/>
      <c r="J30" s="30"/>
    </row>
    <row r="31" spans="1:10" s="8" customFormat="1" ht="15.95" customHeight="1" x14ac:dyDescent="0.2">
      <c r="A31" s="21">
        <v>20</v>
      </c>
      <c r="B31" s="22" t="s">
        <v>844</v>
      </c>
      <c r="C31" s="23" t="s">
        <v>415</v>
      </c>
      <c r="D31" s="24" t="s">
        <v>81</v>
      </c>
      <c r="E31" s="10"/>
      <c r="F31" s="27" t="str">
        <f t="shared" si="0"/>
        <v>Không XL</v>
      </c>
      <c r="G31" s="28">
        <f t="shared" si="1"/>
        <v>0</v>
      </c>
      <c r="H31" s="29" t="str">
        <f t="shared" si="2"/>
        <v>Không XL</v>
      </c>
      <c r="I31" s="29"/>
      <c r="J31" s="30"/>
    </row>
    <row r="32" spans="1:10" s="8" customFormat="1" ht="15.95" customHeight="1" x14ac:dyDescent="0.2">
      <c r="A32" s="21">
        <v>21</v>
      </c>
      <c r="B32" s="22" t="s">
        <v>845</v>
      </c>
      <c r="C32" s="23" t="s">
        <v>846</v>
      </c>
      <c r="D32" s="24" t="s">
        <v>847</v>
      </c>
      <c r="E32" s="10"/>
      <c r="F32" s="27" t="str">
        <f t="shared" si="0"/>
        <v>Không XL</v>
      </c>
      <c r="G32" s="28">
        <f t="shared" si="1"/>
        <v>0</v>
      </c>
      <c r="H32" s="29" t="str">
        <f t="shared" si="2"/>
        <v>Không XL</v>
      </c>
      <c r="I32" s="29"/>
      <c r="J32" s="30"/>
    </row>
    <row r="33" spans="1:10" s="8" customFormat="1" ht="15.95" customHeight="1" x14ac:dyDescent="0.2">
      <c r="A33" s="21">
        <v>22</v>
      </c>
      <c r="B33" s="22" t="s">
        <v>848</v>
      </c>
      <c r="C33" s="23" t="s">
        <v>849</v>
      </c>
      <c r="D33" s="24" t="s">
        <v>850</v>
      </c>
      <c r="E33" s="10"/>
      <c r="F33" s="27" t="str">
        <f t="shared" si="0"/>
        <v>Không XL</v>
      </c>
      <c r="G33" s="28">
        <f t="shared" si="1"/>
        <v>0</v>
      </c>
      <c r="H33" s="29" t="str">
        <f t="shared" si="2"/>
        <v>Không XL</v>
      </c>
      <c r="I33" s="29"/>
      <c r="J33" s="30"/>
    </row>
    <row r="34" spans="1:10" s="8" customFormat="1" ht="15.95" customHeight="1" x14ac:dyDescent="0.2">
      <c r="A34" s="21">
        <v>23</v>
      </c>
      <c r="B34" s="22" t="s">
        <v>851</v>
      </c>
      <c r="C34" s="23" t="s">
        <v>76</v>
      </c>
      <c r="D34" s="24" t="s">
        <v>781</v>
      </c>
      <c r="E34" s="10"/>
      <c r="F34" s="27" t="str">
        <f t="shared" si="0"/>
        <v>Không XL</v>
      </c>
      <c r="G34" s="28">
        <f t="shared" si="1"/>
        <v>0</v>
      </c>
      <c r="H34" s="29" t="str">
        <f t="shared" si="2"/>
        <v>Không XL</v>
      </c>
      <c r="I34" s="29"/>
      <c r="J34" s="30"/>
    </row>
    <row r="35" spans="1:10" s="8" customFormat="1" ht="15.95" customHeight="1" x14ac:dyDescent="0.2">
      <c r="A35" s="21">
        <v>24</v>
      </c>
      <c r="B35" s="22" t="s">
        <v>852</v>
      </c>
      <c r="C35" s="23" t="s">
        <v>853</v>
      </c>
      <c r="D35" s="24" t="s">
        <v>854</v>
      </c>
      <c r="E35" s="10"/>
      <c r="F35" s="27" t="str">
        <f t="shared" si="0"/>
        <v>Không XL</v>
      </c>
      <c r="G35" s="28">
        <f t="shared" si="1"/>
        <v>0</v>
      </c>
      <c r="H35" s="29" t="str">
        <f t="shared" si="2"/>
        <v>Không XL</v>
      </c>
      <c r="I35" s="29"/>
      <c r="J35" s="30"/>
    </row>
    <row r="36" spans="1:10" s="8" customFormat="1" ht="15.95" customHeight="1" x14ac:dyDescent="0.2">
      <c r="A36" s="21">
        <v>25</v>
      </c>
      <c r="B36" s="22" t="s">
        <v>855</v>
      </c>
      <c r="C36" s="23" t="s">
        <v>34</v>
      </c>
      <c r="D36" s="24" t="s">
        <v>856</v>
      </c>
      <c r="E36" s="10"/>
      <c r="F36" s="27" t="str">
        <f t="shared" si="0"/>
        <v>Không XL</v>
      </c>
      <c r="G36" s="28">
        <f t="shared" si="1"/>
        <v>0</v>
      </c>
      <c r="H36" s="29" t="str">
        <f t="shared" si="2"/>
        <v>Không XL</v>
      </c>
      <c r="I36" s="29"/>
      <c r="J36" s="30"/>
    </row>
    <row r="37" spans="1:10" s="8" customFormat="1" ht="15.95" customHeight="1" x14ac:dyDescent="0.2">
      <c r="A37" s="21">
        <v>26</v>
      </c>
      <c r="B37" s="22" t="s">
        <v>857</v>
      </c>
      <c r="C37" s="23" t="s">
        <v>42</v>
      </c>
      <c r="D37" s="24" t="s">
        <v>109</v>
      </c>
      <c r="E37" s="10"/>
      <c r="F37" s="27" t="str">
        <f t="shared" si="0"/>
        <v>Không XL</v>
      </c>
      <c r="G37" s="28">
        <f t="shared" si="1"/>
        <v>0</v>
      </c>
      <c r="H37" s="29" t="str">
        <f t="shared" si="2"/>
        <v>Không XL</v>
      </c>
      <c r="I37" s="29"/>
      <c r="J37" s="30"/>
    </row>
    <row r="38" spans="1:10" s="8" customFormat="1" ht="15.95" customHeight="1" x14ac:dyDescent="0.2">
      <c r="A38" s="21">
        <v>27</v>
      </c>
      <c r="B38" s="22" t="s">
        <v>858</v>
      </c>
      <c r="C38" s="23" t="s">
        <v>48</v>
      </c>
      <c r="D38" s="24" t="s">
        <v>379</v>
      </c>
      <c r="E38" s="10"/>
      <c r="F38" s="27" t="str">
        <f t="shared" si="0"/>
        <v>Không XL</v>
      </c>
      <c r="G38" s="28">
        <f t="shared" si="1"/>
        <v>0</v>
      </c>
      <c r="H38" s="29" t="str">
        <f t="shared" si="2"/>
        <v>Không XL</v>
      </c>
      <c r="I38" s="29"/>
      <c r="J38" s="30"/>
    </row>
    <row r="39" spans="1:10" s="8" customFormat="1" ht="15.95" customHeight="1" x14ac:dyDescent="0.2">
      <c r="A39" s="21">
        <v>28</v>
      </c>
      <c r="B39" s="22" t="s">
        <v>859</v>
      </c>
      <c r="C39" s="23" t="s">
        <v>860</v>
      </c>
      <c r="D39" s="24" t="s">
        <v>861</v>
      </c>
      <c r="E39" s="10"/>
      <c r="F39" s="27" t="str">
        <f t="shared" si="0"/>
        <v>Không XL</v>
      </c>
      <c r="G39" s="28">
        <f t="shared" si="1"/>
        <v>0</v>
      </c>
      <c r="H39" s="29" t="str">
        <f t="shared" si="2"/>
        <v>Không XL</v>
      </c>
      <c r="I39" s="29"/>
      <c r="J39" s="30"/>
    </row>
    <row r="40" spans="1:10" s="8" customFormat="1" ht="15.95" customHeight="1" x14ac:dyDescent="0.2">
      <c r="A40" s="21">
        <v>29</v>
      </c>
      <c r="B40" s="22" t="s">
        <v>862</v>
      </c>
      <c r="C40" s="23" t="s">
        <v>863</v>
      </c>
      <c r="D40" s="24" t="s">
        <v>864</v>
      </c>
      <c r="E40" s="10"/>
      <c r="F40" s="27" t="str">
        <f t="shared" si="0"/>
        <v>Không XL</v>
      </c>
      <c r="G40" s="28">
        <f t="shared" si="1"/>
        <v>0</v>
      </c>
      <c r="H40" s="29" t="str">
        <f t="shared" si="2"/>
        <v>Không XL</v>
      </c>
      <c r="I40" s="29"/>
      <c r="J40" s="30"/>
    </row>
    <row r="41" spans="1:10" s="8" customFormat="1" ht="15.95" customHeight="1" x14ac:dyDescent="0.2">
      <c r="A41" s="21">
        <v>30</v>
      </c>
      <c r="B41" s="22" t="s">
        <v>865</v>
      </c>
      <c r="C41" s="23" t="s">
        <v>866</v>
      </c>
      <c r="D41" s="24" t="s">
        <v>390</v>
      </c>
      <c r="E41" s="10"/>
      <c r="F41" s="27" t="str">
        <f t="shared" si="0"/>
        <v>Không XL</v>
      </c>
      <c r="G41" s="28">
        <f t="shared" si="1"/>
        <v>0</v>
      </c>
      <c r="H41" s="29" t="str">
        <f t="shared" si="2"/>
        <v>Không XL</v>
      </c>
      <c r="I41" s="29"/>
      <c r="J41" s="30"/>
    </row>
    <row r="42" spans="1:10" s="8" customFormat="1" ht="15.95" customHeight="1" x14ac:dyDescent="0.2">
      <c r="A42" s="21">
        <v>31</v>
      </c>
      <c r="B42" s="22" t="s">
        <v>867</v>
      </c>
      <c r="C42" s="23" t="s">
        <v>39</v>
      </c>
      <c r="D42" s="24" t="s">
        <v>200</v>
      </c>
      <c r="E42" s="10"/>
      <c r="F42" s="27" t="str">
        <f t="shared" si="0"/>
        <v>Không XL</v>
      </c>
      <c r="G42" s="28">
        <f t="shared" si="1"/>
        <v>0</v>
      </c>
      <c r="H42" s="29" t="str">
        <f t="shared" si="2"/>
        <v>Không XL</v>
      </c>
      <c r="I42" s="29"/>
      <c r="J42" s="30"/>
    </row>
    <row r="43" spans="1:10" s="8" customFormat="1" ht="15.95" customHeight="1" x14ac:dyDescent="0.2">
      <c r="A43" s="21">
        <v>32</v>
      </c>
      <c r="B43" s="22" t="s">
        <v>868</v>
      </c>
      <c r="C43" s="23" t="s">
        <v>869</v>
      </c>
      <c r="D43" s="24" t="s">
        <v>870</v>
      </c>
      <c r="E43" s="10"/>
      <c r="F43" s="27" t="str">
        <f t="shared" si="0"/>
        <v>Không XL</v>
      </c>
      <c r="G43" s="28">
        <f>IF(I43&gt;=9,80,IF(I43&gt;=7,70,I43*10))+6</f>
        <v>6</v>
      </c>
      <c r="H43" s="29" t="str">
        <f t="shared" si="2"/>
        <v>Yếu</v>
      </c>
      <c r="I43" s="29"/>
      <c r="J43" s="30" t="s">
        <v>1427</v>
      </c>
    </row>
    <row r="44" spans="1:10" s="8" customFormat="1" ht="15.95" customHeight="1" x14ac:dyDescent="0.2">
      <c r="A44" s="21">
        <v>33</v>
      </c>
      <c r="B44" s="22" t="s">
        <v>871</v>
      </c>
      <c r="C44" s="23" t="s">
        <v>872</v>
      </c>
      <c r="D44" s="24" t="s">
        <v>297</v>
      </c>
      <c r="E44" s="10"/>
      <c r="F44" s="27" t="str">
        <f t="shared" si="0"/>
        <v>Không XL</v>
      </c>
      <c r="G44" s="28">
        <f t="shared" si="1"/>
        <v>0</v>
      </c>
      <c r="H44" s="29" t="str">
        <f t="shared" si="2"/>
        <v>Không XL</v>
      </c>
      <c r="I44" s="29"/>
      <c r="J44" s="30"/>
    </row>
    <row r="45" spans="1:10" s="8" customFormat="1" ht="15.95" customHeight="1" x14ac:dyDescent="0.2">
      <c r="A45" s="21">
        <v>34</v>
      </c>
      <c r="B45" s="22" t="s">
        <v>873</v>
      </c>
      <c r="C45" s="23" t="s">
        <v>874</v>
      </c>
      <c r="D45" s="24" t="s">
        <v>208</v>
      </c>
      <c r="E45" s="10"/>
      <c r="F45" s="27" t="str">
        <f t="shared" si="0"/>
        <v>Không XL</v>
      </c>
      <c r="G45" s="28">
        <f t="shared" si="1"/>
        <v>0</v>
      </c>
      <c r="H45" s="29" t="str">
        <f t="shared" si="2"/>
        <v>Không XL</v>
      </c>
      <c r="I45" s="29"/>
      <c r="J45" s="30"/>
    </row>
    <row r="46" spans="1:10" s="8" customFormat="1" ht="15.95" customHeight="1" x14ac:dyDescent="0.2">
      <c r="A46" s="21">
        <v>35</v>
      </c>
      <c r="B46" s="22" t="s">
        <v>875</v>
      </c>
      <c r="C46" s="23" t="s">
        <v>876</v>
      </c>
      <c r="D46" s="24" t="s">
        <v>208</v>
      </c>
      <c r="E46" s="10"/>
      <c r="F46" s="27" t="str">
        <f t="shared" si="0"/>
        <v>Không XL</v>
      </c>
      <c r="G46" s="28">
        <f t="shared" si="1"/>
        <v>0</v>
      </c>
      <c r="H46" s="29" t="str">
        <f t="shared" si="2"/>
        <v>Không XL</v>
      </c>
      <c r="I46" s="29"/>
      <c r="J46" s="30"/>
    </row>
    <row r="47" spans="1:10" s="8" customFormat="1" ht="15.95" customHeight="1" x14ac:dyDescent="0.2">
      <c r="A47" s="21">
        <v>36</v>
      </c>
      <c r="B47" s="22" t="s">
        <v>877</v>
      </c>
      <c r="C47" s="23" t="s">
        <v>878</v>
      </c>
      <c r="D47" s="24" t="s">
        <v>208</v>
      </c>
      <c r="E47" s="10"/>
      <c r="F47" s="27" t="str">
        <f t="shared" si="0"/>
        <v>Không XL</v>
      </c>
      <c r="G47" s="28">
        <f t="shared" si="1"/>
        <v>0</v>
      </c>
      <c r="H47" s="29" t="str">
        <f t="shared" si="2"/>
        <v>Không XL</v>
      </c>
      <c r="I47" s="29"/>
      <c r="J47" s="30"/>
    </row>
    <row r="48" spans="1:10" s="8" customFormat="1" ht="15.95" customHeight="1" x14ac:dyDescent="0.2">
      <c r="A48" s="21">
        <v>37</v>
      </c>
      <c r="B48" s="22" t="s">
        <v>879</v>
      </c>
      <c r="C48" s="23" t="s">
        <v>880</v>
      </c>
      <c r="D48" s="24" t="s">
        <v>449</v>
      </c>
      <c r="E48" s="10"/>
      <c r="F48" s="27" t="str">
        <f t="shared" si="0"/>
        <v>Không XL</v>
      </c>
      <c r="G48" s="28">
        <f t="shared" si="1"/>
        <v>0</v>
      </c>
      <c r="H48" s="29" t="str">
        <f t="shared" si="2"/>
        <v>Không XL</v>
      </c>
      <c r="I48" s="29"/>
      <c r="J48" s="30"/>
    </row>
    <row r="49" spans="1:10" s="8" customFormat="1" ht="15.95" customHeight="1" x14ac:dyDescent="0.2">
      <c r="A49" s="21">
        <v>38</v>
      </c>
      <c r="B49" s="22" t="s">
        <v>881</v>
      </c>
      <c r="C49" s="23" t="s">
        <v>882</v>
      </c>
      <c r="D49" s="24" t="s">
        <v>883</v>
      </c>
      <c r="E49" s="10"/>
      <c r="F49" s="27" t="str">
        <f t="shared" si="0"/>
        <v>Không XL</v>
      </c>
      <c r="G49" s="28">
        <f t="shared" si="1"/>
        <v>0</v>
      </c>
      <c r="H49" s="29" t="str">
        <f t="shared" si="2"/>
        <v>Không XL</v>
      </c>
      <c r="I49" s="29"/>
      <c r="J49" s="30"/>
    </row>
    <row r="50" spans="1:10" s="8" customFormat="1" ht="15.95" customHeight="1" x14ac:dyDescent="0.2">
      <c r="A50" s="21">
        <v>39</v>
      </c>
      <c r="B50" s="22" t="s">
        <v>884</v>
      </c>
      <c r="C50" s="23" t="s">
        <v>885</v>
      </c>
      <c r="D50" s="24" t="s">
        <v>883</v>
      </c>
      <c r="E50" s="10"/>
      <c r="F50" s="27" t="str">
        <f t="shared" si="0"/>
        <v>Không XL</v>
      </c>
      <c r="G50" s="28">
        <f t="shared" si="1"/>
        <v>0</v>
      </c>
      <c r="H50" s="29" t="str">
        <f t="shared" si="2"/>
        <v>Không XL</v>
      </c>
      <c r="I50" s="29"/>
      <c r="J50" s="30"/>
    </row>
    <row r="51" spans="1:10" ht="18" customHeight="1" x14ac:dyDescent="0.25">
      <c r="C51" s="41" t="s">
        <v>11</v>
      </c>
      <c r="D51" s="41"/>
      <c r="E51" s="41"/>
      <c r="F51" s="41"/>
      <c r="G51" s="41"/>
      <c r="H51" s="41"/>
      <c r="I51" s="41"/>
      <c r="J51" s="41"/>
    </row>
    <row r="52" spans="1:10" ht="17.100000000000001" customHeight="1" x14ac:dyDescent="0.25">
      <c r="C52" s="42" t="s">
        <v>12</v>
      </c>
      <c r="D52" s="11"/>
      <c r="E52" s="43" t="s">
        <v>6</v>
      </c>
      <c r="F52" s="44"/>
      <c r="G52" s="43" t="s">
        <v>7</v>
      </c>
      <c r="H52" s="44"/>
      <c r="I52" s="32"/>
      <c r="J52" s="42" t="s">
        <v>8</v>
      </c>
    </row>
    <row r="53" spans="1:10" s="8" customFormat="1" ht="17.100000000000001" customHeight="1" x14ac:dyDescent="0.2">
      <c r="C53" s="42"/>
      <c r="D53" s="12"/>
      <c r="E53" s="9" t="s">
        <v>13</v>
      </c>
      <c r="F53" s="13" t="s">
        <v>14</v>
      </c>
      <c r="G53" s="9" t="s">
        <v>13</v>
      </c>
      <c r="H53" s="13" t="s">
        <v>14</v>
      </c>
      <c r="I53" s="13"/>
      <c r="J53" s="42"/>
    </row>
    <row r="54" spans="1:10" ht="17.100000000000001" customHeight="1" x14ac:dyDescent="0.25">
      <c r="C54" s="14" t="s">
        <v>15</v>
      </c>
      <c r="D54" s="34"/>
      <c r="E54" s="15">
        <f>COUNTIF(F12:F50,"XS")</f>
        <v>0</v>
      </c>
      <c r="F54" s="16">
        <f>E54*100/$A$50</f>
        <v>0</v>
      </c>
      <c r="G54" s="15">
        <f>COUNTIF(H12:H50,"XS")</f>
        <v>0</v>
      </c>
      <c r="H54" s="16">
        <f>G54*100/$A$50</f>
        <v>0</v>
      </c>
      <c r="I54" s="16"/>
      <c r="J54" s="17"/>
    </row>
    <row r="55" spans="1:10" ht="17.100000000000001" customHeight="1" x14ac:dyDescent="0.25">
      <c r="C55" s="14" t="s">
        <v>16</v>
      </c>
      <c r="D55" s="34"/>
      <c r="E55" s="15">
        <f>COUNTIF(F12:F50,"Tốt")</f>
        <v>0</v>
      </c>
      <c r="F55" s="16">
        <f t="shared" ref="F55:F59" si="3">E55*100/$A$50</f>
        <v>0</v>
      </c>
      <c r="G55" s="15">
        <f>COUNTIF(H12:H50,"Tốt")</f>
        <v>0</v>
      </c>
      <c r="H55" s="16">
        <f t="shared" ref="H55:H59" si="4">G55*100/$A$50</f>
        <v>0</v>
      </c>
      <c r="I55" s="16"/>
      <c r="J55" s="17"/>
    </row>
    <row r="56" spans="1:10" ht="17.100000000000001" customHeight="1" x14ac:dyDescent="0.25">
      <c r="C56" s="14" t="s">
        <v>17</v>
      </c>
      <c r="D56" s="34"/>
      <c r="E56" s="15">
        <f>COUNTIF(F12:F50,"Khá")</f>
        <v>0</v>
      </c>
      <c r="F56" s="16">
        <f t="shared" si="3"/>
        <v>0</v>
      </c>
      <c r="G56" s="15">
        <f>COUNTIF(H12:H50,"Khá")</f>
        <v>0</v>
      </c>
      <c r="H56" s="16">
        <f t="shared" si="4"/>
        <v>0</v>
      </c>
      <c r="I56" s="16"/>
      <c r="J56" s="17"/>
    </row>
    <row r="57" spans="1:10" ht="17.100000000000001" customHeight="1" x14ac:dyDescent="0.25">
      <c r="C57" s="14" t="s">
        <v>18</v>
      </c>
      <c r="D57" s="34"/>
      <c r="E57" s="15">
        <f>COUNTIF(F12:F50,"TB")</f>
        <v>0</v>
      </c>
      <c r="F57" s="16">
        <f t="shared" si="3"/>
        <v>0</v>
      </c>
      <c r="G57" s="15">
        <f>COUNTIF(H12:H50,"TB")</f>
        <v>0</v>
      </c>
      <c r="H57" s="16">
        <f t="shared" si="4"/>
        <v>0</v>
      </c>
      <c r="I57" s="16"/>
      <c r="J57" s="17"/>
    </row>
    <row r="58" spans="1:10" ht="17.100000000000001" customHeight="1" x14ac:dyDescent="0.25">
      <c r="C58" s="14" t="s">
        <v>19</v>
      </c>
      <c r="D58" s="34"/>
      <c r="E58" s="15">
        <f>COUNTIF(F12:F50,"Yếu")</f>
        <v>0</v>
      </c>
      <c r="F58" s="16">
        <f t="shared" si="3"/>
        <v>0</v>
      </c>
      <c r="G58" s="15">
        <f>COUNTIF(H12:H50,"Yếu")</f>
        <v>3</v>
      </c>
      <c r="H58" s="16">
        <f t="shared" si="4"/>
        <v>7.6923076923076925</v>
      </c>
      <c r="I58" s="16"/>
      <c r="J58" s="17"/>
    </row>
    <row r="59" spans="1:10" ht="17.100000000000001" customHeight="1" x14ac:dyDescent="0.25">
      <c r="C59" s="14" t="s">
        <v>25</v>
      </c>
      <c r="D59" s="34"/>
      <c r="E59" s="15">
        <f>COUNTIF(F12:F50,"Không XL")</f>
        <v>39</v>
      </c>
      <c r="F59" s="16">
        <f t="shared" si="3"/>
        <v>100</v>
      </c>
      <c r="G59" s="15">
        <f>COUNTIF(H12:H50,"Không XL")</f>
        <v>36</v>
      </c>
      <c r="H59" s="16">
        <f t="shared" si="4"/>
        <v>92.307692307692307</v>
      </c>
      <c r="I59" s="16"/>
      <c r="J59" s="17"/>
    </row>
    <row r="60" spans="1:10" ht="9.9499999999999993" customHeight="1" x14ac:dyDescent="0.25">
      <c r="C60" s="18"/>
      <c r="D60" s="18"/>
      <c r="F60" s="19"/>
    </row>
    <row r="61" spans="1:10" ht="17.100000000000001" customHeight="1" x14ac:dyDescent="0.25">
      <c r="E61" s="45" t="s">
        <v>24</v>
      </c>
      <c r="F61" s="45"/>
      <c r="G61" s="45"/>
      <c r="H61" s="45"/>
      <c r="I61" s="45"/>
      <c r="J61" s="45"/>
    </row>
    <row r="62" spans="1:10" ht="17.100000000000001" customHeight="1" x14ac:dyDescent="0.25">
      <c r="A62" s="40" t="s">
        <v>27</v>
      </c>
      <c r="B62" s="40"/>
      <c r="C62" s="40"/>
      <c r="D62" s="40"/>
      <c r="E62" s="40"/>
      <c r="F62" s="40" t="s">
        <v>6</v>
      </c>
      <c r="G62" s="40"/>
      <c r="H62" s="40"/>
      <c r="I62" s="31"/>
      <c r="J62" s="20" t="s">
        <v>20</v>
      </c>
    </row>
    <row r="63" spans="1:10" ht="17.100000000000001" customHeight="1" x14ac:dyDescent="0.25"/>
    <row r="64" spans="1:10" ht="17.100000000000001" customHeight="1" x14ac:dyDescent="0.25"/>
    <row r="65" ht="17.100000000000001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</sheetData>
  <sheetProtection algorithmName="SHA-512" hashValue="Yy9DDwiFGnM6u+LpVKB+iJBFcy780i+1Pfe/bwEmI7T1GT4pU1miXkdxWfLxWYBAEaoY2vmGHONtIH0cZb/VFA==" saltValue="DSR5QZeOoKKxbqaHP92X5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2:E62"/>
    <mergeCell ref="F62:H62"/>
    <mergeCell ref="C51:J51"/>
    <mergeCell ref="C52:C53"/>
    <mergeCell ref="E52:F52"/>
    <mergeCell ref="G52:H52"/>
    <mergeCell ref="J52:J53"/>
    <mergeCell ref="E61:J61"/>
  </mergeCells>
  <conditionalFormatting sqref="F12:F50">
    <cfRule type="cellIs" dxfId="54" priority="3" stopIfTrue="1" operator="equal">
      <formula>"SVG"</formula>
    </cfRule>
    <cfRule type="cellIs" dxfId="53" priority="4" stopIfTrue="1" operator="equal">
      <formula>"SVXS"</formula>
    </cfRule>
  </conditionalFormatting>
  <conditionalFormatting sqref="H12:I50">
    <cfRule type="cellIs" dxfId="52" priority="1" stopIfTrue="1" operator="equal">
      <formula>"SVG"</formula>
    </cfRule>
    <cfRule type="cellIs" dxfId="51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A6744-D7C2-4301-9E7D-7EB582CA78AD}">
  <dimension ref="A1:O72"/>
  <sheetViews>
    <sheetView tabSelected="1" topLeftCell="A6" zoomScaleNormal="100" workbookViewId="0">
      <selection activeCell="J18" sqref="J18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1414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886</v>
      </c>
      <c r="C12" s="23" t="s">
        <v>887</v>
      </c>
      <c r="D12" s="24" t="s">
        <v>521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9.5</v>
      </c>
      <c r="J12" s="30"/>
    </row>
    <row r="13" spans="1:15" s="8" customFormat="1" ht="15.95" customHeight="1" x14ac:dyDescent="0.2">
      <c r="A13" s="21">
        <v>2</v>
      </c>
      <c r="B13" s="22" t="s">
        <v>888</v>
      </c>
      <c r="C13" s="23" t="s">
        <v>100</v>
      </c>
      <c r="D13" s="24" t="s">
        <v>521</v>
      </c>
      <c r="E13" s="10"/>
      <c r="F13" s="27" t="str">
        <f t="shared" ref="F13:F39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39" si="1">IF(I13&gt;=9,80,IF(I13&gt;=7,70,I13*10))</f>
        <v>80</v>
      </c>
      <c r="H13" s="29" t="str">
        <f t="shared" ref="H13:H39" si="2">IF(AND(G13&gt;=90),"XS",IF(AND(G13&gt;=80),"Tốt",IF(AND(G13&gt;=70),"Khá",IF(AND(G13&gt;=60),"TB",IF(AND(G13&gt;=50),"TB",IF(AND(G13&lt;50),IF(AND(G13&gt;0),"Yếu",IF(AND(G13=0),"Không XL"," "))))))))</f>
        <v>Tốt</v>
      </c>
      <c r="I13" s="35">
        <v>9</v>
      </c>
      <c r="J13" s="30"/>
    </row>
    <row r="14" spans="1:15" s="8" customFormat="1" ht="15.95" customHeight="1" x14ac:dyDescent="0.2">
      <c r="A14" s="21">
        <v>3</v>
      </c>
      <c r="B14" s="22" t="s">
        <v>889</v>
      </c>
      <c r="C14" s="23" t="s">
        <v>890</v>
      </c>
      <c r="D14" s="24" t="s">
        <v>215</v>
      </c>
      <c r="E14" s="10"/>
      <c r="F14" s="27" t="str">
        <f t="shared" si="0"/>
        <v>Không XL</v>
      </c>
      <c r="G14" s="28">
        <v>50</v>
      </c>
      <c r="H14" s="29" t="str">
        <f t="shared" si="2"/>
        <v>TB</v>
      </c>
      <c r="I14" s="35">
        <v>4.38</v>
      </c>
      <c r="J14" s="30"/>
    </row>
    <row r="15" spans="1:15" s="8" customFormat="1" ht="15.95" customHeight="1" x14ac:dyDescent="0.2">
      <c r="A15" s="21">
        <v>4</v>
      </c>
      <c r="B15" s="22" t="s">
        <v>891</v>
      </c>
      <c r="C15" s="23" t="s">
        <v>892</v>
      </c>
      <c r="D15" s="24" t="s">
        <v>218</v>
      </c>
      <c r="E15" s="10"/>
      <c r="F15" s="27" t="str">
        <f t="shared" si="0"/>
        <v>Không XL</v>
      </c>
      <c r="G15" s="28">
        <f>IF(I15&gt;=9,80,IF(I15&gt;=7,70,I15*10))+6</f>
        <v>86</v>
      </c>
      <c r="H15" s="29" t="str">
        <f t="shared" si="2"/>
        <v>Tốt</v>
      </c>
      <c r="I15" s="35">
        <v>9.5</v>
      </c>
      <c r="J15" s="30" t="s">
        <v>1427</v>
      </c>
    </row>
    <row r="16" spans="1:15" s="8" customFormat="1" ht="15.95" customHeight="1" x14ac:dyDescent="0.2">
      <c r="A16" s="21">
        <v>5</v>
      </c>
      <c r="B16" s="22" t="s">
        <v>893</v>
      </c>
      <c r="C16" s="23" t="s">
        <v>894</v>
      </c>
      <c r="D16" s="24" t="s">
        <v>683</v>
      </c>
      <c r="E16" s="10"/>
      <c r="F16" s="27" t="str">
        <f t="shared" si="0"/>
        <v>Không XL</v>
      </c>
      <c r="G16" s="28">
        <v>50</v>
      </c>
      <c r="H16" s="29" t="str">
        <f t="shared" si="2"/>
        <v>TB</v>
      </c>
      <c r="I16" s="36">
        <v>0</v>
      </c>
      <c r="J16" s="30"/>
    </row>
    <row r="17" spans="1:10" s="8" customFormat="1" ht="15.95" customHeight="1" x14ac:dyDescent="0.2">
      <c r="A17" s="21">
        <v>6</v>
      </c>
      <c r="B17" s="22" t="s">
        <v>895</v>
      </c>
      <c r="C17" s="23" t="s">
        <v>505</v>
      </c>
      <c r="D17" s="24" t="s">
        <v>46</v>
      </c>
      <c r="E17" s="10"/>
      <c r="F17" s="27" t="str">
        <f t="shared" si="0"/>
        <v>Không XL</v>
      </c>
      <c r="G17" s="28">
        <f t="shared" si="1"/>
        <v>60</v>
      </c>
      <c r="H17" s="29" t="str">
        <f t="shared" si="2"/>
        <v>TB</v>
      </c>
      <c r="I17" s="35">
        <v>6</v>
      </c>
      <c r="J17" s="30"/>
    </row>
    <row r="18" spans="1:10" s="8" customFormat="1" ht="15.95" customHeight="1" x14ac:dyDescent="0.2">
      <c r="A18" s="21">
        <v>7</v>
      </c>
      <c r="B18" s="22" t="s">
        <v>896</v>
      </c>
      <c r="C18" s="23" t="s">
        <v>57</v>
      </c>
      <c r="D18" s="24" t="s">
        <v>46</v>
      </c>
      <c r="E18" s="10"/>
      <c r="F18" s="27" t="str">
        <f t="shared" si="0"/>
        <v>Không XL</v>
      </c>
      <c r="G18" s="28">
        <v>40</v>
      </c>
      <c r="H18" s="29" t="str">
        <f t="shared" si="2"/>
        <v>Yếu</v>
      </c>
      <c r="I18" s="36">
        <v>0</v>
      </c>
      <c r="J18" s="30" t="s">
        <v>1446</v>
      </c>
    </row>
    <row r="19" spans="1:10" s="8" customFormat="1" ht="15.95" customHeight="1" x14ac:dyDescent="0.2">
      <c r="A19" s="21">
        <v>8</v>
      </c>
      <c r="B19" s="22" t="s">
        <v>897</v>
      </c>
      <c r="C19" s="23" t="s">
        <v>898</v>
      </c>
      <c r="D19" s="24" t="s">
        <v>899</v>
      </c>
      <c r="E19" s="10"/>
      <c r="F19" s="27" t="str">
        <f t="shared" si="0"/>
        <v>Không XL</v>
      </c>
      <c r="G19" s="28">
        <f t="shared" si="1"/>
        <v>70</v>
      </c>
      <c r="H19" s="29" t="str">
        <f t="shared" si="2"/>
        <v>Khá</v>
      </c>
      <c r="I19" s="35">
        <v>8.5</v>
      </c>
      <c r="J19" s="30"/>
    </row>
    <row r="20" spans="1:10" s="8" customFormat="1" ht="15.95" customHeight="1" x14ac:dyDescent="0.2">
      <c r="A20" s="21">
        <v>9</v>
      </c>
      <c r="B20" s="22" t="s">
        <v>900</v>
      </c>
      <c r="C20" s="23" t="s">
        <v>428</v>
      </c>
      <c r="D20" s="24" t="s">
        <v>52</v>
      </c>
      <c r="E20" s="10"/>
      <c r="F20" s="27" t="str">
        <f t="shared" si="0"/>
        <v>Không XL</v>
      </c>
      <c r="G20" s="28">
        <f t="shared" si="1"/>
        <v>80</v>
      </c>
      <c r="H20" s="29" t="str">
        <f t="shared" si="2"/>
        <v>Tốt</v>
      </c>
      <c r="I20" s="35">
        <v>9</v>
      </c>
      <c r="J20" s="30"/>
    </row>
    <row r="21" spans="1:10" s="8" customFormat="1" ht="15.95" customHeight="1" x14ac:dyDescent="0.2">
      <c r="A21" s="21">
        <v>10</v>
      </c>
      <c r="B21" s="22" t="s">
        <v>901</v>
      </c>
      <c r="C21" s="23" t="s">
        <v>83</v>
      </c>
      <c r="D21" s="24" t="s">
        <v>150</v>
      </c>
      <c r="E21" s="10"/>
      <c r="F21" s="27" t="str">
        <f t="shared" si="0"/>
        <v>Không XL</v>
      </c>
      <c r="G21" s="28">
        <f t="shared" si="1"/>
        <v>66.7</v>
      </c>
      <c r="H21" s="29" t="str">
        <f t="shared" si="2"/>
        <v>TB</v>
      </c>
      <c r="I21" s="35">
        <v>6.67</v>
      </c>
      <c r="J21" s="30"/>
    </row>
    <row r="22" spans="1:10" s="8" customFormat="1" ht="15.95" customHeight="1" x14ac:dyDescent="0.2">
      <c r="A22" s="21">
        <v>11</v>
      </c>
      <c r="B22" s="22" t="s">
        <v>902</v>
      </c>
      <c r="C22" s="23" t="s">
        <v>903</v>
      </c>
      <c r="D22" s="24" t="s">
        <v>58</v>
      </c>
      <c r="E22" s="10"/>
      <c r="F22" s="27" t="str">
        <f t="shared" si="0"/>
        <v>Không XL</v>
      </c>
      <c r="G22" s="28">
        <f t="shared" si="1"/>
        <v>70</v>
      </c>
      <c r="H22" s="29" t="str">
        <f t="shared" si="2"/>
        <v>Khá</v>
      </c>
      <c r="I22" s="35">
        <v>8.5</v>
      </c>
      <c r="J22" s="30"/>
    </row>
    <row r="23" spans="1:10" s="8" customFormat="1" ht="15.95" customHeight="1" x14ac:dyDescent="0.2">
      <c r="A23" s="21">
        <v>12</v>
      </c>
      <c r="B23" s="22" t="s">
        <v>904</v>
      </c>
      <c r="C23" s="23" t="s">
        <v>905</v>
      </c>
      <c r="D23" s="24" t="s">
        <v>153</v>
      </c>
      <c r="E23" s="10"/>
      <c r="F23" s="27" t="str">
        <f t="shared" si="0"/>
        <v>Không XL</v>
      </c>
      <c r="G23" s="28">
        <f t="shared" si="1"/>
        <v>80</v>
      </c>
      <c r="H23" s="29" t="str">
        <f t="shared" si="2"/>
        <v>Tốt</v>
      </c>
      <c r="I23" s="35">
        <v>9</v>
      </c>
      <c r="J23" s="30"/>
    </row>
    <row r="24" spans="1:10" s="8" customFormat="1" ht="15.95" customHeight="1" x14ac:dyDescent="0.2">
      <c r="A24" s="21">
        <v>13</v>
      </c>
      <c r="B24" s="22" t="s">
        <v>906</v>
      </c>
      <c r="C24" s="23" t="s">
        <v>42</v>
      </c>
      <c r="D24" s="24" t="s">
        <v>64</v>
      </c>
      <c r="E24" s="10"/>
      <c r="F24" s="27" t="str">
        <f t="shared" si="0"/>
        <v>Không XL</v>
      </c>
      <c r="G24" s="28">
        <f t="shared" si="1"/>
        <v>66.7</v>
      </c>
      <c r="H24" s="29" t="str">
        <f t="shared" si="2"/>
        <v>TB</v>
      </c>
      <c r="I24" s="35">
        <v>6.67</v>
      </c>
      <c r="J24" s="30"/>
    </row>
    <row r="25" spans="1:10" s="8" customFormat="1" ht="15.95" customHeight="1" x14ac:dyDescent="0.2">
      <c r="A25" s="21">
        <v>14</v>
      </c>
      <c r="B25" s="22" t="s">
        <v>907</v>
      </c>
      <c r="C25" s="23" t="s">
        <v>307</v>
      </c>
      <c r="D25" s="24" t="s">
        <v>908</v>
      </c>
      <c r="E25" s="10"/>
      <c r="F25" s="27" t="str">
        <f t="shared" si="0"/>
        <v>Không XL</v>
      </c>
      <c r="G25" s="28">
        <f>IF(I25&gt;=9,80,IF(I25&gt;=7,70,I25*10))+6</f>
        <v>86</v>
      </c>
      <c r="H25" s="29" t="str">
        <f t="shared" si="2"/>
        <v>Tốt</v>
      </c>
      <c r="I25" s="35">
        <v>9</v>
      </c>
      <c r="J25" s="30" t="s">
        <v>1426</v>
      </c>
    </row>
    <row r="26" spans="1:10" s="8" customFormat="1" ht="15.95" customHeight="1" x14ac:dyDescent="0.2">
      <c r="A26" s="21">
        <v>15</v>
      </c>
      <c r="B26" s="22" t="s">
        <v>909</v>
      </c>
      <c r="C26" s="23" t="s">
        <v>910</v>
      </c>
      <c r="D26" s="24" t="s">
        <v>81</v>
      </c>
      <c r="E26" s="10"/>
      <c r="F26" s="27" t="str">
        <f t="shared" si="0"/>
        <v>Không XL</v>
      </c>
      <c r="G26" s="28">
        <v>50</v>
      </c>
      <c r="H26" s="29" t="str">
        <f t="shared" si="2"/>
        <v>TB</v>
      </c>
      <c r="I26" s="35">
        <v>4.4400000000000004</v>
      </c>
      <c r="J26" s="30"/>
    </row>
    <row r="27" spans="1:10" s="8" customFormat="1" ht="15.95" customHeight="1" x14ac:dyDescent="0.2">
      <c r="A27" s="21">
        <v>16</v>
      </c>
      <c r="B27" s="22" t="s">
        <v>911</v>
      </c>
      <c r="C27" s="23" t="s">
        <v>912</v>
      </c>
      <c r="D27" s="24" t="s">
        <v>86</v>
      </c>
      <c r="E27" s="10"/>
      <c r="F27" s="27" t="str">
        <f t="shared" si="0"/>
        <v>Không XL</v>
      </c>
      <c r="G27" s="28">
        <f>IF(I27&gt;=9,80,IF(I27&gt;=7,70,I27*10))+8</f>
        <v>88</v>
      </c>
      <c r="H27" s="29" t="str">
        <f t="shared" si="2"/>
        <v>Tốt</v>
      </c>
      <c r="I27" s="35">
        <v>10</v>
      </c>
      <c r="J27" s="30" t="s">
        <v>1425</v>
      </c>
    </row>
    <row r="28" spans="1:10" s="8" customFormat="1" ht="15.95" customHeight="1" x14ac:dyDescent="0.2">
      <c r="A28" s="21">
        <v>17</v>
      </c>
      <c r="B28" s="22" t="s">
        <v>913</v>
      </c>
      <c r="C28" s="23" t="s">
        <v>914</v>
      </c>
      <c r="D28" s="24" t="s">
        <v>101</v>
      </c>
      <c r="E28" s="10"/>
      <c r="F28" s="27" t="str">
        <f t="shared" si="0"/>
        <v>Không XL</v>
      </c>
      <c r="G28" s="28">
        <f t="shared" si="1"/>
        <v>70</v>
      </c>
      <c r="H28" s="29" t="str">
        <f t="shared" si="2"/>
        <v>Khá</v>
      </c>
      <c r="I28" s="35">
        <v>7</v>
      </c>
      <c r="J28" s="30"/>
    </row>
    <row r="29" spans="1:10" s="8" customFormat="1" ht="15.95" customHeight="1" x14ac:dyDescent="0.2">
      <c r="A29" s="21">
        <v>18</v>
      </c>
      <c r="B29" s="22" t="s">
        <v>915</v>
      </c>
      <c r="C29" s="23" t="s">
        <v>916</v>
      </c>
      <c r="D29" s="24" t="s">
        <v>781</v>
      </c>
      <c r="E29" s="10"/>
      <c r="F29" s="27" t="str">
        <f t="shared" si="0"/>
        <v>Không XL</v>
      </c>
      <c r="G29" s="28">
        <f t="shared" si="1"/>
        <v>80</v>
      </c>
      <c r="H29" s="29" t="str">
        <f t="shared" si="2"/>
        <v>Tốt</v>
      </c>
      <c r="I29" s="35">
        <v>10</v>
      </c>
      <c r="J29" s="30"/>
    </row>
    <row r="30" spans="1:10" s="8" customFormat="1" ht="15.95" customHeight="1" x14ac:dyDescent="0.2">
      <c r="A30" s="21">
        <v>19</v>
      </c>
      <c r="B30" s="22" t="s">
        <v>917</v>
      </c>
      <c r="C30" s="23" t="s">
        <v>918</v>
      </c>
      <c r="D30" s="24" t="s">
        <v>192</v>
      </c>
      <c r="E30" s="10"/>
      <c r="F30" s="27" t="str">
        <f t="shared" si="0"/>
        <v>Không XL</v>
      </c>
      <c r="G30" s="28">
        <f t="shared" si="1"/>
        <v>63.8</v>
      </c>
      <c r="H30" s="29" t="str">
        <f t="shared" si="2"/>
        <v>TB</v>
      </c>
      <c r="I30" s="35">
        <v>6.38</v>
      </c>
      <c r="J30" s="30"/>
    </row>
    <row r="31" spans="1:10" s="8" customFormat="1" ht="15.95" customHeight="1" x14ac:dyDescent="0.2">
      <c r="A31" s="21">
        <v>20</v>
      </c>
      <c r="B31" s="22" t="s">
        <v>919</v>
      </c>
      <c r="C31" s="23" t="s">
        <v>920</v>
      </c>
      <c r="D31" s="24" t="s">
        <v>117</v>
      </c>
      <c r="E31" s="10"/>
      <c r="F31" s="27" t="str">
        <f t="shared" si="0"/>
        <v>Không XL</v>
      </c>
      <c r="G31" s="28">
        <f t="shared" si="1"/>
        <v>80</v>
      </c>
      <c r="H31" s="29" t="str">
        <f t="shared" si="2"/>
        <v>Tốt</v>
      </c>
      <c r="I31" s="35">
        <v>10</v>
      </c>
      <c r="J31" s="30"/>
    </row>
    <row r="32" spans="1:10" s="8" customFormat="1" ht="15.95" customHeight="1" x14ac:dyDescent="0.2">
      <c r="A32" s="21">
        <v>21</v>
      </c>
      <c r="B32" s="22" t="s">
        <v>921</v>
      </c>
      <c r="C32" s="23" t="s">
        <v>325</v>
      </c>
      <c r="D32" s="24" t="s">
        <v>117</v>
      </c>
      <c r="E32" s="10"/>
      <c r="F32" s="27" t="str">
        <f t="shared" si="0"/>
        <v>Không XL</v>
      </c>
      <c r="G32" s="28">
        <f t="shared" si="1"/>
        <v>80</v>
      </c>
      <c r="H32" s="29" t="str">
        <f t="shared" si="2"/>
        <v>Tốt</v>
      </c>
      <c r="I32" s="35">
        <v>10</v>
      </c>
      <c r="J32" s="30"/>
    </row>
    <row r="33" spans="1:10" s="8" customFormat="1" ht="15.95" customHeight="1" x14ac:dyDescent="0.2">
      <c r="A33" s="21">
        <v>22</v>
      </c>
      <c r="B33" s="22" t="s">
        <v>922</v>
      </c>
      <c r="C33" s="23" t="s">
        <v>819</v>
      </c>
      <c r="D33" s="24" t="s">
        <v>923</v>
      </c>
      <c r="E33" s="10"/>
      <c r="F33" s="27" t="str">
        <f t="shared" si="0"/>
        <v>Không XL</v>
      </c>
      <c r="G33" s="28">
        <f t="shared" si="1"/>
        <v>56.7</v>
      </c>
      <c r="H33" s="29" t="str">
        <f t="shared" si="2"/>
        <v>TB</v>
      </c>
      <c r="I33" s="35">
        <v>5.67</v>
      </c>
      <c r="J33" s="30"/>
    </row>
    <row r="34" spans="1:10" s="8" customFormat="1" ht="15.95" customHeight="1" x14ac:dyDescent="0.2">
      <c r="A34" s="21">
        <v>23</v>
      </c>
      <c r="B34" s="22" t="s">
        <v>924</v>
      </c>
      <c r="C34" s="23" t="s">
        <v>925</v>
      </c>
      <c r="D34" s="24" t="s">
        <v>120</v>
      </c>
      <c r="E34" s="10"/>
      <c r="F34" s="27" t="str">
        <f t="shared" si="0"/>
        <v>Không XL</v>
      </c>
      <c r="G34" s="28">
        <f t="shared" si="1"/>
        <v>80</v>
      </c>
      <c r="H34" s="29" t="str">
        <f t="shared" si="2"/>
        <v>Tốt</v>
      </c>
      <c r="I34" s="35">
        <v>9</v>
      </c>
      <c r="J34" s="30"/>
    </row>
    <row r="35" spans="1:10" s="8" customFormat="1" ht="15.95" customHeight="1" x14ac:dyDescent="0.2">
      <c r="A35" s="21">
        <v>24</v>
      </c>
      <c r="B35" s="22" t="s">
        <v>926</v>
      </c>
      <c r="C35" s="23" t="s">
        <v>849</v>
      </c>
      <c r="D35" s="24" t="s">
        <v>384</v>
      </c>
      <c r="E35" s="10"/>
      <c r="F35" s="27" t="str">
        <f t="shared" si="0"/>
        <v>Không XL</v>
      </c>
      <c r="G35" s="28">
        <f t="shared" si="1"/>
        <v>60</v>
      </c>
      <c r="H35" s="29" t="str">
        <f t="shared" si="2"/>
        <v>TB</v>
      </c>
      <c r="I35" s="35">
        <v>6</v>
      </c>
      <c r="J35" s="30"/>
    </row>
    <row r="36" spans="1:10" s="8" customFormat="1" ht="15.95" customHeight="1" x14ac:dyDescent="0.2">
      <c r="A36" s="21">
        <v>25</v>
      </c>
      <c r="B36" s="22" t="s">
        <v>927</v>
      </c>
      <c r="C36" s="23" t="s">
        <v>527</v>
      </c>
      <c r="D36" s="24" t="s">
        <v>517</v>
      </c>
      <c r="E36" s="10"/>
      <c r="F36" s="27" t="str">
        <f t="shared" si="0"/>
        <v>Không XL</v>
      </c>
      <c r="G36" s="28">
        <v>50</v>
      </c>
      <c r="H36" s="29" t="str">
        <f t="shared" si="2"/>
        <v>TB</v>
      </c>
      <c r="I36" s="35">
        <v>4.1500000000000004</v>
      </c>
      <c r="J36" s="30"/>
    </row>
    <row r="37" spans="1:10" s="8" customFormat="1" ht="15.95" customHeight="1" x14ac:dyDescent="0.2">
      <c r="A37" s="21">
        <v>26</v>
      </c>
      <c r="B37" s="22" t="s">
        <v>928</v>
      </c>
      <c r="C37" s="23" t="s">
        <v>929</v>
      </c>
      <c r="D37" s="24" t="s">
        <v>200</v>
      </c>
      <c r="E37" s="10"/>
      <c r="F37" s="27" t="str">
        <f t="shared" si="0"/>
        <v>Không XL</v>
      </c>
      <c r="G37" s="28">
        <f t="shared" si="1"/>
        <v>70</v>
      </c>
      <c r="H37" s="29" t="str">
        <f t="shared" si="2"/>
        <v>Khá</v>
      </c>
      <c r="I37" s="35">
        <v>7.5</v>
      </c>
      <c r="J37" s="30"/>
    </row>
    <row r="38" spans="1:10" s="8" customFormat="1" ht="15.95" customHeight="1" x14ac:dyDescent="0.2">
      <c r="A38" s="21">
        <v>27</v>
      </c>
      <c r="B38" s="22" t="s">
        <v>930</v>
      </c>
      <c r="C38" s="23" t="s">
        <v>42</v>
      </c>
      <c r="D38" s="24" t="s">
        <v>931</v>
      </c>
      <c r="E38" s="10"/>
      <c r="F38" s="27" t="str">
        <f t="shared" si="0"/>
        <v>Không XL</v>
      </c>
      <c r="G38" s="28">
        <f t="shared" si="1"/>
        <v>58.5</v>
      </c>
      <c r="H38" s="29" t="str">
        <f t="shared" si="2"/>
        <v>TB</v>
      </c>
      <c r="I38" s="35">
        <v>5.85</v>
      </c>
      <c r="J38" s="30"/>
    </row>
    <row r="39" spans="1:10" s="8" customFormat="1" ht="15.95" customHeight="1" x14ac:dyDescent="0.2">
      <c r="A39" s="21">
        <v>28</v>
      </c>
      <c r="B39" s="22" t="s">
        <v>932</v>
      </c>
      <c r="C39" s="23" t="s">
        <v>933</v>
      </c>
      <c r="D39" s="24" t="s">
        <v>131</v>
      </c>
      <c r="E39" s="10"/>
      <c r="F39" s="27" t="str">
        <f t="shared" si="0"/>
        <v>Không XL</v>
      </c>
      <c r="G39" s="28">
        <f t="shared" si="1"/>
        <v>70</v>
      </c>
      <c r="H39" s="29" t="str">
        <f t="shared" si="2"/>
        <v>Khá</v>
      </c>
      <c r="I39" s="35">
        <v>7.8</v>
      </c>
      <c r="J39" s="30"/>
    </row>
    <row r="40" spans="1:10" ht="18" customHeight="1" x14ac:dyDescent="0.25">
      <c r="C40" s="41" t="s">
        <v>11</v>
      </c>
      <c r="D40" s="41"/>
      <c r="E40" s="41"/>
      <c r="F40" s="41"/>
      <c r="G40" s="41"/>
      <c r="H40" s="41"/>
      <c r="I40" s="41"/>
      <c r="J40" s="41"/>
    </row>
    <row r="41" spans="1:10" ht="17.100000000000001" customHeight="1" x14ac:dyDescent="0.25">
      <c r="C41" s="42" t="s">
        <v>12</v>
      </c>
      <c r="D41" s="11"/>
      <c r="E41" s="43" t="s">
        <v>6</v>
      </c>
      <c r="F41" s="44"/>
      <c r="G41" s="43" t="s">
        <v>7</v>
      </c>
      <c r="H41" s="44"/>
      <c r="I41" s="32"/>
      <c r="J41" s="42" t="s">
        <v>8</v>
      </c>
    </row>
    <row r="42" spans="1:10" s="8" customFormat="1" ht="17.100000000000001" customHeight="1" x14ac:dyDescent="0.2">
      <c r="C42" s="42"/>
      <c r="D42" s="12"/>
      <c r="E42" s="9" t="s">
        <v>13</v>
      </c>
      <c r="F42" s="13" t="s">
        <v>14</v>
      </c>
      <c r="G42" s="9" t="s">
        <v>13</v>
      </c>
      <c r="H42" s="13" t="s">
        <v>14</v>
      </c>
      <c r="I42" s="13"/>
      <c r="J42" s="42"/>
    </row>
    <row r="43" spans="1:10" ht="17.100000000000001" customHeight="1" x14ac:dyDescent="0.25">
      <c r="C43" s="14" t="s">
        <v>15</v>
      </c>
      <c r="D43" s="34"/>
      <c r="E43" s="15">
        <f>COUNTIF(F12:F39,"XS")</f>
        <v>0</v>
      </c>
      <c r="F43" s="16">
        <f>E43*100/$A$39</f>
        <v>0</v>
      </c>
      <c r="G43" s="15">
        <f>COUNTIF(H12:H39,"XS")</f>
        <v>0</v>
      </c>
      <c r="H43" s="16">
        <f>G43*100/$A$39</f>
        <v>0</v>
      </c>
      <c r="I43" s="16"/>
      <c r="J43" s="17"/>
    </row>
    <row r="44" spans="1:10" ht="17.100000000000001" customHeight="1" x14ac:dyDescent="0.25">
      <c r="C44" s="14" t="s">
        <v>16</v>
      </c>
      <c r="D44" s="34"/>
      <c r="E44" s="15">
        <f>COUNTIF(F12:F39,"Tốt")</f>
        <v>0</v>
      </c>
      <c r="F44" s="16">
        <f t="shared" ref="F44:F48" si="3">E44*100/$A$39</f>
        <v>0</v>
      </c>
      <c r="G44" s="15">
        <f>COUNTIF(H12:H39,"Tốt")</f>
        <v>11</v>
      </c>
      <c r="H44" s="16">
        <f t="shared" ref="H44:H48" si="4">G44*100/$A$39</f>
        <v>39.285714285714285</v>
      </c>
      <c r="I44" s="16"/>
      <c r="J44" s="17"/>
    </row>
    <row r="45" spans="1:10" ht="17.100000000000001" customHeight="1" x14ac:dyDescent="0.25">
      <c r="C45" s="14" t="s">
        <v>17</v>
      </c>
      <c r="D45" s="34"/>
      <c r="E45" s="15">
        <f>COUNTIF(F12:F39,"Khá")</f>
        <v>0</v>
      </c>
      <c r="F45" s="16">
        <f t="shared" si="3"/>
        <v>0</v>
      </c>
      <c r="G45" s="15">
        <f>COUNTIF(H12:H39,"Khá")</f>
        <v>5</v>
      </c>
      <c r="H45" s="16">
        <f t="shared" si="4"/>
        <v>17.857142857142858</v>
      </c>
      <c r="I45" s="16"/>
      <c r="J45" s="17"/>
    </row>
    <row r="46" spans="1:10" ht="17.100000000000001" customHeight="1" x14ac:dyDescent="0.25">
      <c r="C46" s="14" t="s">
        <v>18</v>
      </c>
      <c r="D46" s="34"/>
      <c r="E46" s="15">
        <f>COUNTIF(F12:F39,"TB")</f>
        <v>0</v>
      </c>
      <c r="F46" s="16">
        <f t="shared" si="3"/>
        <v>0</v>
      </c>
      <c r="G46" s="15">
        <f>COUNTIF(H12:H39,"TB")</f>
        <v>11</v>
      </c>
      <c r="H46" s="16">
        <f t="shared" si="4"/>
        <v>39.285714285714285</v>
      </c>
      <c r="I46" s="16"/>
      <c r="J46" s="17"/>
    </row>
    <row r="47" spans="1:10" ht="17.100000000000001" customHeight="1" x14ac:dyDescent="0.25">
      <c r="C47" s="14" t="s">
        <v>19</v>
      </c>
      <c r="D47" s="34"/>
      <c r="E47" s="15">
        <f>COUNTIF(F12:F39,"Yếu")</f>
        <v>0</v>
      </c>
      <c r="F47" s="16">
        <f t="shared" si="3"/>
        <v>0</v>
      </c>
      <c r="G47" s="15">
        <f>COUNTIF(H12:H39,"Yếu")</f>
        <v>1</v>
      </c>
      <c r="H47" s="16">
        <f t="shared" si="4"/>
        <v>3.5714285714285716</v>
      </c>
      <c r="I47" s="16"/>
      <c r="J47" s="17"/>
    </row>
    <row r="48" spans="1:10" ht="17.100000000000001" customHeight="1" x14ac:dyDescent="0.25">
      <c r="C48" s="14" t="s">
        <v>25</v>
      </c>
      <c r="D48" s="34"/>
      <c r="E48" s="15">
        <f>COUNTIF(F12:F39,"Không XL")</f>
        <v>28</v>
      </c>
      <c r="F48" s="16">
        <f t="shared" si="3"/>
        <v>100</v>
      </c>
      <c r="G48" s="15">
        <f>COUNTIF(H12:H39,"Không XL")</f>
        <v>0</v>
      </c>
      <c r="H48" s="16">
        <f t="shared" si="4"/>
        <v>0</v>
      </c>
      <c r="I48" s="16"/>
      <c r="J48" s="17"/>
    </row>
    <row r="49" spans="1:10" ht="9.9499999999999993" customHeight="1" x14ac:dyDescent="0.25">
      <c r="C49" s="18"/>
      <c r="D49" s="18"/>
      <c r="F49" s="19"/>
    </row>
    <row r="50" spans="1:10" ht="17.100000000000001" customHeight="1" x14ac:dyDescent="0.25">
      <c r="E50" s="45" t="s">
        <v>24</v>
      </c>
      <c r="F50" s="45"/>
      <c r="G50" s="45"/>
      <c r="H50" s="45"/>
      <c r="I50" s="45"/>
      <c r="J50" s="45"/>
    </row>
    <row r="51" spans="1:10" ht="17.100000000000001" customHeight="1" x14ac:dyDescent="0.25">
      <c r="A51" s="40" t="s">
        <v>27</v>
      </c>
      <c r="B51" s="40"/>
      <c r="C51" s="40"/>
      <c r="D51" s="40"/>
      <c r="E51" s="40"/>
      <c r="F51" s="40" t="s">
        <v>6</v>
      </c>
      <c r="G51" s="40"/>
      <c r="H51" s="40"/>
      <c r="I51" s="31"/>
      <c r="J51" s="20" t="s">
        <v>20</v>
      </c>
    </row>
    <row r="52" spans="1:10" ht="17.100000000000001" customHeight="1" x14ac:dyDescent="0.25"/>
    <row r="53" spans="1:10" ht="17.100000000000001" customHeight="1" x14ac:dyDescent="0.25"/>
    <row r="54" spans="1:10" ht="17.100000000000001" customHeight="1" x14ac:dyDescent="0.25"/>
    <row r="55" spans="1:10" ht="18" customHeight="1" x14ac:dyDescent="0.25"/>
    <row r="56" spans="1:10" ht="18" customHeight="1" x14ac:dyDescent="0.25"/>
    <row r="57" spans="1:10" ht="18" customHeight="1" x14ac:dyDescent="0.25"/>
    <row r="58" spans="1:10" ht="18" customHeight="1" x14ac:dyDescent="0.25"/>
    <row r="59" spans="1:10" ht="18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</sheetData>
  <sheetProtection algorithmName="SHA-512" hashValue="ExaeU0Kr4zx+/RngzHQl0cox+H18YzX0mPKIr2iRw/DMKG3ZFaJo6vCEz2BM77hILzjR0zFKO9YTRafaStyJsg==" saltValue="u4zvU52br50bJ9qagVEiT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1:E51"/>
    <mergeCell ref="F51:H51"/>
    <mergeCell ref="C40:J40"/>
    <mergeCell ref="C41:C42"/>
    <mergeCell ref="E41:F41"/>
    <mergeCell ref="G41:H41"/>
    <mergeCell ref="J41:J42"/>
    <mergeCell ref="E50:J50"/>
  </mergeCells>
  <conditionalFormatting sqref="F12:F39">
    <cfRule type="cellIs" dxfId="50" priority="4" stopIfTrue="1" operator="equal">
      <formula>"SVG"</formula>
    </cfRule>
    <cfRule type="cellIs" dxfId="49" priority="5" stopIfTrue="1" operator="equal">
      <formula>"SVXS"</formula>
    </cfRule>
  </conditionalFormatting>
  <conditionalFormatting sqref="H12:H39">
    <cfRule type="cellIs" dxfId="48" priority="2" stopIfTrue="1" operator="equal">
      <formula>"SVG"</formula>
    </cfRule>
    <cfRule type="cellIs" dxfId="47" priority="3" stopIfTrue="1" operator="equal">
      <formula>"SVXS"</formula>
    </cfRule>
  </conditionalFormatting>
  <conditionalFormatting sqref="I12:I39">
    <cfRule type="cellIs" dxfId="46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F4B61-8A6E-4CB2-96D4-925AB07E1677}">
  <dimension ref="A1:O85"/>
  <sheetViews>
    <sheetView topLeftCell="A46" zoomScaleNormal="100" workbookViewId="0">
      <selection activeCell="I1" sqref="I1:I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1415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934</v>
      </c>
      <c r="C12" s="23" t="s">
        <v>191</v>
      </c>
      <c r="D12" s="24" t="s">
        <v>215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10</v>
      </c>
      <c r="J12" s="30"/>
    </row>
    <row r="13" spans="1:15" s="8" customFormat="1" ht="15.95" customHeight="1" x14ac:dyDescent="0.2">
      <c r="A13" s="21">
        <v>2</v>
      </c>
      <c r="B13" s="22" t="s">
        <v>935</v>
      </c>
      <c r="C13" s="23" t="s">
        <v>936</v>
      </c>
      <c r="D13" s="24" t="s">
        <v>218</v>
      </c>
      <c r="E13" s="10"/>
      <c r="F13" s="27" t="str">
        <f t="shared" ref="F13:F52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52" si="1">IF(I13&gt;=9,80,IF(I13&gt;=7,70,I13*10))</f>
        <v>70</v>
      </c>
      <c r="H13" s="29" t="str">
        <f t="shared" ref="H13:H52" si="2">IF(AND(G13&gt;=90),"XS",IF(AND(G13&gt;=80),"Tốt",IF(AND(G13&gt;=70),"Khá",IF(AND(G13&gt;=60),"TB",IF(AND(G13&gt;=50),"TB",IF(AND(G13&lt;50),IF(AND(G13&gt;0),"Yếu",IF(AND(G13=0),"Không XL"," "))))))))</f>
        <v>Khá</v>
      </c>
      <c r="I13" s="35">
        <v>8</v>
      </c>
      <c r="J13" s="30"/>
    </row>
    <row r="14" spans="1:15" s="8" customFormat="1" ht="15.95" customHeight="1" x14ac:dyDescent="0.2">
      <c r="A14" s="21">
        <v>3</v>
      </c>
      <c r="B14" s="22" t="s">
        <v>937</v>
      </c>
      <c r="C14" s="23" t="s">
        <v>938</v>
      </c>
      <c r="D14" s="24" t="s">
        <v>530</v>
      </c>
      <c r="E14" s="10"/>
      <c r="F14" s="27" t="str">
        <f t="shared" si="0"/>
        <v>Không XL</v>
      </c>
      <c r="G14" s="28">
        <f t="shared" si="1"/>
        <v>70</v>
      </c>
      <c r="H14" s="29" t="str">
        <f t="shared" si="2"/>
        <v>Khá</v>
      </c>
      <c r="I14" s="35">
        <v>7.8</v>
      </c>
      <c r="J14" s="30"/>
    </row>
    <row r="15" spans="1:15" s="8" customFormat="1" ht="15.95" customHeight="1" x14ac:dyDescent="0.2">
      <c r="A15" s="21">
        <v>4</v>
      </c>
      <c r="B15" s="22" t="s">
        <v>939</v>
      </c>
      <c r="C15" s="23" t="s">
        <v>466</v>
      </c>
      <c r="D15" s="24" t="s">
        <v>224</v>
      </c>
      <c r="E15" s="10"/>
      <c r="F15" s="27" t="str">
        <f t="shared" si="0"/>
        <v>Không XL</v>
      </c>
      <c r="G15" s="28">
        <f t="shared" si="1"/>
        <v>0</v>
      </c>
      <c r="H15" s="29" t="str">
        <f t="shared" si="2"/>
        <v>Không XL</v>
      </c>
      <c r="I15" s="36">
        <v>0</v>
      </c>
      <c r="J15" s="30" t="s">
        <v>1440</v>
      </c>
    </row>
    <row r="16" spans="1:15" s="8" customFormat="1" ht="15.95" customHeight="1" x14ac:dyDescent="0.2">
      <c r="A16" s="21">
        <v>5</v>
      </c>
      <c r="B16" s="22" t="s">
        <v>940</v>
      </c>
      <c r="C16" s="23" t="s">
        <v>941</v>
      </c>
      <c r="D16" s="24" t="s">
        <v>942</v>
      </c>
      <c r="E16" s="10"/>
      <c r="F16" s="27" t="str">
        <f t="shared" si="0"/>
        <v>Không XL</v>
      </c>
      <c r="G16" s="28">
        <f t="shared" si="1"/>
        <v>70</v>
      </c>
      <c r="H16" s="29" t="str">
        <f t="shared" si="2"/>
        <v>Khá</v>
      </c>
      <c r="I16" s="35">
        <v>8.6999999999999993</v>
      </c>
      <c r="J16" s="30"/>
    </row>
    <row r="17" spans="1:10" s="8" customFormat="1" ht="15.95" customHeight="1" x14ac:dyDescent="0.2">
      <c r="A17" s="21">
        <v>6</v>
      </c>
      <c r="B17" s="22" t="s">
        <v>943</v>
      </c>
      <c r="C17" s="23" t="s">
        <v>725</v>
      </c>
      <c r="D17" s="24" t="s">
        <v>944</v>
      </c>
      <c r="E17" s="10"/>
      <c r="F17" s="27" t="str">
        <f t="shared" si="0"/>
        <v>Không XL</v>
      </c>
      <c r="G17" s="28">
        <f t="shared" si="1"/>
        <v>80</v>
      </c>
      <c r="H17" s="29" t="str">
        <f t="shared" si="2"/>
        <v>Tốt</v>
      </c>
      <c r="I17" s="35">
        <v>9</v>
      </c>
      <c r="J17" s="30"/>
    </row>
    <row r="18" spans="1:10" s="8" customFormat="1" ht="15.95" customHeight="1" x14ac:dyDescent="0.2">
      <c r="A18" s="21">
        <v>7</v>
      </c>
      <c r="B18" s="22" t="s">
        <v>945</v>
      </c>
      <c r="C18" s="23" t="s">
        <v>42</v>
      </c>
      <c r="D18" s="24" t="s">
        <v>49</v>
      </c>
      <c r="E18" s="10"/>
      <c r="F18" s="27" t="str">
        <f t="shared" si="0"/>
        <v>Không XL</v>
      </c>
      <c r="G18" s="28">
        <f t="shared" si="1"/>
        <v>80</v>
      </c>
      <c r="H18" s="29" t="str">
        <f t="shared" si="2"/>
        <v>Tốt</v>
      </c>
      <c r="I18" s="35">
        <v>9.6</v>
      </c>
      <c r="J18" s="30"/>
    </row>
    <row r="19" spans="1:10" s="8" customFormat="1" ht="15.95" customHeight="1" x14ac:dyDescent="0.2">
      <c r="A19" s="21">
        <v>8</v>
      </c>
      <c r="B19" s="22" t="s">
        <v>946</v>
      </c>
      <c r="C19" s="23" t="s">
        <v>415</v>
      </c>
      <c r="D19" s="24" t="s">
        <v>52</v>
      </c>
      <c r="E19" s="10"/>
      <c r="F19" s="27" t="str">
        <f t="shared" si="0"/>
        <v>Không XL</v>
      </c>
      <c r="G19" s="28">
        <f t="shared" si="1"/>
        <v>0</v>
      </c>
      <c r="H19" s="29" t="str">
        <f t="shared" si="2"/>
        <v>Không XL</v>
      </c>
      <c r="I19" s="36">
        <v>0</v>
      </c>
      <c r="J19" s="30" t="s">
        <v>1440</v>
      </c>
    </row>
    <row r="20" spans="1:10" s="8" customFormat="1" ht="15.95" customHeight="1" x14ac:dyDescent="0.2">
      <c r="A20" s="21">
        <v>9</v>
      </c>
      <c r="B20" s="22" t="s">
        <v>947</v>
      </c>
      <c r="C20" s="23" t="s">
        <v>428</v>
      </c>
      <c r="D20" s="24" t="s">
        <v>52</v>
      </c>
      <c r="E20" s="10"/>
      <c r="F20" s="27" t="str">
        <f t="shared" si="0"/>
        <v>Không XL</v>
      </c>
      <c r="G20" s="28">
        <f t="shared" si="1"/>
        <v>80</v>
      </c>
      <c r="H20" s="29" t="str">
        <f t="shared" si="2"/>
        <v>Tốt</v>
      </c>
      <c r="I20" s="35">
        <v>9</v>
      </c>
      <c r="J20" s="30"/>
    </row>
    <row r="21" spans="1:10" s="8" customFormat="1" ht="15.95" customHeight="1" x14ac:dyDescent="0.2">
      <c r="A21" s="21">
        <v>10</v>
      </c>
      <c r="B21" s="22" t="s">
        <v>948</v>
      </c>
      <c r="C21" s="23" t="s">
        <v>949</v>
      </c>
      <c r="D21" s="24" t="s">
        <v>950</v>
      </c>
      <c r="E21" s="10"/>
      <c r="F21" s="27" t="str">
        <f t="shared" si="0"/>
        <v>Không XL</v>
      </c>
      <c r="G21" s="28">
        <v>50</v>
      </c>
      <c r="H21" s="29" t="str">
        <f t="shared" si="2"/>
        <v>TB</v>
      </c>
      <c r="I21" s="35">
        <v>4.6399999999999997</v>
      </c>
      <c r="J21" s="30"/>
    </row>
    <row r="22" spans="1:10" s="8" customFormat="1" ht="15.95" customHeight="1" x14ac:dyDescent="0.2">
      <c r="A22" s="21">
        <v>11</v>
      </c>
      <c r="B22" s="22" t="s">
        <v>951</v>
      </c>
      <c r="C22" s="23" t="s">
        <v>952</v>
      </c>
      <c r="D22" s="24" t="s">
        <v>242</v>
      </c>
      <c r="E22" s="10"/>
      <c r="F22" s="27" t="str">
        <f t="shared" si="0"/>
        <v>Không XL</v>
      </c>
      <c r="G22" s="28">
        <f t="shared" si="1"/>
        <v>80</v>
      </c>
      <c r="H22" s="29" t="str">
        <f t="shared" si="2"/>
        <v>Tốt</v>
      </c>
      <c r="I22" s="35">
        <v>9.6999999999999993</v>
      </c>
      <c r="J22" s="30"/>
    </row>
    <row r="23" spans="1:10" s="8" customFormat="1" ht="15.95" customHeight="1" x14ac:dyDescent="0.2">
      <c r="A23" s="21">
        <v>12</v>
      </c>
      <c r="B23" s="22" t="s">
        <v>953</v>
      </c>
      <c r="C23" s="23" t="s">
        <v>76</v>
      </c>
      <c r="D23" s="24" t="s">
        <v>58</v>
      </c>
      <c r="E23" s="10"/>
      <c r="F23" s="27" t="str">
        <f t="shared" si="0"/>
        <v>Không XL</v>
      </c>
      <c r="G23" s="28">
        <f t="shared" si="1"/>
        <v>70</v>
      </c>
      <c r="H23" s="29" t="str">
        <f t="shared" si="2"/>
        <v>Khá</v>
      </c>
      <c r="I23" s="35">
        <v>7.5</v>
      </c>
      <c r="J23" s="30"/>
    </row>
    <row r="24" spans="1:10" s="8" customFormat="1" ht="15.95" customHeight="1" x14ac:dyDescent="0.2">
      <c r="A24" s="21">
        <v>13</v>
      </c>
      <c r="B24" s="22" t="s">
        <v>954</v>
      </c>
      <c r="C24" s="23" t="s">
        <v>955</v>
      </c>
      <c r="D24" s="24" t="s">
        <v>956</v>
      </c>
      <c r="E24" s="10"/>
      <c r="F24" s="27" t="str">
        <f t="shared" si="0"/>
        <v>Không XL</v>
      </c>
      <c r="G24" s="28">
        <f t="shared" si="1"/>
        <v>80</v>
      </c>
      <c r="H24" s="29" t="str">
        <f t="shared" si="2"/>
        <v>Tốt</v>
      </c>
      <c r="I24" s="35">
        <v>9.5</v>
      </c>
      <c r="J24" s="30"/>
    </row>
    <row r="25" spans="1:10" s="8" customFormat="1" ht="15.95" customHeight="1" x14ac:dyDescent="0.2">
      <c r="A25" s="21">
        <v>14</v>
      </c>
      <c r="B25" s="22" t="s">
        <v>957</v>
      </c>
      <c r="C25" s="23" t="s">
        <v>411</v>
      </c>
      <c r="D25" s="24" t="s">
        <v>64</v>
      </c>
      <c r="E25" s="10"/>
      <c r="F25" s="27" t="str">
        <f t="shared" si="0"/>
        <v>Không XL</v>
      </c>
      <c r="G25" s="28">
        <f t="shared" si="1"/>
        <v>80</v>
      </c>
      <c r="H25" s="29" t="str">
        <f t="shared" si="2"/>
        <v>Tốt</v>
      </c>
      <c r="I25" s="35">
        <v>9</v>
      </c>
      <c r="J25" s="30"/>
    </row>
    <row r="26" spans="1:10" s="8" customFormat="1" ht="15.95" customHeight="1" x14ac:dyDescent="0.2">
      <c r="A26" s="21">
        <v>15</v>
      </c>
      <c r="B26" s="22" t="s">
        <v>958</v>
      </c>
      <c r="C26" s="23" t="s">
        <v>959</v>
      </c>
      <c r="D26" s="24" t="s">
        <v>79</v>
      </c>
      <c r="E26" s="10"/>
      <c r="F26" s="27" t="str">
        <f t="shared" si="0"/>
        <v>Không XL</v>
      </c>
      <c r="G26" s="28">
        <f t="shared" si="1"/>
        <v>0</v>
      </c>
      <c r="H26" s="29" t="str">
        <f t="shared" si="2"/>
        <v>Không XL</v>
      </c>
      <c r="I26" s="36">
        <v>0</v>
      </c>
      <c r="J26" s="30" t="s">
        <v>1440</v>
      </c>
    </row>
    <row r="27" spans="1:10" s="8" customFormat="1" ht="15.95" customHeight="1" x14ac:dyDescent="0.2">
      <c r="A27" s="21">
        <v>16</v>
      </c>
      <c r="B27" s="22" t="s">
        <v>960</v>
      </c>
      <c r="C27" s="23" t="s">
        <v>961</v>
      </c>
      <c r="D27" s="24" t="s">
        <v>962</v>
      </c>
      <c r="E27" s="10"/>
      <c r="F27" s="27" t="str">
        <f t="shared" si="0"/>
        <v>Không XL</v>
      </c>
      <c r="G27" s="28">
        <f>IF(I27&gt;=9,80,IF(I27&gt;=7,70,I27*10))+4</f>
        <v>57.3</v>
      </c>
      <c r="H27" s="29" t="str">
        <f t="shared" si="2"/>
        <v>TB</v>
      </c>
      <c r="I27" s="35">
        <v>5.33</v>
      </c>
      <c r="J27" s="30" t="s">
        <v>1435</v>
      </c>
    </row>
    <row r="28" spans="1:10" s="8" customFormat="1" ht="15.95" customHeight="1" x14ac:dyDescent="0.2">
      <c r="A28" s="21">
        <v>17</v>
      </c>
      <c r="B28" s="22" t="s">
        <v>963</v>
      </c>
      <c r="C28" s="23" t="s">
        <v>964</v>
      </c>
      <c r="D28" s="24" t="s">
        <v>256</v>
      </c>
      <c r="E28" s="10"/>
      <c r="F28" s="27" t="str">
        <f t="shared" si="0"/>
        <v>Không XL</v>
      </c>
      <c r="G28" s="28">
        <f t="shared" si="1"/>
        <v>70</v>
      </c>
      <c r="H28" s="29" t="str">
        <f t="shared" si="2"/>
        <v>Khá</v>
      </c>
      <c r="I28" s="35">
        <v>8.6</v>
      </c>
      <c r="J28" s="30"/>
    </row>
    <row r="29" spans="1:10" s="8" customFormat="1" ht="15.95" customHeight="1" x14ac:dyDescent="0.2">
      <c r="A29" s="21">
        <v>18</v>
      </c>
      <c r="B29" s="22" t="s">
        <v>965</v>
      </c>
      <c r="C29" s="23" t="s">
        <v>966</v>
      </c>
      <c r="D29" s="24" t="s">
        <v>81</v>
      </c>
      <c r="E29" s="10"/>
      <c r="F29" s="27" t="str">
        <f t="shared" si="0"/>
        <v>Không XL</v>
      </c>
      <c r="G29" s="28">
        <f t="shared" si="1"/>
        <v>56.7</v>
      </c>
      <c r="H29" s="29" t="str">
        <f t="shared" si="2"/>
        <v>TB</v>
      </c>
      <c r="I29" s="35">
        <v>5.67</v>
      </c>
      <c r="J29" s="30"/>
    </row>
    <row r="30" spans="1:10" s="8" customFormat="1" ht="15.95" customHeight="1" x14ac:dyDescent="0.2">
      <c r="A30" s="21">
        <v>19</v>
      </c>
      <c r="B30" s="22" t="s">
        <v>967</v>
      </c>
      <c r="C30" s="23" t="s">
        <v>805</v>
      </c>
      <c r="D30" s="24" t="s">
        <v>167</v>
      </c>
      <c r="E30" s="10"/>
      <c r="F30" s="27" t="str">
        <f t="shared" si="0"/>
        <v>Không XL</v>
      </c>
      <c r="G30" s="28">
        <f>IF(I30&gt;=9,80,IF(I30&gt;=7,70,I30*10))+16</f>
        <v>96</v>
      </c>
      <c r="H30" s="29" t="str">
        <f t="shared" si="2"/>
        <v>XS</v>
      </c>
      <c r="I30" s="35">
        <v>9</v>
      </c>
      <c r="J30" s="30" t="s">
        <v>1438</v>
      </c>
    </row>
    <row r="31" spans="1:10" s="8" customFormat="1" ht="15.95" customHeight="1" x14ac:dyDescent="0.2">
      <c r="A31" s="21">
        <v>20</v>
      </c>
      <c r="B31" s="22" t="s">
        <v>968</v>
      </c>
      <c r="C31" s="23" t="s">
        <v>459</v>
      </c>
      <c r="D31" s="24" t="s">
        <v>969</v>
      </c>
      <c r="E31" s="10"/>
      <c r="F31" s="27" t="str">
        <f t="shared" si="0"/>
        <v>Không XL</v>
      </c>
      <c r="G31" s="28">
        <f t="shared" si="1"/>
        <v>80</v>
      </c>
      <c r="H31" s="29" t="str">
        <f t="shared" si="2"/>
        <v>Tốt</v>
      </c>
      <c r="I31" s="35">
        <v>9</v>
      </c>
      <c r="J31" s="30"/>
    </row>
    <row r="32" spans="1:10" s="8" customFormat="1" ht="15.95" customHeight="1" x14ac:dyDescent="0.2">
      <c r="A32" s="21">
        <v>21</v>
      </c>
      <c r="B32" s="22" t="s">
        <v>970</v>
      </c>
      <c r="C32" s="23" t="s">
        <v>971</v>
      </c>
      <c r="D32" s="24" t="s">
        <v>170</v>
      </c>
      <c r="E32" s="10"/>
      <c r="F32" s="27" t="str">
        <f t="shared" si="0"/>
        <v>Không XL</v>
      </c>
      <c r="G32" s="28">
        <f t="shared" si="1"/>
        <v>54</v>
      </c>
      <c r="H32" s="29" t="str">
        <f t="shared" si="2"/>
        <v>TB</v>
      </c>
      <c r="I32" s="35">
        <v>5.4</v>
      </c>
      <c r="J32" s="30"/>
    </row>
    <row r="33" spans="1:10" s="8" customFormat="1" ht="15.95" customHeight="1" x14ac:dyDescent="0.2">
      <c r="A33" s="21">
        <v>22</v>
      </c>
      <c r="B33" s="22" t="s">
        <v>972</v>
      </c>
      <c r="C33" s="23" t="s">
        <v>841</v>
      </c>
      <c r="D33" s="24" t="s">
        <v>173</v>
      </c>
      <c r="E33" s="10"/>
      <c r="F33" s="27" t="str">
        <f t="shared" si="0"/>
        <v>Không XL</v>
      </c>
      <c r="G33" s="28">
        <v>50</v>
      </c>
      <c r="H33" s="29" t="str">
        <f t="shared" si="2"/>
        <v>TB</v>
      </c>
      <c r="I33" s="36">
        <v>0</v>
      </c>
      <c r="J33" s="30"/>
    </row>
    <row r="34" spans="1:10" s="8" customFormat="1" ht="15.95" customHeight="1" x14ac:dyDescent="0.2">
      <c r="A34" s="21">
        <v>23</v>
      </c>
      <c r="B34" s="22" t="s">
        <v>973</v>
      </c>
      <c r="C34" s="23" t="s">
        <v>162</v>
      </c>
      <c r="D34" s="24" t="s">
        <v>627</v>
      </c>
      <c r="E34" s="10"/>
      <c r="F34" s="27" t="str">
        <f t="shared" si="0"/>
        <v>Không XL</v>
      </c>
      <c r="G34" s="28">
        <f t="shared" si="1"/>
        <v>0</v>
      </c>
      <c r="H34" s="29" t="str">
        <f t="shared" si="2"/>
        <v>Không XL</v>
      </c>
      <c r="I34" s="36">
        <v>0</v>
      </c>
      <c r="J34" s="30" t="s">
        <v>1440</v>
      </c>
    </row>
    <row r="35" spans="1:10" s="8" customFormat="1" ht="15.95" customHeight="1" x14ac:dyDescent="0.2">
      <c r="A35" s="21">
        <v>24</v>
      </c>
      <c r="B35" s="22" t="s">
        <v>974</v>
      </c>
      <c r="C35" s="23" t="s">
        <v>975</v>
      </c>
      <c r="D35" s="24" t="s">
        <v>976</v>
      </c>
      <c r="E35" s="10"/>
      <c r="F35" s="27" t="str">
        <f t="shared" si="0"/>
        <v>Không XL</v>
      </c>
      <c r="G35" s="28">
        <f t="shared" si="1"/>
        <v>0</v>
      </c>
      <c r="H35" s="29" t="str">
        <f t="shared" si="2"/>
        <v>Không XL</v>
      </c>
      <c r="I35" s="36">
        <v>0</v>
      </c>
      <c r="J35" s="30" t="s">
        <v>1440</v>
      </c>
    </row>
    <row r="36" spans="1:10" s="8" customFormat="1" ht="15.95" customHeight="1" x14ac:dyDescent="0.2">
      <c r="A36" s="21">
        <v>25</v>
      </c>
      <c r="B36" s="22" t="s">
        <v>977</v>
      </c>
      <c r="C36" s="23" t="s">
        <v>978</v>
      </c>
      <c r="D36" s="24" t="s">
        <v>98</v>
      </c>
      <c r="E36" s="10"/>
      <c r="F36" s="27" t="str">
        <f t="shared" si="0"/>
        <v>Không XL</v>
      </c>
      <c r="G36" s="28">
        <f>IF(I36&gt;=9,80,IF(I36&gt;=7,70,I36*10))+12</f>
        <v>92</v>
      </c>
      <c r="H36" s="29" t="str">
        <f t="shared" si="2"/>
        <v>XS</v>
      </c>
      <c r="I36" s="35">
        <v>10</v>
      </c>
      <c r="J36" s="30" t="s">
        <v>1439</v>
      </c>
    </row>
    <row r="37" spans="1:10" s="8" customFormat="1" ht="15.95" customHeight="1" x14ac:dyDescent="0.2">
      <c r="A37" s="21">
        <v>26</v>
      </c>
      <c r="B37" s="22" t="s">
        <v>979</v>
      </c>
      <c r="C37" s="23" t="s">
        <v>980</v>
      </c>
      <c r="D37" s="24" t="s">
        <v>272</v>
      </c>
      <c r="E37" s="10"/>
      <c r="F37" s="27" t="str">
        <f t="shared" si="0"/>
        <v>Không XL</v>
      </c>
      <c r="G37" s="28">
        <f t="shared" si="1"/>
        <v>60</v>
      </c>
      <c r="H37" s="29" t="str">
        <f t="shared" si="2"/>
        <v>TB</v>
      </c>
      <c r="I37" s="35">
        <v>6</v>
      </c>
      <c r="J37" s="30"/>
    </row>
    <row r="38" spans="1:10" s="8" customFormat="1" ht="15.95" customHeight="1" x14ac:dyDescent="0.2">
      <c r="A38" s="21">
        <v>27</v>
      </c>
      <c r="B38" s="22" t="s">
        <v>981</v>
      </c>
      <c r="C38" s="23" t="s">
        <v>982</v>
      </c>
      <c r="D38" s="24" t="s">
        <v>498</v>
      </c>
      <c r="E38" s="10"/>
      <c r="F38" s="27" t="str">
        <f t="shared" si="0"/>
        <v>Không XL</v>
      </c>
      <c r="G38" s="28">
        <f t="shared" si="1"/>
        <v>0</v>
      </c>
      <c r="H38" s="29" t="str">
        <f t="shared" si="2"/>
        <v>Không XL</v>
      </c>
      <c r="I38" s="36">
        <v>0</v>
      </c>
      <c r="J38" s="30" t="s">
        <v>1440</v>
      </c>
    </row>
    <row r="39" spans="1:10" s="8" customFormat="1" ht="15.95" customHeight="1" x14ac:dyDescent="0.2">
      <c r="A39" s="21">
        <v>28</v>
      </c>
      <c r="B39" s="22" t="s">
        <v>983</v>
      </c>
      <c r="C39" s="23" t="s">
        <v>357</v>
      </c>
      <c r="D39" s="24" t="s">
        <v>984</v>
      </c>
      <c r="E39" s="10"/>
      <c r="F39" s="27" t="str">
        <f t="shared" si="0"/>
        <v>Không XL</v>
      </c>
      <c r="G39" s="28">
        <f>IF(I39&gt;=9,80,IF(I39&gt;=7,70,I39*10))+6</f>
        <v>76</v>
      </c>
      <c r="H39" s="29" t="str">
        <f t="shared" si="2"/>
        <v>Khá</v>
      </c>
      <c r="I39" s="35">
        <v>8</v>
      </c>
      <c r="J39" s="30" t="s">
        <v>1427</v>
      </c>
    </row>
    <row r="40" spans="1:10" s="8" customFormat="1" ht="15.95" customHeight="1" x14ac:dyDescent="0.2">
      <c r="A40" s="21">
        <v>29</v>
      </c>
      <c r="B40" s="22" t="s">
        <v>985</v>
      </c>
      <c r="C40" s="23" t="s">
        <v>986</v>
      </c>
      <c r="D40" s="24" t="s">
        <v>364</v>
      </c>
      <c r="E40" s="10"/>
      <c r="F40" s="27" t="str">
        <f t="shared" si="0"/>
        <v>Không XL</v>
      </c>
      <c r="G40" s="28">
        <f t="shared" si="1"/>
        <v>70</v>
      </c>
      <c r="H40" s="29" t="str">
        <f t="shared" si="2"/>
        <v>Khá</v>
      </c>
      <c r="I40" s="35">
        <v>8</v>
      </c>
      <c r="J40" s="30"/>
    </row>
    <row r="41" spans="1:10" s="8" customFormat="1" ht="15.95" customHeight="1" x14ac:dyDescent="0.2">
      <c r="A41" s="21">
        <v>30</v>
      </c>
      <c r="B41" s="22" t="s">
        <v>987</v>
      </c>
      <c r="C41" s="23" t="s">
        <v>725</v>
      </c>
      <c r="D41" s="24" t="s">
        <v>187</v>
      </c>
      <c r="E41" s="10"/>
      <c r="F41" s="27" t="str">
        <f t="shared" si="0"/>
        <v>Không XL</v>
      </c>
      <c r="G41" s="28">
        <v>50</v>
      </c>
      <c r="H41" s="29" t="str">
        <f t="shared" si="2"/>
        <v>TB</v>
      </c>
      <c r="I41" s="35">
        <v>2.67</v>
      </c>
      <c r="J41" s="30"/>
    </row>
    <row r="42" spans="1:10" s="8" customFormat="1" ht="15.95" customHeight="1" x14ac:dyDescent="0.2">
      <c r="A42" s="21">
        <v>31</v>
      </c>
      <c r="B42" s="22" t="s">
        <v>988</v>
      </c>
      <c r="C42" s="23" t="s">
        <v>989</v>
      </c>
      <c r="D42" s="24" t="s">
        <v>187</v>
      </c>
      <c r="E42" s="10"/>
      <c r="F42" s="27" t="str">
        <f t="shared" si="0"/>
        <v>Không XL</v>
      </c>
      <c r="G42" s="28">
        <f t="shared" si="1"/>
        <v>70</v>
      </c>
      <c r="H42" s="29" t="str">
        <f t="shared" si="2"/>
        <v>Khá</v>
      </c>
      <c r="I42" s="35">
        <v>7.5</v>
      </c>
      <c r="J42" s="30"/>
    </row>
    <row r="43" spans="1:10" s="8" customFormat="1" ht="15.95" customHeight="1" x14ac:dyDescent="0.2">
      <c r="A43" s="21">
        <v>32</v>
      </c>
      <c r="B43" s="22" t="s">
        <v>990</v>
      </c>
      <c r="C43" s="23" t="s">
        <v>991</v>
      </c>
      <c r="D43" s="24" t="s">
        <v>369</v>
      </c>
      <c r="E43" s="10"/>
      <c r="F43" s="27" t="str">
        <f t="shared" si="0"/>
        <v>Không XL</v>
      </c>
      <c r="G43" s="28">
        <f t="shared" si="1"/>
        <v>70</v>
      </c>
      <c r="H43" s="29" t="str">
        <f t="shared" si="2"/>
        <v>Khá</v>
      </c>
      <c r="I43" s="35">
        <v>7</v>
      </c>
      <c r="J43" s="30"/>
    </row>
    <row r="44" spans="1:10" s="8" customFormat="1" ht="15.95" customHeight="1" x14ac:dyDescent="0.2">
      <c r="A44" s="21">
        <v>33</v>
      </c>
      <c r="B44" s="22" t="s">
        <v>992</v>
      </c>
      <c r="C44" s="23" t="s">
        <v>993</v>
      </c>
      <c r="D44" s="24" t="s">
        <v>376</v>
      </c>
      <c r="E44" s="10"/>
      <c r="F44" s="27" t="str">
        <f t="shared" si="0"/>
        <v>Không XL</v>
      </c>
      <c r="G44" s="28">
        <f t="shared" si="1"/>
        <v>80</v>
      </c>
      <c r="H44" s="29" t="str">
        <f t="shared" si="2"/>
        <v>Tốt</v>
      </c>
      <c r="I44" s="35">
        <v>10</v>
      </c>
      <c r="J44" s="30"/>
    </row>
    <row r="45" spans="1:10" s="8" customFormat="1" ht="15.95" customHeight="1" x14ac:dyDescent="0.2">
      <c r="A45" s="21">
        <v>34</v>
      </c>
      <c r="B45" s="22" t="s">
        <v>994</v>
      </c>
      <c r="C45" s="23" t="s">
        <v>995</v>
      </c>
      <c r="D45" s="24" t="s">
        <v>117</v>
      </c>
      <c r="E45" s="10"/>
      <c r="F45" s="27" t="str">
        <f t="shared" si="0"/>
        <v>Không XL</v>
      </c>
      <c r="G45" s="28">
        <f t="shared" si="1"/>
        <v>80</v>
      </c>
      <c r="H45" s="29" t="str">
        <f t="shared" si="2"/>
        <v>Tốt</v>
      </c>
      <c r="I45" s="35">
        <v>9</v>
      </c>
      <c r="J45" s="30"/>
    </row>
    <row r="46" spans="1:10" s="8" customFormat="1" ht="15.95" customHeight="1" x14ac:dyDescent="0.2">
      <c r="A46" s="21">
        <v>35</v>
      </c>
      <c r="B46" s="22" t="s">
        <v>996</v>
      </c>
      <c r="C46" s="23" t="s">
        <v>997</v>
      </c>
      <c r="D46" s="24" t="s">
        <v>120</v>
      </c>
      <c r="E46" s="10"/>
      <c r="F46" s="27" t="str">
        <f t="shared" si="0"/>
        <v>Không XL</v>
      </c>
      <c r="G46" s="28">
        <f t="shared" si="1"/>
        <v>70</v>
      </c>
      <c r="H46" s="29" t="str">
        <f t="shared" si="2"/>
        <v>Khá</v>
      </c>
      <c r="I46" s="35">
        <v>8</v>
      </c>
      <c r="J46" s="30"/>
    </row>
    <row r="47" spans="1:10" s="8" customFormat="1" ht="15.95" customHeight="1" x14ac:dyDescent="0.2">
      <c r="A47" s="21">
        <v>36</v>
      </c>
      <c r="B47" s="22" t="s">
        <v>998</v>
      </c>
      <c r="C47" s="23" t="s">
        <v>805</v>
      </c>
      <c r="D47" s="24" t="s">
        <v>379</v>
      </c>
      <c r="E47" s="10"/>
      <c r="F47" s="27" t="str">
        <f t="shared" si="0"/>
        <v>Không XL</v>
      </c>
      <c r="G47" s="28">
        <f t="shared" si="1"/>
        <v>80</v>
      </c>
      <c r="H47" s="29" t="str">
        <f t="shared" si="2"/>
        <v>Tốt</v>
      </c>
      <c r="I47" s="35">
        <v>9</v>
      </c>
      <c r="J47" s="30"/>
    </row>
    <row r="48" spans="1:10" s="8" customFormat="1" ht="15.95" customHeight="1" x14ac:dyDescent="0.2">
      <c r="A48" s="21">
        <v>37</v>
      </c>
      <c r="B48" s="22" t="s">
        <v>999</v>
      </c>
      <c r="C48" s="23" t="s">
        <v>162</v>
      </c>
      <c r="D48" s="24" t="s">
        <v>387</v>
      </c>
      <c r="E48" s="10"/>
      <c r="F48" s="27" t="str">
        <f t="shared" si="0"/>
        <v>Không XL</v>
      </c>
      <c r="G48" s="28">
        <f t="shared" si="1"/>
        <v>60</v>
      </c>
      <c r="H48" s="29" t="str">
        <f t="shared" si="2"/>
        <v>TB</v>
      </c>
      <c r="I48" s="35">
        <v>6</v>
      </c>
      <c r="J48" s="30"/>
    </row>
    <row r="49" spans="1:10" s="8" customFormat="1" ht="15.95" customHeight="1" x14ac:dyDescent="0.2">
      <c r="A49" s="21">
        <v>38</v>
      </c>
      <c r="B49" s="22" t="s">
        <v>1000</v>
      </c>
      <c r="C49" s="23" t="s">
        <v>1001</v>
      </c>
      <c r="D49" s="24" t="s">
        <v>1002</v>
      </c>
      <c r="E49" s="10"/>
      <c r="F49" s="27" t="str">
        <f t="shared" si="0"/>
        <v>Không XL</v>
      </c>
      <c r="G49" s="28">
        <f t="shared" si="1"/>
        <v>70</v>
      </c>
      <c r="H49" s="29" t="str">
        <f t="shared" si="2"/>
        <v>Khá</v>
      </c>
      <c r="I49" s="35">
        <v>8</v>
      </c>
      <c r="J49" s="30"/>
    </row>
    <row r="50" spans="1:10" s="8" customFormat="1" ht="15.95" customHeight="1" x14ac:dyDescent="0.2">
      <c r="A50" s="21">
        <v>39</v>
      </c>
      <c r="B50" s="22" t="s">
        <v>1003</v>
      </c>
      <c r="C50" s="23" t="s">
        <v>505</v>
      </c>
      <c r="D50" s="24" t="s">
        <v>586</v>
      </c>
      <c r="E50" s="10"/>
      <c r="F50" s="27" t="str">
        <f t="shared" si="0"/>
        <v>Không XL</v>
      </c>
      <c r="G50" s="28">
        <f t="shared" si="1"/>
        <v>60</v>
      </c>
      <c r="H50" s="29" t="str">
        <f t="shared" si="2"/>
        <v>TB</v>
      </c>
      <c r="I50" s="35">
        <v>6</v>
      </c>
      <c r="J50" s="30"/>
    </row>
    <row r="51" spans="1:10" s="8" customFormat="1" ht="15.95" customHeight="1" x14ac:dyDescent="0.2">
      <c r="A51" s="21">
        <v>40</v>
      </c>
      <c r="B51" s="22" t="s">
        <v>1004</v>
      </c>
      <c r="C51" s="23" t="s">
        <v>1005</v>
      </c>
      <c r="D51" s="24" t="s">
        <v>208</v>
      </c>
      <c r="E51" s="10"/>
      <c r="F51" s="27" t="str">
        <f t="shared" si="0"/>
        <v>Không XL</v>
      </c>
      <c r="G51" s="28">
        <f t="shared" si="1"/>
        <v>0</v>
      </c>
      <c r="H51" s="29" t="str">
        <f t="shared" si="2"/>
        <v>Không XL</v>
      </c>
      <c r="I51" s="36">
        <v>0</v>
      </c>
      <c r="J51" s="30" t="s">
        <v>1440</v>
      </c>
    </row>
    <row r="52" spans="1:10" s="8" customFormat="1" ht="15.95" customHeight="1" x14ac:dyDescent="0.2">
      <c r="A52" s="21">
        <v>41</v>
      </c>
      <c r="B52" s="22" t="s">
        <v>1006</v>
      </c>
      <c r="C52" s="23" t="s">
        <v>1007</v>
      </c>
      <c r="D52" s="24" t="s">
        <v>883</v>
      </c>
      <c r="E52" s="10"/>
      <c r="F52" s="27" t="str">
        <f t="shared" si="0"/>
        <v>Không XL</v>
      </c>
      <c r="G52" s="28">
        <f t="shared" si="1"/>
        <v>80</v>
      </c>
      <c r="H52" s="29" t="str">
        <f t="shared" si="2"/>
        <v>Tốt</v>
      </c>
      <c r="I52" s="35">
        <v>9</v>
      </c>
      <c r="J52" s="30"/>
    </row>
    <row r="53" spans="1:10" ht="18" customHeight="1" x14ac:dyDescent="0.25">
      <c r="C53" s="41" t="s">
        <v>11</v>
      </c>
      <c r="D53" s="41"/>
      <c r="E53" s="41"/>
      <c r="F53" s="41"/>
      <c r="G53" s="41"/>
      <c r="H53" s="41"/>
      <c r="I53" s="41"/>
      <c r="J53" s="41"/>
    </row>
    <row r="54" spans="1:10" ht="17.100000000000001" customHeight="1" x14ac:dyDescent="0.25">
      <c r="C54" s="42" t="s">
        <v>12</v>
      </c>
      <c r="D54" s="11"/>
      <c r="E54" s="43" t="s">
        <v>6</v>
      </c>
      <c r="F54" s="44"/>
      <c r="G54" s="43" t="s">
        <v>7</v>
      </c>
      <c r="H54" s="44"/>
      <c r="I54" s="32"/>
      <c r="J54" s="42" t="s">
        <v>8</v>
      </c>
    </row>
    <row r="55" spans="1:10" s="8" customFormat="1" ht="17.100000000000001" customHeight="1" x14ac:dyDescent="0.2">
      <c r="C55" s="42"/>
      <c r="D55" s="12"/>
      <c r="E55" s="9" t="s">
        <v>13</v>
      </c>
      <c r="F55" s="13" t="s">
        <v>14</v>
      </c>
      <c r="G55" s="9" t="s">
        <v>13</v>
      </c>
      <c r="H55" s="13" t="s">
        <v>14</v>
      </c>
      <c r="I55" s="13"/>
      <c r="J55" s="42"/>
    </row>
    <row r="56" spans="1:10" ht="17.100000000000001" customHeight="1" x14ac:dyDescent="0.25">
      <c r="C56" s="14" t="s">
        <v>15</v>
      </c>
      <c r="D56" s="34"/>
      <c r="E56" s="15">
        <f>COUNTIF(F12:F52,"XS")</f>
        <v>0</v>
      </c>
      <c r="F56" s="16">
        <f>E56*100/$A$52</f>
        <v>0</v>
      </c>
      <c r="G56" s="15">
        <f>COUNTIF(H12:H52,"XS")</f>
        <v>2</v>
      </c>
      <c r="H56" s="16">
        <f>G56*100/$A$52</f>
        <v>4.8780487804878048</v>
      </c>
      <c r="I56" s="16"/>
      <c r="J56" s="17"/>
    </row>
    <row r="57" spans="1:10" ht="17.100000000000001" customHeight="1" x14ac:dyDescent="0.25">
      <c r="C57" s="14" t="s">
        <v>16</v>
      </c>
      <c r="D57" s="34"/>
      <c r="E57" s="15">
        <f>COUNTIF(F12:F52,"Tốt")</f>
        <v>0</v>
      </c>
      <c r="F57" s="16">
        <f t="shared" ref="F57:F61" si="3">E57*100/$A$52</f>
        <v>0</v>
      </c>
      <c r="G57" s="15">
        <f>COUNTIF(H12:H52,"Tốt")</f>
        <v>12</v>
      </c>
      <c r="H57" s="16">
        <f t="shared" ref="H57:H61" si="4">G57*100/$A$52</f>
        <v>29.26829268292683</v>
      </c>
      <c r="I57" s="16"/>
      <c r="J57" s="17"/>
    </row>
    <row r="58" spans="1:10" ht="17.100000000000001" customHeight="1" x14ac:dyDescent="0.25">
      <c r="C58" s="14" t="s">
        <v>17</v>
      </c>
      <c r="D58" s="34"/>
      <c r="E58" s="15">
        <f>COUNTIF(F12:F52,"Khá")</f>
        <v>0</v>
      </c>
      <c r="F58" s="16">
        <f t="shared" si="3"/>
        <v>0</v>
      </c>
      <c r="G58" s="15">
        <f>COUNTIF(H12:H52,"Khá")</f>
        <v>11</v>
      </c>
      <c r="H58" s="16">
        <f t="shared" si="4"/>
        <v>26.829268292682926</v>
      </c>
      <c r="I58" s="16"/>
      <c r="J58" s="17"/>
    </row>
    <row r="59" spans="1:10" ht="17.100000000000001" customHeight="1" x14ac:dyDescent="0.25">
      <c r="C59" s="14" t="s">
        <v>18</v>
      </c>
      <c r="D59" s="34"/>
      <c r="E59" s="15">
        <f>COUNTIF(F12:F52,"TB")</f>
        <v>0</v>
      </c>
      <c r="F59" s="16">
        <f t="shared" si="3"/>
        <v>0</v>
      </c>
      <c r="G59" s="15">
        <f>COUNTIF(H12:H52,"TB")</f>
        <v>9</v>
      </c>
      <c r="H59" s="16">
        <f t="shared" si="4"/>
        <v>21.951219512195124</v>
      </c>
      <c r="I59" s="16"/>
      <c r="J59" s="17"/>
    </row>
    <row r="60" spans="1:10" ht="17.100000000000001" customHeight="1" x14ac:dyDescent="0.25">
      <c r="C60" s="14" t="s">
        <v>19</v>
      </c>
      <c r="D60" s="34"/>
      <c r="E60" s="15">
        <f>COUNTIF(F12:F52,"Yếu")</f>
        <v>0</v>
      </c>
      <c r="F60" s="16">
        <f t="shared" si="3"/>
        <v>0</v>
      </c>
      <c r="G60" s="15">
        <f>COUNTIF(H12:H52,"Yếu")</f>
        <v>0</v>
      </c>
      <c r="H60" s="16">
        <f t="shared" si="4"/>
        <v>0</v>
      </c>
      <c r="I60" s="16"/>
      <c r="J60" s="17"/>
    </row>
    <row r="61" spans="1:10" ht="17.100000000000001" customHeight="1" x14ac:dyDescent="0.25">
      <c r="C61" s="14" t="s">
        <v>25</v>
      </c>
      <c r="D61" s="34"/>
      <c r="E61" s="15">
        <f>COUNTIF(F12:F52,"Không XL")</f>
        <v>41</v>
      </c>
      <c r="F61" s="16">
        <f t="shared" si="3"/>
        <v>100</v>
      </c>
      <c r="G61" s="15">
        <f>COUNTIF(H12:H52,"Không XL")</f>
        <v>7</v>
      </c>
      <c r="H61" s="16">
        <f t="shared" si="4"/>
        <v>17.073170731707318</v>
      </c>
      <c r="I61" s="16"/>
      <c r="J61" s="17"/>
    </row>
    <row r="62" spans="1:10" ht="9.9499999999999993" customHeight="1" x14ac:dyDescent="0.25">
      <c r="C62" s="18"/>
      <c r="D62" s="18"/>
      <c r="F62" s="19"/>
    </row>
    <row r="63" spans="1:10" ht="17.100000000000001" customHeight="1" x14ac:dyDescent="0.25">
      <c r="E63" s="45" t="s">
        <v>24</v>
      </c>
      <c r="F63" s="45"/>
      <c r="G63" s="45"/>
      <c r="H63" s="45"/>
      <c r="I63" s="45"/>
      <c r="J63" s="45"/>
    </row>
    <row r="64" spans="1:10" ht="17.100000000000001" customHeight="1" x14ac:dyDescent="0.25">
      <c r="A64" s="40" t="s">
        <v>27</v>
      </c>
      <c r="B64" s="40"/>
      <c r="C64" s="40"/>
      <c r="D64" s="40"/>
      <c r="E64" s="40"/>
      <c r="F64" s="40" t="s">
        <v>6</v>
      </c>
      <c r="G64" s="40"/>
      <c r="H64" s="40"/>
      <c r="I64" s="31"/>
      <c r="J64" s="20" t="s">
        <v>20</v>
      </c>
    </row>
    <row r="65" ht="17.100000000000001" customHeight="1" x14ac:dyDescent="0.25"/>
    <row r="66" ht="17.100000000000001" customHeight="1" x14ac:dyDescent="0.25"/>
    <row r="67" ht="17.100000000000001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sheetProtection algorithmName="SHA-512" hashValue="915l2Syc/TkXUCVJBQjtBlR8cqgDJk/8FCUJUitLYrJSTYuwMYCkgnwdKu52RQqzUTcMx7KVYwipghCQouVGMw==" saltValue="W7+z5Q6+R2DWWTnKsIgz2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4:E64"/>
    <mergeCell ref="F64:H64"/>
    <mergeCell ref="C53:J53"/>
    <mergeCell ref="C54:C55"/>
    <mergeCell ref="E54:F54"/>
    <mergeCell ref="G54:H54"/>
    <mergeCell ref="J54:J55"/>
    <mergeCell ref="E63:J63"/>
  </mergeCells>
  <conditionalFormatting sqref="F12:F52">
    <cfRule type="cellIs" dxfId="45" priority="4" stopIfTrue="1" operator="equal">
      <formula>"SVG"</formula>
    </cfRule>
    <cfRule type="cellIs" dxfId="44" priority="5" stopIfTrue="1" operator="equal">
      <formula>"SVXS"</formula>
    </cfRule>
  </conditionalFormatting>
  <conditionalFormatting sqref="H12:H52">
    <cfRule type="cellIs" dxfId="43" priority="2" stopIfTrue="1" operator="equal">
      <formula>"SVG"</formula>
    </cfRule>
    <cfRule type="cellIs" dxfId="42" priority="3" stopIfTrue="1" operator="equal">
      <formula>"SVXS"</formula>
    </cfRule>
  </conditionalFormatting>
  <conditionalFormatting sqref="I12:I52">
    <cfRule type="cellIs" dxfId="41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A1979-0824-4433-BDB3-D65442AB870E}">
  <dimension ref="A1:O88"/>
  <sheetViews>
    <sheetView topLeftCell="A22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1134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1008</v>
      </c>
      <c r="C12" s="23" t="s">
        <v>375</v>
      </c>
      <c r="D12" s="24" t="s">
        <v>305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10</v>
      </c>
      <c r="J12" s="30"/>
    </row>
    <row r="13" spans="1:15" s="8" customFormat="1" ht="15.95" customHeight="1" x14ac:dyDescent="0.2">
      <c r="A13" s="21">
        <v>2</v>
      </c>
      <c r="B13" s="22" t="s">
        <v>1009</v>
      </c>
      <c r="C13" s="23" t="s">
        <v>1010</v>
      </c>
      <c r="D13" s="24" t="s">
        <v>215</v>
      </c>
      <c r="E13" s="10"/>
      <c r="F13" s="27" t="str">
        <f t="shared" ref="F13:F55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55" si="1">IF(I13&gt;=9,80,IF(I13&gt;=7,70,I13*10))</f>
        <v>80</v>
      </c>
      <c r="H13" s="29" t="str">
        <f t="shared" ref="H13:H55" si="2">IF(AND(G13&gt;=90),"XS",IF(AND(G13&gt;=80),"Tốt",IF(AND(G13&gt;=70),"Khá",IF(AND(G13&gt;=60),"TB",IF(AND(G13&gt;=50),"TB",IF(AND(G13&lt;50),IF(AND(G13&gt;0),"Yếu",IF(AND(G13=0),"Không XL"," "))))))))</f>
        <v>Tốt</v>
      </c>
      <c r="I13" s="35">
        <v>10</v>
      </c>
      <c r="J13" s="30"/>
    </row>
    <row r="14" spans="1:15" s="8" customFormat="1" ht="15.95" customHeight="1" x14ac:dyDescent="0.2">
      <c r="A14" s="21">
        <v>3</v>
      </c>
      <c r="B14" s="22" t="s">
        <v>1011</v>
      </c>
      <c r="C14" s="23" t="s">
        <v>1012</v>
      </c>
      <c r="D14" s="24" t="s">
        <v>1013</v>
      </c>
      <c r="E14" s="10"/>
      <c r="F14" s="27" t="str">
        <f t="shared" si="0"/>
        <v>Không XL</v>
      </c>
      <c r="G14" s="28">
        <f t="shared" si="1"/>
        <v>80</v>
      </c>
      <c r="H14" s="29" t="str">
        <f t="shared" si="2"/>
        <v>Tốt</v>
      </c>
      <c r="I14" s="35">
        <v>10</v>
      </c>
      <c r="J14" s="30"/>
    </row>
    <row r="15" spans="1:15" s="8" customFormat="1" ht="15.95" customHeight="1" x14ac:dyDescent="0.2">
      <c r="A15" s="21">
        <v>4</v>
      </c>
      <c r="B15" s="22" t="s">
        <v>1014</v>
      </c>
      <c r="C15" s="23" t="s">
        <v>1015</v>
      </c>
      <c r="D15" s="24" t="s">
        <v>37</v>
      </c>
      <c r="E15" s="10"/>
      <c r="F15" s="27" t="str">
        <f t="shared" si="0"/>
        <v>Không XL</v>
      </c>
      <c r="G15" s="28">
        <f t="shared" si="1"/>
        <v>70</v>
      </c>
      <c r="H15" s="29" t="str">
        <f t="shared" si="2"/>
        <v>Khá</v>
      </c>
      <c r="I15" s="35">
        <v>7.6</v>
      </c>
      <c r="J15" s="30"/>
    </row>
    <row r="16" spans="1:15" s="8" customFormat="1" ht="15.95" customHeight="1" x14ac:dyDescent="0.2">
      <c r="A16" s="21">
        <v>5</v>
      </c>
      <c r="B16" s="22" t="s">
        <v>1016</v>
      </c>
      <c r="C16" s="23" t="s">
        <v>1017</v>
      </c>
      <c r="D16" s="24" t="s">
        <v>683</v>
      </c>
      <c r="E16" s="10"/>
      <c r="F16" s="27" t="str">
        <f t="shared" si="0"/>
        <v>Không XL</v>
      </c>
      <c r="G16" s="28">
        <f t="shared" si="1"/>
        <v>80</v>
      </c>
      <c r="H16" s="29" t="str">
        <f t="shared" si="2"/>
        <v>Tốt</v>
      </c>
      <c r="I16" s="35">
        <v>10</v>
      </c>
      <c r="J16" s="30"/>
    </row>
    <row r="17" spans="1:10" s="8" customFormat="1" ht="15.95" customHeight="1" x14ac:dyDescent="0.2">
      <c r="A17" s="21">
        <v>6</v>
      </c>
      <c r="B17" s="22" t="s">
        <v>1018</v>
      </c>
      <c r="C17" s="23" t="s">
        <v>1019</v>
      </c>
      <c r="D17" s="24" t="s">
        <v>330</v>
      </c>
      <c r="E17" s="10"/>
      <c r="F17" s="27" t="str">
        <f t="shared" si="0"/>
        <v>Không XL</v>
      </c>
      <c r="G17" s="28">
        <f t="shared" si="1"/>
        <v>80</v>
      </c>
      <c r="H17" s="29" t="str">
        <f t="shared" si="2"/>
        <v>Tốt</v>
      </c>
      <c r="I17" s="35">
        <v>9</v>
      </c>
      <c r="J17" s="30"/>
    </row>
    <row r="18" spans="1:10" s="8" customFormat="1" ht="15.95" customHeight="1" x14ac:dyDescent="0.2">
      <c r="A18" s="21">
        <v>7</v>
      </c>
      <c r="B18" s="22" t="s">
        <v>1020</v>
      </c>
      <c r="C18" s="23" t="s">
        <v>136</v>
      </c>
      <c r="D18" s="24" t="s">
        <v>237</v>
      </c>
      <c r="E18" s="10"/>
      <c r="F18" s="27" t="str">
        <f t="shared" si="0"/>
        <v>Không XL</v>
      </c>
      <c r="G18" s="28">
        <f t="shared" si="1"/>
        <v>80</v>
      </c>
      <c r="H18" s="29" t="str">
        <f t="shared" si="2"/>
        <v>Tốt</v>
      </c>
      <c r="I18" s="35">
        <v>10</v>
      </c>
      <c r="J18" s="30"/>
    </row>
    <row r="19" spans="1:10" s="8" customFormat="1" ht="15.95" customHeight="1" x14ac:dyDescent="0.2">
      <c r="A19" s="21">
        <v>8</v>
      </c>
      <c r="B19" s="22" t="s">
        <v>1021</v>
      </c>
      <c r="C19" s="23" t="s">
        <v>1022</v>
      </c>
      <c r="D19" s="24" t="s">
        <v>55</v>
      </c>
      <c r="E19" s="10"/>
      <c r="F19" s="27" t="str">
        <f t="shared" si="0"/>
        <v>Không XL</v>
      </c>
      <c r="G19" s="28">
        <v>0</v>
      </c>
      <c r="H19" s="29" t="str">
        <f t="shared" si="2"/>
        <v>Không XL</v>
      </c>
      <c r="I19" s="36">
        <v>0</v>
      </c>
      <c r="J19" s="30" t="s">
        <v>1440</v>
      </c>
    </row>
    <row r="20" spans="1:10" s="8" customFormat="1" ht="15.95" customHeight="1" x14ac:dyDescent="0.2">
      <c r="A20" s="21">
        <v>9</v>
      </c>
      <c r="B20" s="22" t="s">
        <v>1023</v>
      </c>
      <c r="C20" s="23" t="s">
        <v>1024</v>
      </c>
      <c r="D20" s="24" t="s">
        <v>1025</v>
      </c>
      <c r="E20" s="10"/>
      <c r="F20" s="27" t="str">
        <f t="shared" si="0"/>
        <v>Không XL</v>
      </c>
      <c r="G20" s="28">
        <f t="shared" si="1"/>
        <v>80</v>
      </c>
      <c r="H20" s="29" t="str">
        <f t="shared" si="2"/>
        <v>Tốt</v>
      </c>
      <c r="I20" s="35">
        <v>9</v>
      </c>
      <c r="J20" s="30"/>
    </row>
    <row r="21" spans="1:10" s="8" customFormat="1" ht="15.95" customHeight="1" x14ac:dyDescent="0.2">
      <c r="A21" s="21">
        <v>10</v>
      </c>
      <c r="B21" s="22" t="s">
        <v>1026</v>
      </c>
      <c r="C21" s="23" t="s">
        <v>1027</v>
      </c>
      <c r="D21" s="24" t="s">
        <v>58</v>
      </c>
      <c r="E21" s="10"/>
      <c r="F21" s="27" t="str">
        <f t="shared" si="0"/>
        <v>Không XL</v>
      </c>
      <c r="G21" s="28">
        <f t="shared" si="1"/>
        <v>80</v>
      </c>
      <c r="H21" s="29" t="str">
        <f t="shared" si="2"/>
        <v>Tốt</v>
      </c>
      <c r="I21" s="35">
        <v>10</v>
      </c>
      <c r="J21" s="30"/>
    </row>
    <row r="22" spans="1:10" s="8" customFormat="1" ht="15.95" customHeight="1" x14ac:dyDescent="0.2">
      <c r="A22" s="21">
        <v>11</v>
      </c>
      <c r="B22" s="22" t="s">
        <v>1028</v>
      </c>
      <c r="C22" s="23" t="s">
        <v>1029</v>
      </c>
      <c r="D22" s="24" t="s">
        <v>58</v>
      </c>
      <c r="E22" s="10"/>
      <c r="F22" s="27" t="str">
        <f t="shared" si="0"/>
        <v>Không XL</v>
      </c>
      <c r="G22" s="28">
        <v>50</v>
      </c>
      <c r="H22" s="29" t="str">
        <f t="shared" si="2"/>
        <v>TB</v>
      </c>
      <c r="I22" s="35">
        <v>4.5599999999999996</v>
      </c>
      <c r="J22" s="30"/>
    </row>
    <row r="23" spans="1:10" s="8" customFormat="1" ht="15.95" customHeight="1" x14ac:dyDescent="0.2">
      <c r="A23" s="21">
        <v>12</v>
      </c>
      <c r="B23" s="22" t="s">
        <v>1030</v>
      </c>
      <c r="C23" s="23" t="s">
        <v>226</v>
      </c>
      <c r="D23" s="24" t="s">
        <v>58</v>
      </c>
      <c r="E23" s="10"/>
      <c r="F23" s="27" t="str">
        <f t="shared" si="0"/>
        <v>Không XL</v>
      </c>
      <c r="G23" s="28">
        <f t="shared" si="1"/>
        <v>70</v>
      </c>
      <c r="H23" s="29" t="str">
        <f t="shared" si="2"/>
        <v>Khá</v>
      </c>
      <c r="I23" s="35">
        <v>8</v>
      </c>
      <c r="J23" s="30"/>
    </row>
    <row r="24" spans="1:10" s="8" customFormat="1" ht="15.95" customHeight="1" x14ac:dyDescent="0.2">
      <c r="A24" s="21">
        <v>13</v>
      </c>
      <c r="B24" s="22" t="s">
        <v>1031</v>
      </c>
      <c r="C24" s="23" t="s">
        <v>1032</v>
      </c>
      <c r="D24" s="24" t="s">
        <v>612</v>
      </c>
      <c r="E24" s="10"/>
      <c r="F24" s="27" t="str">
        <f t="shared" si="0"/>
        <v>Không XL</v>
      </c>
      <c r="G24" s="28">
        <f t="shared" si="1"/>
        <v>80</v>
      </c>
      <c r="H24" s="29" t="str">
        <f t="shared" si="2"/>
        <v>Tốt</v>
      </c>
      <c r="I24" s="35">
        <v>10</v>
      </c>
      <c r="J24" s="30"/>
    </row>
    <row r="25" spans="1:10" s="8" customFormat="1" ht="15.95" customHeight="1" x14ac:dyDescent="0.2">
      <c r="A25" s="21">
        <v>14</v>
      </c>
      <c r="B25" s="22" t="s">
        <v>1033</v>
      </c>
      <c r="C25" s="23" t="s">
        <v>1034</v>
      </c>
      <c r="D25" s="24" t="s">
        <v>64</v>
      </c>
      <c r="E25" s="10"/>
      <c r="F25" s="27" t="str">
        <f t="shared" si="0"/>
        <v>Không XL</v>
      </c>
      <c r="G25" s="28">
        <f t="shared" si="1"/>
        <v>70</v>
      </c>
      <c r="H25" s="29" t="str">
        <f t="shared" si="2"/>
        <v>Khá</v>
      </c>
      <c r="I25" s="35">
        <v>8</v>
      </c>
      <c r="J25" s="30"/>
    </row>
    <row r="26" spans="1:10" s="8" customFormat="1" ht="15.95" customHeight="1" x14ac:dyDescent="0.2">
      <c r="A26" s="21">
        <v>15</v>
      </c>
      <c r="B26" s="22" t="s">
        <v>1035</v>
      </c>
      <c r="C26" s="23" t="s">
        <v>575</v>
      </c>
      <c r="D26" s="24" t="s">
        <v>74</v>
      </c>
      <c r="E26" s="10"/>
      <c r="F26" s="27" t="str">
        <f t="shared" si="0"/>
        <v>Không XL</v>
      </c>
      <c r="G26" s="28">
        <f t="shared" si="1"/>
        <v>70</v>
      </c>
      <c r="H26" s="29" t="str">
        <f t="shared" si="2"/>
        <v>Khá</v>
      </c>
      <c r="I26" s="35">
        <v>8</v>
      </c>
      <c r="J26" s="30"/>
    </row>
    <row r="27" spans="1:10" s="8" customFormat="1" ht="15.95" customHeight="1" x14ac:dyDescent="0.2">
      <c r="A27" s="21">
        <v>16</v>
      </c>
      <c r="B27" s="22" t="s">
        <v>1036</v>
      </c>
      <c r="C27" s="23" t="s">
        <v>1037</v>
      </c>
      <c r="D27" s="24" t="s">
        <v>74</v>
      </c>
      <c r="E27" s="10"/>
      <c r="F27" s="27" t="str">
        <f t="shared" si="0"/>
        <v>Không XL</v>
      </c>
      <c r="G27" s="28">
        <f t="shared" si="1"/>
        <v>80</v>
      </c>
      <c r="H27" s="29" t="str">
        <f t="shared" si="2"/>
        <v>Tốt</v>
      </c>
      <c r="I27" s="35">
        <v>10</v>
      </c>
      <c r="J27" s="30"/>
    </row>
    <row r="28" spans="1:10" s="8" customFormat="1" ht="15.95" customHeight="1" x14ac:dyDescent="0.2">
      <c r="A28" s="21">
        <v>17</v>
      </c>
      <c r="B28" s="22" t="s">
        <v>1038</v>
      </c>
      <c r="C28" s="23" t="s">
        <v>1039</v>
      </c>
      <c r="D28" s="24" t="s">
        <v>342</v>
      </c>
      <c r="E28" s="10"/>
      <c r="F28" s="27" t="str">
        <f t="shared" si="0"/>
        <v>Không XL</v>
      </c>
      <c r="G28" s="28">
        <f t="shared" si="1"/>
        <v>80</v>
      </c>
      <c r="H28" s="29" t="str">
        <f t="shared" si="2"/>
        <v>Tốt</v>
      </c>
      <c r="I28" s="35">
        <v>10</v>
      </c>
      <c r="J28" s="30"/>
    </row>
    <row r="29" spans="1:10" s="8" customFormat="1" ht="15.95" customHeight="1" x14ac:dyDescent="0.2">
      <c r="A29" s="21">
        <v>18</v>
      </c>
      <c r="B29" s="22" t="s">
        <v>1040</v>
      </c>
      <c r="C29" s="23" t="s">
        <v>1041</v>
      </c>
      <c r="D29" s="24" t="s">
        <v>81</v>
      </c>
      <c r="E29" s="10"/>
      <c r="F29" s="27" t="str">
        <f t="shared" si="0"/>
        <v>Không XL</v>
      </c>
      <c r="G29" s="28">
        <f t="shared" si="1"/>
        <v>70</v>
      </c>
      <c r="H29" s="29" t="str">
        <f t="shared" si="2"/>
        <v>Khá</v>
      </c>
      <c r="I29" s="35">
        <v>8.6999999999999993</v>
      </c>
      <c r="J29" s="30"/>
    </row>
    <row r="30" spans="1:10" s="8" customFormat="1" ht="15.95" customHeight="1" x14ac:dyDescent="0.2">
      <c r="A30" s="21">
        <v>19</v>
      </c>
      <c r="B30" s="22" t="s">
        <v>1042</v>
      </c>
      <c r="C30" s="23" t="s">
        <v>106</v>
      </c>
      <c r="D30" s="24" t="s">
        <v>173</v>
      </c>
      <c r="E30" s="10"/>
      <c r="F30" s="27" t="str">
        <f t="shared" si="0"/>
        <v>Không XL</v>
      </c>
      <c r="G30" s="28">
        <f t="shared" si="1"/>
        <v>80</v>
      </c>
      <c r="H30" s="29" t="str">
        <f t="shared" si="2"/>
        <v>Tốt</v>
      </c>
      <c r="I30" s="35">
        <v>9</v>
      </c>
      <c r="J30" s="30"/>
    </row>
    <row r="31" spans="1:10" s="8" customFormat="1" ht="15.95" customHeight="1" x14ac:dyDescent="0.2">
      <c r="A31" s="21">
        <v>20</v>
      </c>
      <c r="B31" s="22" t="s">
        <v>1043</v>
      </c>
      <c r="C31" s="23" t="s">
        <v>274</v>
      </c>
      <c r="D31" s="24" t="s">
        <v>86</v>
      </c>
      <c r="E31" s="10"/>
      <c r="F31" s="27" t="str">
        <f t="shared" si="0"/>
        <v>Không XL</v>
      </c>
      <c r="G31" s="28">
        <f t="shared" si="1"/>
        <v>80</v>
      </c>
      <c r="H31" s="29" t="str">
        <f t="shared" si="2"/>
        <v>Tốt</v>
      </c>
      <c r="I31" s="35">
        <v>10</v>
      </c>
      <c r="J31" s="30"/>
    </row>
    <row r="32" spans="1:10" s="8" customFormat="1" ht="15.95" customHeight="1" x14ac:dyDescent="0.2">
      <c r="A32" s="21">
        <v>21</v>
      </c>
      <c r="B32" s="22" t="s">
        <v>1044</v>
      </c>
      <c r="C32" s="23" t="s">
        <v>1045</v>
      </c>
      <c r="D32" s="24" t="s">
        <v>86</v>
      </c>
      <c r="E32" s="10"/>
      <c r="F32" s="27" t="str">
        <f t="shared" si="0"/>
        <v>Không XL</v>
      </c>
      <c r="G32" s="28">
        <f t="shared" si="1"/>
        <v>80</v>
      </c>
      <c r="H32" s="29" t="str">
        <f t="shared" si="2"/>
        <v>Tốt</v>
      </c>
      <c r="I32" s="35">
        <v>10</v>
      </c>
      <c r="J32" s="30"/>
    </row>
    <row r="33" spans="1:10" s="8" customFormat="1" ht="15.95" customHeight="1" x14ac:dyDescent="0.2">
      <c r="A33" s="21">
        <v>22</v>
      </c>
      <c r="B33" s="22" t="s">
        <v>1046</v>
      </c>
      <c r="C33" s="23" t="s">
        <v>70</v>
      </c>
      <c r="D33" s="24" t="s">
        <v>627</v>
      </c>
      <c r="E33" s="10"/>
      <c r="F33" s="27" t="str">
        <f t="shared" si="0"/>
        <v>Không XL</v>
      </c>
      <c r="G33" s="28">
        <f t="shared" si="1"/>
        <v>80</v>
      </c>
      <c r="H33" s="29" t="str">
        <f t="shared" si="2"/>
        <v>Tốt</v>
      </c>
      <c r="I33" s="35">
        <v>10</v>
      </c>
      <c r="J33" s="30"/>
    </row>
    <row r="34" spans="1:10" s="8" customFormat="1" ht="15.95" customHeight="1" x14ac:dyDescent="0.2">
      <c r="A34" s="21">
        <v>23</v>
      </c>
      <c r="B34" s="22" t="s">
        <v>1047</v>
      </c>
      <c r="C34" s="23" t="s">
        <v>503</v>
      </c>
      <c r="D34" s="24" t="s">
        <v>98</v>
      </c>
      <c r="E34" s="10"/>
      <c r="F34" s="27" t="str">
        <f t="shared" si="0"/>
        <v>Không XL</v>
      </c>
      <c r="G34" s="28">
        <f t="shared" si="1"/>
        <v>70</v>
      </c>
      <c r="H34" s="29" t="str">
        <f t="shared" si="2"/>
        <v>Khá</v>
      </c>
      <c r="I34" s="35">
        <v>8.1</v>
      </c>
      <c r="J34" s="30"/>
    </row>
    <row r="35" spans="1:10" s="8" customFormat="1" ht="15.95" customHeight="1" x14ac:dyDescent="0.2">
      <c r="A35" s="21">
        <v>24</v>
      </c>
      <c r="B35" s="22" t="s">
        <v>1048</v>
      </c>
      <c r="C35" s="23" t="s">
        <v>1049</v>
      </c>
      <c r="D35" s="24" t="s">
        <v>569</v>
      </c>
      <c r="E35" s="10"/>
      <c r="F35" s="27" t="str">
        <f t="shared" si="0"/>
        <v>Không XL</v>
      </c>
      <c r="G35" s="28">
        <f t="shared" si="1"/>
        <v>80</v>
      </c>
      <c r="H35" s="29" t="str">
        <f t="shared" si="2"/>
        <v>Tốt</v>
      </c>
      <c r="I35" s="35">
        <v>10</v>
      </c>
      <c r="J35" s="30"/>
    </row>
    <row r="36" spans="1:10" s="8" customFormat="1" ht="15.95" customHeight="1" x14ac:dyDescent="0.2">
      <c r="A36" s="21">
        <v>25</v>
      </c>
      <c r="B36" s="22" t="s">
        <v>1050</v>
      </c>
      <c r="C36" s="23" t="s">
        <v>1051</v>
      </c>
      <c r="D36" s="24" t="s">
        <v>181</v>
      </c>
      <c r="E36" s="10"/>
      <c r="F36" s="27" t="str">
        <f t="shared" si="0"/>
        <v>Không XL</v>
      </c>
      <c r="G36" s="28">
        <f t="shared" si="1"/>
        <v>0</v>
      </c>
      <c r="H36" s="29" t="str">
        <f t="shared" si="2"/>
        <v>Không XL</v>
      </c>
      <c r="I36" s="36">
        <v>0</v>
      </c>
      <c r="J36" s="30" t="s">
        <v>1440</v>
      </c>
    </row>
    <row r="37" spans="1:10" s="8" customFormat="1" ht="15.95" customHeight="1" x14ac:dyDescent="0.2">
      <c r="A37" s="21">
        <v>26</v>
      </c>
      <c r="B37" s="22" t="s">
        <v>1052</v>
      </c>
      <c r="C37" s="23" t="s">
        <v>1053</v>
      </c>
      <c r="D37" s="24" t="s">
        <v>181</v>
      </c>
      <c r="E37" s="10"/>
      <c r="F37" s="27" t="str">
        <f t="shared" si="0"/>
        <v>Không XL</v>
      </c>
      <c r="G37" s="28">
        <f t="shared" si="1"/>
        <v>80</v>
      </c>
      <c r="H37" s="29" t="str">
        <f t="shared" si="2"/>
        <v>Tốt</v>
      </c>
      <c r="I37" s="35">
        <v>10</v>
      </c>
      <c r="J37" s="30"/>
    </row>
    <row r="38" spans="1:10" s="8" customFormat="1" ht="15.95" customHeight="1" x14ac:dyDescent="0.2">
      <c r="A38" s="21">
        <v>27</v>
      </c>
      <c r="B38" s="22" t="s">
        <v>1054</v>
      </c>
      <c r="C38" s="23" t="s">
        <v>147</v>
      </c>
      <c r="D38" s="24" t="s">
        <v>272</v>
      </c>
      <c r="E38" s="10"/>
      <c r="F38" s="27" t="str">
        <f t="shared" si="0"/>
        <v>Không XL</v>
      </c>
      <c r="G38" s="28">
        <f t="shared" si="1"/>
        <v>80</v>
      </c>
      <c r="H38" s="29" t="str">
        <f t="shared" si="2"/>
        <v>Tốt</v>
      </c>
      <c r="I38" s="35">
        <v>10</v>
      </c>
      <c r="J38" s="30"/>
    </row>
    <row r="39" spans="1:10" s="8" customFormat="1" ht="15.95" customHeight="1" x14ac:dyDescent="0.2">
      <c r="A39" s="21">
        <v>28</v>
      </c>
      <c r="B39" s="22" t="s">
        <v>1055</v>
      </c>
      <c r="C39" s="23" t="s">
        <v>1056</v>
      </c>
      <c r="D39" s="24" t="s">
        <v>101</v>
      </c>
      <c r="E39" s="10"/>
      <c r="F39" s="27" t="str">
        <f t="shared" si="0"/>
        <v>Không XL</v>
      </c>
      <c r="G39" s="28">
        <f t="shared" si="1"/>
        <v>70</v>
      </c>
      <c r="H39" s="29" t="str">
        <f t="shared" si="2"/>
        <v>Khá</v>
      </c>
      <c r="I39" s="35">
        <v>7.97</v>
      </c>
      <c r="J39" s="30"/>
    </row>
    <row r="40" spans="1:10" s="8" customFormat="1" ht="15.95" customHeight="1" x14ac:dyDescent="0.2">
      <c r="A40" s="21">
        <v>29</v>
      </c>
      <c r="B40" s="22" t="s">
        <v>1057</v>
      </c>
      <c r="C40" s="23" t="s">
        <v>816</v>
      </c>
      <c r="D40" s="24" t="s">
        <v>184</v>
      </c>
      <c r="E40" s="10"/>
      <c r="F40" s="27" t="str">
        <f t="shared" si="0"/>
        <v>Không XL</v>
      </c>
      <c r="G40" s="28">
        <f t="shared" si="1"/>
        <v>80</v>
      </c>
      <c r="H40" s="29" t="str">
        <f t="shared" si="2"/>
        <v>Tốt</v>
      </c>
      <c r="I40" s="35">
        <v>10</v>
      </c>
      <c r="J40" s="30"/>
    </row>
    <row r="41" spans="1:10" s="8" customFormat="1" ht="15.95" customHeight="1" x14ac:dyDescent="0.2">
      <c r="A41" s="21">
        <v>30</v>
      </c>
      <c r="B41" s="22" t="s">
        <v>1058</v>
      </c>
      <c r="C41" s="23" t="s">
        <v>1059</v>
      </c>
      <c r="D41" s="24" t="s">
        <v>498</v>
      </c>
      <c r="E41" s="10"/>
      <c r="F41" s="27" t="str">
        <f t="shared" si="0"/>
        <v>Không XL</v>
      </c>
      <c r="G41" s="28">
        <f>IF(I41&gt;=9,80,IF(I41&gt;=7,70,I41*10))+8</f>
        <v>88</v>
      </c>
      <c r="H41" s="29" t="str">
        <f t="shared" si="2"/>
        <v>Tốt</v>
      </c>
      <c r="I41" s="35">
        <v>10</v>
      </c>
      <c r="J41" s="30" t="s">
        <v>1425</v>
      </c>
    </row>
    <row r="42" spans="1:10" s="8" customFormat="1" ht="15.95" customHeight="1" x14ac:dyDescent="0.2">
      <c r="A42" s="21">
        <v>31</v>
      </c>
      <c r="B42" s="22" t="s">
        <v>1060</v>
      </c>
      <c r="C42" s="23" t="s">
        <v>1061</v>
      </c>
      <c r="D42" s="24" t="s">
        <v>784</v>
      </c>
      <c r="E42" s="10"/>
      <c r="F42" s="27" t="str">
        <f t="shared" si="0"/>
        <v>Không XL</v>
      </c>
      <c r="G42" s="28">
        <f t="shared" si="1"/>
        <v>80</v>
      </c>
      <c r="H42" s="29" t="str">
        <f t="shared" si="2"/>
        <v>Tốt</v>
      </c>
      <c r="I42" s="35">
        <v>10</v>
      </c>
      <c r="J42" s="30"/>
    </row>
    <row r="43" spans="1:10" s="8" customFormat="1" ht="15.95" customHeight="1" x14ac:dyDescent="0.2">
      <c r="A43" s="21">
        <v>32</v>
      </c>
      <c r="B43" s="22" t="s">
        <v>1062</v>
      </c>
      <c r="C43" s="23" t="s">
        <v>48</v>
      </c>
      <c r="D43" s="24" t="s">
        <v>104</v>
      </c>
      <c r="E43" s="10"/>
      <c r="F43" s="27" t="str">
        <f t="shared" si="0"/>
        <v>Không XL</v>
      </c>
      <c r="G43" s="28">
        <f t="shared" si="1"/>
        <v>70</v>
      </c>
      <c r="H43" s="29" t="str">
        <f t="shared" si="2"/>
        <v>Khá</v>
      </c>
      <c r="I43" s="35">
        <v>8</v>
      </c>
      <c r="J43" s="30"/>
    </row>
    <row r="44" spans="1:10" s="8" customFormat="1" ht="15.95" customHeight="1" x14ac:dyDescent="0.2">
      <c r="A44" s="21">
        <v>33</v>
      </c>
      <c r="B44" s="22" t="s">
        <v>1063</v>
      </c>
      <c r="C44" s="23" t="s">
        <v>261</v>
      </c>
      <c r="D44" s="24" t="s">
        <v>187</v>
      </c>
      <c r="E44" s="10"/>
      <c r="F44" s="27" t="str">
        <f t="shared" si="0"/>
        <v>Không XL</v>
      </c>
      <c r="G44" s="28">
        <f t="shared" si="1"/>
        <v>80</v>
      </c>
      <c r="H44" s="29" t="str">
        <f t="shared" si="2"/>
        <v>Tốt</v>
      </c>
      <c r="I44" s="35">
        <v>10</v>
      </c>
      <c r="J44" s="30"/>
    </row>
    <row r="45" spans="1:10" s="8" customFormat="1" ht="15.95" customHeight="1" x14ac:dyDescent="0.2">
      <c r="A45" s="21">
        <v>34</v>
      </c>
      <c r="B45" s="22" t="s">
        <v>1064</v>
      </c>
      <c r="C45" s="23" t="s">
        <v>863</v>
      </c>
      <c r="D45" s="24" t="s">
        <v>580</v>
      </c>
      <c r="E45" s="10"/>
      <c r="F45" s="27" t="str">
        <f t="shared" si="0"/>
        <v>Không XL</v>
      </c>
      <c r="G45" s="28">
        <f t="shared" si="1"/>
        <v>80</v>
      </c>
      <c r="H45" s="29" t="str">
        <f t="shared" si="2"/>
        <v>Tốt</v>
      </c>
      <c r="I45" s="35">
        <v>10</v>
      </c>
      <c r="J45" s="30"/>
    </row>
    <row r="46" spans="1:10" s="8" customFormat="1" ht="15.95" customHeight="1" x14ac:dyDescent="0.2">
      <c r="A46" s="21">
        <v>35</v>
      </c>
      <c r="B46" s="22" t="s">
        <v>1065</v>
      </c>
      <c r="C46" s="23" t="s">
        <v>1066</v>
      </c>
      <c r="D46" s="24" t="s">
        <v>192</v>
      </c>
      <c r="E46" s="10"/>
      <c r="F46" s="27" t="str">
        <f t="shared" si="0"/>
        <v>Không XL</v>
      </c>
      <c r="G46" s="28">
        <f t="shared" si="1"/>
        <v>70</v>
      </c>
      <c r="H46" s="29" t="str">
        <f t="shared" si="2"/>
        <v>Khá</v>
      </c>
      <c r="I46" s="35">
        <v>7.9</v>
      </c>
      <c r="J46" s="30"/>
    </row>
    <row r="47" spans="1:10" s="8" customFormat="1" ht="15.95" customHeight="1" x14ac:dyDescent="0.2">
      <c r="A47" s="21">
        <v>36</v>
      </c>
      <c r="B47" s="22" t="s">
        <v>1067</v>
      </c>
      <c r="C47" s="23" t="s">
        <v>136</v>
      </c>
      <c r="D47" s="24" t="s">
        <v>1068</v>
      </c>
      <c r="E47" s="10"/>
      <c r="F47" s="27" t="str">
        <f t="shared" si="0"/>
        <v>Không XL</v>
      </c>
      <c r="G47" s="28">
        <f t="shared" si="1"/>
        <v>80</v>
      </c>
      <c r="H47" s="29" t="str">
        <f t="shared" si="2"/>
        <v>Tốt</v>
      </c>
      <c r="I47" s="35">
        <v>10</v>
      </c>
      <c r="J47" s="30"/>
    </row>
    <row r="48" spans="1:10" s="8" customFormat="1" ht="15.95" customHeight="1" x14ac:dyDescent="0.2">
      <c r="A48" s="21">
        <v>37</v>
      </c>
      <c r="B48" s="22" t="s">
        <v>1069</v>
      </c>
      <c r="C48" s="23" t="s">
        <v>1070</v>
      </c>
      <c r="D48" s="24" t="s">
        <v>1071</v>
      </c>
      <c r="E48" s="10"/>
      <c r="F48" s="27" t="str">
        <f t="shared" si="0"/>
        <v>Không XL</v>
      </c>
      <c r="G48" s="28">
        <f t="shared" si="1"/>
        <v>80</v>
      </c>
      <c r="H48" s="29" t="str">
        <f t="shared" si="2"/>
        <v>Tốt</v>
      </c>
      <c r="I48" s="35">
        <v>9</v>
      </c>
      <c r="J48" s="30"/>
    </row>
    <row r="49" spans="1:10" s="8" customFormat="1" ht="15.95" customHeight="1" x14ac:dyDescent="0.2">
      <c r="A49" s="21">
        <v>38</v>
      </c>
      <c r="B49" s="22" t="s">
        <v>1072</v>
      </c>
      <c r="C49" s="23" t="s">
        <v>1073</v>
      </c>
      <c r="D49" s="24" t="s">
        <v>376</v>
      </c>
      <c r="E49" s="10"/>
      <c r="F49" s="27" t="str">
        <f t="shared" si="0"/>
        <v>Không XL</v>
      </c>
      <c r="G49" s="28">
        <v>50</v>
      </c>
      <c r="H49" s="29" t="str">
        <f t="shared" si="2"/>
        <v>TB</v>
      </c>
      <c r="I49" s="36">
        <v>0</v>
      </c>
      <c r="J49" s="30"/>
    </row>
    <row r="50" spans="1:10" s="8" customFormat="1" ht="15.95" customHeight="1" x14ac:dyDescent="0.2">
      <c r="A50" s="21">
        <v>39</v>
      </c>
      <c r="B50" s="22" t="s">
        <v>1074</v>
      </c>
      <c r="C50" s="23" t="s">
        <v>338</v>
      </c>
      <c r="D50" s="24" t="s">
        <v>289</v>
      </c>
      <c r="E50" s="10"/>
      <c r="F50" s="27" t="str">
        <f t="shared" si="0"/>
        <v>Không XL</v>
      </c>
      <c r="G50" s="28">
        <f t="shared" si="1"/>
        <v>80</v>
      </c>
      <c r="H50" s="29" t="str">
        <f t="shared" si="2"/>
        <v>Tốt</v>
      </c>
      <c r="I50" s="35">
        <v>9</v>
      </c>
      <c r="J50" s="30"/>
    </row>
    <row r="51" spans="1:10" s="8" customFormat="1" ht="15.95" customHeight="1" x14ac:dyDescent="0.2">
      <c r="A51" s="21">
        <v>40</v>
      </c>
      <c r="B51" s="22" t="s">
        <v>1075</v>
      </c>
      <c r="C51" s="23" t="s">
        <v>457</v>
      </c>
      <c r="D51" s="24" t="s">
        <v>726</v>
      </c>
      <c r="E51" s="10"/>
      <c r="F51" s="27" t="str">
        <f t="shared" si="0"/>
        <v>Không XL</v>
      </c>
      <c r="G51" s="28">
        <f t="shared" si="1"/>
        <v>80</v>
      </c>
      <c r="H51" s="29" t="str">
        <f t="shared" si="2"/>
        <v>Tốt</v>
      </c>
      <c r="I51" s="35">
        <v>10</v>
      </c>
      <c r="J51" s="30"/>
    </row>
    <row r="52" spans="1:10" s="8" customFormat="1" ht="15.95" customHeight="1" x14ac:dyDescent="0.2">
      <c r="A52" s="21">
        <v>41</v>
      </c>
      <c r="B52" s="22" t="s">
        <v>1076</v>
      </c>
      <c r="C52" s="23" t="s">
        <v>1077</v>
      </c>
      <c r="D52" s="24" t="s">
        <v>586</v>
      </c>
      <c r="E52" s="10"/>
      <c r="F52" s="27" t="str">
        <f t="shared" si="0"/>
        <v>Không XL</v>
      </c>
      <c r="G52" s="28">
        <f t="shared" si="1"/>
        <v>80</v>
      </c>
      <c r="H52" s="29" t="str">
        <f t="shared" si="2"/>
        <v>Tốt</v>
      </c>
      <c r="I52" s="35">
        <v>10</v>
      </c>
      <c r="J52" s="30"/>
    </row>
    <row r="53" spans="1:10" s="8" customFormat="1" ht="15.95" customHeight="1" x14ac:dyDescent="0.2">
      <c r="A53" s="21">
        <v>42</v>
      </c>
      <c r="B53" s="22" t="s">
        <v>1078</v>
      </c>
      <c r="C53" s="23" t="s">
        <v>1079</v>
      </c>
      <c r="D53" s="24" t="s">
        <v>586</v>
      </c>
      <c r="E53" s="10"/>
      <c r="F53" s="27" t="str">
        <f t="shared" si="0"/>
        <v>Không XL</v>
      </c>
      <c r="G53" s="28">
        <f t="shared" si="1"/>
        <v>80</v>
      </c>
      <c r="H53" s="29" t="str">
        <f t="shared" si="2"/>
        <v>Tốt</v>
      </c>
      <c r="I53" s="35">
        <v>9</v>
      </c>
      <c r="J53" s="30"/>
    </row>
    <row r="54" spans="1:10" s="8" customFormat="1" ht="15.95" customHeight="1" x14ac:dyDescent="0.2">
      <c r="A54" s="21">
        <v>43</v>
      </c>
      <c r="B54" s="22" t="s">
        <v>1080</v>
      </c>
      <c r="C54" s="23" t="s">
        <v>1081</v>
      </c>
      <c r="D54" s="24" t="s">
        <v>390</v>
      </c>
      <c r="E54" s="10"/>
      <c r="F54" s="27" t="str">
        <f t="shared" si="0"/>
        <v>Không XL</v>
      </c>
      <c r="G54" s="28">
        <f t="shared" si="1"/>
        <v>70</v>
      </c>
      <c r="H54" s="29" t="str">
        <f t="shared" si="2"/>
        <v>Khá</v>
      </c>
      <c r="I54" s="35">
        <v>8</v>
      </c>
      <c r="J54" s="30"/>
    </row>
    <row r="55" spans="1:10" s="8" customFormat="1" ht="15.95" customHeight="1" x14ac:dyDescent="0.2">
      <c r="A55" s="21">
        <v>44</v>
      </c>
      <c r="B55" s="22" t="s">
        <v>1082</v>
      </c>
      <c r="C55" s="23" t="s">
        <v>48</v>
      </c>
      <c r="D55" s="24" t="s">
        <v>205</v>
      </c>
      <c r="E55" s="10"/>
      <c r="F55" s="27" t="str">
        <f t="shared" si="0"/>
        <v>Không XL</v>
      </c>
      <c r="G55" s="28">
        <f t="shared" si="1"/>
        <v>80</v>
      </c>
      <c r="H55" s="29" t="str">
        <f t="shared" si="2"/>
        <v>Tốt</v>
      </c>
      <c r="I55" s="35">
        <v>9</v>
      </c>
      <c r="J55" s="30"/>
    </row>
    <row r="56" spans="1:10" ht="18" customHeight="1" x14ac:dyDescent="0.25">
      <c r="C56" s="41" t="s">
        <v>11</v>
      </c>
      <c r="D56" s="41"/>
      <c r="E56" s="41"/>
      <c r="F56" s="41"/>
      <c r="G56" s="41"/>
      <c r="H56" s="41"/>
      <c r="I56" s="41"/>
      <c r="J56" s="41"/>
    </row>
    <row r="57" spans="1:10" ht="17.100000000000001" customHeight="1" x14ac:dyDescent="0.25">
      <c r="C57" s="42" t="s">
        <v>12</v>
      </c>
      <c r="D57" s="11"/>
      <c r="E57" s="43" t="s">
        <v>6</v>
      </c>
      <c r="F57" s="44"/>
      <c r="G57" s="43" t="s">
        <v>7</v>
      </c>
      <c r="H57" s="44"/>
      <c r="I57" s="32"/>
      <c r="J57" s="42" t="s">
        <v>8</v>
      </c>
    </row>
    <row r="58" spans="1:10" s="8" customFormat="1" ht="17.100000000000001" customHeight="1" x14ac:dyDescent="0.2">
      <c r="C58" s="42"/>
      <c r="D58" s="12"/>
      <c r="E58" s="9" t="s">
        <v>13</v>
      </c>
      <c r="F58" s="13" t="s">
        <v>14</v>
      </c>
      <c r="G58" s="9" t="s">
        <v>13</v>
      </c>
      <c r="H58" s="13" t="s">
        <v>14</v>
      </c>
      <c r="I58" s="13"/>
      <c r="J58" s="42"/>
    </row>
    <row r="59" spans="1:10" ht="17.100000000000001" customHeight="1" x14ac:dyDescent="0.25">
      <c r="C59" s="14" t="s">
        <v>15</v>
      </c>
      <c r="D59" s="34"/>
      <c r="E59" s="15">
        <f>COUNTIF(F12:F55,"XS")</f>
        <v>0</v>
      </c>
      <c r="F59" s="16">
        <f>E59*100/$A$55</f>
        <v>0</v>
      </c>
      <c r="G59" s="15">
        <f>COUNTIF(H12:H55,"XS")</f>
        <v>0</v>
      </c>
      <c r="H59" s="16">
        <f>G59*100/$A$55</f>
        <v>0</v>
      </c>
      <c r="I59" s="16"/>
      <c r="J59" s="17"/>
    </row>
    <row r="60" spans="1:10" ht="17.100000000000001" customHeight="1" x14ac:dyDescent="0.25">
      <c r="C60" s="14" t="s">
        <v>16</v>
      </c>
      <c r="D60" s="34"/>
      <c r="E60" s="15">
        <f>COUNTIF(F12:F55,"Tốt")</f>
        <v>0</v>
      </c>
      <c r="F60" s="16">
        <f t="shared" ref="F60:F64" si="3">E60*100/$A$55</f>
        <v>0</v>
      </c>
      <c r="G60" s="15">
        <f>COUNTIF(H12:H55,"Tốt")</f>
        <v>30</v>
      </c>
      <c r="H60" s="16">
        <f t="shared" ref="H60:H64" si="4">G60*100/$A$55</f>
        <v>68.181818181818187</v>
      </c>
      <c r="I60" s="16"/>
      <c r="J60" s="17"/>
    </row>
    <row r="61" spans="1:10" ht="17.100000000000001" customHeight="1" x14ac:dyDescent="0.25">
      <c r="C61" s="14" t="s">
        <v>17</v>
      </c>
      <c r="D61" s="34"/>
      <c r="E61" s="15">
        <f>COUNTIF(F12:F55,"Khá")</f>
        <v>0</v>
      </c>
      <c r="F61" s="16">
        <f t="shared" si="3"/>
        <v>0</v>
      </c>
      <c r="G61" s="15">
        <f>COUNTIF(H12:H55,"Khá")</f>
        <v>10</v>
      </c>
      <c r="H61" s="16">
        <f t="shared" si="4"/>
        <v>22.727272727272727</v>
      </c>
      <c r="I61" s="16"/>
      <c r="J61" s="17"/>
    </row>
    <row r="62" spans="1:10" ht="17.100000000000001" customHeight="1" x14ac:dyDescent="0.25">
      <c r="C62" s="14" t="s">
        <v>18</v>
      </c>
      <c r="D62" s="34"/>
      <c r="E62" s="15">
        <f>COUNTIF(F12:F55,"TB")</f>
        <v>0</v>
      </c>
      <c r="F62" s="16">
        <f t="shared" si="3"/>
        <v>0</v>
      </c>
      <c r="G62" s="15">
        <f>COUNTIF(H12:H55,"TB")</f>
        <v>2</v>
      </c>
      <c r="H62" s="16">
        <f t="shared" si="4"/>
        <v>4.5454545454545459</v>
      </c>
      <c r="I62" s="16"/>
      <c r="J62" s="17"/>
    </row>
    <row r="63" spans="1:10" ht="17.100000000000001" customHeight="1" x14ac:dyDescent="0.25">
      <c r="C63" s="14" t="s">
        <v>19</v>
      </c>
      <c r="D63" s="34"/>
      <c r="E63" s="15">
        <f>COUNTIF(F12:F55,"Yếu")</f>
        <v>0</v>
      </c>
      <c r="F63" s="16">
        <f t="shared" si="3"/>
        <v>0</v>
      </c>
      <c r="G63" s="15">
        <f>COUNTIF(H12:H55,"Yếu")</f>
        <v>0</v>
      </c>
      <c r="H63" s="16">
        <f t="shared" si="4"/>
        <v>0</v>
      </c>
      <c r="I63" s="16"/>
      <c r="J63" s="17"/>
    </row>
    <row r="64" spans="1:10" ht="17.100000000000001" customHeight="1" x14ac:dyDescent="0.25">
      <c r="C64" s="14" t="s">
        <v>25</v>
      </c>
      <c r="D64" s="34"/>
      <c r="E64" s="15">
        <f>COUNTIF(F12:F55,"Không XL")</f>
        <v>44</v>
      </c>
      <c r="F64" s="16">
        <f t="shared" si="3"/>
        <v>100</v>
      </c>
      <c r="G64" s="15">
        <f>COUNTIF(H12:H55,"Không XL")</f>
        <v>2</v>
      </c>
      <c r="H64" s="16">
        <f t="shared" si="4"/>
        <v>4.5454545454545459</v>
      </c>
      <c r="I64" s="16"/>
      <c r="J64" s="17"/>
    </row>
    <row r="65" spans="1:10" ht="9.9499999999999993" customHeight="1" x14ac:dyDescent="0.25">
      <c r="C65" s="18"/>
      <c r="D65" s="18"/>
      <c r="F65" s="19"/>
    </row>
    <row r="66" spans="1:10" ht="17.100000000000001" customHeight="1" x14ac:dyDescent="0.25">
      <c r="E66" s="45" t="s">
        <v>24</v>
      </c>
      <c r="F66" s="45"/>
      <c r="G66" s="45"/>
      <c r="H66" s="45"/>
      <c r="I66" s="45"/>
      <c r="J66" s="45"/>
    </row>
    <row r="67" spans="1:10" ht="17.100000000000001" customHeight="1" x14ac:dyDescent="0.25">
      <c r="A67" s="40" t="s">
        <v>27</v>
      </c>
      <c r="B67" s="40"/>
      <c r="C67" s="40"/>
      <c r="D67" s="40"/>
      <c r="E67" s="40"/>
      <c r="F67" s="40" t="s">
        <v>6</v>
      </c>
      <c r="G67" s="40"/>
      <c r="H67" s="40"/>
      <c r="I67" s="31"/>
      <c r="J67" s="20" t="s">
        <v>20</v>
      </c>
    </row>
    <row r="68" spans="1:10" ht="17.100000000000001" customHeight="1" x14ac:dyDescent="0.25"/>
    <row r="69" spans="1:10" ht="17.100000000000001" customHeight="1" x14ac:dyDescent="0.25"/>
    <row r="70" spans="1:10" ht="17.100000000000001" customHeight="1" x14ac:dyDescent="0.25"/>
    <row r="71" spans="1:10" ht="18" customHeight="1" x14ac:dyDescent="0.25"/>
    <row r="72" spans="1:10" ht="18" customHeight="1" x14ac:dyDescent="0.25"/>
    <row r="73" spans="1:10" ht="18" customHeight="1" x14ac:dyDescent="0.25"/>
    <row r="74" spans="1:10" ht="18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</sheetData>
  <sheetProtection algorithmName="SHA-512" hashValue="kNfYJKMCUn6AGdeSFRVGIZ7jj/dXErz6xhu/MFoHV1ZHwoktLHQNtI/ROZhhtd6MOc5NRvktaqIdLPMpc/4Qag==" saltValue="JYcOnHTz9ViieJrHWbM+M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7:E67"/>
    <mergeCell ref="F67:H67"/>
    <mergeCell ref="C56:J56"/>
    <mergeCell ref="C57:C58"/>
    <mergeCell ref="E57:F57"/>
    <mergeCell ref="G57:H57"/>
    <mergeCell ref="J57:J58"/>
    <mergeCell ref="E66:J66"/>
  </mergeCells>
  <conditionalFormatting sqref="F12:F55">
    <cfRule type="cellIs" dxfId="40" priority="4" stopIfTrue="1" operator="equal">
      <formula>"SVG"</formula>
    </cfRule>
    <cfRule type="cellIs" dxfId="39" priority="5" stopIfTrue="1" operator="equal">
      <formula>"SVXS"</formula>
    </cfRule>
  </conditionalFormatting>
  <conditionalFormatting sqref="H12:H55">
    <cfRule type="cellIs" dxfId="38" priority="2" stopIfTrue="1" operator="equal">
      <formula>"SVG"</formula>
    </cfRule>
    <cfRule type="cellIs" dxfId="37" priority="3" stopIfTrue="1" operator="equal">
      <formula>"SVXS"</formula>
    </cfRule>
  </conditionalFormatting>
  <conditionalFormatting sqref="I12:I55">
    <cfRule type="cellIs" dxfId="36" priority="1" stopIfTrue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4C796-62D2-4741-A903-D76197E82DF8}">
  <dimension ref="A1:O76"/>
  <sheetViews>
    <sheetView topLeftCell="A25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9" width="9.6640625" style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1416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1083</v>
      </c>
      <c r="C12" s="23" t="s">
        <v>1084</v>
      </c>
      <c r="D12" s="24" t="s">
        <v>134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Không XL</v>
      </c>
      <c r="I12" s="29"/>
      <c r="J12" s="30"/>
    </row>
    <row r="13" spans="1:15" s="8" customFormat="1" ht="15.95" customHeight="1" x14ac:dyDescent="0.2">
      <c r="A13" s="21">
        <v>2</v>
      </c>
      <c r="B13" s="22" t="s">
        <v>1085</v>
      </c>
      <c r="C13" s="23" t="s">
        <v>57</v>
      </c>
      <c r="D13" s="24" t="s">
        <v>305</v>
      </c>
      <c r="E13" s="10"/>
      <c r="F13" s="27" t="str">
        <f t="shared" ref="F13:F43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43" si="1">IF(I13&gt;=9,80,IF(I13&gt;=7,70,I13*10))</f>
        <v>0</v>
      </c>
      <c r="H13" s="29" t="str">
        <f t="shared" ref="H13:H43" si="2">IF(AND(G13&gt;=90),"XS",IF(AND(G13&gt;=80),"Tốt",IF(AND(G13&gt;=70),"Khá",IF(AND(G13&gt;=60),"TB",IF(AND(G13&gt;=50),"TB",IF(AND(G13&lt;50),IF(AND(G13&gt;0),"Yếu",IF(AND(G13=0),"Không XL"," "))))))))</f>
        <v>Không XL</v>
      </c>
      <c r="I13" s="29"/>
      <c r="J13" s="30"/>
    </row>
    <row r="14" spans="1:15" s="8" customFormat="1" ht="15.95" customHeight="1" x14ac:dyDescent="0.2">
      <c r="A14" s="21">
        <v>3</v>
      </c>
      <c r="B14" s="22" t="s">
        <v>1086</v>
      </c>
      <c r="C14" s="23" t="s">
        <v>1087</v>
      </c>
      <c r="D14" s="24" t="s">
        <v>215</v>
      </c>
      <c r="E14" s="10"/>
      <c r="F14" s="27" t="str">
        <f t="shared" si="0"/>
        <v>Không XL</v>
      </c>
      <c r="G14" s="28">
        <f t="shared" si="1"/>
        <v>0</v>
      </c>
      <c r="H14" s="29" t="str">
        <f t="shared" si="2"/>
        <v>Không XL</v>
      </c>
      <c r="I14" s="29"/>
      <c r="J14" s="30"/>
    </row>
    <row r="15" spans="1:15" s="8" customFormat="1" ht="15.95" customHeight="1" x14ac:dyDescent="0.2">
      <c r="A15" s="21">
        <v>4</v>
      </c>
      <c r="B15" s="22" t="s">
        <v>1088</v>
      </c>
      <c r="C15" s="23" t="s">
        <v>42</v>
      </c>
      <c r="D15" s="24" t="s">
        <v>530</v>
      </c>
      <c r="E15" s="10"/>
      <c r="F15" s="27" t="str">
        <f t="shared" si="0"/>
        <v>Không XL</v>
      </c>
      <c r="G15" s="28">
        <f t="shared" si="1"/>
        <v>0</v>
      </c>
      <c r="H15" s="29" t="str">
        <f t="shared" si="2"/>
        <v>Không XL</v>
      </c>
      <c r="I15" s="29"/>
      <c r="J15" s="30"/>
    </row>
    <row r="16" spans="1:15" s="8" customFormat="1" ht="15.95" customHeight="1" x14ac:dyDescent="0.2">
      <c r="A16" s="21">
        <v>5</v>
      </c>
      <c r="B16" s="22" t="s">
        <v>1089</v>
      </c>
      <c r="C16" s="23" t="s">
        <v>783</v>
      </c>
      <c r="D16" s="24" t="s">
        <v>252</v>
      </c>
      <c r="E16" s="10"/>
      <c r="F16" s="27" t="str">
        <f t="shared" si="0"/>
        <v>Không XL</v>
      </c>
      <c r="G16" s="28">
        <f t="shared" si="1"/>
        <v>0</v>
      </c>
      <c r="H16" s="29" t="str">
        <f t="shared" si="2"/>
        <v>Không XL</v>
      </c>
      <c r="I16" s="29"/>
      <c r="J16" s="30"/>
    </row>
    <row r="17" spans="1:10" s="8" customFormat="1" ht="15.95" customHeight="1" x14ac:dyDescent="0.2">
      <c r="A17" s="21">
        <v>6</v>
      </c>
      <c r="B17" s="22" t="s">
        <v>1090</v>
      </c>
      <c r="C17" s="23" t="s">
        <v>1091</v>
      </c>
      <c r="D17" s="24" t="s">
        <v>37</v>
      </c>
      <c r="E17" s="10"/>
      <c r="F17" s="27" t="str">
        <f t="shared" si="0"/>
        <v>Không XL</v>
      </c>
      <c r="G17" s="28">
        <f t="shared" si="1"/>
        <v>0</v>
      </c>
      <c r="H17" s="29" t="str">
        <f t="shared" si="2"/>
        <v>Không XL</v>
      </c>
      <c r="I17" s="29"/>
      <c r="J17" s="30"/>
    </row>
    <row r="18" spans="1:10" s="8" customFormat="1" ht="15.95" customHeight="1" x14ac:dyDescent="0.2">
      <c r="A18" s="21">
        <v>7</v>
      </c>
      <c r="B18" s="22" t="s">
        <v>1092</v>
      </c>
      <c r="C18" s="23" t="s">
        <v>1093</v>
      </c>
      <c r="D18" s="24" t="s">
        <v>601</v>
      </c>
      <c r="E18" s="10"/>
      <c r="F18" s="27" t="str">
        <f t="shared" si="0"/>
        <v>Không XL</v>
      </c>
      <c r="G18" s="28">
        <f t="shared" si="1"/>
        <v>0</v>
      </c>
      <c r="H18" s="29" t="str">
        <f t="shared" si="2"/>
        <v>Không XL</v>
      </c>
      <c r="I18" s="29"/>
      <c r="J18" s="30"/>
    </row>
    <row r="19" spans="1:10" s="8" customFormat="1" ht="15.95" customHeight="1" x14ac:dyDescent="0.2">
      <c r="A19" s="21">
        <v>8</v>
      </c>
      <c r="B19" s="22" t="s">
        <v>1094</v>
      </c>
      <c r="C19" s="23" t="s">
        <v>1095</v>
      </c>
      <c r="D19" s="24" t="s">
        <v>43</v>
      </c>
      <c r="E19" s="10"/>
      <c r="F19" s="27" t="str">
        <f t="shared" si="0"/>
        <v>Không XL</v>
      </c>
      <c r="G19" s="28">
        <f t="shared" si="1"/>
        <v>0</v>
      </c>
      <c r="H19" s="29" t="str">
        <f t="shared" si="2"/>
        <v>Không XL</v>
      </c>
      <c r="I19" s="29"/>
      <c r="J19" s="30"/>
    </row>
    <row r="20" spans="1:10" s="8" customFormat="1" ht="15.95" customHeight="1" x14ac:dyDescent="0.2">
      <c r="A20" s="21">
        <v>9</v>
      </c>
      <c r="B20" s="22" t="s">
        <v>1096</v>
      </c>
      <c r="C20" s="23" t="s">
        <v>1097</v>
      </c>
      <c r="D20" s="24" t="s">
        <v>548</v>
      </c>
      <c r="E20" s="10"/>
      <c r="F20" s="27" t="str">
        <f t="shared" si="0"/>
        <v>Không XL</v>
      </c>
      <c r="G20" s="28">
        <f t="shared" si="1"/>
        <v>0</v>
      </c>
      <c r="H20" s="29" t="str">
        <f t="shared" si="2"/>
        <v>Không XL</v>
      </c>
      <c r="I20" s="29"/>
      <c r="J20" s="30"/>
    </row>
    <row r="21" spans="1:10" s="8" customFormat="1" ht="15.95" customHeight="1" x14ac:dyDescent="0.2">
      <c r="A21" s="21">
        <v>10</v>
      </c>
      <c r="B21" s="22" t="s">
        <v>1098</v>
      </c>
      <c r="C21" s="23" t="s">
        <v>357</v>
      </c>
      <c r="D21" s="24" t="s">
        <v>1025</v>
      </c>
      <c r="E21" s="10"/>
      <c r="F21" s="27" t="str">
        <f t="shared" si="0"/>
        <v>Không XL</v>
      </c>
      <c r="G21" s="28">
        <f t="shared" si="1"/>
        <v>0</v>
      </c>
      <c r="H21" s="29" t="str">
        <f t="shared" si="2"/>
        <v>Không XL</v>
      </c>
      <c r="I21" s="29"/>
      <c r="J21" s="30"/>
    </row>
    <row r="22" spans="1:10" s="8" customFormat="1" ht="15.95" customHeight="1" x14ac:dyDescent="0.2">
      <c r="A22" s="21">
        <v>11</v>
      </c>
      <c r="B22" s="22" t="s">
        <v>1099</v>
      </c>
      <c r="C22" s="23" t="s">
        <v>1100</v>
      </c>
      <c r="D22" s="24" t="s">
        <v>58</v>
      </c>
      <c r="E22" s="10"/>
      <c r="F22" s="27" t="str">
        <f t="shared" si="0"/>
        <v>Không XL</v>
      </c>
      <c r="G22" s="28">
        <f t="shared" si="1"/>
        <v>0</v>
      </c>
      <c r="H22" s="29" t="str">
        <f t="shared" si="2"/>
        <v>Không XL</v>
      </c>
      <c r="I22" s="29"/>
      <c r="J22" s="30"/>
    </row>
    <row r="23" spans="1:10" s="8" customFormat="1" ht="15.95" customHeight="1" x14ac:dyDescent="0.2">
      <c r="A23" s="21">
        <v>12</v>
      </c>
      <c r="B23" s="22" t="s">
        <v>1101</v>
      </c>
      <c r="C23" s="23" t="s">
        <v>1102</v>
      </c>
      <c r="D23" s="24" t="s">
        <v>156</v>
      </c>
      <c r="E23" s="10"/>
      <c r="F23" s="27" t="str">
        <f t="shared" si="0"/>
        <v>Không XL</v>
      </c>
      <c r="G23" s="28">
        <f t="shared" si="1"/>
        <v>0</v>
      </c>
      <c r="H23" s="29" t="str">
        <f t="shared" si="2"/>
        <v>Không XL</v>
      </c>
      <c r="I23" s="29"/>
      <c r="J23" s="30"/>
    </row>
    <row r="24" spans="1:10" s="8" customFormat="1" ht="15.95" customHeight="1" x14ac:dyDescent="0.2">
      <c r="A24" s="21">
        <v>13</v>
      </c>
      <c r="B24" s="22" t="s">
        <v>1103</v>
      </c>
      <c r="C24" s="23" t="s">
        <v>1104</v>
      </c>
      <c r="D24" s="24" t="s">
        <v>64</v>
      </c>
      <c r="E24" s="10"/>
      <c r="F24" s="27" t="str">
        <f t="shared" si="0"/>
        <v>Không XL</v>
      </c>
      <c r="G24" s="28">
        <f t="shared" si="1"/>
        <v>0</v>
      </c>
      <c r="H24" s="29" t="str">
        <f t="shared" si="2"/>
        <v>Không XL</v>
      </c>
      <c r="I24" s="29"/>
      <c r="J24" s="30"/>
    </row>
    <row r="25" spans="1:10" s="8" customFormat="1" ht="15.95" customHeight="1" x14ac:dyDescent="0.2">
      <c r="A25" s="21">
        <v>14</v>
      </c>
      <c r="B25" s="22" t="s">
        <v>1105</v>
      </c>
      <c r="C25" s="23" t="s">
        <v>136</v>
      </c>
      <c r="D25" s="24" t="s">
        <v>1106</v>
      </c>
      <c r="E25" s="10"/>
      <c r="F25" s="27" t="str">
        <f t="shared" si="0"/>
        <v>Không XL</v>
      </c>
      <c r="G25" s="28">
        <f t="shared" si="1"/>
        <v>0</v>
      </c>
      <c r="H25" s="29" t="str">
        <f t="shared" si="2"/>
        <v>Không XL</v>
      </c>
      <c r="I25" s="29"/>
      <c r="J25" s="30"/>
    </row>
    <row r="26" spans="1:10" s="8" customFormat="1" ht="15.95" customHeight="1" x14ac:dyDescent="0.2">
      <c r="A26" s="21">
        <v>15</v>
      </c>
      <c r="B26" s="22" t="s">
        <v>1107</v>
      </c>
      <c r="C26" s="23" t="s">
        <v>1108</v>
      </c>
      <c r="D26" s="24" t="s">
        <v>253</v>
      </c>
      <c r="E26" s="10"/>
      <c r="F26" s="27" t="str">
        <f t="shared" si="0"/>
        <v>Không XL</v>
      </c>
      <c r="G26" s="28">
        <f t="shared" si="1"/>
        <v>0</v>
      </c>
      <c r="H26" s="29" t="str">
        <f t="shared" si="2"/>
        <v>Không XL</v>
      </c>
      <c r="I26" s="29"/>
      <c r="J26" s="30"/>
    </row>
    <row r="27" spans="1:10" s="8" customFormat="1" ht="15.95" customHeight="1" x14ac:dyDescent="0.2">
      <c r="A27" s="21">
        <v>16</v>
      </c>
      <c r="B27" s="22" t="s">
        <v>1109</v>
      </c>
      <c r="C27" s="23" t="s">
        <v>1110</v>
      </c>
      <c r="D27" s="24" t="s">
        <v>256</v>
      </c>
      <c r="E27" s="10"/>
      <c r="F27" s="27" t="str">
        <f t="shared" si="0"/>
        <v>Không XL</v>
      </c>
      <c r="G27" s="28">
        <f t="shared" si="1"/>
        <v>0</v>
      </c>
      <c r="H27" s="29" t="str">
        <f t="shared" si="2"/>
        <v>Không XL</v>
      </c>
      <c r="I27" s="29"/>
      <c r="J27" s="30"/>
    </row>
    <row r="28" spans="1:10" s="8" customFormat="1" ht="15.95" customHeight="1" x14ac:dyDescent="0.2">
      <c r="A28" s="21">
        <v>17</v>
      </c>
      <c r="B28" s="22" t="s">
        <v>1111</v>
      </c>
      <c r="C28" s="23" t="s">
        <v>1112</v>
      </c>
      <c r="D28" s="24" t="s">
        <v>167</v>
      </c>
      <c r="E28" s="10"/>
      <c r="F28" s="27" t="str">
        <f t="shared" si="0"/>
        <v>Không XL</v>
      </c>
      <c r="G28" s="28">
        <f t="shared" si="1"/>
        <v>0</v>
      </c>
      <c r="H28" s="29" t="str">
        <f t="shared" si="2"/>
        <v>Không XL</v>
      </c>
      <c r="I28" s="29"/>
      <c r="J28" s="30"/>
    </row>
    <row r="29" spans="1:10" s="8" customFormat="1" ht="15.95" customHeight="1" x14ac:dyDescent="0.2">
      <c r="A29" s="21">
        <v>18</v>
      </c>
      <c r="B29" s="22" t="s">
        <v>1113</v>
      </c>
      <c r="C29" s="23" t="s">
        <v>57</v>
      </c>
      <c r="D29" s="24" t="s">
        <v>170</v>
      </c>
      <c r="E29" s="10"/>
      <c r="F29" s="27" t="str">
        <f t="shared" si="0"/>
        <v>Không XL</v>
      </c>
      <c r="G29" s="28">
        <f t="shared" si="1"/>
        <v>0</v>
      </c>
      <c r="H29" s="29" t="str">
        <f t="shared" si="2"/>
        <v>Không XL</v>
      </c>
      <c r="I29" s="29"/>
      <c r="J29" s="30"/>
    </row>
    <row r="30" spans="1:10" s="8" customFormat="1" ht="15.95" customHeight="1" x14ac:dyDescent="0.2">
      <c r="A30" s="21">
        <v>19</v>
      </c>
      <c r="B30" s="22" t="s">
        <v>1114</v>
      </c>
      <c r="C30" s="23" t="s">
        <v>176</v>
      </c>
      <c r="D30" s="24" t="s">
        <v>1115</v>
      </c>
      <c r="E30" s="10"/>
      <c r="F30" s="27" t="str">
        <f t="shared" si="0"/>
        <v>Không XL</v>
      </c>
      <c r="G30" s="28">
        <f t="shared" si="1"/>
        <v>0</v>
      </c>
      <c r="H30" s="29" t="str">
        <f t="shared" si="2"/>
        <v>Không XL</v>
      </c>
      <c r="I30" s="29"/>
      <c r="J30" s="30"/>
    </row>
    <row r="31" spans="1:10" s="8" customFormat="1" ht="15.95" customHeight="1" x14ac:dyDescent="0.2">
      <c r="A31" s="21">
        <v>20</v>
      </c>
      <c r="B31" s="22" t="s">
        <v>1116</v>
      </c>
      <c r="C31" s="23" t="s">
        <v>233</v>
      </c>
      <c r="D31" s="24" t="s">
        <v>95</v>
      </c>
      <c r="E31" s="10"/>
      <c r="F31" s="27" t="str">
        <f t="shared" si="0"/>
        <v>Không XL</v>
      </c>
      <c r="G31" s="28">
        <f t="shared" si="1"/>
        <v>0</v>
      </c>
      <c r="H31" s="29" t="str">
        <f t="shared" si="2"/>
        <v>Không XL</v>
      </c>
      <c r="I31" s="29"/>
      <c r="J31" s="30"/>
    </row>
    <row r="32" spans="1:10" s="8" customFormat="1" ht="15.95" customHeight="1" x14ac:dyDescent="0.2">
      <c r="A32" s="21">
        <v>21</v>
      </c>
      <c r="B32" s="22" t="s">
        <v>1117</v>
      </c>
      <c r="C32" s="23" t="s">
        <v>1118</v>
      </c>
      <c r="D32" s="24" t="s">
        <v>95</v>
      </c>
      <c r="E32" s="10"/>
      <c r="F32" s="27" t="str">
        <f t="shared" si="0"/>
        <v>Không XL</v>
      </c>
      <c r="G32" s="28">
        <f t="shared" si="1"/>
        <v>0</v>
      </c>
      <c r="H32" s="29" t="str">
        <f t="shared" si="2"/>
        <v>Không XL</v>
      </c>
      <c r="I32" s="29"/>
      <c r="J32" s="30"/>
    </row>
    <row r="33" spans="1:10" s="8" customFormat="1" ht="15.95" customHeight="1" x14ac:dyDescent="0.2">
      <c r="A33" s="21">
        <v>22</v>
      </c>
      <c r="B33" s="22" t="s">
        <v>1119</v>
      </c>
      <c r="C33" s="23" t="s">
        <v>106</v>
      </c>
      <c r="D33" s="24" t="s">
        <v>498</v>
      </c>
      <c r="E33" s="10"/>
      <c r="F33" s="27" t="str">
        <f t="shared" si="0"/>
        <v>Không XL</v>
      </c>
      <c r="G33" s="28">
        <f t="shared" si="1"/>
        <v>0</v>
      </c>
      <c r="H33" s="29" t="str">
        <f t="shared" si="2"/>
        <v>Không XL</v>
      </c>
      <c r="I33" s="29"/>
      <c r="J33" s="30"/>
    </row>
    <row r="34" spans="1:10" s="8" customFormat="1" ht="15.95" customHeight="1" x14ac:dyDescent="0.2">
      <c r="A34" s="21">
        <v>23</v>
      </c>
      <c r="B34" s="22" t="s">
        <v>1120</v>
      </c>
      <c r="C34" s="23" t="s">
        <v>136</v>
      </c>
      <c r="D34" s="24" t="s">
        <v>1121</v>
      </c>
      <c r="E34" s="10"/>
      <c r="F34" s="27" t="str">
        <f t="shared" si="0"/>
        <v>Không XL</v>
      </c>
      <c r="G34" s="28">
        <f t="shared" si="1"/>
        <v>0</v>
      </c>
      <c r="H34" s="29" t="str">
        <f t="shared" si="2"/>
        <v>Không XL</v>
      </c>
      <c r="I34" s="29"/>
      <c r="J34" s="30"/>
    </row>
    <row r="35" spans="1:10" s="8" customFormat="1" ht="15.95" customHeight="1" x14ac:dyDescent="0.2">
      <c r="A35" s="21">
        <v>24</v>
      </c>
      <c r="B35" s="22" t="s">
        <v>1122</v>
      </c>
      <c r="C35" s="23" t="s">
        <v>48</v>
      </c>
      <c r="D35" s="24" t="s">
        <v>104</v>
      </c>
      <c r="E35" s="10"/>
      <c r="F35" s="27" t="str">
        <f t="shared" si="0"/>
        <v>Không XL</v>
      </c>
      <c r="G35" s="28">
        <f>IF(I35&gt;=9,80,IF(I35&gt;=7,70,I35*10))+6</f>
        <v>6</v>
      </c>
      <c r="H35" s="29" t="str">
        <f t="shared" si="2"/>
        <v>Yếu</v>
      </c>
      <c r="I35" s="29"/>
      <c r="J35" s="30" t="s">
        <v>1426</v>
      </c>
    </row>
    <row r="36" spans="1:10" s="8" customFormat="1" ht="15.95" customHeight="1" x14ac:dyDescent="0.2">
      <c r="A36" s="21">
        <v>25</v>
      </c>
      <c r="B36" s="22" t="s">
        <v>1123</v>
      </c>
      <c r="C36" s="23" t="s">
        <v>147</v>
      </c>
      <c r="D36" s="24" t="s">
        <v>104</v>
      </c>
      <c r="E36" s="10"/>
      <c r="F36" s="27" t="str">
        <f t="shared" si="0"/>
        <v>Không XL</v>
      </c>
      <c r="G36" s="28">
        <f t="shared" si="1"/>
        <v>0</v>
      </c>
      <c r="H36" s="29" t="str">
        <f t="shared" si="2"/>
        <v>Không XL</v>
      </c>
      <c r="I36" s="29"/>
      <c r="J36" s="30"/>
    </row>
    <row r="37" spans="1:10" s="8" customFormat="1" ht="15.95" customHeight="1" x14ac:dyDescent="0.2">
      <c r="A37" s="21">
        <v>26</v>
      </c>
      <c r="B37" s="22" t="s">
        <v>1124</v>
      </c>
      <c r="C37" s="23" t="s">
        <v>149</v>
      </c>
      <c r="D37" s="24" t="s">
        <v>187</v>
      </c>
      <c r="E37" s="10"/>
      <c r="F37" s="27" t="str">
        <f t="shared" si="0"/>
        <v>Không XL</v>
      </c>
      <c r="G37" s="28">
        <f>IF(I37&gt;=9,80,IF(I37&gt;=7,70,I37*10))+8</f>
        <v>8</v>
      </c>
      <c r="H37" s="29" t="str">
        <f t="shared" si="2"/>
        <v>Yếu</v>
      </c>
      <c r="I37" s="29"/>
      <c r="J37" s="30" t="s">
        <v>1425</v>
      </c>
    </row>
    <row r="38" spans="1:10" s="8" customFormat="1" ht="15.95" customHeight="1" x14ac:dyDescent="0.2">
      <c r="A38" s="21">
        <v>27</v>
      </c>
      <c r="B38" s="22" t="s">
        <v>1125</v>
      </c>
      <c r="C38" s="23" t="s">
        <v>83</v>
      </c>
      <c r="D38" s="24" t="s">
        <v>192</v>
      </c>
      <c r="E38" s="10"/>
      <c r="F38" s="27" t="str">
        <f t="shared" si="0"/>
        <v>Không XL</v>
      </c>
      <c r="G38" s="28">
        <f t="shared" si="1"/>
        <v>0</v>
      </c>
      <c r="H38" s="29" t="str">
        <f t="shared" si="2"/>
        <v>Không XL</v>
      </c>
      <c r="I38" s="29"/>
      <c r="J38" s="30"/>
    </row>
    <row r="39" spans="1:10" s="8" customFormat="1" ht="15.95" customHeight="1" x14ac:dyDescent="0.2">
      <c r="A39" s="21">
        <v>28</v>
      </c>
      <c r="B39" s="22" t="s">
        <v>1126</v>
      </c>
      <c r="C39" s="23" t="s">
        <v>233</v>
      </c>
      <c r="D39" s="24" t="s">
        <v>384</v>
      </c>
      <c r="E39" s="10"/>
      <c r="F39" s="27" t="str">
        <f t="shared" si="0"/>
        <v>Không XL</v>
      </c>
      <c r="G39" s="28">
        <f t="shared" si="1"/>
        <v>0</v>
      </c>
      <c r="H39" s="29" t="str">
        <f t="shared" si="2"/>
        <v>Không XL</v>
      </c>
      <c r="I39" s="29"/>
      <c r="J39" s="30"/>
    </row>
    <row r="40" spans="1:10" s="8" customFormat="1" ht="15.95" customHeight="1" x14ac:dyDescent="0.2">
      <c r="A40" s="21">
        <v>29</v>
      </c>
      <c r="B40" s="22" t="s">
        <v>1127</v>
      </c>
      <c r="C40" s="23" t="s">
        <v>42</v>
      </c>
      <c r="D40" s="24" t="s">
        <v>1128</v>
      </c>
      <c r="E40" s="10"/>
      <c r="F40" s="27" t="str">
        <f t="shared" si="0"/>
        <v>Không XL</v>
      </c>
      <c r="G40" s="28">
        <f>IF(I40&gt;=9,80,IF(I40&gt;=7,70,I40*10))+6</f>
        <v>6</v>
      </c>
      <c r="H40" s="29" t="str">
        <f t="shared" si="2"/>
        <v>Yếu</v>
      </c>
      <c r="I40" s="29"/>
      <c r="J40" s="30" t="s">
        <v>1427</v>
      </c>
    </row>
    <row r="41" spans="1:10" s="8" customFormat="1" ht="15.95" customHeight="1" x14ac:dyDescent="0.2">
      <c r="A41" s="21">
        <v>30</v>
      </c>
      <c r="B41" s="22" t="s">
        <v>1129</v>
      </c>
      <c r="C41" s="23" t="s">
        <v>1130</v>
      </c>
      <c r="D41" s="24" t="s">
        <v>1131</v>
      </c>
      <c r="E41" s="10"/>
      <c r="F41" s="27" t="str">
        <f t="shared" si="0"/>
        <v>Không XL</v>
      </c>
      <c r="G41" s="28">
        <f t="shared" si="1"/>
        <v>0</v>
      </c>
      <c r="H41" s="29" t="str">
        <f t="shared" si="2"/>
        <v>Không XL</v>
      </c>
      <c r="I41" s="29"/>
      <c r="J41" s="30"/>
    </row>
    <row r="42" spans="1:10" s="8" customFormat="1" ht="15.95" customHeight="1" x14ac:dyDescent="0.2">
      <c r="A42" s="21">
        <v>31</v>
      </c>
      <c r="B42" s="22" t="s">
        <v>1132</v>
      </c>
      <c r="C42" s="23" t="s">
        <v>667</v>
      </c>
      <c r="D42" s="24" t="s">
        <v>297</v>
      </c>
      <c r="E42" s="10"/>
      <c r="F42" s="27" t="str">
        <f t="shared" si="0"/>
        <v>Không XL</v>
      </c>
      <c r="G42" s="28">
        <f t="shared" si="1"/>
        <v>0</v>
      </c>
      <c r="H42" s="29" t="str">
        <f t="shared" si="2"/>
        <v>Không XL</v>
      </c>
      <c r="I42" s="29"/>
      <c r="J42" s="30"/>
    </row>
    <row r="43" spans="1:10" s="8" customFormat="1" ht="15.95" customHeight="1" x14ac:dyDescent="0.2">
      <c r="A43" s="21">
        <v>32</v>
      </c>
      <c r="B43" s="22" t="s">
        <v>1133</v>
      </c>
      <c r="C43" s="23" t="s">
        <v>1073</v>
      </c>
      <c r="D43" s="24" t="s">
        <v>208</v>
      </c>
      <c r="E43" s="10"/>
      <c r="F43" s="27" t="str">
        <f t="shared" si="0"/>
        <v>Không XL</v>
      </c>
      <c r="G43" s="28">
        <f t="shared" si="1"/>
        <v>0</v>
      </c>
      <c r="H43" s="29" t="str">
        <f t="shared" si="2"/>
        <v>Không XL</v>
      </c>
      <c r="I43" s="29"/>
      <c r="J43" s="30"/>
    </row>
    <row r="44" spans="1:10" ht="18" customHeight="1" x14ac:dyDescent="0.25">
      <c r="C44" s="41" t="s">
        <v>11</v>
      </c>
      <c r="D44" s="41"/>
      <c r="E44" s="41"/>
      <c r="F44" s="41"/>
      <c r="G44" s="41"/>
      <c r="H44" s="41"/>
      <c r="I44" s="41"/>
      <c r="J44" s="41"/>
    </row>
    <row r="45" spans="1:10" ht="17.100000000000001" customHeight="1" x14ac:dyDescent="0.25">
      <c r="C45" s="42" t="s">
        <v>12</v>
      </c>
      <c r="D45" s="11"/>
      <c r="E45" s="43" t="s">
        <v>6</v>
      </c>
      <c r="F45" s="44"/>
      <c r="G45" s="43" t="s">
        <v>7</v>
      </c>
      <c r="H45" s="44"/>
      <c r="I45" s="32"/>
      <c r="J45" s="42" t="s">
        <v>8</v>
      </c>
    </row>
    <row r="46" spans="1:10" s="8" customFormat="1" ht="17.100000000000001" customHeight="1" x14ac:dyDescent="0.2">
      <c r="C46" s="42"/>
      <c r="D46" s="12"/>
      <c r="E46" s="9" t="s">
        <v>13</v>
      </c>
      <c r="F46" s="13" t="s">
        <v>14</v>
      </c>
      <c r="G46" s="9" t="s">
        <v>13</v>
      </c>
      <c r="H46" s="13" t="s">
        <v>14</v>
      </c>
      <c r="I46" s="13"/>
      <c r="J46" s="42"/>
    </row>
    <row r="47" spans="1:10" ht="17.100000000000001" customHeight="1" x14ac:dyDescent="0.25">
      <c r="C47" s="14" t="s">
        <v>15</v>
      </c>
      <c r="D47" s="34"/>
      <c r="E47" s="15">
        <f>COUNTIF(F12:F43,"XS")</f>
        <v>0</v>
      </c>
      <c r="F47" s="16">
        <f>E47*100/$A$43</f>
        <v>0</v>
      </c>
      <c r="G47" s="15">
        <f>COUNTIF(H12:H43,"XS")</f>
        <v>0</v>
      </c>
      <c r="H47" s="16">
        <f>G47*100/$A$43</f>
        <v>0</v>
      </c>
      <c r="I47" s="16"/>
      <c r="J47" s="17"/>
    </row>
    <row r="48" spans="1:10" ht="17.100000000000001" customHeight="1" x14ac:dyDescent="0.25">
      <c r="C48" s="14" t="s">
        <v>16</v>
      </c>
      <c r="D48" s="34"/>
      <c r="E48" s="15">
        <f>COUNTIF(F12:F43,"Tốt")</f>
        <v>0</v>
      </c>
      <c r="F48" s="16">
        <f t="shared" ref="F48:F52" si="3">E48*100/$A$43</f>
        <v>0</v>
      </c>
      <c r="G48" s="15">
        <f>COUNTIF(H12:H43,"Tốt")</f>
        <v>0</v>
      </c>
      <c r="H48" s="16">
        <f t="shared" ref="H48:H52" si="4">G48*100/$A$43</f>
        <v>0</v>
      </c>
      <c r="I48" s="16"/>
      <c r="J48" s="17"/>
    </row>
    <row r="49" spans="1:10" ht="17.100000000000001" customHeight="1" x14ac:dyDescent="0.25">
      <c r="C49" s="14" t="s">
        <v>17</v>
      </c>
      <c r="D49" s="34"/>
      <c r="E49" s="15">
        <f>COUNTIF(F12:F43,"Khá")</f>
        <v>0</v>
      </c>
      <c r="F49" s="16">
        <f t="shared" si="3"/>
        <v>0</v>
      </c>
      <c r="G49" s="15">
        <f>COUNTIF(H12:H43,"Khá")</f>
        <v>0</v>
      </c>
      <c r="H49" s="16">
        <f t="shared" si="4"/>
        <v>0</v>
      </c>
      <c r="I49" s="16"/>
      <c r="J49" s="17"/>
    </row>
    <row r="50" spans="1:10" ht="17.100000000000001" customHeight="1" x14ac:dyDescent="0.25">
      <c r="C50" s="14" t="s">
        <v>18</v>
      </c>
      <c r="D50" s="34"/>
      <c r="E50" s="15">
        <f>COUNTIF(F12:F43,"TB")</f>
        <v>0</v>
      </c>
      <c r="F50" s="16">
        <f t="shared" si="3"/>
        <v>0</v>
      </c>
      <c r="G50" s="15">
        <f>COUNTIF(H12:H43,"TB")</f>
        <v>0</v>
      </c>
      <c r="H50" s="16">
        <f t="shared" si="4"/>
        <v>0</v>
      </c>
      <c r="I50" s="16"/>
      <c r="J50" s="17"/>
    </row>
    <row r="51" spans="1:10" ht="17.100000000000001" customHeight="1" x14ac:dyDescent="0.25">
      <c r="C51" s="14" t="s">
        <v>19</v>
      </c>
      <c r="D51" s="34"/>
      <c r="E51" s="15">
        <f>COUNTIF(F12:F43,"Yếu")</f>
        <v>0</v>
      </c>
      <c r="F51" s="16">
        <f t="shared" si="3"/>
        <v>0</v>
      </c>
      <c r="G51" s="15">
        <f>COUNTIF(H12:H43,"Yếu")</f>
        <v>3</v>
      </c>
      <c r="H51" s="16">
        <f t="shared" si="4"/>
        <v>9.375</v>
      </c>
      <c r="I51" s="16"/>
      <c r="J51" s="17"/>
    </row>
    <row r="52" spans="1:10" ht="17.100000000000001" customHeight="1" x14ac:dyDescent="0.25">
      <c r="C52" s="14" t="s">
        <v>25</v>
      </c>
      <c r="D52" s="34"/>
      <c r="E52" s="15">
        <f>COUNTIF(F12:F43,"Không XL")</f>
        <v>32</v>
      </c>
      <c r="F52" s="16">
        <f t="shared" si="3"/>
        <v>100</v>
      </c>
      <c r="G52" s="15">
        <f>COUNTIF(H12:H43,"Không XL")</f>
        <v>29</v>
      </c>
      <c r="H52" s="16">
        <f t="shared" si="4"/>
        <v>90.625</v>
      </c>
      <c r="I52" s="16"/>
      <c r="J52" s="17"/>
    </row>
    <row r="53" spans="1:10" ht="9.9499999999999993" customHeight="1" x14ac:dyDescent="0.25">
      <c r="C53" s="18"/>
      <c r="D53" s="18"/>
      <c r="F53" s="19"/>
    </row>
    <row r="54" spans="1:10" ht="17.100000000000001" customHeight="1" x14ac:dyDescent="0.25">
      <c r="E54" s="45" t="s">
        <v>24</v>
      </c>
      <c r="F54" s="45"/>
      <c r="G54" s="45"/>
      <c r="H54" s="45"/>
      <c r="I54" s="45"/>
      <c r="J54" s="45"/>
    </row>
    <row r="55" spans="1:10" ht="17.100000000000001" customHeight="1" x14ac:dyDescent="0.25">
      <c r="A55" s="40" t="s">
        <v>27</v>
      </c>
      <c r="B55" s="40"/>
      <c r="C55" s="40"/>
      <c r="D55" s="40"/>
      <c r="E55" s="40"/>
      <c r="F55" s="40" t="s">
        <v>6</v>
      </c>
      <c r="G55" s="40"/>
      <c r="H55" s="40"/>
      <c r="I55" s="31"/>
      <c r="J55" s="20" t="s">
        <v>20</v>
      </c>
    </row>
    <row r="56" spans="1:10" ht="17.100000000000001" customHeight="1" x14ac:dyDescent="0.25"/>
    <row r="57" spans="1:10" ht="17.100000000000001" customHeight="1" x14ac:dyDescent="0.25"/>
    <row r="58" spans="1:10" ht="17.100000000000001" customHeight="1" x14ac:dyDescent="0.25"/>
    <row r="59" spans="1:10" ht="18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</sheetData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5:E55"/>
    <mergeCell ref="F55:H55"/>
    <mergeCell ref="C44:J44"/>
    <mergeCell ref="C45:C46"/>
    <mergeCell ref="E45:F45"/>
    <mergeCell ref="G45:H45"/>
    <mergeCell ref="J45:J46"/>
    <mergeCell ref="E54:J54"/>
  </mergeCells>
  <conditionalFormatting sqref="F12:F43">
    <cfRule type="cellIs" dxfId="35" priority="3" stopIfTrue="1" operator="equal">
      <formula>"SVG"</formula>
    </cfRule>
    <cfRule type="cellIs" dxfId="34" priority="4" stopIfTrue="1" operator="equal">
      <formula>"SVXS"</formula>
    </cfRule>
  </conditionalFormatting>
  <conditionalFormatting sqref="H12:I43">
    <cfRule type="cellIs" dxfId="33" priority="1" stopIfTrue="1" operator="equal">
      <formula>"SVG"</formula>
    </cfRule>
    <cfRule type="cellIs" dxfId="32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0FC71-0563-4375-9111-6A6D6B4C717D}">
  <dimension ref="A1:O74"/>
  <sheetViews>
    <sheetView topLeftCell="A22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9" width="9.6640625" style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1417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1188</v>
      </c>
      <c r="C12" s="23" t="s">
        <v>70</v>
      </c>
      <c r="D12" s="24" t="s">
        <v>134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Không XL</v>
      </c>
      <c r="I12" s="29"/>
      <c r="J12" s="30"/>
    </row>
    <row r="13" spans="1:15" s="8" customFormat="1" ht="15.95" customHeight="1" x14ac:dyDescent="0.2">
      <c r="A13" s="21">
        <v>2</v>
      </c>
      <c r="B13" s="22" t="s">
        <v>1189</v>
      </c>
      <c r="C13" s="23" t="s">
        <v>557</v>
      </c>
      <c r="D13" s="24" t="s">
        <v>305</v>
      </c>
      <c r="E13" s="10"/>
      <c r="F13" s="27" t="str">
        <f t="shared" ref="F13:F41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>IF(I13&gt;=9,80,IF(I13&gt;=7,70,I13*10))+4</f>
        <v>4</v>
      </c>
      <c r="H13" s="29" t="str">
        <f t="shared" ref="H13:H41" si="1">IF(AND(G13&gt;=90),"XS",IF(AND(G13&gt;=80),"Tốt",IF(AND(G13&gt;=70),"Khá",IF(AND(G13&gt;=60),"TB",IF(AND(G13&gt;=50),"TB",IF(AND(G13&lt;50),IF(AND(G13&gt;0),"Yếu",IF(AND(G13=0),"Không XL"," "))))))))</f>
        <v>Yếu</v>
      </c>
      <c r="I13" s="29"/>
      <c r="J13" s="30" t="s">
        <v>1432</v>
      </c>
    </row>
    <row r="14" spans="1:15" s="8" customFormat="1" ht="15.95" customHeight="1" x14ac:dyDescent="0.2">
      <c r="A14" s="21">
        <v>3</v>
      </c>
      <c r="B14" s="22" t="s">
        <v>1190</v>
      </c>
      <c r="C14" s="23" t="s">
        <v>312</v>
      </c>
      <c r="D14" s="24" t="s">
        <v>1191</v>
      </c>
      <c r="E14" s="10"/>
      <c r="F14" s="27" t="str">
        <f t="shared" si="0"/>
        <v>Không XL</v>
      </c>
      <c r="G14" s="28">
        <f t="shared" ref="G14:G41" si="2">IF(I14&gt;=9,80,IF(I14&gt;=7,70,I14*10))</f>
        <v>0</v>
      </c>
      <c r="H14" s="29" t="str">
        <f t="shared" si="1"/>
        <v>Không XL</v>
      </c>
      <c r="I14" s="29"/>
      <c r="J14" s="30"/>
    </row>
    <row r="15" spans="1:15" s="8" customFormat="1" ht="15.95" customHeight="1" x14ac:dyDescent="0.2">
      <c r="A15" s="21">
        <v>4</v>
      </c>
      <c r="B15" s="22" t="s">
        <v>1192</v>
      </c>
      <c r="C15" s="23" t="s">
        <v>1193</v>
      </c>
      <c r="D15" s="24" t="s">
        <v>221</v>
      </c>
      <c r="E15" s="10"/>
      <c r="F15" s="27" t="str">
        <f t="shared" si="0"/>
        <v>Không XL</v>
      </c>
      <c r="G15" s="28">
        <f t="shared" si="2"/>
        <v>0</v>
      </c>
      <c r="H15" s="29" t="str">
        <f t="shared" si="1"/>
        <v>Không XL</v>
      </c>
      <c r="I15" s="29"/>
      <c r="J15" s="30"/>
    </row>
    <row r="16" spans="1:15" s="8" customFormat="1" ht="15.95" customHeight="1" x14ac:dyDescent="0.2">
      <c r="A16" s="21">
        <v>5</v>
      </c>
      <c r="B16" s="22" t="s">
        <v>1194</v>
      </c>
      <c r="C16" s="23" t="s">
        <v>1195</v>
      </c>
      <c r="D16" s="24" t="s">
        <v>37</v>
      </c>
      <c r="E16" s="10"/>
      <c r="F16" s="27" t="str">
        <f t="shared" si="0"/>
        <v>Không XL</v>
      </c>
      <c r="G16" s="28">
        <f t="shared" si="2"/>
        <v>0</v>
      </c>
      <c r="H16" s="29" t="str">
        <f t="shared" si="1"/>
        <v>Không XL</v>
      </c>
      <c r="I16" s="29"/>
      <c r="J16" s="30"/>
    </row>
    <row r="17" spans="1:10" s="8" customFormat="1" ht="15.95" customHeight="1" x14ac:dyDescent="0.2">
      <c r="A17" s="21">
        <v>6</v>
      </c>
      <c r="B17" s="22" t="s">
        <v>1196</v>
      </c>
      <c r="C17" s="23" t="s">
        <v>136</v>
      </c>
      <c r="D17" s="24" t="s">
        <v>817</v>
      </c>
      <c r="E17" s="10"/>
      <c r="F17" s="27" t="str">
        <f t="shared" si="0"/>
        <v>Không XL</v>
      </c>
      <c r="G17" s="28">
        <f t="shared" si="2"/>
        <v>0</v>
      </c>
      <c r="H17" s="29" t="str">
        <f t="shared" si="1"/>
        <v>Không XL</v>
      </c>
      <c r="I17" s="29"/>
      <c r="J17" s="30"/>
    </row>
    <row r="18" spans="1:10" s="8" customFormat="1" ht="15.95" customHeight="1" x14ac:dyDescent="0.2">
      <c r="A18" s="21">
        <v>7</v>
      </c>
      <c r="B18" s="22" t="s">
        <v>1197</v>
      </c>
      <c r="C18" s="23" t="s">
        <v>1198</v>
      </c>
      <c r="D18" s="24" t="s">
        <v>1199</v>
      </c>
      <c r="E18" s="10"/>
      <c r="F18" s="27" t="str">
        <f t="shared" si="0"/>
        <v>Không XL</v>
      </c>
      <c r="G18" s="28">
        <f t="shared" si="2"/>
        <v>0</v>
      </c>
      <c r="H18" s="29" t="str">
        <f t="shared" si="1"/>
        <v>Không XL</v>
      </c>
      <c r="I18" s="29"/>
      <c r="J18" s="30"/>
    </row>
    <row r="19" spans="1:10" s="8" customFormat="1" ht="15.95" customHeight="1" x14ac:dyDescent="0.2">
      <c r="A19" s="21">
        <v>8</v>
      </c>
      <c r="B19" s="22" t="s">
        <v>1200</v>
      </c>
      <c r="C19" s="23" t="s">
        <v>1201</v>
      </c>
      <c r="D19" s="24" t="s">
        <v>601</v>
      </c>
      <c r="E19" s="10"/>
      <c r="F19" s="27" t="str">
        <f t="shared" si="0"/>
        <v>Không XL</v>
      </c>
      <c r="G19" s="28">
        <f t="shared" si="2"/>
        <v>0</v>
      </c>
      <c r="H19" s="29" t="str">
        <f t="shared" si="1"/>
        <v>Không XL</v>
      </c>
      <c r="I19" s="29"/>
      <c r="J19" s="30"/>
    </row>
    <row r="20" spans="1:10" s="8" customFormat="1" ht="15.95" customHeight="1" x14ac:dyDescent="0.2">
      <c r="A20" s="21">
        <v>9</v>
      </c>
      <c r="B20" s="22" t="s">
        <v>1202</v>
      </c>
      <c r="C20" s="23" t="s">
        <v>162</v>
      </c>
      <c r="D20" s="24" t="s">
        <v>601</v>
      </c>
      <c r="E20" s="10"/>
      <c r="F20" s="27" t="str">
        <f t="shared" si="0"/>
        <v>Không XL</v>
      </c>
      <c r="G20" s="28">
        <f>IF(I20&gt;=9,80,IF(I20&gt;=7,70,I20*10))+4</f>
        <v>4</v>
      </c>
      <c r="H20" s="29" t="str">
        <f t="shared" si="1"/>
        <v>Yếu</v>
      </c>
      <c r="I20" s="29"/>
      <c r="J20" s="30" t="s">
        <v>1430</v>
      </c>
    </row>
    <row r="21" spans="1:10" s="8" customFormat="1" ht="15.95" customHeight="1" x14ac:dyDescent="0.2">
      <c r="A21" s="21">
        <v>10</v>
      </c>
      <c r="B21" s="22" t="s">
        <v>1203</v>
      </c>
      <c r="C21" s="23" t="s">
        <v>57</v>
      </c>
      <c r="D21" s="24" t="s">
        <v>52</v>
      </c>
      <c r="E21" s="10"/>
      <c r="F21" s="27" t="str">
        <f t="shared" si="0"/>
        <v>Không XL</v>
      </c>
      <c r="G21" s="28">
        <f t="shared" si="2"/>
        <v>0</v>
      </c>
      <c r="H21" s="29" t="str">
        <f t="shared" si="1"/>
        <v>Không XL</v>
      </c>
      <c r="I21" s="29"/>
      <c r="J21" s="30"/>
    </row>
    <row r="22" spans="1:10" s="8" customFormat="1" ht="15.95" customHeight="1" x14ac:dyDescent="0.2">
      <c r="A22" s="21">
        <v>11</v>
      </c>
      <c r="B22" s="22" t="s">
        <v>1204</v>
      </c>
      <c r="C22" s="23" t="s">
        <v>1205</v>
      </c>
      <c r="D22" s="24" t="s">
        <v>55</v>
      </c>
      <c r="E22" s="10"/>
      <c r="F22" s="27" t="str">
        <f t="shared" si="0"/>
        <v>Không XL</v>
      </c>
      <c r="G22" s="28">
        <f>IF(I22&gt;=9,80,IF(I22&gt;=7,70,I22*10))+6</f>
        <v>6</v>
      </c>
      <c r="H22" s="29" t="str">
        <f t="shared" si="1"/>
        <v>Yếu</v>
      </c>
      <c r="I22" s="29"/>
      <c r="J22" s="30" t="s">
        <v>1426</v>
      </c>
    </row>
    <row r="23" spans="1:10" s="8" customFormat="1" ht="15.95" customHeight="1" x14ac:dyDescent="0.2">
      <c r="A23" s="21">
        <v>12</v>
      </c>
      <c r="B23" s="22" t="s">
        <v>1206</v>
      </c>
      <c r="C23" s="23" t="s">
        <v>1207</v>
      </c>
      <c r="D23" s="24" t="s">
        <v>58</v>
      </c>
      <c r="E23" s="10"/>
      <c r="F23" s="27" t="str">
        <f t="shared" si="0"/>
        <v>Không XL</v>
      </c>
      <c r="G23" s="28">
        <f t="shared" si="2"/>
        <v>0</v>
      </c>
      <c r="H23" s="29" t="str">
        <f t="shared" si="1"/>
        <v>Không XL</v>
      </c>
      <c r="I23" s="29"/>
      <c r="J23" s="30"/>
    </row>
    <row r="24" spans="1:10" s="8" customFormat="1" ht="15.95" customHeight="1" x14ac:dyDescent="0.2">
      <c r="A24" s="21">
        <v>13</v>
      </c>
      <c r="B24" s="22" t="s">
        <v>1208</v>
      </c>
      <c r="C24" s="23" t="s">
        <v>491</v>
      </c>
      <c r="D24" s="24" t="s">
        <v>153</v>
      </c>
      <c r="E24" s="10"/>
      <c r="F24" s="27" t="str">
        <f t="shared" si="0"/>
        <v>Không XL</v>
      </c>
      <c r="G24" s="28">
        <f t="shared" si="2"/>
        <v>0</v>
      </c>
      <c r="H24" s="29" t="str">
        <f t="shared" si="1"/>
        <v>Không XL</v>
      </c>
      <c r="I24" s="29"/>
      <c r="J24" s="30"/>
    </row>
    <row r="25" spans="1:10" s="8" customFormat="1" ht="15.95" customHeight="1" x14ac:dyDescent="0.2">
      <c r="A25" s="21">
        <v>14</v>
      </c>
      <c r="B25" s="22" t="s">
        <v>1209</v>
      </c>
      <c r="C25" s="23" t="s">
        <v>832</v>
      </c>
      <c r="D25" s="24" t="s">
        <v>64</v>
      </c>
      <c r="E25" s="10"/>
      <c r="F25" s="27" t="str">
        <f t="shared" si="0"/>
        <v>Không XL</v>
      </c>
      <c r="G25" s="28">
        <f t="shared" si="2"/>
        <v>0</v>
      </c>
      <c r="H25" s="29" t="str">
        <f t="shared" si="1"/>
        <v>Không XL</v>
      </c>
      <c r="I25" s="29"/>
      <c r="J25" s="30"/>
    </row>
    <row r="26" spans="1:10" s="8" customFormat="1" ht="15.95" customHeight="1" x14ac:dyDescent="0.2">
      <c r="A26" s="21">
        <v>15</v>
      </c>
      <c r="B26" s="22" t="s">
        <v>1210</v>
      </c>
      <c r="C26" s="23" t="s">
        <v>1211</v>
      </c>
      <c r="D26" s="24" t="s">
        <v>68</v>
      </c>
      <c r="E26" s="10"/>
      <c r="F26" s="27" t="str">
        <f t="shared" si="0"/>
        <v>Không XL</v>
      </c>
      <c r="G26" s="28">
        <f t="shared" si="2"/>
        <v>0</v>
      </c>
      <c r="H26" s="29" t="str">
        <f t="shared" si="1"/>
        <v>Không XL</v>
      </c>
      <c r="I26" s="29"/>
      <c r="J26" s="30"/>
    </row>
    <row r="27" spans="1:10" s="8" customFormat="1" ht="15.95" customHeight="1" x14ac:dyDescent="0.2">
      <c r="A27" s="21">
        <v>16</v>
      </c>
      <c r="B27" s="22" t="s">
        <v>1212</v>
      </c>
      <c r="C27" s="23" t="s">
        <v>1213</v>
      </c>
      <c r="D27" s="24" t="s">
        <v>81</v>
      </c>
      <c r="E27" s="10"/>
      <c r="F27" s="27" t="str">
        <f t="shared" si="0"/>
        <v>Không XL</v>
      </c>
      <c r="G27" s="28">
        <f t="shared" si="2"/>
        <v>0</v>
      </c>
      <c r="H27" s="29" t="str">
        <f t="shared" si="1"/>
        <v>Không XL</v>
      </c>
      <c r="I27" s="29"/>
      <c r="J27" s="30"/>
    </row>
    <row r="28" spans="1:10" s="8" customFormat="1" ht="15.95" customHeight="1" x14ac:dyDescent="0.2">
      <c r="A28" s="21">
        <v>17</v>
      </c>
      <c r="B28" s="22" t="s">
        <v>1214</v>
      </c>
      <c r="C28" s="23" t="s">
        <v>149</v>
      </c>
      <c r="D28" s="24" t="s">
        <v>167</v>
      </c>
      <c r="E28" s="10"/>
      <c r="F28" s="27" t="str">
        <f t="shared" si="0"/>
        <v>Không XL</v>
      </c>
      <c r="G28" s="28">
        <f>IF(I28&gt;=9,80,IF(I28&gt;=7,70,I28*10))+8</f>
        <v>8</v>
      </c>
      <c r="H28" s="29" t="str">
        <f t="shared" si="1"/>
        <v>Yếu</v>
      </c>
      <c r="I28" s="29"/>
      <c r="J28" s="30" t="s">
        <v>1425</v>
      </c>
    </row>
    <row r="29" spans="1:10" s="8" customFormat="1" ht="15.95" customHeight="1" x14ac:dyDescent="0.2">
      <c r="A29" s="21">
        <v>18</v>
      </c>
      <c r="B29" s="22" t="s">
        <v>1215</v>
      </c>
      <c r="C29" s="23" t="s">
        <v>505</v>
      </c>
      <c r="D29" s="24" t="s">
        <v>1216</v>
      </c>
      <c r="E29" s="10"/>
      <c r="F29" s="27" t="str">
        <f t="shared" si="0"/>
        <v>Không XL</v>
      </c>
      <c r="G29" s="28">
        <f t="shared" si="2"/>
        <v>0</v>
      </c>
      <c r="H29" s="29" t="str">
        <f t="shared" si="1"/>
        <v>Không XL</v>
      </c>
      <c r="I29" s="29"/>
      <c r="J29" s="30"/>
    </row>
    <row r="30" spans="1:10" s="8" customFormat="1" ht="15.95" customHeight="1" x14ac:dyDescent="0.2">
      <c r="A30" s="21">
        <v>19</v>
      </c>
      <c r="B30" s="22" t="s">
        <v>1217</v>
      </c>
      <c r="C30" s="23" t="s">
        <v>1218</v>
      </c>
      <c r="D30" s="24" t="s">
        <v>173</v>
      </c>
      <c r="E30" s="10"/>
      <c r="F30" s="27" t="str">
        <f t="shared" si="0"/>
        <v>Không XL</v>
      </c>
      <c r="G30" s="28">
        <f t="shared" si="2"/>
        <v>0</v>
      </c>
      <c r="H30" s="29" t="str">
        <f t="shared" si="1"/>
        <v>Không XL</v>
      </c>
      <c r="I30" s="29"/>
      <c r="J30" s="30"/>
    </row>
    <row r="31" spans="1:10" s="8" customFormat="1" ht="15.95" customHeight="1" x14ac:dyDescent="0.2">
      <c r="A31" s="21">
        <v>20</v>
      </c>
      <c r="B31" s="22" t="s">
        <v>1219</v>
      </c>
      <c r="C31" s="23" t="s">
        <v>1220</v>
      </c>
      <c r="D31" s="24" t="s">
        <v>1221</v>
      </c>
      <c r="E31" s="10"/>
      <c r="F31" s="27" t="str">
        <f t="shared" si="0"/>
        <v>Không XL</v>
      </c>
      <c r="G31" s="28">
        <f t="shared" si="2"/>
        <v>0</v>
      </c>
      <c r="H31" s="29" t="str">
        <f t="shared" si="1"/>
        <v>Không XL</v>
      </c>
      <c r="I31" s="29"/>
      <c r="J31" s="30"/>
    </row>
    <row r="32" spans="1:10" s="8" customFormat="1" ht="15.95" customHeight="1" x14ac:dyDescent="0.2">
      <c r="A32" s="21">
        <v>21</v>
      </c>
      <c r="B32" s="22" t="s">
        <v>1222</v>
      </c>
      <c r="C32" s="23" t="s">
        <v>1223</v>
      </c>
      <c r="D32" s="24" t="s">
        <v>1224</v>
      </c>
      <c r="E32" s="10"/>
      <c r="F32" s="27" t="str">
        <f t="shared" si="0"/>
        <v>Không XL</v>
      </c>
      <c r="G32" s="28">
        <f t="shared" si="2"/>
        <v>0</v>
      </c>
      <c r="H32" s="29" t="str">
        <f t="shared" si="1"/>
        <v>Không XL</v>
      </c>
      <c r="I32" s="29"/>
      <c r="J32" s="30"/>
    </row>
    <row r="33" spans="1:10" s="8" customFormat="1" ht="15.95" customHeight="1" x14ac:dyDescent="0.2">
      <c r="A33" s="21">
        <v>22</v>
      </c>
      <c r="B33" s="22" t="s">
        <v>1225</v>
      </c>
      <c r="C33" s="23" t="s">
        <v>1226</v>
      </c>
      <c r="D33" s="24" t="s">
        <v>95</v>
      </c>
      <c r="E33" s="10"/>
      <c r="F33" s="27" t="str">
        <f t="shared" si="0"/>
        <v>Không XL</v>
      </c>
      <c r="G33" s="28">
        <f t="shared" si="2"/>
        <v>0</v>
      </c>
      <c r="H33" s="29" t="str">
        <f t="shared" si="1"/>
        <v>Không XL</v>
      </c>
      <c r="I33" s="29"/>
      <c r="J33" s="30"/>
    </row>
    <row r="34" spans="1:10" s="8" customFormat="1" ht="15.95" customHeight="1" x14ac:dyDescent="0.2">
      <c r="A34" s="21">
        <v>23</v>
      </c>
      <c r="B34" s="22" t="s">
        <v>1227</v>
      </c>
      <c r="C34" s="23" t="s">
        <v>1228</v>
      </c>
      <c r="D34" s="24" t="s">
        <v>270</v>
      </c>
      <c r="E34" s="10"/>
      <c r="F34" s="27" t="str">
        <f t="shared" si="0"/>
        <v>Không XL</v>
      </c>
      <c r="G34" s="28">
        <f>IF(I34&gt;=9,80,IF(I34&gt;=7,70,I34*10))+4</f>
        <v>4</v>
      </c>
      <c r="H34" s="29" t="str">
        <f t="shared" si="1"/>
        <v>Yếu</v>
      </c>
      <c r="I34" s="29"/>
      <c r="J34" s="30" t="s">
        <v>1431</v>
      </c>
    </row>
    <row r="35" spans="1:10" s="8" customFormat="1" ht="15.95" customHeight="1" x14ac:dyDescent="0.2">
      <c r="A35" s="21">
        <v>24</v>
      </c>
      <c r="B35" s="22" t="s">
        <v>1229</v>
      </c>
      <c r="C35" s="23" t="s">
        <v>415</v>
      </c>
      <c r="D35" s="24" t="s">
        <v>784</v>
      </c>
      <c r="E35" s="10"/>
      <c r="F35" s="27" t="str">
        <f t="shared" si="0"/>
        <v>Không XL</v>
      </c>
      <c r="G35" s="28">
        <f t="shared" si="2"/>
        <v>0</v>
      </c>
      <c r="H35" s="29" t="str">
        <f t="shared" si="1"/>
        <v>Không XL</v>
      </c>
      <c r="I35" s="29"/>
      <c r="J35" s="30"/>
    </row>
    <row r="36" spans="1:10" s="8" customFormat="1" ht="15.95" customHeight="1" x14ac:dyDescent="0.2">
      <c r="A36" s="21">
        <v>25</v>
      </c>
      <c r="B36" s="22" t="s">
        <v>1230</v>
      </c>
      <c r="C36" s="23" t="s">
        <v>312</v>
      </c>
      <c r="D36" s="24" t="s">
        <v>187</v>
      </c>
      <c r="E36" s="10"/>
      <c r="F36" s="27" t="str">
        <f t="shared" si="0"/>
        <v>Không XL</v>
      </c>
      <c r="G36" s="28">
        <f>IF(I36&gt;=9,80,IF(I36&gt;=7,70,I36*10))+6</f>
        <v>6</v>
      </c>
      <c r="H36" s="29" t="str">
        <f t="shared" si="1"/>
        <v>Yếu</v>
      </c>
      <c r="I36" s="29"/>
      <c r="J36" s="30" t="s">
        <v>1427</v>
      </c>
    </row>
    <row r="37" spans="1:10" s="8" customFormat="1" ht="15.95" customHeight="1" x14ac:dyDescent="0.2">
      <c r="A37" s="21">
        <v>26</v>
      </c>
      <c r="B37" s="22" t="s">
        <v>1231</v>
      </c>
      <c r="C37" s="23" t="s">
        <v>1232</v>
      </c>
      <c r="D37" s="24" t="s">
        <v>1233</v>
      </c>
      <c r="E37" s="10"/>
      <c r="F37" s="27" t="str">
        <f t="shared" si="0"/>
        <v>Không XL</v>
      </c>
      <c r="G37" s="28">
        <f t="shared" si="2"/>
        <v>0</v>
      </c>
      <c r="H37" s="29" t="str">
        <f t="shared" si="1"/>
        <v>Không XL</v>
      </c>
      <c r="I37" s="29"/>
      <c r="J37" s="30"/>
    </row>
    <row r="38" spans="1:10" s="8" customFormat="1" ht="15.95" customHeight="1" x14ac:dyDescent="0.2">
      <c r="A38" s="21">
        <v>27</v>
      </c>
      <c r="B38" s="22" t="s">
        <v>1234</v>
      </c>
      <c r="C38" s="23" t="s">
        <v>713</v>
      </c>
      <c r="D38" s="24" t="s">
        <v>381</v>
      </c>
      <c r="E38" s="10"/>
      <c r="F38" s="27" t="str">
        <f t="shared" si="0"/>
        <v>Không XL</v>
      </c>
      <c r="G38" s="28">
        <f t="shared" si="2"/>
        <v>0</v>
      </c>
      <c r="H38" s="29" t="str">
        <f t="shared" si="1"/>
        <v>Không XL</v>
      </c>
      <c r="I38" s="29"/>
      <c r="J38" s="30"/>
    </row>
    <row r="39" spans="1:10" s="8" customFormat="1" ht="15.95" customHeight="1" x14ac:dyDescent="0.2">
      <c r="A39" s="21">
        <v>28</v>
      </c>
      <c r="B39" s="22" t="s">
        <v>1235</v>
      </c>
      <c r="C39" s="23" t="s">
        <v>1236</v>
      </c>
      <c r="D39" s="24" t="s">
        <v>381</v>
      </c>
      <c r="E39" s="10"/>
      <c r="F39" s="27" t="str">
        <f t="shared" si="0"/>
        <v>Không XL</v>
      </c>
      <c r="G39" s="28">
        <f>IF(I39&gt;=9,80,IF(I39&gt;=7,70,I39*10))+4</f>
        <v>4</v>
      </c>
      <c r="H39" s="29" t="str">
        <f t="shared" si="1"/>
        <v>Yếu</v>
      </c>
      <c r="I39" s="29"/>
      <c r="J39" s="30" t="s">
        <v>1433</v>
      </c>
    </row>
    <row r="40" spans="1:10" s="8" customFormat="1" ht="15.95" customHeight="1" x14ac:dyDescent="0.2">
      <c r="A40" s="21">
        <v>29</v>
      </c>
      <c r="B40" s="22" t="s">
        <v>1237</v>
      </c>
      <c r="C40" s="23" t="s">
        <v>42</v>
      </c>
      <c r="D40" s="24" t="s">
        <v>384</v>
      </c>
      <c r="E40" s="10"/>
      <c r="F40" s="27" t="str">
        <f t="shared" si="0"/>
        <v>Không XL</v>
      </c>
      <c r="G40" s="28">
        <f t="shared" si="2"/>
        <v>0</v>
      </c>
      <c r="H40" s="29" t="str">
        <f t="shared" si="1"/>
        <v>Không XL</v>
      </c>
      <c r="I40" s="29"/>
      <c r="J40" s="30"/>
    </row>
    <row r="41" spans="1:10" s="8" customFormat="1" ht="15.95" customHeight="1" x14ac:dyDescent="0.2">
      <c r="A41" s="21">
        <v>30</v>
      </c>
      <c r="B41" s="22" t="s">
        <v>1238</v>
      </c>
      <c r="C41" s="23" t="s">
        <v>1239</v>
      </c>
      <c r="D41" s="24" t="s">
        <v>387</v>
      </c>
      <c r="E41" s="10"/>
      <c r="F41" s="27" t="str">
        <f t="shared" si="0"/>
        <v>Không XL</v>
      </c>
      <c r="G41" s="28">
        <f t="shared" si="2"/>
        <v>0</v>
      </c>
      <c r="H41" s="29" t="str">
        <f t="shared" si="1"/>
        <v>Không XL</v>
      </c>
      <c r="I41" s="29"/>
      <c r="J41" s="30"/>
    </row>
    <row r="42" spans="1:10" ht="18" customHeight="1" x14ac:dyDescent="0.25">
      <c r="C42" s="41" t="s">
        <v>11</v>
      </c>
      <c r="D42" s="41"/>
      <c r="E42" s="41"/>
      <c r="F42" s="41"/>
      <c r="G42" s="41"/>
      <c r="H42" s="41"/>
      <c r="I42" s="41"/>
      <c r="J42" s="41"/>
    </row>
    <row r="43" spans="1:10" ht="17.100000000000001" customHeight="1" x14ac:dyDescent="0.25">
      <c r="C43" s="42" t="s">
        <v>12</v>
      </c>
      <c r="D43" s="11"/>
      <c r="E43" s="43" t="s">
        <v>6</v>
      </c>
      <c r="F43" s="44"/>
      <c r="G43" s="43" t="s">
        <v>7</v>
      </c>
      <c r="H43" s="44"/>
      <c r="I43" s="32"/>
      <c r="J43" s="42" t="s">
        <v>8</v>
      </c>
    </row>
    <row r="44" spans="1:10" s="8" customFormat="1" ht="17.100000000000001" customHeight="1" x14ac:dyDescent="0.2">
      <c r="C44" s="42"/>
      <c r="D44" s="12"/>
      <c r="E44" s="9" t="s">
        <v>13</v>
      </c>
      <c r="F44" s="13" t="s">
        <v>14</v>
      </c>
      <c r="G44" s="9" t="s">
        <v>13</v>
      </c>
      <c r="H44" s="13" t="s">
        <v>14</v>
      </c>
      <c r="I44" s="13"/>
      <c r="J44" s="42"/>
    </row>
    <row r="45" spans="1:10" ht="17.100000000000001" customHeight="1" x14ac:dyDescent="0.25">
      <c r="C45" s="14" t="s">
        <v>15</v>
      </c>
      <c r="D45" s="34"/>
      <c r="E45" s="15">
        <f>COUNTIF(F12:F41,"XS")</f>
        <v>0</v>
      </c>
      <c r="F45" s="16">
        <f>E45*100/$A$41</f>
        <v>0</v>
      </c>
      <c r="G45" s="15">
        <f>COUNTIF(H12:H41,"XS")</f>
        <v>0</v>
      </c>
      <c r="H45" s="16">
        <f>G45*100/$A$41</f>
        <v>0</v>
      </c>
      <c r="I45" s="16"/>
      <c r="J45" s="17"/>
    </row>
    <row r="46" spans="1:10" ht="17.100000000000001" customHeight="1" x14ac:dyDescent="0.25">
      <c r="C46" s="14" t="s">
        <v>16</v>
      </c>
      <c r="D46" s="34"/>
      <c r="E46" s="15">
        <f>COUNTIF(F12:F41,"Tốt")</f>
        <v>0</v>
      </c>
      <c r="F46" s="16">
        <f t="shared" ref="F46:F50" si="3">E46*100/$A$41</f>
        <v>0</v>
      </c>
      <c r="G46" s="15">
        <f>COUNTIF(H12:H41,"Tốt")</f>
        <v>0</v>
      </c>
      <c r="H46" s="16">
        <f t="shared" ref="H46:H50" si="4">G46*100/$A$41</f>
        <v>0</v>
      </c>
      <c r="I46" s="16"/>
      <c r="J46" s="17"/>
    </row>
    <row r="47" spans="1:10" ht="17.100000000000001" customHeight="1" x14ac:dyDescent="0.25">
      <c r="C47" s="14" t="s">
        <v>17</v>
      </c>
      <c r="D47" s="34"/>
      <c r="E47" s="15">
        <f>COUNTIF(F12:F41,"Khá")</f>
        <v>0</v>
      </c>
      <c r="F47" s="16">
        <f t="shared" si="3"/>
        <v>0</v>
      </c>
      <c r="G47" s="15">
        <f>COUNTIF(H12:H41,"Khá")</f>
        <v>0</v>
      </c>
      <c r="H47" s="16">
        <f t="shared" si="4"/>
        <v>0</v>
      </c>
      <c r="I47" s="16"/>
      <c r="J47" s="17"/>
    </row>
    <row r="48" spans="1:10" ht="17.100000000000001" customHeight="1" x14ac:dyDescent="0.25">
      <c r="C48" s="14" t="s">
        <v>18</v>
      </c>
      <c r="D48" s="34"/>
      <c r="E48" s="15">
        <f>COUNTIF(F12:F41,"TB")</f>
        <v>0</v>
      </c>
      <c r="F48" s="16">
        <f t="shared" si="3"/>
        <v>0</v>
      </c>
      <c r="G48" s="15">
        <f>COUNTIF(H12:H41,"TB")</f>
        <v>0</v>
      </c>
      <c r="H48" s="16">
        <f t="shared" si="4"/>
        <v>0</v>
      </c>
      <c r="I48" s="16"/>
      <c r="J48" s="17"/>
    </row>
    <row r="49" spans="1:10" ht="17.100000000000001" customHeight="1" x14ac:dyDescent="0.25">
      <c r="C49" s="14" t="s">
        <v>19</v>
      </c>
      <c r="D49" s="34"/>
      <c r="E49" s="15">
        <f>COUNTIF(F12:F41,"Yếu")</f>
        <v>0</v>
      </c>
      <c r="F49" s="16">
        <f t="shared" si="3"/>
        <v>0</v>
      </c>
      <c r="G49" s="15">
        <f>COUNTIF(H12:H41,"Yếu")</f>
        <v>7</v>
      </c>
      <c r="H49" s="16">
        <f t="shared" si="4"/>
        <v>23.333333333333332</v>
      </c>
      <c r="I49" s="16"/>
      <c r="J49" s="17"/>
    </row>
    <row r="50" spans="1:10" ht="17.100000000000001" customHeight="1" x14ac:dyDescent="0.25">
      <c r="C50" s="14" t="s">
        <v>25</v>
      </c>
      <c r="D50" s="34"/>
      <c r="E50" s="15">
        <f>COUNTIF(F12:F41,"Không XL")</f>
        <v>30</v>
      </c>
      <c r="F50" s="16">
        <f t="shared" si="3"/>
        <v>100</v>
      </c>
      <c r="G50" s="15">
        <f>COUNTIF(H12:H41,"Không XL")</f>
        <v>23</v>
      </c>
      <c r="H50" s="16">
        <f t="shared" si="4"/>
        <v>76.666666666666671</v>
      </c>
      <c r="I50" s="16"/>
      <c r="J50" s="17"/>
    </row>
    <row r="51" spans="1:10" ht="9.9499999999999993" customHeight="1" x14ac:dyDescent="0.25">
      <c r="C51" s="18"/>
      <c r="D51" s="18"/>
      <c r="F51" s="19"/>
    </row>
    <row r="52" spans="1:10" ht="17.100000000000001" customHeight="1" x14ac:dyDescent="0.25">
      <c r="E52" s="45" t="s">
        <v>24</v>
      </c>
      <c r="F52" s="45"/>
      <c r="G52" s="45"/>
      <c r="H52" s="45"/>
      <c r="I52" s="45"/>
      <c r="J52" s="45"/>
    </row>
    <row r="53" spans="1:10" ht="17.100000000000001" customHeight="1" x14ac:dyDescent="0.25">
      <c r="A53" s="40" t="s">
        <v>27</v>
      </c>
      <c r="B53" s="40"/>
      <c r="C53" s="40"/>
      <c r="D53" s="40"/>
      <c r="E53" s="40"/>
      <c r="F53" s="40" t="s">
        <v>6</v>
      </c>
      <c r="G53" s="40"/>
      <c r="H53" s="40"/>
      <c r="I53" s="31"/>
      <c r="J53" s="20" t="s">
        <v>20</v>
      </c>
    </row>
    <row r="54" spans="1:10" ht="17.100000000000001" customHeight="1" x14ac:dyDescent="0.25"/>
    <row r="55" spans="1:10" ht="17.100000000000001" customHeight="1" x14ac:dyDescent="0.25"/>
    <row r="56" spans="1:10" ht="17.100000000000001" customHeight="1" x14ac:dyDescent="0.25"/>
    <row r="57" spans="1:10" ht="18" customHeight="1" x14ac:dyDescent="0.25"/>
    <row r="58" spans="1:10" ht="18" customHeight="1" x14ac:dyDescent="0.25"/>
    <row r="59" spans="1:10" ht="18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</sheetData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3:E53"/>
    <mergeCell ref="F53:H53"/>
    <mergeCell ref="C42:J42"/>
    <mergeCell ref="C43:C44"/>
    <mergeCell ref="E43:F43"/>
    <mergeCell ref="G43:H43"/>
    <mergeCell ref="J43:J44"/>
    <mergeCell ref="E52:J52"/>
  </mergeCells>
  <conditionalFormatting sqref="F12:F41">
    <cfRule type="cellIs" dxfId="31" priority="3" stopIfTrue="1" operator="equal">
      <formula>"SVG"</formula>
    </cfRule>
    <cfRule type="cellIs" dxfId="30" priority="4" stopIfTrue="1" operator="equal">
      <formula>"SVXS"</formula>
    </cfRule>
  </conditionalFormatting>
  <conditionalFormatting sqref="H12:I41">
    <cfRule type="cellIs" dxfId="29" priority="1" stopIfTrue="1" operator="equal">
      <formula>"SVG"</formula>
    </cfRule>
    <cfRule type="cellIs" dxfId="28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B8DD4-E0CF-4625-ADB0-2ECD372A68B3}">
  <dimension ref="A1:O78"/>
  <sheetViews>
    <sheetView topLeftCell="A28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9" width="9.6640625" style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1187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1135</v>
      </c>
      <c r="C12" s="23" t="s">
        <v>1136</v>
      </c>
      <c r="D12" s="24" t="s">
        <v>134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Không XL</v>
      </c>
      <c r="I12" s="29"/>
      <c r="J12" s="30"/>
    </row>
    <row r="13" spans="1:15" s="8" customFormat="1" ht="15.95" customHeight="1" x14ac:dyDescent="0.2">
      <c r="A13" s="21">
        <v>2</v>
      </c>
      <c r="B13" s="22" t="s">
        <v>1137</v>
      </c>
      <c r="C13" s="23" t="s">
        <v>1138</v>
      </c>
      <c r="D13" s="24" t="s">
        <v>215</v>
      </c>
      <c r="E13" s="10"/>
      <c r="F13" s="27" t="str">
        <f t="shared" ref="F13:F45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45" si="1">IF(I13&gt;=9,80,IF(I13&gt;=7,70,I13*10))</f>
        <v>0</v>
      </c>
      <c r="H13" s="29" t="str">
        <f t="shared" ref="H13:H45" si="2">IF(AND(G13&gt;=90),"XS",IF(AND(G13&gt;=80),"Tốt",IF(AND(G13&gt;=70),"Khá",IF(AND(G13&gt;=60),"TB",IF(AND(G13&gt;=50),"TB",IF(AND(G13&lt;50),IF(AND(G13&gt;0),"Yếu",IF(AND(G13=0),"Không XL"," "))))))))</f>
        <v>Không XL</v>
      </c>
      <c r="I13" s="29"/>
      <c r="J13" s="30"/>
    </row>
    <row r="14" spans="1:15" s="8" customFormat="1" ht="15.95" customHeight="1" x14ac:dyDescent="0.2">
      <c r="A14" s="21">
        <v>3</v>
      </c>
      <c r="B14" s="22" t="s">
        <v>1139</v>
      </c>
      <c r="C14" s="23" t="s">
        <v>1045</v>
      </c>
      <c r="D14" s="24" t="s">
        <v>221</v>
      </c>
      <c r="E14" s="10"/>
      <c r="F14" s="27" t="str">
        <f t="shared" si="0"/>
        <v>Không XL</v>
      </c>
      <c r="G14" s="28">
        <f>IF(I14&gt;=9,80,IF(I14&gt;=7,70,I14*10))+6</f>
        <v>6</v>
      </c>
      <c r="H14" s="29" t="str">
        <f t="shared" si="2"/>
        <v>Yếu</v>
      </c>
      <c r="I14" s="29"/>
      <c r="J14" s="30" t="s">
        <v>1426</v>
      </c>
    </row>
    <row r="15" spans="1:15" s="8" customFormat="1" ht="15.95" customHeight="1" x14ac:dyDescent="0.2">
      <c r="A15" s="21">
        <v>4</v>
      </c>
      <c r="B15" s="22" t="s">
        <v>1140</v>
      </c>
      <c r="C15" s="23" t="s">
        <v>1141</v>
      </c>
      <c r="D15" s="24" t="s">
        <v>1142</v>
      </c>
      <c r="E15" s="10"/>
      <c r="F15" s="27" t="str">
        <f t="shared" si="0"/>
        <v>Không XL</v>
      </c>
      <c r="G15" s="28">
        <f t="shared" si="1"/>
        <v>0</v>
      </c>
      <c r="H15" s="29" t="str">
        <f t="shared" si="2"/>
        <v>Không XL</v>
      </c>
      <c r="I15" s="29"/>
      <c r="J15" s="30"/>
    </row>
    <row r="16" spans="1:15" s="8" customFormat="1" ht="15.95" customHeight="1" x14ac:dyDescent="0.2">
      <c r="A16" s="21">
        <v>5</v>
      </c>
      <c r="B16" s="22" t="s">
        <v>1143</v>
      </c>
      <c r="C16" s="23" t="s">
        <v>551</v>
      </c>
      <c r="D16" s="24" t="s">
        <v>333</v>
      </c>
      <c r="E16" s="10"/>
      <c r="F16" s="27" t="str">
        <f t="shared" si="0"/>
        <v>Không XL</v>
      </c>
      <c r="G16" s="28">
        <f>IF(I16&gt;=9,80,IF(I16&gt;=7,70,I16*10))+6</f>
        <v>6</v>
      </c>
      <c r="H16" s="29" t="str">
        <f t="shared" si="2"/>
        <v>Yếu</v>
      </c>
      <c r="I16" s="29"/>
      <c r="J16" s="30" t="s">
        <v>1427</v>
      </c>
    </row>
    <row r="17" spans="1:10" s="8" customFormat="1" ht="15.95" customHeight="1" x14ac:dyDescent="0.2">
      <c r="A17" s="21">
        <v>6</v>
      </c>
      <c r="B17" s="22" t="s">
        <v>1144</v>
      </c>
      <c r="C17" s="23" t="s">
        <v>1145</v>
      </c>
      <c r="D17" s="24" t="s">
        <v>333</v>
      </c>
      <c r="E17" s="10"/>
      <c r="F17" s="27" t="str">
        <f t="shared" si="0"/>
        <v>Không XL</v>
      </c>
      <c r="G17" s="28">
        <f t="shared" si="1"/>
        <v>0</v>
      </c>
      <c r="H17" s="29" t="str">
        <f t="shared" si="2"/>
        <v>Không XL</v>
      </c>
      <c r="I17" s="29"/>
      <c r="J17" s="30"/>
    </row>
    <row r="18" spans="1:10" s="8" customFormat="1" ht="15.95" customHeight="1" x14ac:dyDescent="0.2">
      <c r="A18" s="21">
        <v>7</v>
      </c>
      <c r="B18" s="22" t="s">
        <v>1146</v>
      </c>
      <c r="C18" s="23" t="s">
        <v>149</v>
      </c>
      <c r="D18" s="24" t="s">
        <v>472</v>
      </c>
      <c r="E18" s="10"/>
      <c r="F18" s="27" t="str">
        <f t="shared" si="0"/>
        <v>Không XL</v>
      </c>
      <c r="G18" s="28">
        <f t="shared" si="1"/>
        <v>0</v>
      </c>
      <c r="H18" s="29" t="str">
        <f t="shared" si="2"/>
        <v>Không XL</v>
      </c>
      <c r="I18" s="29"/>
      <c r="J18" s="30"/>
    </row>
    <row r="19" spans="1:10" s="8" customFormat="1" ht="15.95" customHeight="1" x14ac:dyDescent="0.2">
      <c r="A19" s="21">
        <v>8</v>
      </c>
      <c r="B19" s="22" t="s">
        <v>1147</v>
      </c>
      <c r="C19" s="23" t="s">
        <v>1148</v>
      </c>
      <c r="D19" s="24" t="s">
        <v>239</v>
      </c>
      <c r="E19" s="10"/>
      <c r="F19" s="27" t="str">
        <f t="shared" si="0"/>
        <v>Không XL</v>
      </c>
      <c r="G19" s="28">
        <f t="shared" si="1"/>
        <v>0</v>
      </c>
      <c r="H19" s="29" t="str">
        <f t="shared" si="2"/>
        <v>Không XL</v>
      </c>
      <c r="I19" s="29"/>
      <c r="J19" s="30"/>
    </row>
    <row r="20" spans="1:10" s="8" customFormat="1" ht="15.95" customHeight="1" x14ac:dyDescent="0.2">
      <c r="A20" s="21">
        <v>9</v>
      </c>
      <c r="B20" s="22" t="s">
        <v>1149</v>
      </c>
      <c r="C20" s="23" t="s">
        <v>147</v>
      </c>
      <c r="D20" s="24" t="s">
        <v>150</v>
      </c>
      <c r="E20" s="10"/>
      <c r="F20" s="27" t="str">
        <f t="shared" si="0"/>
        <v>Không XL</v>
      </c>
      <c r="G20" s="28">
        <f t="shared" si="1"/>
        <v>0</v>
      </c>
      <c r="H20" s="29" t="str">
        <f t="shared" si="2"/>
        <v>Không XL</v>
      </c>
      <c r="I20" s="29"/>
      <c r="J20" s="30"/>
    </row>
    <row r="21" spans="1:10" s="8" customFormat="1" ht="15.95" customHeight="1" x14ac:dyDescent="0.2">
      <c r="A21" s="21">
        <v>10</v>
      </c>
      <c r="B21" s="22" t="s">
        <v>1150</v>
      </c>
      <c r="C21" s="23" t="s">
        <v>1151</v>
      </c>
      <c r="D21" s="24" t="s">
        <v>150</v>
      </c>
      <c r="E21" s="10"/>
      <c r="F21" s="27" t="str">
        <f t="shared" si="0"/>
        <v>Không XL</v>
      </c>
      <c r="G21" s="28">
        <f t="shared" si="1"/>
        <v>0</v>
      </c>
      <c r="H21" s="29" t="str">
        <f t="shared" si="2"/>
        <v>Không XL</v>
      </c>
      <c r="I21" s="29"/>
      <c r="J21" s="30"/>
    </row>
    <row r="22" spans="1:10" s="8" customFormat="1" ht="15.95" customHeight="1" x14ac:dyDescent="0.2">
      <c r="A22" s="21">
        <v>11</v>
      </c>
      <c r="B22" s="22" t="s">
        <v>1152</v>
      </c>
      <c r="C22" s="23" t="s">
        <v>1153</v>
      </c>
      <c r="D22" s="24" t="s">
        <v>150</v>
      </c>
      <c r="E22" s="10"/>
      <c r="F22" s="27" t="str">
        <f t="shared" si="0"/>
        <v>Không XL</v>
      </c>
      <c r="G22" s="28">
        <f t="shared" si="1"/>
        <v>0</v>
      </c>
      <c r="H22" s="29" t="str">
        <f t="shared" si="2"/>
        <v>Không XL</v>
      </c>
      <c r="I22" s="29"/>
      <c r="J22" s="30"/>
    </row>
    <row r="23" spans="1:10" s="8" customFormat="1" ht="15.95" customHeight="1" x14ac:dyDescent="0.2">
      <c r="A23" s="21">
        <v>12</v>
      </c>
      <c r="B23" s="22" t="s">
        <v>1154</v>
      </c>
      <c r="C23" s="23" t="s">
        <v>1032</v>
      </c>
      <c r="D23" s="24" t="s">
        <v>55</v>
      </c>
      <c r="E23" s="10"/>
      <c r="F23" s="27" t="str">
        <f t="shared" si="0"/>
        <v>Không XL</v>
      </c>
      <c r="G23" s="28">
        <f t="shared" si="1"/>
        <v>0</v>
      </c>
      <c r="H23" s="29" t="str">
        <f t="shared" si="2"/>
        <v>Không XL</v>
      </c>
      <c r="I23" s="29"/>
      <c r="J23" s="30"/>
    </row>
    <row r="24" spans="1:10" s="8" customFormat="1" ht="15.95" customHeight="1" x14ac:dyDescent="0.2">
      <c r="A24" s="21">
        <v>13</v>
      </c>
      <c r="B24" s="22" t="s">
        <v>1155</v>
      </c>
      <c r="C24" s="23" t="s">
        <v>505</v>
      </c>
      <c r="D24" s="24" t="s">
        <v>156</v>
      </c>
      <c r="E24" s="10"/>
      <c r="F24" s="27" t="str">
        <f t="shared" si="0"/>
        <v>Không XL</v>
      </c>
      <c r="G24" s="28">
        <f t="shared" si="1"/>
        <v>0</v>
      </c>
      <c r="H24" s="29" t="str">
        <f t="shared" si="2"/>
        <v>Không XL</v>
      </c>
      <c r="I24" s="29"/>
      <c r="J24" s="30"/>
    </row>
    <row r="25" spans="1:10" s="8" customFormat="1" ht="15.95" customHeight="1" x14ac:dyDescent="0.2">
      <c r="A25" s="21">
        <v>14</v>
      </c>
      <c r="B25" s="22" t="s">
        <v>1156</v>
      </c>
      <c r="C25" s="23" t="s">
        <v>1157</v>
      </c>
      <c r="D25" s="24" t="s">
        <v>1158</v>
      </c>
      <c r="E25" s="10"/>
      <c r="F25" s="27" t="str">
        <f t="shared" si="0"/>
        <v>Không XL</v>
      </c>
      <c r="G25" s="28">
        <f t="shared" si="1"/>
        <v>0</v>
      </c>
      <c r="H25" s="29" t="str">
        <f t="shared" si="2"/>
        <v>Không XL</v>
      </c>
      <c r="I25" s="29"/>
      <c r="J25" s="30"/>
    </row>
    <row r="26" spans="1:10" s="8" customFormat="1" ht="15.95" customHeight="1" x14ac:dyDescent="0.2">
      <c r="A26" s="21">
        <v>15</v>
      </c>
      <c r="B26" s="22" t="s">
        <v>1159</v>
      </c>
      <c r="C26" s="23" t="s">
        <v>1160</v>
      </c>
      <c r="D26" s="24" t="s">
        <v>74</v>
      </c>
      <c r="E26" s="10"/>
      <c r="F26" s="27" t="str">
        <f t="shared" si="0"/>
        <v>Không XL</v>
      </c>
      <c r="G26" s="28">
        <f t="shared" si="1"/>
        <v>0</v>
      </c>
      <c r="H26" s="29" t="str">
        <f t="shared" si="2"/>
        <v>Không XL</v>
      </c>
      <c r="I26" s="29"/>
      <c r="J26" s="30"/>
    </row>
    <row r="27" spans="1:10" s="8" customFormat="1" ht="15.95" customHeight="1" x14ac:dyDescent="0.2">
      <c r="A27" s="21">
        <v>16</v>
      </c>
      <c r="B27" s="22" t="s">
        <v>1161</v>
      </c>
      <c r="C27" s="23" t="s">
        <v>70</v>
      </c>
      <c r="D27" s="24" t="s">
        <v>253</v>
      </c>
      <c r="E27" s="10"/>
      <c r="F27" s="27" t="str">
        <f t="shared" si="0"/>
        <v>Không XL</v>
      </c>
      <c r="G27" s="28">
        <f t="shared" si="1"/>
        <v>0</v>
      </c>
      <c r="H27" s="29" t="str">
        <f t="shared" si="2"/>
        <v>Không XL</v>
      </c>
      <c r="I27" s="29"/>
      <c r="J27" s="30"/>
    </row>
    <row r="28" spans="1:10" s="8" customFormat="1" ht="15.95" customHeight="1" x14ac:dyDescent="0.2">
      <c r="A28" s="21">
        <v>17</v>
      </c>
      <c r="B28" s="22" t="s">
        <v>1162</v>
      </c>
      <c r="C28" s="23" t="s">
        <v>1163</v>
      </c>
      <c r="D28" s="24" t="s">
        <v>170</v>
      </c>
      <c r="E28" s="10"/>
      <c r="F28" s="27" t="str">
        <f t="shared" si="0"/>
        <v>Không XL</v>
      </c>
      <c r="G28" s="28">
        <f t="shared" si="1"/>
        <v>0</v>
      </c>
      <c r="H28" s="29" t="str">
        <f t="shared" si="2"/>
        <v>Không XL</v>
      </c>
      <c r="I28" s="29"/>
      <c r="J28" s="30"/>
    </row>
    <row r="29" spans="1:10" s="8" customFormat="1" ht="15.95" customHeight="1" x14ac:dyDescent="0.2">
      <c r="A29" s="21">
        <v>18</v>
      </c>
      <c r="B29" s="22" t="s">
        <v>1164</v>
      </c>
      <c r="C29" s="23" t="s">
        <v>523</v>
      </c>
      <c r="D29" s="24" t="s">
        <v>847</v>
      </c>
      <c r="E29" s="10"/>
      <c r="F29" s="27" t="str">
        <f t="shared" si="0"/>
        <v>Không XL</v>
      </c>
      <c r="G29" s="28">
        <f t="shared" si="1"/>
        <v>0</v>
      </c>
      <c r="H29" s="29" t="str">
        <f t="shared" si="2"/>
        <v>Không XL</v>
      </c>
      <c r="I29" s="29"/>
      <c r="J29" s="30"/>
    </row>
    <row r="30" spans="1:10" s="8" customFormat="1" ht="15.95" customHeight="1" x14ac:dyDescent="0.2">
      <c r="A30" s="21">
        <v>19</v>
      </c>
      <c r="B30" s="22" t="s">
        <v>1165</v>
      </c>
      <c r="C30" s="23" t="s">
        <v>1166</v>
      </c>
      <c r="D30" s="24" t="s">
        <v>86</v>
      </c>
      <c r="E30" s="10"/>
      <c r="F30" s="27" t="str">
        <f t="shared" si="0"/>
        <v>Không XL</v>
      </c>
      <c r="G30" s="28">
        <f t="shared" si="1"/>
        <v>0</v>
      </c>
      <c r="H30" s="29" t="str">
        <f t="shared" si="2"/>
        <v>Không XL</v>
      </c>
      <c r="I30" s="29"/>
      <c r="J30" s="30"/>
    </row>
    <row r="31" spans="1:10" s="8" customFormat="1" ht="15.95" customHeight="1" x14ac:dyDescent="0.2">
      <c r="A31" s="21">
        <v>20</v>
      </c>
      <c r="B31" s="22" t="s">
        <v>1167</v>
      </c>
      <c r="C31" s="23" t="s">
        <v>312</v>
      </c>
      <c r="D31" s="24" t="s">
        <v>86</v>
      </c>
      <c r="E31" s="10"/>
      <c r="F31" s="27" t="str">
        <f t="shared" si="0"/>
        <v>Không XL</v>
      </c>
      <c r="G31" s="28">
        <f t="shared" si="1"/>
        <v>0</v>
      </c>
      <c r="H31" s="29" t="str">
        <f t="shared" si="2"/>
        <v>Không XL</v>
      </c>
      <c r="I31" s="29"/>
      <c r="J31" s="30"/>
    </row>
    <row r="32" spans="1:10" s="8" customFormat="1" ht="15.95" customHeight="1" x14ac:dyDescent="0.2">
      <c r="A32" s="21">
        <v>21</v>
      </c>
      <c r="B32" s="22" t="s">
        <v>1168</v>
      </c>
      <c r="C32" s="23" t="s">
        <v>150</v>
      </c>
      <c r="D32" s="24" t="s">
        <v>89</v>
      </c>
      <c r="E32" s="10"/>
      <c r="F32" s="27" t="str">
        <f t="shared" si="0"/>
        <v>Không XL</v>
      </c>
      <c r="G32" s="28">
        <f t="shared" si="1"/>
        <v>0</v>
      </c>
      <c r="H32" s="29" t="str">
        <f t="shared" si="2"/>
        <v>Không XL</v>
      </c>
      <c r="I32" s="29"/>
      <c r="J32" s="30"/>
    </row>
    <row r="33" spans="1:10" s="8" customFormat="1" ht="15.95" customHeight="1" x14ac:dyDescent="0.2">
      <c r="A33" s="21">
        <v>22</v>
      </c>
      <c r="B33" s="22" t="s">
        <v>1169</v>
      </c>
      <c r="C33" s="23" t="s">
        <v>147</v>
      </c>
      <c r="D33" s="24" t="s">
        <v>92</v>
      </c>
      <c r="E33" s="10"/>
      <c r="F33" s="27" t="str">
        <f t="shared" si="0"/>
        <v>Không XL</v>
      </c>
      <c r="G33" s="28">
        <f t="shared" si="1"/>
        <v>0</v>
      </c>
      <c r="H33" s="29" t="str">
        <f t="shared" si="2"/>
        <v>Không XL</v>
      </c>
      <c r="I33" s="29"/>
      <c r="J33" s="30"/>
    </row>
    <row r="34" spans="1:10" s="8" customFormat="1" ht="15.95" customHeight="1" x14ac:dyDescent="0.2">
      <c r="A34" s="21">
        <v>23</v>
      </c>
      <c r="B34" s="22" t="s">
        <v>1170</v>
      </c>
      <c r="C34" s="23" t="s">
        <v>887</v>
      </c>
      <c r="D34" s="24" t="s">
        <v>95</v>
      </c>
      <c r="E34" s="10"/>
      <c r="F34" s="27" t="str">
        <f t="shared" si="0"/>
        <v>Không XL</v>
      </c>
      <c r="G34" s="28">
        <f t="shared" si="1"/>
        <v>0</v>
      </c>
      <c r="H34" s="29" t="str">
        <f t="shared" si="2"/>
        <v>Không XL</v>
      </c>
      <c r="I34" s="29"/>
      <c r="J34" s="30"/>
    </row>
    <row r="35" spans="1:10" s="8" customFormat="1" ht="15.95" customHeight="1" x14ac:dyDescent="0.2">
      <c r="A35" s="21">
        <v>24</v>
      </c>
      <c r="B35" s="22" t="s">
        <v>1171</v>
      </c>
      <c r="C35" s="23" t="s">
        <v>872</v>
      </c>
      <c r="D35" s="24" t="s">
        <v>181</v>
      </c>
      <c r="E35" s="10"/>
      <c r="F35" s="27" t="str">
        <f t="shared" si="0"/>
        <v>Không XL</v>
      </c>
      <c r="G35" s="28">
        <f t="shared" si="1"/>
        <v>0</v>
      </c>
      <c r="H35" s="29" t="str">
        <f t="shared" si="2"/>
        <v>Không XL</v>
      </c>
      <c r="I35" s="29"/>
      <c r="J35" s="30"/>
    </row>
    <row r="36" spans="1:10" s="8" customFormat="1" ht="15.95" customHeight="1" x14ac:dyDescent="0.2">
      <c r="A36" s="21">
        <v>25</v>
      </c>
      <c r="B36" s="22" t="s">
        <v>1172</v>
      </c>
      <c r="C36" s="23" t="s">
        <v>747</v>
      </c>
      <c r="D36" s="24" t="s">
        <v>272</v>
      </c>
      <c r="E36" s="10"/>
      <c r="F36" s="27" t="str">
        <f t="shared" si="0"/>
        <v>Không XL</v>
      </c>
      <c r="G36" s="28">
        <f t="shared" si="1"/>
        <v>0</v>
      </c>
      <c r="H36" s="29" t="str">
        <f t="shared" si="2"/>
        <v>Không XL</v>
      </c>
      <c r="I36" s="29"/>
      <c r="J36" s="30"/>
    </row>
    <row r="37" spans="1:10" s="8" customFormat="1" ht="15.95" customHeight="1" x14ac:dyDescent="0.2">
      <c r="A37" s="21">
        <v>26</v>
      </c>
      <c r="B37" s="22" t="s">
        <v>1173</v>
      </c>
      <c r="C37" s="23" t="s">
        <v>1174</v>
      </c>
      <c r="D37" s="24" t="s">
        <v>369</v>
      </c>
      <c r="E37" s="10"/>
      <c r="F37" s="27" t="str">
        <f t="shared" si="0"/>
        <v>Không XL</v>
      </c>
      <c r="G37" s="28">
        <f t="shared" si="1"/>
        <v>0</v>
      </c>
      <c r="H37" s="29" t="str">
        <f t="shared" si="2"/>
        <v>Không XL</v>
      </c>
      <c r="I37" s="29"/>
      <c r="J37" s="30"/>
    </row>
    <row r="38" spans="1:10" s="8" customFormat="1" ht="15.95" customHeight="1" x14ac:dyDescent="0.2">
      <c r="A38" s="21">
        <v>27</v>
      </c>
      <c r="B38" s="22" t="s">
        <v>1175</v>
      </c>
      <c r="C38" s="23" t="s">
        <v>136</v>
      </c>
      <c r="D38" s="24" t="s">
        <v>192</v>
      </c>
      <c r="E38" s="10"/>
      <c r="F38" s="27" t="str">
        <f t="shared" si="0"/>
        <v>Không XL</v>
      </c>
      <c r="G38" s="28">
        <f t="shared" si="1"/>
        <v>0</v>
      </c>
      <c r="H38" s="29" t="str">
        <f t="shared" si="2"/>
        <v>Không XL</v>
      </c>
      <c r="I38" s="29"/>
      <c r="J38" s="30"/>
    </row>
    <row r="39" spans="1:10" s="8" customFormat="1" ht="15.95" customHeight="1" x14ac:dyDescent="0.2">
      <c r="A39" s="21">
        <v>28</v>
      </c>
      <c r="B39" s="22" t="s">
        <v>1176</v>
      </c>
      <c r="C39" s="23" t="s">
        <v>1177</v>
      </c>
      <c r="D39" s="24" t="s">
        <v>117</v>
      </c>
      <c r="E39" s="10"/>
      <c r="F39" s="27" t="str">
        <f t="shared" si="0"/>
        <v>Không XL</v>
      </c>
      <c r="G39" s="28">
        <f t="shared" si="1"/>
        <v>0</v>
      </c>
      <c r="H39" s="29" t="str">
        <f t="shared" si="2"/>
        <v>Không XL</v>
      </c>
      <c r="I39" s="29"/>
      <c r="J39" s="30"/>
    </row>
    <row r="40" spans="1:10" s="8" customFormat="1" ht="15.95" customHeight="1" x14ac:dyDescent="0.2">
      <c r="A40" s="21">
        <v>29</v>
      </c>
      <c r="B40" s="22" t="s">
        <v>1178</v>
      </c>
      <c r="C40" s="23" t="s">
        <v>438</v>
      </c>
      <c r="D40" s="24" t="s">
        <v>117</v>
      </c>
      <c r="E40" s="10"/>
      <c r="F40" s="27" t="str">
        <f t="shared" si="0"/>
        <v>Không XL</v>
      </c>
      <c r="G40" s="28">
        <f t="shared" si="1"/>
        <v>0</v>
      </c>
      <c r="H40" s="29" t="str">
        <f t="shared" si="2"/>
        <v>Không XL</v>
      </c>
      <c r="I40" s="29"/>
      <c r="J40" s="30"/>
    </row>
    <row r="41" spans="1:10" s="8" customFormat="1" ht="15.95" customHeight="1" x14ac:dyDescent="0.2">
      <c r="A41" s="21">
        <v>30</v>
      </c>
      <c r="B41" s="22" t="s">
        <v>1179</v>
      </c>
      <c r="C41" s="23" t="s">
        <v>76</v>
      </c>
      <c r="D41" s="24" t="s">
        <v>726</v>
      </c>
      <c r="E41" s="10"/>
      <c r="F41" s="27" t="str">
        <f t="shared" si="0"/>
        <v>Không XL</v>
      </c>
      <c r="G41" s="28">
        <f>IF(I41&gt;=9,80,IF(I41&gt;=7,70,I41*10))+8</f>
        <v>8</v>
      </c>
      <c r="H41" s="29" t="str">
        <f t="shared" si="2"/>
        <v>Yếu</v>
      </c>
      <c r="I41" s="29"/>
      <c r="J41" s="30" t="s">
        <v>1425</v>
      </c>
    </row>
    <row r="42" spans="1:10" s="8" customFormat="1" ht="15.95" customHeight="1" x14ac:dyDescent="0.2">
      <c r="A42" s="21">
        <v>31</v>
      </c>
      <c r="B42" s="22" t="s">
        <v>1180</v>
      </c>
      <c r="C42" s="23" t="s">
        <v>1181</v>
      </c>
      <c r="D42" s="24" t="s">
        <v>586</v>
      </c>
      <c r="E42" s="10"/>
      <c r="F42" s="27" t="str">
        <f t="shared" si="0"/>
        <v>Không XL</v>
      </c>
      <c r="G42" s="28">
        <f t="shared" si="1"/>
        <v>0</v>
      </c>
      <c r="H42" s="29" t="str">
        <f t="shared" si="2"/>
        <v>Không XL</v>
      </c>
      <c r="I42" s="29"/>
      <c r="J42" s="30"/>
    </row>
    <row r="43" spans="1:10" s="8" customFormat="1" ht="15.95" customHeight="1" x14ac:dyDescent="0.2">
      <c r="A43" s="21">
        <v>32</v>
      </c>
      <c r="B43" s="22" t="s">
        <v>1182</v>
      </c>
      <c r="C43" s="23" t="s">
        <v>497</v>
      </c>
      <c r="D43" s="24" t="s">
        <v>200</v>
      </c>
      <c r="E43" s="10"/>
      <c r="F43" s="27" t="str">
        <f t="shared" si="0"/>
        <v>Không XL</v>
      </c>
      <c r="G43" s="28">
        <f t="shared" si="1"/>
        <v>0</v>
      </c>
      <c r="H43" s="29" t="str">
        <f t="shared" si="2"/>
        <v>Không XL</v>
      </c>
      <c r="I43" s="29"/>
      <c r="J43" s="30"/>
    </row>
    <row r="44" spans="1:10" s="8" customFormat="1" ht="15.95" customHeight="1" x14ac:dyDescent="0.2">
      <c r="A44" s="21">
        <v>33</v>
      </c>
      <c r="B44" s="22" t="s">
        <v>1183</v>
      </c>
      <c r="C44" s="23" t="s">
        <v>204</v>
      </c>
      <c r="D44" s="24" t="s">
        <v>205</v>
      </c>
      <c r="E44" s="10"/>
      <c r="F44" s="27" t="str">
        <f t="shared" si="0"/>
        <v>Không XL</v>
      </c>
      <c r="G44" s="28">
        <f t="shared" si="1"/>
        <v>0</v>
      </c>
      <c r="H44" s="29" t="str">
        <f t="shared" si="2"/>
        <v>Không XL</v>
      </c>
      <c r="I44" s="29"/>
      <c r="J44" s="30"/>
    </row>
    <row r="45" spans="1:10" s="8" customFormat="1" ht="15.95" customHeight="1" x14ac:dyDescent="0.2">
      <c r="A45" s="21">
        <v>34</v>
      </c>
      <c r="B45" s="22" t="s">
        <v>1184</v>
      </c>
      <c r="C45" s="23" t="s">
        <v>1185</v>
      </c>
      <c r="D45" s="24" t="s">
        <v>1186</v>
      </c>
      <c r="E45" s="10"/>
      <c r="F45" s="27" t="str">
        <f t="shared" si="0"/>
        <v>Không XL</v>
      </c>
      <c r="G45" s="28">
        <f t="shared" si="1"/>
        <v>0</v>
      </c>
      <c r="H45" s="29" t="str">
        <f t="shared" si="2"/>
        <v>Không XL</v>
      </c>
      <c r="I45" s="29"/>
      <c r="J45" s="30"/>
    </row>
    <row r="46" spans="1:10" ht="18" customHeight="1" x14ac:dyDescent="0.25">
      <c r="C46" s="41" t="s">
        <v>11</v>
      </c>
      <c r="D46" s="41"/>
      <c r="E46" s="41"/>
      <c r="F46" s="41"/>
      <c r="G46" s="41"/>
      <c r="H46" s="41"/>
      <c r="I46" s="41"/>
      <c r="J46" s="41"/>
    </row>
    <row r="47" spans="1:10" ht="17.100000000000001" customHeight="1" x14ac:dyDescent="0.25">
      <c r="C47" s="42" t="s">
        <v>12</v>
      </c>
      <c r="D47" s="11"/>
      <c r="E47" s="43" t="s">
        <v>6</v>
      </c>
      <c r="F47" s="44"/>
      <c r="G47" s="43" t="s">
        <v>7</v>
      </c>
      <c r="H47" s="44"/>
      <c r="I47" s="32"/>
      <c r="J47" s="42" t="s">
        <v>8</v>
      </c>
    </row>
    <row r="48" spans="1:10" s="8" customFormat="1" ht="17.100000000000001" customHeight="1" x14ac:dyDescent="0.2">
      <c r="C48" s="42"/>
      <c r="D48" s="12"/>
      <c r="E48" s="9" t="s">
        <v>13</v>
      </c>
      <c r="F48" s="13" t="s">
        <v>14</v>
      </c>
      <c r="G48" s="9" t="s">
        <v>13</v>
      </c>
      <c r="H48" s="13" t="s">
        <v>14</v>
      </c>
      <c r="I48" s="13"/>
      <c r="J48" s="42"/>
    </row>
    <row r="49" spans="1:10" ht="17.100000000000001" customHeight="1" x14ac:dyDescent="0.25">
      <c r="C49" s="14" t="s">
        <v>15</v>
      </c>
      <c r="D49" s="34"/>
      <c r="E49" s="15">
        <f>COUNTIF(F12:F45,"XS")</f>
        <v>0</v>
      </c>
      <c r="F49" s="16">
        <f>E49*100/$A$45</f>
        <v>0</v>
      </c>
      <c r="G49" s="15">
        <f>COUNTIF(H12:H45,"XS")</f>
        <v>0</v>
      </c>
      <c r="H49" s="16">
        <f>G49*100/$A$45</f>
        <v>0</v>
      </c>
      <c r="I49" s="16"/>
      <c r="J49" s="17"/>
    </row>
    <row r="50" spans="1:10" ht="17.100000000000001" customHeight="1" x14ac:dyDescent="0.25">
      <c r="C50" s="14" t="s">
        <v>16</v>
      </c>
      <c r="D50" s="34"/>
      <c r="E50" s="15">
        <f>COUNTIF(F12:F45,"Tốt")</f>
        <v>0</v>
      </c>
      <c r="F50" s="16">
        <f t="shared" ref="F50:F54" si="3">E50*100/$A$45</f>
        <v>0</v>
      </c>
      <c r="G50" s="15">
        <f>COUNTIF(H12:H45,"Tốt")</f>
        <v>0</v>
      </c>
      <c r="H50" s="16">
        <f t="shared" ref="H50:H54" si="4">G50*100/$A$45</f>
        <v>0</v>
      </c>
      <c r="I50" s="16"/>
      <c r="J50" s="17"/>
    </row>
    <row r="51" spans="1:10" ht="17.100000000000001" customHeight="1" x14ac:dyDescent="0.25">
      <c r="C51" s="14" t="s">
        <v>17</v>
      </c>
      <c r="D51" s="34"/>
      <c r="E51" s="15">
        <f>COUNTIF(F12:F45,"Khá")</f>
        <v>0</v>
      </c>
      <c r="F51" s="16">
        <f t="shared" si="3"/>
        <v>0</v>
      </c>
      <c r="G51" s="15">
        <f>COUNTIF(H12:H45,"Khá")</f>
        <v>0</v>
      </c>
      <c r="H51" s="16">
        <f t="shared" si="4"/>
        <v>0</v>
      </c>
      <c r="I51" s="16"/>
      <c r="J51" s="17"/>
    </row>
    <row r="52" spans="1:10" ht="17.100000000000001" customHeight="1" x14ac:dyDescent="0.25">
      <c r="C52" s="14" t="s">
        <v>18</v>
      </c>
      <c r="D52" s="34"/>
      <c r="E52" s="15">
        <f>COUNTIF(F12:F45,"TB")</f>
        <v>0</v>
      </c>
      <c r="F52" s="16">
        <f t="shared" si="3"/>
        <v>0</v>
      </c>
      <c r="G52" s="15">
        <f>COUNTIF(H12:H45,"TB")</f>
        <v>0</v>
      </c>
      <c r="H52" s="16">
        <f t="shared" si="4"/>
        <v>0</v>
      </c>
      <c r="I52" s="16"/>
      <c r="J52" s="17"/>
    </row>
    <row r="53" spans="1:10" ht="17.100000000000001" customHeight="1" x14ac:dyDescent="0.25">
      <c r="C53" s="14" t="s">
        <v>19</v>
      </c>
      <c r="D53" s="34"/>
      <c r="E53" s="15">
        <f>COUNTIF(F12:F45,"Yếu")</f>
        <v>0</v>
      </c>
      <c r="F53" s="16">
        <f t="shared" si="3"/>
        <v>0</v>
      </c>
      <c r="G53" s="15">
        <f>COUNTIF(H12:H45,"Yếu")</f>
        <v>3</v>
      </c>
      <c r="H53" s="16">
        <f t="shared" si="4"/>
        <v>8.8235294117647065</v>
      </c>
      <c r="I53" s="16"/>
      <c r="J53" s="17"/>
    </row>
    <row r="54" spans="1:10" ht="17.100000000000001" customHeight="1" x14ac:dyDescent="0.25">
      <c r="C54" s="14" t="s">
        <v>25</v>
      </c>
      <c r="D54" s="34"/>
      <c r="E54" s="15">
        <f>COUNTIF(F12:F45,"Không XL")</f>
        <v>34</v>
      </c>
      <c r="F54" s="16">
        <f t="shared" si="3"/>
        <v>100</v>
      </c>
      <c r="G54" s="15">
        <f>COUNTIF(H12:H45,"Không XL")</f>
        <v>31</v>
      </c>
      <c r="H54" s="16">
        <f t="shared" si="4"/>
        <v>91.17647058823529</v>
      </c>
      <c r="I54" s="16"/>
      <c r="J54" s="17"/>
    </row>
    <row r="55" spans="1:10" ht="9.9499999999999993" customHeight="1" x14ac:dyDescent="0.25">
      <c r="C55" s="18"/>
      <c r="D55" s="18"/>
      <c r="F55" s="19"/>
    </row>
    <row r="56" spans="1:10" ht="17.100000000000001" customHeight="1" x14ac:dyDescent="0.25">
      <c r="E56" s="45" t="s">
        <v>24</v>
      </c>
      <c r="F56" s="45"/>
      <c r="G56" s="45"/>
      <c r="H56" s="45"/>
      <c r="I56" s="45"/>
      <c r="J56" s="45"/>
    </row>
    <row r="57" spans="1:10" ht="17.100000000000001" customHeight="1" x14ac:dyDescent="0.25">
      <c r="A57" s="40" t="s">
        <v>27</v>
      </c>
      <c r="B57" s="40"/>
      <c r="C57" s="40"/>
      <c r="D57" s="40"/>
      <c r="E57" s="40"/>
      <c r="F57" s="40" t="s">
        <v>6</v>
      </c>
      <c r="G57" s="40"/>
      <c r="H57" s="40"/>
      <c r="I57" s="31"/>
      <c r="J57" s="20" t="s">
        <v>20</v>
      </c>
    </row>
    <row r="58" spans="1:10" ht="17.100000000000001" customHeight="1" x14ac:dyDescent="0.25"/>
    <row r="59" spans="1:10" ht="17.100000000000001" customHeight="1" x14ac:dyDescent="0.25"/>
    <row r="60" spans="1:10" ht="17.100000000000001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</sheetData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7:E57"/>
    <mergeCell ref="F57:H57"/>
    <mergeCell ref="C46:J46"/>
    <mergeCell ref="C47:C48"/>
    <mergeCell ref="E47:F47"/>
    <mergeCell ref="G47:H47"/>
    <mergeCell ref="J47:J48"/>
    <mergeCell ref="E56:J56"/>
  </mergeCells>
  <conditionalFormatting sqref="F12:F45">
    <cfRule type="cellIs" dxfId="27" priority="3" stopIfTrue="1" operator="equal">
      <formula>"SVG"</formula>
    </cfRule>
    <cfRule type="cellIs" dxfId="26" priority="4" stopIfTrue="1" operator="equal">
      <formula>"SVXS"</formula>
    </cfRule>
  </conditionalFormatting>
  <conditionalFormatting sqref="H12:I45">
    <cfRule type="cellIs" dxfId="25" priority="1" stopIfTrue="1" operator="equal">
      <formula>"SVG"</formula>
    </cfRule>
    <cfRule type="cellIs" dxfId="24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DC5CF-F020-4187-88FC-0F865142C37B}">
  <dimension ref="A1:O57"/>
  <sheetViews>
    <sheetView topLeftCell="A7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9" width="9.6640625" style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1418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1240</v>
      </c>
      <c r="C12" s="23" t="s">
        <v>1241</v>
      </c>
      <c r="D12" s="24" t="s">
        <v>46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Không XL</v>
      </c>
      <c r="I12" s="29"/>
      <c r="J12" s="30"/>
    </row>
    <row r="13" spans="1:15" s="8" customFormat="1" ht="15.95" customHeight="1" x14ac:dyDescent="0.2">
      <c r="A13" s="21">
        <v>2</v>
      </c>
      <c r="B13" s="22" t="s">
        <v>1242</v>
      </c>
      <c r="C13" s="23" t="s">
        <v>1243</v>
      </c>
      <c r="D13" s="24" t="s">
        <v>330</v>
      </c>
      <c r="E13" s="10"/>
      <c r="F13" s="27" t="str">
        <f t="shared" ref="F13:F24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>IF(I13&gt;=9,80,IF(I13&gt;=7,70,I13*10))+8</f>
        <v>8</v>
      </c>
      <c r="H13" s="29" t="str">
        <f t="shared" ref="H13:H24" si="1">IF(AND(G13&gt;=90),"XS",IF(AND(G13&gt;=80),"Tốt",IF(AND(G13&gt;=70),"Khá",IF(AND(G13&gt;=60),"TB",IF(AND(G13&gt;=50),"TB",IF(AND(G13&lt;50),IF(AND(G13&gt;0),"Yếu",IF(AND(G13=0),"Không XL"," "))))))))</f>
        <v>Yếu</v>
      </c>
      <c r="I13" s="29"/>
      <c r="J13" s="30" t="s">
        <v>1425</v>
      </c>
    </row>
    <row r="14" spans="1:15" s="8" customFormat="1" ht="15.95" customHeight="1" x14ac:dyDescent="0.2">
      <c r="A14" s="21">
        <v>3</v>
      </c>
      <c r="B14" s="22" t="s">
        <v>1244</v>
      </c>
      <c r="C14" s="23" t="s">
        <v>1245</v>
      </c>
      <c r="D14" s="24" t="s">
        <v>330</v>
      </c>
      <c r="E14" s="10"/>
      <c r="F14" s="27" t="str">
        <f t="shared" si="0"/>
        <v>Không XL</v>
      </c>
      <c r="G14" s="28">
        <f t="shared" ref="G14:G24" si="2">IF(I14&gt;=9,80,IF(I14&gt;=7,70,I14*10))</f>
        <v>0</v>
      </c>
      <c r="H14" s="29" t="str">
        <f t="shared" si="1"/>
        <v>Không XL</v>
      </c>
      <c r="I14" s="29"/>
      <c r="J14" s="30"/>
    </row>
    <row r="15" spans="1:15" s="8" customFormat="1" ht="15.95" customHeight="1" x14ac:dyDescent="0.2">
      <c r="A15" s="21">
        <v>4</v>
      </c>
      <c r="B15" s="22" t="s">
        <v>1246</v>
      </c>
      <c r="C15" s="23" t="s">
        <v>106</v>
      </c>
      <c r="D15" s="24" t="s">
        <v>333</v>
      </c>
      <c r="E15" s="10"/>
      <c r="F15" s="27" t="str">
        <f t="shared" si="0"/>
        <v>Không XL</v>
      </c>
      <c r="G15" s="28">
        <f t="shared" si="2"/>
        <v>0</v>
      </c>
      <c r="H15" s="29" t="str">
        <f t="shared" si="1"/>
        <v>Không XL</v>
      </c>
      <c r="I15" s="29"/>
      <c r="J15" s="30"/>
    </row>
    <row r="16" spans="1:15" s="8" customFormat="1" ht="15.95" customHeight="1" x14ac:dyDescent="0.2">
      <c r="A16" s="21">
        <v>5</v>
      </c>
      <c r="B16" s="22" t="s">
        <v>1247</v>
      </c>
      <c r="C16" s="23" t="s">
        <v>1248</v>
      </c>
      <c r="D16" s="24" t="s">
        <v>68</v>
      </c>
      <c r="E16" s="10"/>
      <c r="F16" s="27" t="str">
        <f t="shared" si="0"/>
        <v>Không XL</v>
      </c>
      <c r="G16" s="28">
        <f t="shared" si="2"/>
        <v>0</v>
      </c>
      <c r="H16" s="29" t="str">
        <f t="shared" si="1"/>
        <v>Không XL</v>
      </c>
      <c r="I16" s="29"/>
      <c r="J16" s="30"/>
    </row>
    <row r="17" spans="1:10" s="8" customFormat="1" ht="15.95" customHeight="1" x14ac:dyDescent="0.2">
      <c r="A17" s="21">
        <v>6</v>
      </c>
      <c r="B17" s="22" t="s">
        <v>1249</v>
      </c>
      <c r="C17" s="23" t="s">
        <v>713</v>
      </c>
      <c r="D17" s="24" t="s">
        <v>167</v>
      </c>
      <c r="E17" s="10"/>
      <c r="F17" s="27" t="str">
        <f t="shared" si="0"/>
        <v>Không XL</v>
      </c>
      <c r="G17" s="28">
        <f t="shared" si="2"/>
        <v>0</v>
      </c>
      <c r="H17" s="29" t="str">
        <f t="shared" si="1"/>
        <v>Không XL</v>
      </c>
      <c r="I17" s="29"/>
      <c r="J17" s="30"/>
    </row>
    <row r="18" spans="1:10" s="8" customFormat="1" ht="15.95" customHeight="1" x14ac:dyDescent="0.2">
      <c r="A18" s="21">
        <v>7</v>
      </c>
      <c r="B18" s="22" t="s">
        <v>1250</v>
      </c>
      <c r="C18" s="23" t="s">
        <v>1251</v>
      </c>
      <c r="D18" s="24" t="s">
        <v>89</v>
      </c>
      <c r="E18" s="10"/>
      <c r="F18" s="27" t="str">
        <f t="shared" si="0"/>
        <v>Không XL</v>
      </c>
      <c r="G18" s="28">
        <f t="shared" si="2"/>
        <v>0</v>
      </c>
      <c r="H18" s="29" t="str">
        <f t="shared" si="1"/>
        <v>Không XL</v>
      </c>
      <c r="I18" s="29"/>
      <c r="J18" s="30"/>
    </row>
    <row r="19" spans="1:10" s="8" customFormat="1" ht="15.95" customHeight="1" x14ac:dyDescent="0.2">
      <c r="A19" s="21">
        <v>8</v>
      </c>
      <c r="B19" s="22" t="s">
        <v>1252</v>
      </c>
      <c r="C19" s="23" t="s">
        <v>57</v>
      </c>
      <c r="D19" s="24" t="s">
        <v>569</v>
      </c>
      <c r="E19" s="10"/>
      <c r="F19" s="27" t="str">
        <f t="shared" si="0"/>
        <v>Không XL</v>
      </c>
      <c r="G19" s="28">
        <f>IF(I19&gt;=9,80,IF(I19&gt;=7,70,I19*10))+6</f>
        <v>6</v>
      </c>
      <c r="H19" s="29" t="str">
        <f t="shared" si="1"/>
        <v>Yếu</v>
      </c>
      <c r="I19" s="29"/>
      <c r="J19" s="30" t="s">
        <v>1429</v>
      </c>
    </row>
    <row r="20" spans="1:10" s="8" customFormat="1" ht="15.95" customHeight="1" x14ac:dyDescent="0.2">
      <c r="A20" s="21">
        <v>9</v>
      </c>
      <c r="B20" s="22" t="s">
        <v>1253</v>
      </c>
      <c r="C20" s="23" t="s">
        <v>162</v>
      </c>
      <c r="D20" s="24" t="s">
        <v>104</v>
      </c>
      <c r="E20" s="10"/>
      <c r="F20" s="27" t="str">
        <f t="shared" si="0"/>
        <v>Không XL</v>
      </c>
      <c r="G20" s="28">
        <f t="shared" si="2"/>
        <v>0</v>
      </c>
      <c r="H20" s="29" t="str">
        <f t="shared" si="1"/>
        <v>Không XL</v>
      </c>
      <c r="I20" s="29"/>
      <c r="J20" s="30"/>
    </row>
    <row r="21" spans="1:10" s="8" customFormat="1" ht="15.95" customHeight="1" x14ac:dyDescent="0.2">
      <c r="A21" s="21">
        <v>10</v>
      </c>
      <c r="B21" s="22" t="s">
        <v>1254</v>
      </c>
      <c r="C21" s="23" t="s">
        <v>1255</v>
      </c>
      <c r="D21" s="24" t="s">
        <v>435</v>
      </c>
      <c r="E21" s="10"/>
      <c r="F21" s="27" t="str">
        <f t="shared" si="0"/>
        <v>Không XL</v>
      </c>
      <c r="G21" s="28">
        <f t="shared" si="2"/>
        <v>0</v>
      </c>
      <c r="H21" s="29" t="str">
        <f t="shared" si="1"/>
        <v>Không XL</v>
      </c>
      <c r="I21" s="29"/>
      <c r="J21" s="30"/>
    </row>
    <row r="22" spans="1:10" s="8" customFormat="1" ht="15.95" customHeight="1" x14ac:dyDescent="0.2">
      <c r="A22" s="21">
        <v>11</v>
      </c>
      <c r="B22" s="22" t="s">
        <v>1256</v>
      </c>
      <c r="C22" s="23" t="s">
        <v>1257</v>
      </c>
      <c r="D22" s="24" t="s">
        <v>1258</v>
      </c>
      <c r="E22" s="10"/>
      <c r="F22" s="27" t="str">
        <f t="shared" si="0"/>
        <v>Không XL</v>
      </c>
      <c r="G22" s="28">
        <f t="shared" si="2"/>
        <v>0</v>
      </c>
      <c r="H22" s="29" t="str">
        <f t="shared" si="1"/>
        <v>Không XL</v>
      </c>
      <c r="I22" s="29"/>
      <c r="J22" s="30"/>
    </row>
    <row r="23" spans="1:10" s="8" customFormat="1" ht="15.95" customHeight="1" x14ac:dyDescent="0.2">
      <c r="A23" s="21">
        <v>12</v>
      </c>
      <c r="B23" s="22" t="s">
        <v>1259</v>
      </c>
      <c r="C23" s="23" t="s">
        <v>459</v>
      </c>
      <c r="D23" s="24" t="s">
        <v>1131</v>
      </c>
      <c r="E23" s="10"/>
      <c r="F23" s="27" t="str">
        <f t="shared" si="0"/>
        <v>Không XL</v>
      </c>
      <c r="G23" s="28">
        <f t="shared" si="2"/>
        <v>0</v>
      </c>
      <c r="H23" s="29" t="str">
        <f t="shared" si="1"/>
        <v>Không XL</v>
      </c>
      <c r="I23" s="29"/>
      <c r="J23" s="30"/>
    </row>
    <row r="24" spans="1:10" s="8" customFormat="1" ht="15.95" customHeight="1" x14ac:dyDescent="0.2">
      <c r="A24" s="21">
        <v>13</v>
      </c>
      <c r="B24" s="22" t="s">
        <v>1260</v>
      </c>
      <c r="C24" s="23" t="s">
        <v>1261</v>
      </c>
      <c r="D24" s="24" t="s">
        <v>1262</v>
      </c>
      <c r="E24" s="10"/>
      <c r="F24" s="27" t="str">
        <f t="shared" si="0"/>
        <v>Không XL</v>
      </c>
      <c r="G24" s="28">
        <f t="shared" si="2"/>
        <v>0</v>
      </c>
      <c r="H24" s="29" t="str">
        <f t="shared" si="1"/>
        <v>Không XL</v>
      </c>
      <c r="I24" s="29"/>
      <c r="J24" s="30"/>
    </row>
    <row r="25" spans="1:10" ht="18" customHeight="1" x14ac:dyDescent="0.25">
      <c r="C25" s="41" t="s">
        <v>11</v>
      </c>
      <c r="D25" s="41"/>
      <c r="E25" s="41"/>
      <c r="F25" s="41"/>
      <c r="G25" s="41"/>
      <c r="H25" s="41"/>
      <c r="I25" s="41"/>
      <c r="J25" s="41"/>
    </row>
    <row r="26" spans="1:10" ht="17.100000000000001" customHeight="1" x14ac:dyDescent="0.25">
      <c r="C26" s="42" t="s">
        <v>12</v>
      </c>
      <c r="D26" s="11"/>
      <c r="E26" s="43" t="s">
        <v>6</v>
      </c>
      <c r="F26" s="44"/>
      <c r="G26" s="43" t="s">
        <v>7</v>
      </c>
      <c r="H26" s="44"/>
      <c r="I26" s="32"/>
      <c r="J26" s="42" t="s">
        <v>8</v>
      </c>
    </row>
    <row r="27" spans="1:10" s="8" customFormat="1" ht="17.100000000000001" customHeight="1" x14ac:dyDescent="0.2">
      <c r="C27" s="42"/>
      <c r="D27" s="12"/>
      <c r="E27" s="9" t="s">
        <v>13</v>
      </c>
      <c r="F27" s="13" t="s">
        <v>14</v>
      </c>
      <c r="G27" s="9" t="s">
        <v>13</v>
      </c>
      <c r="H27" s="13" t="s">
        <v>14</v>
      </c>
      <c r="I27" s="13"/>
      <c r="J27" s="42"/>
    </row>
    <row r="28" spans="1:10" ht="17.100000000000001" customHeight="1" x14ac:dyDescent="0.25">
      <c r="C28" s="14" t="s">
        <v>15</v>
      </c>
      <c r="D28" s="34"/>
      <c r="E28" s="15">
        <f>COUNTIF(F12:F24,"XS")</f>
        <v>0</v>
      </c>
      <c r="F28" s="16">
        <f>E28*100/$A$24</f>
        <v>0</v>
      </c>
      <c r="G28" s="15">
        <f>COUNTIF(H12:H24,"XS")</f>
        <v>0</v>
      </c>
      <c r="H28" s="16">
        <f>G28*100/$A$24</f>
        <v>0</v>
      </c>
      <c r="I28" s="16"/>
      <c r="J28" s="17"/>
    </row>
    <row r="29" spans="1:10" ht="17.100000000000001" customHeight="1" x14ac:dyDescent="0.25">
      <c r="C29" s="14" t="s">
        <v>16</v>
      </c>
      <c r="D29" s="34"/>
      <c r="E29" s="15">
        <f>COUNTIF(F12:F24,"Tốt")</f>
        <v>0</v>
      </c>
      <c r="F29" s="16">
        <f t="shared" ref="F29:F33" si="3">E29*100/$A$24</f>
        <v>0</v>
      </c>
      <c r="G29" s="15">
        <f>COUNTIF(H12:H24,"Tốt")</f>
        <v>0</v>
      </c>
      <c r="H29" s="16">
        <f t="shared" ref="H29:H33" si="4">G29*100/$A$24</f>
        <v>0</v>
      </c>
      <c r="I29" s="16"/>
      <c r="J29" s="17"/>
    </row>
    <row r="30" spans="1:10" ht="17.100000000000001" customHeight="1" x14ac:dyDescent="0.25">
      <c r="C30" s="14" t="s">
        <v>17</v>
      </c>
      <c r="D30" s="34"/>
      <c r="E30" s="15">
        <f>COUNTIF(F12:F24,"Khá")</f>
        <v>0</v>
      </c>
      <c r="F30" s="16">
        <f t="shared" si="3"/>
        <v>0</v>
      </c>
      <c r="G30" s="15">
        <f>COUNTIF(H12:H24,"Khá")</f>
        <v>0</v>
      </c>
      <c r="H30" s="16">
        <f t="shared" si="4"/>
        <v>0</v>
      </c>
      <c r="I30" s="16"/>
      <c r="J30" s="17"/>
    </row>
    <row r="31" spans="1:10" ht="17.100000000000001" customHeight="1" x14ac:dyDescent="0.25">
      <c r="C31" s="14" t="s">
        <v>18</v>
      </c>
      <c r="D31" s="34"/>
      <c r="E31" s="15">
        <f>COUNTIF(F12:F24,"TB")</f>
        <v>0</v>
      </c>
      <c r="F31" s="16">
        <f t="shared" si="3"/>
        <v>0</v>
      </c>
      <c r="G31" s="15">
        <f>COUNTIF(H12:H24,"TB")</f>
        <v>0</v>
      </c>
      <c r="H31" s="16">
        <f t="shared" si="4"/>
        <v>0</v>
      </c>
      <c r="I31" s="16"/>
      <c r="J31" s="17"/>
    </row>
    <row r="32" spans="1:10" ht="17.100000000000001" customHeight="1" x14ac:dyDescent="0.25">
      <c r="C32" s="14" t="s">
        <v>19</v>
      </c>
      <c r="D32" s="34"/>
      <c r="E32" s="15">
        <f>COUNTIF(F12:F24,"Yếu")</f>
        <v>0</v>
      </c>
      <c r="F32" s="16">
        <f t="shared" si="3"/>
        <v>0</v>
      </c>
      <c r="G32" s="15">
        <f>COUNTIF(H12:H24,"Yếu")</f>
        <v>2</v>
      </c>
      <c r="H32" s="16">
        <f t="shared" si="4"/>
        <v>15.384615384615385</v>
      </c>
      <c r="I32" s="16"/>
      <c r="J32" s="17"/>
    </row>
    <row r="33" spans="1:10" ht="17.100000000000001" customHeight="1" x14ac:dyDescent="0.25">
      <c r="C33" s="14" t="s">
        <v>25</v>
      </c>
      <c r="D33" s="34"/>
      <c r="E33" s="15">
        <f>COUNTIF(F12:F24,"Không XL")</f>
        <v>13</v>
      </c>
      <c r="F33" s="16">
        <f t="shared" si="3"/>
        <v>100</v>
      </c>
      <c r="G33" s="15">
        <f>COUNTIF(H12:H24,"Không XL")</f>
        <v>11</v>
      </c>
      <c r="H33" s="16">
        <f t="shared" si="4"/>
        <v>84.615384615384613</v>
      </c>
      <c r="I33" s="16"/>
      <c r="J33" s="17"/>
    </row>
    <row r="34" spans="1:10" ht="9.9499999999999993" customHeight="1" x14ac:dyDescent="0.25">
      <c r="C34" s="18"/>
      <c r="D34" s="18"/>
      <c r="F34" s="19"/>
    </row>
    <row r="35" spans="1:10" ht="17.100000000000001" customHeight="1" x14ac:dyDescent="0.25">
      <c r="E35" s="45" t="s">
        <v>24</v>
      </c>
      <c r="F35" s="45"/>
      <c r="G35" s="45"/>
      <c r="H35" s="45"/>
      <c r="I35" s="45"/>
      <c r="J35" s="45"/>
    </row>
    <row r="36" spans="1:10" ht="17.100000000000001" customHeight="1" x14ac:dyDescent="0.25">
      <c r="A36" s="40" t="s">
        <v>27</v>
      </c>
      <c r="B36" s="40"/>
      <c r="C36" s="40"/>
      <c r="D36" s="40"/>
      <c r="E36" s="40"/>
      <c r="F36" s="40" t="s">
        <v>6</v>
      </c>
      <c r="G36" s="40"/>
      <c r="H36" s="40"/>
      <c r="I36" s="31"/>
      <c r="J36" s="20" t="s">
        <v>20</v>
      </c>
    </row>
    <row r="37" spans="1:10" ht="17.100000000000001" customHeight="1" x14ac:dyDescent="0.25"/>
    <row r="38" spans="1:10" ht="17.100000000000001" customHeight="1" x14ac:dyDescent="0.25"/>
    <row r="39" spans="1:10" ht="17.100000000000001" customHeight="1" x14ac:dyDescent="0.25"/>
    <row r="40" spans="1:10" ht="18" customHeight="1" x14ac:dyDescent="0.25"/>
    <row r="41" spans="1:10" ht="18" customHeight="1" x14ac:dyDescent="0.25"/>
    <row r="42" spans="1:10" ht="18" customHeight="1" x14ac:dyDescent="0.25"/>
    <row r="43" spans="1:10" ht="18" customHeight="1" x14ac:dyDescent="0.25"/>
    <row r="44" spans="1:10" ht="18" customHeight="1" x14ac:dyDescent="0.25"/>
    <row r="45" spans="1:10" ht="18" customHeight="1" x14ac:dyDescent="0.25"/>
    <row r="46" spans="1:10" ht="18" customHeight="1" x14ac:dyDescent="0.25"/>
    <row r="47" spans="1:10" ht="18" customHeight="1" x14ac:dyDescent="0.25"/>
    <row r="48" spans="1:10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</sheetData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36:E36"/>
    <mergeCell ref="F36:H36"/>
    <mergeCell ref="C25:J25"/>
    <mergeCell ref="C26:C27"/>
    <mergeCell ref="E26:F26"/>
    <mergeCell ref="G26:H26"/>
    <mergeCell ref="J26:J27"/>
    <mergeCell ref="E35:J35"/>
  </mergeCells>
  <conditionalFormatting sqref="F12:F24">
    <cfRule type="cellIs" dxfId="23" priority="3" stopIfTrue="1" operator="equal">
      <formula>"SVG"</formula>
    </cfRule>
    <cfRule type="cellIs" dxfId="22" priority="4" stopIfTrue="1" operator="equal">
      <formula>"SVXS"</formula>
    </cfRule>
  </conditionalFormatting>
  <conditionalFormatting sqref="H12:I24">
    <cfRule type="cellIs" dxfId="21" priority="1" stopIfTrue="1" operator="equal">
      <formula>"SVG"</formula>
    </cfRule>
    <cfRule type="cellIs" dxfId="20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E9D66-8170-48FB-B903-3B9172385028}">
  <dimension ref="A1:O63"/>
  <sheetViews>
    <sheetView topLeftCell="A9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9" width="9.6640625" style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1290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1263</v>
      </c>
      <c r="C12" s="23" t="s">
        <v>1264</v>
      </c>
      <c r="D12" s="24" t="s">
        <v>521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9</v>
      </c>
      <c r="J12" s="30"/>
    </row>
    <row r="13" spans="1:15" s="8" customFormat="1" ht="15.95" customHeight="1" x14ac:dyDescent="0.2">
      <c r="A13" s="21">
        <v>2</v>
      </c>
      <c r="B13" s="22" t="s">
        <v>1265</v>
      </c>
      <c r="C13" s="23" t="s">
        <v>876</v>
      </c>
      <c r="D13" s="24" t="s">
        <v>521</v>
      </c>
      <c r="E13" s="10"/>
      <c r="F13" s="27" t="str">
        <f t="shared" ref="F13:F30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>IF(I13&gt;=9,80,IF(I13&gt;=7,70,I13*10))+4</f>
        <v>4</v>
      </c>
      <c r="H13" s="29" t="str">
        <f t="shared" ref="H13:H30" si="1">IF(AND(G13&gt;=90),"XS",IF(AND(G13&gt;=80),"Tốt",IF(AND(G13&gt;=70),"Khá",IF(AND(G13&gt;=60),"TB",IF(AND(G13&gt;=50),"TB",IF(AND(G13&lt;50),IF(AND(G13&gt;0),"Yếu",IF(AND(G13=0),"Không XL"," "))))))))</f>
        <v>Yếu</v>
      </c>
      <c r="I13" s="35">
        <v>0</v>
      </c>
      <c r="J13" s="30" t="s">
        <v>1435</v>
      </c>
    </row>
    <row r="14" spans="1:15" s="8" customFormat="1" ht="15.95" customHeight="1" x14ac:dyDescent="0.2">
      <c r="A14" s="21">
        <v>3</v>
      </c>
      <c r="B14" s="22" t="s">
        <v>1266</v>
      </c>
      <c r="C14" s="23" t="s">
        <v>371</v>
      </c>
      <c r="D14" s="24" t="s">
        <v>305</v>
      </c>
      <c r="E14" s="10"/>
      <c r="F14" s="27" t="str">
        <f t="shared" si="0"/>
        <v>Không XL</v>
      </c>
      <c r="G14" s="28">
        <f t="shared" ref="G14:G30" si="2">IF(I14&gt;=9,80,IF(I14&gt;=7,70,I14*10))</f>
        <v>70</v>
      </c>
      <c r="H14" s="29" t="str">
        <f t="shared" si="1"/>
        <v>Khá</v>
      </c>
      <c r="I14" s="35">
        <v>8</v>
      </c>
      <c r="J14" s="30"/>
    </row>
    <row r="15" spans="1:15" s="8" customFormat="1" ht="15.95" customHeight="1" x14ac:dyDescent="0.2">
      <c r="A15" s="21">
        <v>4</v>
      </c>
      <c r="B15" s="22" t="s">
        <v>1267</v>
      </c>
      <c r="C15" s="23" t="s">
        <v>42</v>
      </c>
      <c r="D15" s="24" t="s">
        <v>305</v>
      </c>
      <c r="E15" s="10"/>
      <c r="F15" s="27" t="str">
        <f t="shared" si="0"/>
        <v>Không XL</v>
      </c>
      <c r="G15" s="28">
        <f t="shared" si="2"/>
        <v>67.099999999999994</v>
      </c>
      <c r="H15" s="29" t="str">
        <f t="shared" si="1"/>
        <v>TB</v>
      </c>
      <c r="I15" s="35">
        <v>6.71</v>
      </c>
      <c r="J15" s="30"/>
    </row>
    <row r="16" spans="1:15" s="8" customFormat="1" ht="15.95" customHeight="1" x14ac:dyDescent="0.2">
      <c r="A16" s="21">
        <v>5</v>
      </c>
      <c r="B16" s="22" t="s">
        <v>1268</v>
      </c>
      <c r="C16" s="23" t="s">
        <v>523</v>
      </c>
      <c r="D16" s="24" t="s">
        <v>305</v>
      </c>
      <c r="E16" s="10"/>
      <c r="F16" s="27" t="str">
        <f t="shared" si="0"/>
        <v>Không XL</v>
      </c>
      <c r="G16" s="28">
        <f t="shared" si="2"/>
        <v>80</v>
      </c>
      <c r="H16" s="29" t="str">
        <f t="shared" si="1"/>
        <v>Tốt</v>
      </c>
      <c r="I16" s="35">
        <v>10</v>
      </c>
      <c r="J16" s="30"/>
    </row>
    <row r="17" spans="1:10" s="8" customFormat="1" ht="15.95" customHeight="1" x14ac:dyDescent="0.2">
      <c r="A17" s="21">
        <v>6</v>
      </c>
      <c r="B17" s="22" t="s">
        <v>1269</v>
      </c>
      <c r="C17" s="23" t="s">
        <v>1270</v>
      </c>
      <c r="D17" s="24" t="s">
        <v>305</v>
      </c>
      <c r="E17" s="10"/>
      <c r="F17" s="27" t="str">
        <f t="shared" si="0"/>
        <v>Không XL</v>
      </c>
      <c r="G17" s="28">
        <f>IF(I17&gt;=9,80,IF(I17&gt;=7,70,I17*10))+12</f>
        <v>92</v>
      </c>
      <c r="H17" s="29" t="str">
        <f t="shared" si="1"/>
        <v>XS</v>
      </c>
      <c r="I17" s="35">
        <v>10</v>
      </c>
      <c r="J17" s="30" t="s">
        <v>1439</v>
      </c>
    </row>
    <row r="18" spans="1:10" s="8" customFormat="1" ht="15.95" customHeight="1" x14ac:dyDescent="0.2">
      <c r="A18" s="21">
        <v>7</v>
      </c>
      <c r="B18" s="22" t="s">
        <v>1271</v>
      </c>
      <c r="C18" s="23" t="s">
        <v>1272</v>
      </c>
      <c r="D18" s="24" t="s">
        <v>37</v>
      </c>
      <c r="E18" s="10"/>
      <c r="F18" s="27" t="str">
        <f t="shared" si="0"/>
        <v>Không XL</v>
      </c>
      <c r="G18" s="28">
        <f>IF(I18&gt;=9,80,IF(I18&gt;=7,70,I18*10))+14</f>
        <v>14</v>
      </c>
      <c r="H18" s="29" t="str">
        <f t="shared" si="1"/>
        <v>Yếu</v>
      </c>
      <c r="I18" s="35">
        <v>0</v>
      </c>
      <c r="J18" s="30" t="s">
        <v>1436</v>
      </c>
    </row>
    <row r="19" spans="1:10" s="8" customFormat="1" ht="15.95" customHeight="1" x14ac:dyDescent="0.2">
      <c r="A19" s="21">
        <v>8</v>
      </c>
      <c r="B19" s="22" t="s">
        <v>1273</v>
      </c>
      <c r="C19" s="23" t="s">
        <v>505</v>
      </c>
      <c r="D19" s="24" t="s">
        <v>46</v>
      </c>
      <c r="E19" s="10"/>
      <c r="F19" s="27" t="str">
        <f t="shared" si="0"/>
        <v>Không XL</v>
      </c>
      <c r="G19" s="28">
        <f t="shared" si="2"/>
        <v>80</v>
      </c>
      <c r="H19" s="29" t="str">
        <f t="shared" si="1"/>
        <v>Tốt</v>
      </c>
      <c r="I19" s="35">
        <v>9.5</v>
      </c>
      <c r="J19" s="30"/>
    </row>
    <row r="20" spans="1:10" s="8" customFormat="1" ht="15.95" customHeight="1" x14ac:dyDescent="0.2">
      <c r="A20" s="21">
        <v>9</v>
      </c>
      <c r="B20" s="22" t="s">
        <v>1274</v>
      </c>
      <c r="C20" s="23" t="s">
        <v>70</v>
      </c>
      <c r="D20" s="24" t="s">
        <v>239</v>
      </c>
      <c r="E20" s="10"/>
      <c r="F20" s="27" t="str">
        <f t="shared" si="0"/>
        <v>Không XL</v>
      </c>
      <c r="G20" s="28">
        <f t="shared" si="2"/>
        <v>80</v>
      </c>
      <c r="H20" s="29" t="str">
        <f t="shared" si="1"/>
        <v>Tốt</v>
      </c>
      <c r="I20" s="35">
        <v>10</v>
      </c>
      <c r="J20" s="30"/>
    </row>
    <row r="21" spans="1:10" s="8" customFormat="1" ht="15.95" customHeight="1" x14ac:dyDescent="0.2">
      <c r="A21" s="21">
        <v>10</v>
      </c>
      <c r="B21" s="22" t="s">
        <v>1275</v>
      </c>
      <c r="C21" s="23" t="s">
        <v>1276</v>
      </c>
      <c r="D21" s="24" t="s">
        <v>150</v>
      </c>
      <c r="E21" s="10"/>
      <c r="F21" s="27" t="str">
        <f t="shared" si="0"/>
        <v>Không XL</v>
      </c>
      <c r="G21" s="28">
        <f t="shared" si="2"/>
        <v>70</v>
      </c>
      <c r="H21" s="29" t="str">
        <f t="shared" si="1"/>
        <v>Khá</v>
      </c>
      <c r="I21" s="35">
        <v>8</v>
      </c>
      <c r="J21" s="30"/>
    </row>
    <row r="22" spans="1:10" s="8" customFormat="1" ht="15.95" customHeight="1" x14ac:dyDescent="0.2">
      <c r="A22" s="21">
        <v>11</v>
      </c>
      <c r="B22" s="22" t="s">
        <v>1277</v>
      </c>
      <c r="C22" s="23" t="s">
        <v>42</v>
      </c>
      <c r="D22" s="24" t="s">
        <v>58</v>
      </c>
      <c r="E22" s="10"/>
      <c r="F22" s="27" t="str">
        <f t="shared" si="0"/>
        <v>Không XL</v>
      </c>
      <c r="G22" s="28">
        <f t="shared" si="2"/>
        <v>80</v>
      </c>
      <c r="H22" s="29" t="str">
        <f t="shared" si="1"/>
        <v>Tốt</v>
      </c>
      <c r="I22" s="35">
        <v>10</v>
      </c>
      <c r="J22" s="30"/>
    </row>
    <row r="23" spans="1:10" s="8" customFormat="1" ht="15.95" customHeight="1" x14ac:dyDescent="0.2">
      <c r="A23" s="21">
        <v>12</v>
      </c>
      <c r="B23" s="22" t="s">
        <v>1278</v>
      </c>
      <c r="C23" s="23" t="s">
        <v>1279</v>
      </c>
      <c r="D23" s="24" t="s">
        <v>156</v>
      </c>
      <c r="E23" s="10"/>
      <c r="F23" s="27" t="str">
        <f t="shared" si="0"/>
        <v>Không XL</v>
      </c>
      <c r="G23" s="28">
        <f t="shared" si="2"/>
        <v>70</v>
      </c>
      <c r="H23" s="29" t="str">
        <f t="shared" si="1"/>
        <v>Khá</v>
      </c>
      <c r="I23" s="35">
        <v>8</v>
      </c>
      <c r="J23" s="30"/>
    </row>
    <row r="24" spans="1:10" s="8" customFormat="1" ht="15.95" customHeight="1" x14ac:dyDescent="0.2">
      <c r="A24" s="21">
        <v>13</v>
      </c>
      <c r="B24" s="22" t="s">
        <v>1280</v>
      </c>
      <c r="C24" s="23" t="s">
        <v>571</v>
      </c>
      <c r="D24" s="24" t="s">
        <v>156</v>
      </c>
      <c r="E24" s="10"/>
      <c r="F24" s="27" t="str">
        <f t="shared" si="0"/>
        <v>Không XL</v>
      </c>
      <c r="G24" s="28">
        <f t="shared" si="2"/>
        <v>80</v>
      </c>
      <c r="H24" s="29" t="str">
        <f t="shared" si="1"/>
        <v>Tốt</v>
      </c>
      <c r="I24" s="35">
        <v>10</v>
      </c>
      <c r="J24" s="30"/>
    </row>
    <row r="25" spans="1:10" s="8" customFormat="1" ht="15.95" customHeight="1" x14ac:dyDescent="0.2">
      <c r="A25" s="21">
        <v>14</v>
      </c>
      <c r="B25" s="22" t="s">
        <v>1281</v>
      </c>
      <c r="C25" s="23" t="s">
        <v>1239</v>
      </c>
      <c r="D25" s="24" t="s">
        <v>1282</v>
      </c>
      <c r="E25" s="10"/>
      <c r="F25" s="27" t="str">
        <f t="shared" si="0"/>
        <v>Không XL</v>
      </c>
      <c r="G25" s="28">
        <f t="shared" si="2"/>
        <v>80</v>
      </c>
      <c r="H25" s="29" t="str">
        <f t="shared" si="1"/>
        <v>Tốt</v>
      </c>
      <c r="I25" s="35">
        <v>9</v>
      </c>
      <c r="J25" s="30"/>
    </row>
    <row r="26" spans="1:10" s="8" customFormat="1" ht="15.95" customHeight="1" x14ac:dyDescent="0.2">
      <c r="A26" s="21">
        <v>15</v>
      </c>
      <c r="B26" s="22" t="s">
        <v>1283</v>
      </c>
      <c r="C26" s="23" t="s">
        <v>204</v>
      </c>
      <c r="D26" s="24" t="s">
        <v>181</v>
      </c>
      <c r="E26" s="10"/>
      <c r="F26" s="27" t="str">
        <f t="shared" si="0"/>
        <v>Không XL</v>
      </c>
      <c r="G26" s="28">
        <f t="shared" si="2"/>
        <v>80</v>
      </c>
      <c r="H26" s="29" t="str">
        <f t="shared" si="1"/>
        <v>Tốt</v>
      </c>
      <c r="I26" s="35">
        <v>9.5</v>
      </c>
      <c r="J26" s="30"/>
    </row>
    <row r="27" spans="1:10" s="8" customFormat="1" ht="15.95" customHeight="1" x14ac:dyDescent="0.2">
      <c r="A27" s="21">
        <v>16</v>
      </c>
      <c r="B27" s="22" t="s">
        <v>1284</v>
      </c>
      <c r="C27" s="23" t="s">
        <v>459</v>
      </c>
      <c r="D27" s="24" t="s">
        <v>111</v>
      </c>
      <c r="E27" s="10"/>
      <c r="F27" s="27" t="str">
        <f t="shared" si="0"/>
        <v>Không XL</v>
      </c>
      <c r="G27" s="28">
        <f t="shared" si="2"/>
        <v>80</v>
      </c>
      <c r="H27" s="29" t="str">
        <f t="shared" si="1"/>
        <v>Tốt</v>
      </c>
      <c r="I27" s="35">
        <v>9</v>
      </c>
      <c r="J27" s="30"/>
    </row>
    <row r="28" spans="1:10" s="8" customFormat="1" ht="15.95" customHeight="1" x14ac:dyDescent="0.2">
      <c r="A28" s="21">
        <v>17</v>
      </c>
      <c r="B28" s="22" t="s">
        <v>1285</v>
      </c>
      <c r="C28" s="23" t="s">
        <v>1286</v>
      </c>
      <c r="D28" s="24" t="s">
        <v>192</v>
      </c>
      <c r="E28" s="10"/>
      <c r="F28" s="27" t="str">
        <f t="shared" si="0"/>
        <v>Không XL</v>
      </c>
      <c r="G28" s="28">
        <f>IF(I28&gt;=9,80,IF(I28&gt;=7,70,I28*10))+8</f>
        <v>78</v>
      </c>
      <c r="H28" s="29" t="str">
        <f t="shared" si="1"/>
        <v>Khá</v>
      </c>
      <c r="I28" s="35">
        <v>8</v>
      </c>
      <c r="J28" s="30" t="s">
        <v>1425</v>
      </c>
    </row>
    <row r="29" spans="1:10" s="8" customFormat="1" ht="15.95" customHeight="1" x14ac:dyDescent="0.2">
      <c r="A29" s="21">
        <v>18</v>
      </c>
      <c r="B29" s="22" t="s">
        <v>1287</v>
      </c>
      <c r="C29" s="23" t="s">
        <v>1288</v>
      </c>
      <c r="D29" s="24" t="s">
        <v>376</v>
      </c>
      <c r="E29" s="10"/>
      <c r="F29" s="27" t="str">
        <f t="shared" si="0"/>
        <v>Không XL</v>
      </c>
      <c r="G29" s="28">
        <f t="shared" si="2"/>
        <v>70</v>
      </c>
      <c r="H29" s="29" t="str">
        <f t="shared" si="1"/>
        <v>Khá</v>
      </c>
      <c r="I29" s="35">
        <v>8.0500000000000007</v>
      </c>
      <c r="J29" s="30"/>
    </row>
    <row r="30" spans="1:10" s="8" customFormat="1" ht="15.95" customHeight="1" x14ac:dyDescent="0.2">
      <c r="A30" s="21">
        <v>19</v>
      </c>
      <c r="B30" s="22" t="s">
        <v>1289</v>
      </c>
      <c r="C30" s="23" t="s">
        <v>70</v>
      </c>
      <c r="D30" s="24" t="s">
        <v>390</v>
      </c>
      <c r="E30" s="10"/>
      <c r="F30" s="27" t="str">
        <f t="shared" si="0"/>
        <v>Không XL</v>
      </c>
      <c r="G30" s="28">
        <f t="shared" si="2"/>
        <v>80</v>
      </c>
      <c r="H30" s="29" t="str">
        <f t="shared" si="1"/>
        <v>Tốt</v>
      </c>
      <c r="I30" s="35">
        <v>9</v>
      </c>
      <c r="J30" s="30"/>
    </row>
    <row r="31" spans="1:10" ht="18" customHeight="1" x14ac:dyDescent="0.25">
      <c r="C31" s="41" t="s">
        <v>11</v>
      </c>
      <c r="D31" s="41"/>
      <c r="E31" s="41"/>
      <c r="F31" s="41"/>
      <c r="G31" s="41"/>
      <c r="H31" s="41"/>
      <c r="I31" s="41"/>
      <c r="J31" s="41"/>
    </row>
    <row r="32" spans="1:10" ht="17.100000000000001" customHeight="1" x14ac:dyDescent="0.25">
      <c r="C32" s="42" t="s">
        <v>12</v>
      </c>
      <c r="D32" s="11"/>
      <c r="E32" s="43" t="s">
        <v>6</v>
      </c>
      <c r="F32" s="44"/>
      <c r="G32" s="43" t="s">
        <v>7</v>
      </c>
      <c r="H32" s="44"/>
      <c r="I32" s="32"/>
      <c r="J32" s="42" t="s">
        <v>8</v>
      </c>
    </row>
    <row r="33" spans="1:10" s="8" customFormat="1" ht="17.100000000000001" customHeight="1" x14ac:dyDescent="0.2">
      <c r="C33" s="42"/>
      <c r="D33" s="12"/>
      <c r="E33" s="9" t="s">
        <v>13</v>
      </c>
      <c r="F33" s="13" t="s">
        <v>14</v>
      </c>
      <c r="G33" s="9" t="s">
        <v>13</v>
      </c>
      <c r="H33" s="13" t="s">
        <v>14</v>
      </c>
      <c r="I33" s="13"/>
      <c r="J33" s="42"/>
    </row>
    <row r="34" spans="1:10" ht="17.100000000000001" customHeight="1" x14ac:dyDescent="0.25">
      <c r="C34" s="14" t="s">
        <v>15</v>
      </c>
      <c r="D34" s="34"/>
      <c r="E34" s="15">
        <f>COUNTIF(F12:F30,"XS")</f>
        <v>0</v>
      </c>
      <c r="F34" s="16">
        <f>E34*100/$A$30</f>
        <v>0</v>
      </c>
      <c r="G34" s="15">
        <f>COUNTIF(H12:H30,"XS")</f>
        <v>1</v>
      </c>
      <c r="H34" s="16">
        <f>G34*100/$A$30</f>
        <v>5.2631578947368425</v>
      </c>
      <c r="I34" s="16"/>
      <c r="J34" s="17"/>
    </row>
    <row r="35" spans="1:10" ht="17.100000000000001" customHeight="1" x14ac:dyDescent="0.25">
      <c r="C35" s="14" t="s">
        <v>16</v>
      </c>
      <c r="D35" s="34"/>
      <c r="E35" s="15">
        <f>COUNTIF(F12:F30,"Tốt")</f>
        <v>0</v>
      </c>
      <c r="F35" s="16">
        <f t="shared" ref="F35:F39" si="3">E35*100/$A$30</f>
        <v>0</v>
      </c>
      <c r="G35" s="15">
        <f>COUNTIF(H12:H30,"Tốt")</f>
        <v>10</v>
      </c>
      <c r="H35" s="16">
        <f t="shared" ref="H35:H39" si="4">G35*100/$A$30</f>
        <v>52.631578947368418</v>
      </c>
      <c r="I35" s="16"/>
      <c r="J35" s="17"/>
    </row>
    <row r="36" spans="1:10" ht="17.100000000000001" customHeight="1" x14ac:dyDescent="0.25">
      <c r="C36" s="14" t="s">
        <v>17</v>
      </c>
      <c r="D36" s="34"/>
      <c r="E36" s="15">
        <f>COUNTIF(F12:F30,"Khá")</f>
        <v>0</v>
      </c>
      <c r="F36" s="16">
        <f t="shared" si="3"/>
        <v>0</v>
      </c>
      <c r="G36" s="15">
        <f>COUNTIF(H12:H30,"Khá")</f>
        <v>5</v>
      </c>
      <c r="H36" s="16">
        <f t="shared" si="4"/>
        <v>26.315789473684209</v>
      </c>
      <c r="I36" s="16"/>
      <c r="J36" s="17"/>
    </row>
    <row r="37" spans="1:10" ht="17.100000000000001" customHeight="1" x14ac:dyDescent="0.25">
      <c r="C37" s="14" t="s">
        <v>18</v>
      </c>
      <c r="D37" s="34"/>
      <c r="E37" s="15">
        <f>COUNTIF(F12:F30,"TB")</f>
        <v>0</v>
      </c>
      <c r="F37" s="16">
        <f t="shared" si="3"/>
        <v>0</v>
      </c>
      <c r="G37" s="15">
        <f>COUNTIF(H12:H30,"TB")</f>
        <v>1</v>
      </c>
      <c r="H37" s="16">
        <f t="shared" si="4"/>
        <v>5.2631578947368425</v>
      </c>
      <c r="I37" s="16"/>
      <c r="J37" s="17"/>
    </row>
    <row r="38" spans="1:10" ht="17.100000000000001" customHeight="1" x14ac:dyDescent="0.25">
      <c r="C38" s="14" t="s">
        <v>19</v>
      </c>
      <c r="D38" s="34"/>
      <c r="E38" s="15">
        <f>COUNTIF(F12:F30,"Yếu")</f>
        <v>0</v>
      </c>
      <c r="F38" s="16">
        <f t="shared" si="3"/>
        <v>0</v>
      </c>
      <c r="G38" s="15">
        <f>COUNTIF(H12:H30,"Yếu")</f>
        <v>2</v>
      </c>
      <c r="H38" s="16">
        <f t="shared" si="4"/>
        <v>10.526315789473685</v>
      </c>
      <c r="I38" s="16"/>
      <c r="J38" s="17"/>
    </row>
    <row r="39" spans="1:10" ht="17.100000000000001" customHeight="1" x14ac:dyDescent="0.25">
      <c r="C39" s="14" t="s">
        <v>25</v>
      </c>
      <c r="D39" s="34"/>
      <c r="E39" s="15">
        <f>COUNTIF(F12:F30,"Không XL")</f>
        <v>19</v>
      </c>
      <c r="F39" s="16">
        <f t="shared" si="3"/>
        <v>100</v>
      </c>
      <c r="G39" s="15">
        <f>COUNTIF(H12:H30,"Không XL")</f>
        <v>0</v>
      </c>
      <c r="H39" s="16">
        <f t="shared" si="4"/>
        <v>0</v>
      </c>
      <c r="I39" s="16"/>
      <c r="J39" s="17"/>
    </row>
    <row r="40" spans="1:10" ht="9.9499999999999993" customHeight="1" x14ac:dyDescent="0.25">
      <c r="C40" s="18"/>
      <c r="D40" s="18"/>
      <c r="F40" s="19"/>
    </row>
    <row r="41" spans="1:10" ht="17.100000000000001" customHeight="1" x14ac:dyDescent="0.25">
      <c r="E41" s="45" t="s">
        <v>24</v>
      </c>
      <c r="F41" s="45"/>
      <c r="G41" s="45"/>
      <c r="H41" s="45"/>
      <c r="I41" s="45"/>
      <c r="J41" s="45"/>
    </row>
    <row r="42" spans="1:10" ht="17.100000000000001" customHeight="1" x14ac:dyDescent="0.25">
      <c r="A42" s="40" t="s">
        <v>27</v>
      </c>
      <c r="B42" s="40"/>
      <c r="C42" s="40"/>
      <c r="D42" s="40"/>
      <c r="E42" s="40"/>
      <c r="F42" s="40" t="s">
        <v>6</v>
      </c>
      <c r="G42" s="40"/>
      <c r="H42" s="40"/>
      <c r="I42" s="31"/>
      <c r="J42" s="20" t="s">
        <v>20</v>
      </c>
    </row>
    <row r="43" spans="1:10" ht="17.100000000000001" customHeight="1" x14ac:dyDescent="0.25"/>
    <row r="44" spans="1:10" ht="17.100000000000001" customHeight="1" x14ac:dyDescent="0.25"/>
    <row r="45" spans="1:10" ht="17.100000000000001" customHeight="1" x14ac:dyDescent="0.25"/>
    <row r="46" spans="1:10" ht="18" customHeight="1" x14ac:dyDescent="0.25"/>
    <row r="47" spans="1:10" ht="18" customHeight="1" x14ac:dyDescent="0.25"/>
    <row r="48" spans="1:10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</sheetData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42:E42"/>
    <mergeCell ref="F42:H42"/>
    <mergeCell ref="C31:J31"/>
    <mergeCell ref="C32:C33"/>
    <mergeCell ref="E32:F32"/>
    <mergeCell ref="G32:H32"/>
    <mergeCell ref="J32:J33"/>
    <mergeCell ref="E41:J41"/>
  </mergeCells>
  <conditionalFormatting sqref="F12:F30">
    <cfRule type="cellIs" dxfId="19" priority="4" stopIfTrue="1" operator="equal">
      <formula>"SVG"</formula>
    </cfRule>
    <cfRule type="cellIs" dxfId="18" priority="5" stopIfTrue="1" operator="equal">
      <formula>"SVXS"</formula>
    </cfRule>
  </conditionalFormatting>
  <conditionalFormatting sqref="H12:I30">
    <cfRule type="cellIs" dxfId="17" priority="2" stopIfTrue="1" operator="equal">
      <formula>"SVG"</formula>
    </cfRule>
    <cfRule type="cellIs" dxfId="16" priority="3" stopIfTrue="1" operator="equal">
      <formula>"SVXS"</formula>
    </cfRule>
  </conditionalFormatting>
  <conditionalFormatting sqref="I12:I30">
    <cfRule type="cellIs" dxfId="15" priority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85E2D-1D19-420D-B3FD-47BFE74F699E}">
  <dimension ref="A1:O66"/>
  <sheetViews>
    <sheetView topLeftCell="A7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9" width="9.6640625" style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1419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1291</v>
      </c>
      <c r="C12" s="23" t="s">
        <v>312</v>
      </c>
      <c r="D12" s="24" t="s">
        <v>218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9</v>
      </c>
      <c r="J12" s="30"/>
    </row>
    <row r="13" spans="1:15" s="8" customFormat="1" ht="15.95" customHeight="1" x14ac:dyDescent="0.2">
      <c r="A13" s="21">
        <v>2</v>
      </c>
      <c r="B13" s="22" t="s">
        <v>1292</v>
      </c>
      <c r="C13" s="23" t="s">
        <v>1073</v>
      </c>
      <c r="D13" s="24" t="s">
        <v>218</v>
      </c>
      <c r="E13" s="10"/>
      <c r="F13" s="27" t="str">
        <f t="shared" ref="F13:F33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33" si="1">IF(I13&gt;=9,80,IF(I13&gt;=7,70,I13*10))</f>
        <v>70</v>
      </c>
      <c r="H13" s="29" t="str">
        <f t="shared" ref="H13:H33" si="2">IF(AND(G13&gt;=90),"XS",IF(AND(G13&gt;=80),"Tốt",IF(AND(G13&gt;=70),"Khá",IF(AND(G13&gt;=60),"TB",IF(AND(G13&gt;=50),"TB",IF(AND(G13&lt;50),IF(AND(G13&gt;0),"Yếu",IF(AND(G13=0),"Không XL"," "))))))))</f>
        <v>Khá</v>
      </c>
      <c r="I13" s="35">
        <v>7.89</v>
      </c>
      <c r="J13" s="30"/>
    </row>
    <row r="14" spans="1:15" s="8" customFormat="1" ht="15.95" customHeight="1" x14ac:dyDescent="0.2">
      <c r="A14" s="21">
        <v>3</v>
      </c>
      <c r="B14" s="22" t="s">
        <v>1293</v>
      </c>
      <c r="C14" s="23" t="s">
        <v>887</v>
      </c>
      <c r="D14" s="24" t="s">
        <v>218</v>
      </c>
      <c r="E14" s="10"/>
      <c r="F14" s="27" t="str">
        <f t="shared" si="0"/>
        <v>Không XL</v>
      </c>
      <c r="G14" s="28">
        <f t="shared" si="1"/>
        <v>80</v>
      </c>
      <c r="H14" s="29" t="str">
        <f t="shared" si="2"/>
        <v>Tốt</v>
      </c>
      <c r="I14" s="35">
        <v>9.2899999999999991</v>
      </c>
      <c r="J14" s="30"/>
    </row>
    <row r="15" spans="1:15" s="8" customFormat="1" ht="15.95" customHeight="1" x14ac:dyDescent="0.2">
      <c r="A15" s="21">
        <v>4</v>
      </c>
      <c r="B15" s="22" t="s">
        <v>1294</v>
      </c>
      <c r="C15" s="23" t="s">
        <v>1295</v>
      </c>
      <c r="D15" s="24" t="s">
        <v>1296</v>
      </c>
      <c r="E15" s="10"/>
      <c r="F15" s="27" t="str">
        <f t="shared" si="0"/>
        <v>Không XL</v>
      </c>
      <c r="G15" s="28">
        <f t="shared" si="1"/>
        <v>70</v>
      </c>
      <c r="H15" s="29" t="str">
        <f t="shared" si="2"/>
        <v>Khá</v>
      </c>
      <c r="I15" s="35">
        <v>8.5</v>
      </c>
      <c r="J15" s="30"/>
    </row>
    <row r="16" spans="1:15" s="8" customFormat="1" ht="15.95" customHeight="1" x14ac:dyDescent="0.2">
      <c r="A16" s="21">
        <v>5</v>
      </c>
      <c r="B16" s="22" t="s">
        <v>1297</v>
      </c>
      <c r="C16" s="23" t="s">
        <v>1298</v>
      </c>
      <c r="D16" s="24" t="s">
        <v>46</v>
      </c>
      <c r="E16" s="10"/>
      <c r="F16" s="27" t="str">
        <f t="shared" si="0"/>
        <v>Không XL</v>
      </c>
      <c r="G16" s="28">
        <f t="shared" si="1"/>
        <v>80</v>
      </c>
      <c r="H16" s="29" t="str">
        <f t="shared" si="2"/>
        <v>Tốt</v>
      </c>
      <c r="I16" s="35">
        <v>9</v>
      </c>
      <c r="J16" s="30"/>
    </row>
    <row r="17" spans="1:10" s="8" customFormat="1" ht="15.95" customHeight="1" x14ac:dyDescent="0.2">
      <c r="A17" s="21">
        <v>6</v>
      </c>
      <c r="B17" s="22" t="s">
        <v>1299</v>
      </c>
      <c r="C17" s="23" t="s">
        <v>1300</v>
      </c>
      <c r="D17" s="24" t="s">
        <v>58</v>
      </c>
      <c r="E17" s="10"/>
      <c r="F17" s="27" t="str">
        <f t="shared" si="0"/>
        <v>Không XL</v>
      </c>
      <c r="G17" s="28">
        <f t="shared" si="1"/>
        <v>70</v>
      </c>
      <c r="H17" s="29" t="str">
        <f t="shared" si="2"/>
        <v>Khá</v>
      </c>
      <c r="I17" s="35">
        <v>8</v>
      </c>
      <c r="J17" s="30"/>
    </row>
    <row r="18" spans="1:10" s="8" customFormat="1" ht="15.95" customHeight="1" x14ac:dyDescent="0.2">
      <c r="A18" s="21">
        <v>7</v>
      </c>
      <c r="B18" s="22" t="s">
        <v>1301</v>
      </c>
      <c r="C18" s="23" t="s">
        <v>505</v>
      </c>
      <c r="D18" s="24" t="s">
        <v>156</v>
      </c>
      <c r="E18" s="10"/>
      <c r="F18" s="27" t="str">
        <f t="shared" si="0"/>
        <v>Không XL</v>
      </c>
      <c r="G18" s="28">
        <f t="shared" si="1"/>
        <v>80</v>
      </c>
      <c r="H18" s="29" t="str">
        <f t="shared" si="2"/>
        <v>Tốt</v>
      </c>
      <c r="I18" s="35">
        <v>9</v>
      </c>
      <c r="J18" s="30"/>
    </row>
    <row r="19" spans="1:10" s="8" customFormat="1" ht="15.95" customHeight="1" x14ac:dyDescent="0.2">
      <c r="A19" s="21">
        <v>8</v>
      </c>
      <c r="B19" s="22" t="s">
        <v>1302</v>
      </c>
      <c r="C19" s="23" t="s">
        <v>1303</v>
      </c>
      <c r="D19" s="24" t="s">
        <v>64</v>
      </c>
      <c r="E19" s="10"/>
      <c r="F19" s="27" t="str">
        <f t="shared" si="0"/>
        <v>Không XL</v>
      </c>
      <c r="G19" s="28">
        <f>IF(I19&gt;=9,80,IF(I19&gt;=7,70,I19*10))+6</f>
        <v>86</v>
      </c>
      <c r="H19" s="29" t="str">
        <f t="shared" si="2"/>
        <v>Tốt</v>
      </c>
      <c r="I19" s="35">
        <v>9.6</v>
      </c>
      <c r="J19" s="30" t="s">
        <v>1426</v>
      </c>
    </row>
    <row r="20" spans="1:10" s="8" customFormat="1" ht="15.95" customHeight="1" x14ac:dyDescent="0.2">
      <c r="A20" s="21">
        <v>9</v>
      </c>
      <c r="B20" s="22" t="s">
        <v>1304</v>
      </c>
      <c r="C20" s="23" t="s">
        <v>48</v>
      </c>
      <c r="D20" s="24" t="s">
        <v>1305</v>
      </c>
      <c r="E20" s="10"/>
      <c r="F20" s="27" t="str">
        <f t="shared" si="0"/>
        <v>Không XL</v>
      </c>
      <c r="G20" s="28">
        <f t="shared" si="1"/>
        <v>70</v>
      </c>
      <c r="H20" s="29" t="str">
        <f t="shared" si="2"/>
        <v>Khá</v>
      </c>
      <c r="I20" s="35">
        <v>8.36</v>
      </c>
      <c r="J20" s="30"/>
    </row>
    <row r="21" spans="1:10" s="8" customFormat="1" ht="15.95" customHeight="1" x14ac:dyDescent="0.2">
      <c r="A21" s="21">
        <v>10</v>
      </c>
      <c r="B21" s="22" t="s">
        <v>1306</v>
      </c>
      <c r="C21" s="23" t="s">
        <v>1307</v>
      </c>
      <c r="D21" s="24" t="s">
        <v>79</v>
      </c>
      <c r="E21" s="10"/>
      <c r="F21" s="27" t="str">
        <f t="shared" si="0"/>
        <v>Không XL</v>
      </c>
      <c r="G21" s="28">
        <f t="shared" si="1"/>
        <v>80</v>
      </c>
      <c r="H21" s="29" t="str">
        <f t="shared" si="2"/>
        <v>Tốt</v>
      </c>
      <c r="I21" s="35">
        <v>9.2899999999999991</v>
      </c>
      <c r="J21" s="30"/>
    </row>
    <row r="22" spans="1:10" s="8" customFormat="1" ht="15.95" customHeight="1" x14ac:dyDescent="0.2">
      <c r="A22" s="21">
        <v>11</v>
      </c>
      <c r="B22" s="22" t="s">
        <v>1308</v>
      </c>
      <c r="C22" s="23" t="s">
        <v>357</v>
      </c>
      <c r="D22" s="24" t="s">
        <v>95</v>
      </c>
      <c r="E22" s="10"/>
      <c r="F22" s="27" t="str">
        <f t="shared" si="0"/>
        <v>Không XL</v>
      </c>
      <c r="G22" s="28">
        <f t="shared" si="1"/>
        <v>70</v>
      </c>
      <c r="H22" s="29" t="str">
        <f t="shared" si="2"/>
        <v>Khá</v>
      </c>
      <c r="I22" s="35">
        <v>8</v>
      </c>
      <c r="J22" s="30"/>
    </row>
    <row r="23" spans="1:10" s="8" customFormat="1" ht="15.95" customHeight="1" x14ac:dyDescent="0.2">
      <c r="A23" s="21">
        <v>12</v>
      </c>
      <c r="B23" s="22" t="s">
        <v>1309</v>
      </c>
      <c r="C23" s="23" t="s">
        <v>575</v>
      </c>
      <c r="D23" s="24" t="s">
        <v>263</v>
      </c>
      <c r="E23" s="10"/>
      <c r="F23" s="27" t="str">
        <f t="shared" si="0"/>
        <v>Không XL</v>
      </c>
      <c r="G23" s="28">
        <f t="shared" si="1"/>
        <v>80</v>
      </c>
      <c r="H23" s="29" t="str">
        <f t="shared" si="2"/>
        <v>Tốt</v>
      </c>
      <c r="I23" s="35">
        <v>9.4</v>
      </c>
      <c r="J23" s="30"/>
    </row>
    <row r="24" spans="1:10" s="8" customFormat="1" ht="15.95" customHeight="1" x14ac:dyDescent="0.2">
      <c r="A24" s="21">
        <v>13</v>
      </c>
      <c r="B24" s="22" t="s">
        <v>1310</v>
      </c>
      <c r="C24" s="23" t="s">
        <v>529</v>
      </c>
      <c r="D24" s="24" t="s">
        <v>627</v>
      </c>
      <c r="E24" s="10"/>
      <c r="F24" s="27" t="str">
        <f t="shared" si="0"/>
        <v>Không XL</v>
      </c>
      <c r="G24" s="28">
        <f t="shared" si="1"/>
        <v>80</v>
      </c>
      <c r="H24" s="29" t="str">
        <f t="shared" si="2"/>
        <v>Tốt</v>
      </c>
      <c r="I24" s="35">
        <v>10</v>
      </c>
      <c r="J24" s="30"/>
    </row>
    <row r="25" spans="1:10" s="8" customFormat="1" ht="15.95" customHeight="1" x14ac:dyDescent="0.2">
      <c r="A25" s="21">
        <v>14</v>
      </c>
      <c r="B25" s="22" t="s">
        <v>1311</v>
      </c>
      <c r="C25" s="23" t="s">
        <v>1312</v>
      </c>
      <c r="D25" s="24" t="s">
        <v>98</v>
      </c>
      <c r="E25" s="10"/>
      <c r="F25" s="27" t="str">
        <f t="shared" si="0"/>
        <v>Không XL</v>
      </c>
      <c r="G25" s="28">
        <f t="shared" si="1"/>
        <v>80</v>
      </c>
      <c r="H25" s="29" t="str">
        <f t="shared" si="2"/>
        <v>Tốt</v>
      </c>
      <c r="I25" s="35">
        <v>9</v>
      </c>
      <c r="J25" s="30"/>
    </row>
    <row r="26" spans="1:10" s="8" customFormat="1" ht="15.95" customHeight="1" x14ac:dyDescent="0.2">
      <c r="A26" s="21">
        <v>15</v>
      </c>
      <c r="B26" s="22" t="s">
        <v>1313</v>
      </c>
      <c r="C26" s="23" t="s">
        <v>48</v>
      </c>
      <c r="D26" s="24" t="s">
        <v>1314</v>
      </c>
      <c r="E26" s="10"/>
      <c r="F26" s="27" t="str">
        <f t="shared" si="0"/>
        <v>Không XL</v>
      </c>
      <c r="G26" s="28">
        <f t="shared" si="1"/>
        <v>80</v>
      </c>
      <c r="H26" s="29" t="str">
        <f t="shared" si="2"/>
        <v>Tốt</v>
      </c>
      <c r="I26" s="35">
        <v>10</v>
      </c>
      <c r="J26" s="30"/>
    </row>
    <row r="27" spans="1:10" s="8" customFormat="1" ht="15.95" customHeight="1" x14ac:dyDescent="0.2">
      <c r="A27" s="21">
        <v>16</v>
      </c>
      <c r="B27" s="22" t="s">
        <v>1315</v>
      </c>
      <c r="C27" s="23" t="s">
        <v>1316</v>
      </c>
      <c r="D27" s="24" t="s">
        <v>181</v>
      </c>
      <c r="E27" s="10"/>
      <c r="F27" s="27" t="str">
        <f t="shared" si="0"/>
        <v>Không XL</v>
      </c>
      <c r="G27" s="28">
        <f t="shared" si="1"/>
        <v>70</v>
      </c>
      <c r="H27" s="29" t="str">
        <f t="shared" si="2"/>
        <v>Khá</v>
      </c>
      <c r="I27" s="35">
        <v>8</v>
      </c>
      <c r="J27" s="30"/>
    </row>
    <row r="28" spans="1:10" s="8" customFormat="1" ht="15.95" customHeight="1" x14ac:dyDescent="0.2">
      <c r="A28" s="21">
        <v>17</v>
      </c>
      <c r="B28" s="22" t="s">
        <v>1317</v>
      </c>
      <c r="C28" s="23" t="s">
        <v>1318</v>
      </c>
      <c r="D28" s="24" t="s">
        <v>781</v>
      </c>
      <c r="E28" s="10"/>
      <c r="F28" s="27" t="str">
        <f t="shared" si="0"/>
        <v>Không XL</v>
      </c>
      <c r="G28" s="28">
        <f>IF(I28&gt;=9,80,IF(I28&gt;=7,70,I28*10))+8</f>
        <v>88</v>
      </c>
      <c r="H28" s="29" t="str">
        <f t="shared" si="2"/>
        <v>Tốt</v>
      </c>
      <c r="I28" s="35">
        <v>9</v>
      </c>
      <c r="J28" s="30" t="s">
        <v>1425</v>
      </c>
    </row>
    <row r="29" spans="1:10" s="8" customFormat="1" ht="15.95" customHeight="1" x14ac:dyDescent="0.2">
      <c r="A29" s="21">
        <v>18</v>
      </c>
      <c r="B29" s="22" t="s">
        <v>1319</v>
      </c>
      <c r="C29" s="23" t="s">
        <v>76</v>
      </c>
      <c r="D29" s="24" t="s">
        <v>364</v>
      </c>
      <c r="E29" s="10"/>
      <c r="F29" s="27" t="str">
        <f t="shared" si="0"/>
        <v>Không XL</v>
      </c>
      <c r="G29" s="28">
        <f t="shared" si="1"/>
        <v>70</v>
      </c>
      <c r="H29" s="29" t="str">
        <f t="shared" si="2"/>
        <v>Khá</v>
      </c>
      <c r="I29" s="35">
        <v>7.89</v>
      </c>
      <c r="J29" s="30"/>
    </row>
    <row r="30" spans="1:10" s="8" customFormat="1" ht="15.95" customHeight="1" x14ac:dyDescent="0.2">
      <c r="A30" s="21">
        <v>19</v>
      </c>
      <c r="B30" s="22" t="s">
        <v>1320</v>
      </c>
      <c r="C30" s="23" t="s">
        <v>39</v>
      </c>
      <c r="D30" s="24" t="s">
        <v>366</v>
      </c>
      <c r="E30" s="10"/>
      <c r="F30" s="27" t="str">
        <f t="shared" si="0"/>
        <v>Không XL</v>
      </c>
      <c r="G30" s="28">
        <f>IF(I30&gt;=9,80,IF(I30&gt;=7,70,I30*10))+6</f>
        <v>76</v>
      </c>
      <c r="H30" s="29" t="str">
        <f t="shared" si="2"/>
        <v>Khá</v>
      </c>
      <c r="I30" s="35">
        <v>8</v>
      </c>
      <c r="J30" s="30" t="s">
        <v>1427</v>
      </c>
    </row>
    <row r="31" spans="1:10" s="8" customFormat="1" ht="15.95" customHeight="1" x14ac:dyDescent="0.2">
      <c r="A31" s="21">
        <v>20</v>
      </c>
      <c r="B31" s="22" t="s">
        <v>1321</v>
      </c>
      <c r="C31" s="23" t="s">
        <v>1322</v>
      </c>
      <c r="D31" s="24" t="s">
        <v>192</v>
      </c>
      <c r="E31" s="10"/>
      <c r="F31" s="27" t="str">
        <f t="shared" si="0"/>
        <v>Không XL</v>
      </c>
      <c r="G31" s="28">
        <f t="shared" si="1"/>
        <v>70</v>
      </c>
      <c r="H31" s="29" t="str">
        <f t="shared" si="2"/>
        <v>Khá</v>
      </c>
      <c r="I31" s="35">
        <v>8</v>
      </c>
      <c r="J31" s="30"/>
    </row>
    <row r="32" spans="1:10" s="8" customFormat="1" ht="15.95" customHeight="1" x14ac:dyDescent="0.2">
      <c r="A32" s="21">
        <v>21</v>
      </c>
      <c r="B32" s="22" t="s">
        <v>1323</v>
      </c>
      <c r="C32" s="23" t="s">
        <v>1324</v>
      </c>
      <c r="D32" s="24" t="s">
        <v>726</v>
      </c>
      <c r="E32" s="10"/>
      <c r="F32" s="27" t="str">
        <f t="shared" si="0"/>
        <v>Không XL</v>
      </c>
      <c r="G32" s="28">
        <f t="shared" si="1"/>
        <v>80</v>
      </c>
      <c r="H32" s="29" t="str">
        <f t="shared" si="2"/>
        <v>Tốt</v>
      </c>
      <c r="I32" s="35">
        <v>10</v>
      </c>
      <c r="J32" s="30"/>
    </row>
    <row r="33" spans="1:10" s="8" customFormat="1" ht="15.95" customHeight="1" x14ac:dyDescent="0.2">
      <c r="A33" s="21">
        <v>22</v>
      </c>
      <c r="B33" s="22" t="s">
        <v>1325</v>
      </c>
      <c r="C33" s="23" t="s">
        <v>1326</v>
      </c>
      <c r="D33" s="24" t="s">
        <v>390</v>
      </c>
      <c r="E33" s="10"/>
      <c r="F33" s="27" t="str">
        <f t="shared" si="0"/>
        <v>Không XL</v>
      </c>
      <c r="G33" s="28">
        <f t="shared" si="1"/>
        <v>70</v>
      </c>
      <c r="H33" s="29" t="str">
        <f t="shared" si="2"/>
        <v>Khá</v>
      </c>
      <c r="I33" s="35">
        <v>7.99</v>
      </c>
      <c r="J33" s="30"/>
    </row>
    <row r="34" spans="1:10" ht="18" customHeight="1" x14ac:dyDescent="0.25">
      <c r="C34" s="41" t="s">
        <v>11</v>
      </c>
      <c r="D34" s="41"/>
      <c r="E34" s="41"/>
      <c r="F34" s="41"/>
      <c r="G34" s="41"/>
      <c r="H34" s="41"/>
      <c r="I34" s="41"/>
      <c r="J34" s="41"/>
    </row>
    <row r="35" spans="1:10" ht="17.100000000000001" customHeight="1" x14ac:dyDescent="0.25">
      <c r="C35" s="42" t="s">
        <v>12</v>
      </c>
      <c r="D35" s="11"/>
      <c r="E35" s="43" t="s">
        <v>6</v>
      </c>
      <c r="F35" s="44"/>
      <c r="G35" s="43" t="s">
        <v>7</v>
      </c>
      <c r="H35" s="44"/>
      <c r="I35" s="32"/>
      <c r="J35" s="42" t="s">
        <v>8</v>
      </c>
    </row>
    <row r="36" spans="1:10" s="8" customFormat="1" ht="17.100000000000001" customHeight="1" x14ac:dyDescent="0.2">
      <c r="C36" s="42"/>
      <c r="D36" s="12"/>
      <c r="E36" s="9" t="s">
        <v>13</v>
      </c>
      <c r="F36" s="13" t="s">
        <v>14</v>
      </c>
      <c r="G36" s="9" t="s">
        <v>13</v>
      </c>
      <c r="H36" s="13" t="s">
        <v>14</v>
      </c>
      <c r="I36" s="13"/>
      <c r="J36" s="42"/>
    </row>
    <row r="37" spans="1:10" ht="17.100000000000001" customHeight="1" x14ac:dyDescent="0.25">
      <c r="C37" s="14" t="s">
        <v>15</v>
      </c>
      <c r="D37" s="34"/>
      <c r="E37" s="15">
        <f>COUNTIF(F12:F33,"XS")</f>
        <v>0</v>
      </c>
      <c r="F37" s="16">
        <f>E37*100/$A$33</f>
        <v>0</v>
      </c>
      <c r="G37" s="15">
        <f>COUNTIF(H12:H33,"XS")</f>
        <v>0</v>
      </c>
      <c r="H37" s="16">
        <f>G37*100/$A$33</f>
        <v>0</v>
      </c>
      <c r="I37" s="16"/>
      <c r="J37" s="17"/>
    </row>
    <row r="38" spans="1:10" ht="17.100000000000001" customHeight="1" x14ac:dyDescent="0.25">
      <c r="C38" s="14" t="s">
        <v>16</v>
      </c>
      <c r="D38" s="34"/>
      <c r="E38" s="15">
        <f>COUNTIF(F12:F33,"Tốt")</f>
        <v>0</v>
      </c>
      <c r="F38" s="16">
        <f t="shared" ref="F38:F42" si="3">E38*100/$A$33</f>
        <v>0</v>
      </c>
      <c r="G38" s="15">
        <f>COUNTIF(H12:H33,"Tốt")</f>
        <v>12</v>
      </c>
      <c r="H38" s="16">
        <f t="shared" ref="H38:H42" si="4">G38*100/$A$33</f>
        <v>54.545454545454547</v>
      </c>
      <c r="I38" s="16"/>
      <c r="J38" s="17"/>
    </row>
    <row r="39" spans="1:10" ht="17.100000000000001" customHeight="1" x14ac:dyDescent="0.25">
      <c r="C39" s="14" t="s">
        <v>17</v>
      </c>
      <c r="D39" s="34"/>
      <c r="E39" s="15">
        <f>COUNTIF(F12:F33,"Khá")</f>
        <v>0</v>
      </c>
      <c r="F39" s="16">
        <f t="shared" si="3"/>
        <v>0</v>
      </c>
      <c r="G39" s="15">
        <f>COUNTIF(H12:H33,"Khá")</f>
        <v>10</v>
      </c>
      <c r="H39" s="16">
        <f t="shared" si="4"/>
        <v>45.454545454545453</v>
      </c>
      <c r="I39" s="16"/>
      <c r="J39" s="17"/>
    </row>
    <row r="40" spans="1:10" ht="17.100000000000001" customHeight="1" x14ac:dyDescent="0.25">
      <c r="C40" s="14" t="s">
        <v>18</v>
      </c>
      <c r="D40" s="34"/>
      <c r="E40" s="15">
        <f>COUNTIF(F12:F33,"TB")</f>
        <v>0</v>
      </c>
      <c r="F40" s="16">
        <f t="shared" si="3"/>
        <v>0</v>
      </c>
      <c r="G40" s="15">
        <f>COUNTIF(H12:H33,"TB")</f>
        <v>0</v>
      </c>
      <c r="H40" s="16">
        <f t="shared" si="4"/>
        <v>0</v>
      </c>
      <c r="I40" s="16"/>
      <c r="J40" s="17"/>
    </row>
    <row r="41" spans="1:10" ht="17.100000000000001" customHeight="1" x14ac:dyDescent="0.25">
      <c r="C41" s="14" t="s">
        <v>19</v>
      </c>
      <c r="D41" s="34"/>
      <c r="E41" s="15">
        <f>COUNTIF(F12:F33,"Yếu")</f>
        <v>0</v>
      </c>
      <c r="F41" s="16">
        <f t="shared" si="3"/>
        <v>0</v>
      </c>
      <c r="G41" s="15">
        <f>COUNTIF(H12:H33,"Yếu")</f>
        <v>0</v>
      </c>
      <c r="H41" s="16">
        <f t="shared" si="4"/>
        <v>0</v>
      </c>
      <c r="I41" s="16"/>
      <c r="J41" s="17"/>
    </row>
    <row r="42" spans="1:10" ht="17.100000000000001" customHeight="1" x14ac:dyDescent="0.25">
      <c r="C42" s="14" t="s">
        <v>25</v>
      </c>
      <c r="D42" s="34"/>
      <c r="E42" s="15">
        <f>COUNTIF(F12:F33,"Không XL")</f>
        <v>22</v>
      </c>
      <c r="F42" s="16">
        <f t="shared" si="3"/>
        <v>100</v>
      </c>
      <c r="G42" s="15">
        <f>COUNTIF(H12:H33,"Không XL")</f>
        <v>0</v>
      </c>
      <c r="H42" s="16">
        <f t="shared" si="4"/>
        <v>0</v>
      </c>
      <c r="I42" s="16"/>
      <c r="J42" s="17"/>
    </row>
    <row r="43" spans="1:10" ht="9.9499999999999993" customHeight="1" x14ac:dyDescent="0.25">
      <c r="C43" s="18"/>
      <c r="D43" s="18"/>
      <c r="F43" s="19"/>
    </row>
    <row r="44" spans="1:10" ht="17.100000000000001" customHeight="1" x14ac:dyDescent="0.25">
      <c r="E44" s="45" t="s">
        <v>24</v>
      </c>
      <c r="F44" s="45"/>
      <c r="G44" s="45"/>
      <c r="H44" s="45"/>
      <c r="I44" s="45"/>
      <c r="J44" s="45"/>
    </row>
    <row r="45" spans="1:10" ht="17.100000000000001" customHeight="1" x14ac:dyDescent="0.25">
      <c r="A45" s="40" t="s">
        <v>27</v>
      </c>
      <c r="B45" s="40"/>
      <c r="C45" s="40"/>
      <c r="D45" s="40"/>
      <c r="E45" s="40"/>
      <c r="F45" s="40" t="s">
        <v>6</v>
      </c>
      <c r="G45" s="40"/>
      <c r="H45" s="40"/>
      <c r="I45" s="31"/>
      <c r="J45" s="20" t="s">
        <v>20</v>
      </c>
    </row>
    <row r="46" spans="1:10" ht="17.100000000000001" customHeight="1" x14ac:dyDescent="0.25"/>
    <row r="47" spans="1:10" ht="17.100000000000001" customHeight="1" x14ac:dyDescent="0.25"/>
    <row r="48" spans="1:10" ht="17.100000000000001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</sheetData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45:E45"/>
    <mergeCell ref="F45:H45"/>
    <mergeCell ref="C34:J34"/>
    <mergeCell ref="C35:C36"/>
    <mergeCell ref="E35:F35"/>
    <mergeCell ref="G35:H35"/>
    <mergeCell ref="J35:J36"/>
    <mergeCell ref="E44:J44"/>
  </mergeCells>
  <conditionalFormatting sqref="F12:F33">
    <cfRule type="cellIs" dxfId="14" priority="4" stopIfTrue="1" operator="equal">
      <formula>"SVG"</formula>
    </cfRule>
    <cfRule type="cellIs" dxfId="13" priority="5" stopIfTrue="1" operator="equal">
      <formula>"SVXS"</formula>
    </cfRule>
  </conditionalFormatting>
  <conditionalFormatting sqref="H12:I33">
    <cfRule type="cellIs" dxfId="12" priority="2" stopIfTrue="1" operator="equal">
      <formula>"SVG"</formula>
    </cfRule>
    <cfRule type="cellIs" dxfId="11" priority="3" stopIfTrue="1" operator="equal">
      <formula>"SVXS"</formula>
    </cfRule>
  </conditionalFormatting>
  <conditionalFormatting sqref="I12:I33">
    <cfRule type="cellIs" dxfId="10" priority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EC97B-43C7-4774-9608-9B369430DEEC}">
  <dimension ref="A1:O69"/>
  <sheetViews>
    <sheetView topLeftCell="A10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9" width="9.6640625" style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1420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1327</v>
      </c>
      <c r="C12" s="23" t="s">
        <v>1328</v>
      </c>
      <c r="D12" s="24" t="s">
        <v>1329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80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35">
        <v>9.2899999999999991</v>
      </c>
      <c r="J12" s="30"/>
    </row>
    <row r="13" spans="1:15" s="8" customFormat="1" ht="15.95" customHeight="1" x14ac:dyDescent="0.2">
      <c r="A13" s="21">
        <v>2</v>
      </c>
      <c r="B13" s="22" t="s">
        <v>1330</v>
      </c>
      <c r="C13" s="23" t="s">
        <v>752</v>
      </c>
      <c r="D13" s="24" t="s">
        <v>215</v>
      </c>
      <c r="E13" s="10"/>
      <c r="F13" s="27" t="str">
        <f t="shared" ref="F13:F36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35" si="1">IF(I13&gt;=9,80,IF(I13&gt;=7,70,I13*10))</f>
        <v>80</v>
      </c>
      <c r="H13" s="29" t="str">
        <f t="shared" ref="H13:H36" si="2">IF(AND(G13&gt;=90),"XS",IF(AND(G13&gt;=80),"Tốt",IF(AND(G13&gt;=70),"Khá",IF(AND(G13&gt;=60),"TB",IF(AND(G13&gt;=50),"TB",IF(AND(G13&lt;50),IF(AND(G13&gt;0),"Yếu",IF(AND(G13=0),"Không XL"," "))))))))</f>
        <v>Tốt</v>
      </c>
      <c r="I13" s="35">
        <v>10</v>
      </c>
      <c r="J13" s="30"/>
    </row>
    <row r="14" spans="1:15" s="8" customFormat="1" ht="15.95" customHeight="1" x14ac:dyDescent="0.2">
      <c r="A14" s="21">
        <v>3</v>
      </c>
      <c r="B14" s="22" t="s">
        <v>1331</v>
      </c>
      <c r="C14" s="23" t="s">
        <v>644</v>
      </c>
      <c r="D14" s="24" t="s">
        <v>215</v>
      </c>
      <c r="E14" s="10"/>
      <c r="F14" s="27" t="str">
        <f t="shared" si="0"/>
        <v>Không XL</v>
      </c>
      <c r="G14" s="28">
        <f t="shared" si="1"/>
        <v>80</v>
      </c>
      <c r="H14" s="29" t="str">
        <f t="shared" si="2"/>
        <v>Tốt</v>
      </c>
      <c r="I14" s="35">
        <v>9.2899999999999991</v>
      </c>
      <c r="J14" s="30"/>
    </row>
    <row r="15" spans="1:15" s="8" customFormat="1" ht="15.95" customHeight="1" x14ac:dyDescent="0.2">
      <c r="A15" s="21">
        <v>4</v>
      </c>
      <c r="B15" s="22" t="s">
        <v>1332</v>
      </c>
      <c r="C15" s="23" t="s">
        <v>910</v>
      </c>
      <c r="D15" s="24" t="s">
        <v>221</v>
      </c>
      <c r="E15" s="10"/>
      <c r="F15" s="27" t="str">
        <f t="shared" si="0"/>
        <v>Không XL</v>
      </c>
      <c r="G15" s="28">
        <f t="shared" si="1"/>
        <v>80</v>
      </c>
      <c r="H15" s="29" t="str">
        <f t="shared" si="2"/>
        <v>Tốt</v>
      </c>
      <c r="I15" s="35">
        <v>9</v>
      </c>
      <c r="J15" s="30"/>
    </row>
    <row r="16" spans="1:15" s="8" customFormat="1" ht="15.95" customHeight="1" x14ac:dyDescent="0.2">
      <c r="A16" s="21">
        <v>5</v>
      </c>
      <c r="B16" s="22" t="s">
        <v>1333</v>
      </c>
      <c r="C16" s="23" t="s">
        <v>559</v>
      </c>
      <c r="D16" s="24" t="s">
        <v>252</v>
      </c>
      <c r="E16" s="10"/>
      <c r="F16" s="27" t="str">
        <f t="shared" si="0"/>
        <v>Không XL</v>
      </c>
      <c r="G16" s="28">
        <f t="shared" si="1"/>
        <v>80</v>
      </c>
      <c r="H16" s="29" t="str">
        <f t="shared" si="2"/>
        <v>Tốt</v>
      </c>
      <c r="I16" s="35">
        <v>9.2899999999999991</v>
      </c>
      <c r="J16" s="30"/>
    </row>
    <row r="17" spans="1:10" s="8" customFormat="1" ht="15.95" customHeight="1" x14ac:dyDescent="0.2">
      <c r="A17" s="21">
        <v>6</v>
      </c>
      <c r="B17" s="22" t="s">
        <v>1334</v>
      </c>
      <c r="C17" s="23" t="s">
        <v>1335</v>
      </c>
      <c r="D17" s="24" t="s">
        <v>252</v>
      </c>
      <c r="E17" s="10"/>
      <c r="F17" s="27" t="str">
        <f t="shared" si="0"/>
        <v>Không XL</v>
      </c>
      <c r="G17" s="28">
        <f t="shared" si="1"/>
        <v>0</v>
      </c>
      <c r="H17" s="29" t="str">
        <f t="shared" si="2"/>
        <v>Không XL</v>
      </c>
      <c r="I17" s="35">
        <v>0</v>
      </c>
      <c r="J17" s="30"/>
    </row>
    <row r="18" spans="1:10" s="8" customFormat="1" ht="15.95" customHeight="1" x14ac:dyDescent="0.2">
      <c r="A18" s="21">
        <v>7</v>
      </c>
      <c r="B18" s="22" t="s">
        <v>1336</v>
      </c>
      <c r="C18" s="23" t="s">
        <v>547</v>
      </c>
      <c r="D18" s="24" t="s">
        <v>1337</v>
      </c>
      <c r="E18" s="10"/>
      <c r="F18" s="27" t="str">
        <f t="shared" si="0"/>
        <v>Không XL</v>
      </c>
      <c r="G18" s="28">
        <f t="shared" si="1"/>
        <v>80</v>
      </c>
      <c r="H18" s="29" t="str">
        <f t="shared" si="2"/>
        <v>Tốt</v>
      </c>
      <c r="I18" s="35">
        <v>9.2899999999999991</v>
      </c>
      <c r="J18" s="30"/>
    </row>
    <row r="19" spans="1:10" s="8" customFormat="1" ht="15.95" customHeight="1" x14ac:dyDescent="0.2">
      <c r="A19" s="21">
        <v>8</v>
      </c>
      <c r="B19" s="22" t="s">
        <v>1338</v>
      </c>
      <c r="C19" s="23" t="s">
        <v>1339</v>
      </c>
      <c r="D19" s="24" t="s">
        <v>688</v>
      </c>
      <c r="E19" s="10"/>
      <c r="F19" s="27" t="str">
        <f t="shared" si="0"/>
        <v>Không XL</v>
      </c>
      <c r="G19" s="28">
        <f t="shared" si="1"/>
        <v>70</v>
      </c>
      <c r="H19" s="29" t="str">
        <f t="shared" si="2"/>
        <v>Khá</v>
      </c>
      <c r="I19" s="35">
        <v>8</v>
      </c>
      <c r="J19" s="30"/>
    </row>
    <row r="20" spans="1:10" s="8" customFormat="1" ht="15.95" customHeight="1" x14ac:dyDescent="0.2">
      <c r="A20" s="21">
        <v>9</v>
      </c>
      <c r="B20" s="22" t="s">
        <v>1340</v>
      </c>
      <c r="C20" s="23" t="s">
        <v>1341</v>
      </c>
      <c r="D20" s="24" t="s">
        <v>472</v>
      </c>
      <c r="E20" s="10"/>
      <c r="F20" s="27" t="str">
        <f t="shared" si="0"/>
        <v>Không XL</v>
      </c>
      <c r="G20" s="28">
        <f t="shared" si="1"/>
        <v>80</v>
      </c>
      <c r="H20" s="29" t="str">
        <f t="shared" si="2"/>
        <v>Tốt</v>
      </c>
      <c r="I20" s="35">
        <v>9.2899999999999991</v>
      </c>
      <c r="J20" s="30"/>
    </row>
    <row r="21" spans="1:10" s="8" customFormat="1" ht="15.95" customHeight="1" x14ac:dyDescent="0.2">
      <c r="A21" s="21">
        <v>10</v>
      </c>
      <c r="B21" s="22" t="s">
        <v>1342</v>
      </c>
      <c r="C21" s="23" t="s">
        <v>57</v>
      </c>
      <c r="D21" s="24" t="s">
        <v>64</v>
      </c>
      <c r="E21" s="10"/>
      <c r="F21" s="27" t="str">
        <f t="shared" si="0"/>
        <v>Không XL</v>
      </c>
      <c r="G21" s="28">
        <f t="shared" si="1"/>
        <v>80</v>
      </c>
      <c r="H21" s="29" t="str">
        <f t="shared" si="2"/>
        <v>Tốt</v>
      </c>
      <c r="I21" s="35">
        <v>10</v>
      </c>
      <c r="J21" s="30"/>
    </row>
    <row r="22" spans="1:10" s="8" customFormat="1" ht="15.95" customHeight="1" x14ac:dyDescent="0.2">
      <c r="A22" s="21">
        <v>11</v>
      </c>
      <c r="B22" s="22" t="s">
        <v>1343</v>
      </c>
      <c r="C22" s="23" t="s">
        <v>1344</v>
      </c>
      <c r="D22" s="24" t="s">
        <v>81</v>
      </c>
      <c r="E22" s="10"/>
      <c r="F22" s="27" t="str">
        <f t="shared" si="0"/>
        <v>Không XL</v>
      </c>
      <c r="G22" s="28">
        <f t="shared" si="1"/>
        <v>80</v>
      </c>
      <c r="H22" s="29" t="str">
        <f t="shared" si="2"/>
        <v>Tốt</v>
      </c>
      <c r="I22" s="35">
        <v>9</v>
      </c>
      <c r="J22" s="30"/>
    </row>
    <row r="23" spans="1:10" s="8" customFormat="1" ht="15.95" customHeight="1" x14ac:dyDescent="0.2">
      <c r="A23" s="21">
        <v>12</v>
      </c>
      <c r="B23" s="22" t="s">
        <v>1345</v>
      </c>
      <c r="C23" s="23" t="s">
        <v>106</v>
      </c>
      <c r="D23" s="24" t="s">
        <v>1216</v>
      </c>
      <c r="E23" s="10"/>
      <c r="F23" s="27" t="str">
        <f t="shared" si="0"/>
        <v>Không XL</v>
      </c>
      <c r="G23" s="28">
        <f>IF(I23&gt;=9,80,IF(I23&gt;=7,70,I23*10))+8</f>
        <v>88</v>
      </c>
      <c r="H23" s="29" t="str">
        <f t="shared" si="2"/>
        <v>Tốt</v>
      </c>
      <c r="I23" s="35">
        <v>10</v>
      </c>
      <c r="J23" s="30" t="s">
        <v>1425</v>
      </c>
    </row>
    <row r="24" spans="1:10" s="8" customFormat="1" ht="15.95" customHeight="1" x14ac:dyDescent="0.2">
      <c r="A24" s="21">
        <v>13</v>
      </c>
      <c r="B24" s="22" t="s">
        <v>1346</v>
      </c>
      <c r="C24" s="23" t="s">
        <v>1279</v>
      </c>
      <c r="D24" s="24" t="s">
        <v>170</v>
      </c>
      <c r="E24" s="10"/>
      <c r="F24" s="27" t="str">
        <f t="shared" si="0"/>
        <v>Không XL</v>
      </c>
      <c r="G24" s="28">
        <f t="shared" si="1"/>
        <v>80</v>
      </c>
      <c r="H24" s="29" t="str">
        <f t="shared" si="2"/>
        <v>Tốt</v>
      </c>
      <c r="I24" s="35">
        <v>9.2899999999999991</v>
      </c>
      <c r="J24" s="30"/>
    </row>
    <row r="25" spans="1:10" s="8" customFormat="1" ht="15.95" customHeight="1" x14ac:dyDescent="0.2">
      <c r="A25" s="21">
        <v>14</v>
      </c>
      <c r="B25" s="22" t="s">
        <v>1347</v>
      </c>
      <c r="C25" s="23" t="s">
        <v>512</v>
      </c>
      <c r="D25" s="24" t="s">
        <v>89</v>
      </c>
      <c r="E25" s="10"/>
      <c r="F25" s="27" t="str">
        <f t="shared" si="0"/>
        <v>Không XL</v>
      </c>
      <c r="G25" s="28">
        <f t="shared" si="1"/>
        <v>70</v>
      </c>
      <c r="H25" s="29" t="str">
        <f t="shared" si="2"/>
        <v>Khá</v>
      </c>
      <c r="I25" s="35">
        <v>8.36</v>
      </c>
      <c r="J25" s="30"/>
    </row>
    <row r="26" spans="1:10" s="8" customFormat="1" ht="15.95" customHeight="1" x14ac:dyDescent="0.2">
      <c r="A26" s="21">
        <v>15</v>
      </c>
      <c r="B26" s="22" t="s">
        <v>1348</v>
      </c>
      <c r="C26" s="23" t="s">
        <v>48</v>
      </c>
      <c r="D26" s="24" t="s">
        <v>1349</v>
      </c>
      <c r="E26" s="10"/>
      <c r="F26" s="27" t="str">
        <f t="shared" si="0"/>
        <v>Không XL</v>
      </c>
      <c r="G26" s="28">
        <f t="shared" si="1"/>
        <v>80</v>
      </c>
      <c r="H26" s="29" t="str">
        <f t="shared" si="2"/>
        <v>Tốt</v>
      </c>
      <c r="I26" s="35">
        <v>10</v>
      </c>
      <c r="J26" s="30"/>
    </row>
    <row r="27" spans="1:10" s="8" customFormat="1" ht="15.95" customHeight="1" x14ac:dyDescent="0.2">
      <c r="A27" s="21">
        <v>16</v>
      </c>
      <c r="B27" s="22" t="s">
        <v>1350</v>
      </c>
      <c r="C27" s="23" t="s">
        <v>1351</v>
      </c>
      <c r="D27" s="24" t="s">
        <v>98</v>
      </c>
      <c r="E27" s="10"/>
      <c r="F27" s="27" t="str">
        <f t="shared" si="0"/>
        <v>Không XL</v>
      </c>
      <c r="G27" s="28">
        <f t="shared" si="1"/>
        <v>80</v>
      </c>
      <c r="H27" s="29" t="str">
        <f t="shared" si="2"/>
        <v>Tốt</v>
      </c>
      <c r="I27" s="35">
        <v>9.2899999999999991</v>
      </c>
      <c r="J27" s="30"/>
    </row>
    <row r="28" spans="1:10" s="8" customFormat="1" ht="15.95" customHeight="1" x14ac:dyDescent="0.2">
      <c r="A28" s="21">
        <v>17</v>
      </c>
      <c r="B28" s="22" t="s">
        <v>1352</v>
      </c>
      <c r="C28" s="23" t="s">
        <v>1353</v>
      </c>
      <c r="D28" s="24" t="s">
        <v>784</v>
      </c>
      <c r="E28" s="10"/>
      <c r="F28" s="27" t="str">
        <f t="shared" si="0"/>
        <v>Không XL</v>
      </c>
      <c r="G28" s="28">
        <f t="shared" si="1"/>
        <v>80</v>
      </c>
      <c r="H28" s="29" t="str">
        <f t="shared" si="2"/>
        <v>Tốt</v>
      </c>
      <c r="I28" s="35">
        <v>10</v>
      </c>
      <c r="J28" s="30"/>
    </row>
    <row r="29" spans="1:10" s="8" customFormat="1" ht="15.95" customHeight="1" x14ac:dyDescent="0.2">
      <c r="A29" s="21">
        <v>18</v>
      </c>
      <c r="B29" s="22" t="s">
        <v>1354</v>
      </c>
      <c r="C29" s="23" t="s">
        <v>863</v>
      </c>
      <c r="D29" s="24" t="s">
        <v>789</v>
      </c>
      <c r="E29" s="10"/>
      <c r="F29" s="27" t="str">
        <f t="shared" si="0"/>
        <v>Không XL</v>
      </c>
      <c r="G29" s="28">
        <f t="shared" si="1"/>
        <v>80</v>
      </c>
      <c r="H29" s="29" t="str">
        <f t="shared" si="2"/>
        <v>Tốt</v>
      </c>
      <c r="I29" s="35">
        <v>10</v>
      </c>
      <c r="J29" s="30"/>
    </row>
    <row r="30" spans="1:10" s="8" customFormat="1" ht="15.95" customHeight="1" x14ac:dyDescent="0.2">
      <c r="A30" s="21">
        <v>19</v>
      </c>
      <c r="B30" s="22" t="s">
        <v>1355</v>
      </c>
      <c r="C30" s="23" t="s">
        <v>347</v>
      </c>
      <c r="D30" s="24" t="s">
        <v>1356</v>
      </c>
      <c r="E30" s="10"/>
      <c r="F30" s="27" t="str">
        <f t="shared" si="0"/>
        <v>Không XL</v>
      </c>
      <c r="G30" s="28">
        <f t="shared" si="1"/>
        <v>80</v>
      </c>
      <c r="H30" s="29" t="str">
        <f t="shared" si="2"/>
        <v>Tốt</v>
      </c>
      <c r="I30" s="35">
        <v>9.2899999999999991</v>
      </c>
      <c r="J30" s="30"/>
    </row>
    <row r="31" spans="1:10" s="8" customFormat="1" ht="15.95" customHeight="1" x14ac:dyDescent="0.2">
      <c r="A31" s="21">
        <v>20</v>
      </c>
      <c r="B31" s="22" t="s">
        <v>1357</v>
      </c>
      <c r="C31" s="23" t="s">
        <v>497</v>
      </c>
      <c r="D31" s="24" t="s">
        <v>580</v>
      </c>
      <c r="E31" s="10"/>
      <c r="F31" s="27" t="str">
        <f t="shared" si="0"/>
        <v>Không XL</v>
      </c>
      <c r="G31" s="28">
        <f t="shared" si="1"/>
        <v>70</v>
      </c>
      <c r="H31" s="29" t="str">
        <f t="shared" si="2"/>
        <v>Khá</v>
      </c>
      <c r="I31" s="35">
        <v>7.43</v>
      </c>
      <c r="J31" s="30"/>
    </row>
    <row r="32" spans="1:10" s="8" customFormat="1" ht="15.95" customHeight="1" x14ac:dyDescent="0.2">
      <c r="A32" s="21">
        <v>21</v>
      </c>
      <c r="B32" s="22" t="s">
        <v>1358</v>
      </c>
      <c r="C32" s="23" t="s">
        <v>1359</v>
      </c>
      <c r="D32" s="24" t="s">
        <v>117</v>
      </c>
      <c r="E32" s="10"/>
      <c r="F32" s="27" t="str">
        <f t="shared" si="0"/>
        <v>Không XL</v>
      </c>
      <c r="G32" s="28">
        <f t="shared" si="1"/>
        <v>70</v>
      </c>
      <c r="H32" s="29" t="str">
        <f t="shared" si="2"/>
        <v>Khá</v>
      </c>
      <c r="I32" s="35">
        <v>7.43</v>
      </c>
      <c r="J32" s="30"/>
    </row>
    <row r="33" spans="1:10" s="8" customFormat="1" ht="15.95" customHeight="1" x14ac:dyDescent="0.2">
      <c r="A33" s="21">
        <v>22</v>
      </c>
      <c r="B33" s="22" t="s">
        <v>1360</v>
      </c>
      <c r="C33" s="23" t="s">
        <v>149</v>
      </c>
      <c r="D33" s="24" t="s">
        <v>117</v>
      </c>
      <c r="E33" s="10"/>
      <c r="F33" s="27" t="str">
        <f t="shared" si="0"/>
        <v>Không XL</v>
      </c>
      <c r="G33" s="28">
        <f>IF(I33&gt;=9,80,IF(I33&gt;=7,70,I33*10))+6</f>
        <v>86</v>
      </c>
      <c r="H33" s="29" t="str">
        <f t="shared" si="2"/>
        <v>Tốt</v>
      </c>
      <c r="I33" s="35">
        <v>10</v>
      </c>
      <c r="J33" s="30" t="s">
        <v>1426</v>
      </c>
    </row>
    <row r="34" spans="1:10" s="8" customFormat="1" ht="15.95" customHeight="1" x14ac:dyDescent="0.2">
      <c r="A34" s="21">
        <v>23</v>
      </c>
      <c r="B34" s="22" t="s">
        <v>1361</v>
      </c>
      <c r="C34" s="23" t="s">
        <v>1362</v>
      </c>
      <c r="D34" s="24" t="s">
        <v>379</v>
      </c>
      <c r="E34" s="10"/>
      <c r="F34" s="27" t="str">
        <f t="shared" si="0"/>
        <v>Không XL</v>
      </c>
      <c r="G34" s="28">
        <f t="shared" si="1"/>
        <v>80</v>
      </c>
      <c r="H34" s="29" t="str">
        <f t="shared" si="2"/>
        <v>Tốt</v>
      </c>
      <c r="I34" s="35">
        <v>10</v>
      </c>
      <c r="J34" s="30"/>
    </row>
    <row r="35" spans="1:10" s="8" customFormat="1" ht="15.95" customHeight="1" x14ac:dyDescent="0.2">
      <c r="A35" s="21">
        <v>24</v>
      </c>
      <c r="B35" s="22" t="s">
        <v>1363</v>
      </c>
      <c r="C35" s="23" t="s">
        <v>1364</v>
      </c>
      <c r="D35" s="24" t="s">
        <v>390</v>
      </c>
      <c r="E35" s="10"/>
      <c r="F35" s="27" t="str">
        <f t="shared" si="0"/>
        <v>Không XL</v>
      </c>
      <c r="G35" s="28">
        <f t="shared" si="1"/>
        <v>80</v>
      </c>
      <c r="H35" s="29" t="str">
        <f t="shared" si="2"/>
        <v>Tốt</v>
      </c>
      <c r="I35" s="35">
        <v>9.2899999999999991</v>
      </c>
      <c r="J35" s="30"/>
    </row>
    <row r="36" spans="1:10" s="8" customFormat="1" ht="15.95" customHeight="1" x14ac:dyDescent="0.2">
      <c r="A36" s="21">
        <v>25</v>
      </c>
      <c r="B36" s="22" t="s">
        <v>1365</v>
      </c>
      <c r="C36" s="23" t="s">
        <v>1205</v>
      </c>
      <c r="D36" s="24" t="s">
        <v>883</v>
      </c>
      <c r="E36" s="10"/>
      <c r="F36" s="27" t="str">
        <f t="shared" si="0"/>
        <v>Không XL</v>
      </c>
      <c r="G36" s="28">
        <f>IF(I36&gt;=9,80,IF(I36&gt;=7,70,I36*10))+6</f>
        <v>86</v>
      </c>
      <c r="H36" s="29" t="str">
        <f t="shared" si="2"/>
        <v>Tốt</v>
      </c>
      <c r="I36" s="35">
        <v>9.2899999999999991</v>
      </c>
      <c r="J36" s="30" t="s">
        <v>1427</v>
      </c>
    </row>
    <row r="37" spans="1:10" ht="18" customHeight="1" x14ac:dyDescent="0.25">
      <c r="C37" s="41" t="s">
        <v>11</v>
      </c>
      <c r="D37" s="41"/>
      <c r="E37" s="41"/>
      <c r="F37" s="41"/>
      <c r="G37" s="41"/>
      <c r="H37" s="41"/>
      <c r="I37" s="41"/>
      <c r="J37" s="41"/>
    </row>
    <row r="38" spans="1:10" ht="17.100000000000001" customHeight="1" x14ac:dyDescent="0.25">
      <c r="C38" s="42" t="s">
        <v>12</v>
      </c>
      <c r="D38" s="11"/>
      <c r="E38" s="43" t="s">
        <v>6</v>
      </c>
      <c r="F38" s="44"/>
      <c r="G38" s="43" t="s">
        <v>7</v>
      </c>
      <c r="H38" s="44"/>
      <c r="I38" s="32"/>
      <c r="J38" s="42" t="s">
        <v>8</v>
      </c>
    </row>
    <row r="39" spans="1:10" s="8" customFormat="1" ht="17.100000000000001" customHeight="1" x14ac:dyDescent="0.2">
      <c r="C39" s="42"/>
      <c r="D39" s="12"/>
      <c r="E39" s="9" t="s">
        <v>13</v>
      </c>
      <c r="F39" s="13" t="s">
        <v>14</v>
      </c>
      <c r="G39" s="9" t="s">
        <v>13</v>
      </c>
      <c r="H39" s="13" t="s">
        <v>14</v>
      </c>
      <c r="I39" s="13"/>
      <c r="J39" s="42"/>
    </row>
    <row r="40" spans="1:10" ht="17.100000000000001" customHeight="1" x14ac:dyDescent="0.25">
      <c r="C40" s="14" t="s">
        <v>15</v>
      </c>
      <c r="D40" s="34"/>
      <c r="E40" s="15">
        <f>COUNTIF(F12:F36,"XS")</f>
        <v>0</v>
      </c>
      <c r="F40" s="16">
        <f>E40*100/$A$36</f>
        <v>0</v>
      </c>
      <c r="G40" s="15">
        <f>COUNTIF(H12:H36,"XS")</f>
        <v>0</v>
      </c>
      <c r="H40" s="16">
        <f>G40*100/$A$36</f>
        <v>0</v>
      </c>
      <c r="I40" s="16"/>
      <c r="J40" s="17"/>
    </row>
    <row r="41" spans="1:10" ht="17.100000000000001" customHeight="1" x14ac:dyDescent="0.25">
      <c r="C41" s="14" t="s">
        <v>16</v>
      </c>
      <c r="D41" s="34"/>
      <c r="E41" s="15">
        <f>COUNTIF(F12:F36,"Tốt")</f>
        <v>0</v>
      </c>
      <c r="F41" s="16">
        <f t="shared" ref="F41:F45" si="3">E41*100/$A$36</f>
        <v>0</v>
      </c>
      <c r="G41" s="15">
        <f>COUNTIF(H12:H36,"Tốt")</f>
        <v>20</v>
      </c>
      <c r="H41" s="16">
        <f t="shared" ref="H41:H45" si="4">G41*100/$A$36</f>
        <v>80</v>
      </c>
      <c r="I41" s="16"/>
      <c r="J41" s="17"/>
    </row>
    <row r="42" spans="1:10" ht="17.100000000000001" customHeight="1" x14ac:dyDescent="0.25">
      <c r="C42" s="14" t="s">
        <v>17</v>
      </c>
      <c r="D42" s="34"/>
      <c r="E42" s="15">
        <f>COUNTIF(F12:F36,"Khá")</f>
        <v>0</v>
      </c>
      <c r="F42" s="16">
        <f t="shared" si="3"/>
        <v>0</v>
      </c>
      <c r="G42" s="15">
        <f>COUNTIF(H12:H36,"Khá")</f>
        <v>4</v>
      </c>
      <c r="H42" s="16">
        <f t="shared" si="4"/>
        <v>16</v>
      </c>
      <c r="I42" s="16"/>
      <c r="J42" s="17"/>
    </row>
    <row r="43" spans="1:10" ht="17.100000000000001" customHeight="1" x14ac:dyDescent="0.25">
      <c r="C43" s="14" t="s">
        <v>18</v>
      </c>
      <c r="D43" s="34"/>
      <c r="E43" s="15">
        <f>COUNTIF(F12:F36,"TB")</f>
        <v>0</v>
      </c>
      <c r="F43" s="16">
        <f t="shared" si="3"/>
        <v>0</v>
      </c>
      <c r="G43" s="15">
        <f>COUNTIF(H12:H36,"TB")</f>
        <v>0</v>
      </c>
      <c r="H43" s="16">
        <f t="shared" si="4"/>
        <v>0</v>
      </c>
      <c r="I43" s="16"/>
      <c r="J43" s="17"/>
    </row>
    <row r="44" spans="1:10" ht="17.100000000000001" customHeight="1" x14ac:dyDescent="0.25">
      <c r="C44" s="14" t="s">
        <v>19</v>
      </c>
      <c r="D44" s="34"/>
      <c r="E44" s="15">
        <f>COUNTIF(F12:F36,"Yếu")</f>
        <v>0</v>
      </c>
      <c r="F44" s="16">
        <f t="shared" si="3"/>
        <v>0</v>
      </c>
      <c r="G44" s="15">
        <f>COUNTIF(H12:H36,"Yếu")</f>
        <v>0</v>
      </c>
      <c r="H44" s="16">
        <f t="shared" si="4"/>
        <v>0</v>
      </c>
      <c r="I44" s="16"/>
      <c r="J44" s="17"/>
    </row>
    <row r="45" spans="1:10" ht="17.100000000000001" customHeight="1" x14ac:dyDescent="0.25">
      <c r="C45" s="14" t="s">
        <v>25</v>
      </c>
      <c r="D45" s="34"/>
      <c r="E45" s="15">
        <f>COUNTIF(F12:F36,"Không XL")</f>
        <v>25</v>
      </c>
      <c r="F45" s="16">
        <f t="shared" si="3"/>
        <v>100</v>
      </c>
      <c r="G45" s="15">
        <f>COUNTIF(H12:H36,"Không XL")</f>
        <v>1</v>
      </c>
      <c r="H45" s="16">
        <f t="shared" si="4"/>
        <v>4</v>
      </c>
      <c r="I45" s="16"/>
      <c r="J45" s="17"/>
    </row>
    <row r="46" spans="1:10" ht="9.9499999999999993" customHeight="1" x14ac:dyDescent="0.25">
      <c r="C46" s="18"/>
      <c r="D46" s="18"/>
      <c r="F46" s="19"/>
    </row>
    <row r="47" spans="1:10" ht="17.100000000000001" customHeight="1" x14ac:dyDescent="0.25">
      <c r="E47" s="45" t="s">
        <v>24</v>
      </c>
      <c r="F47" s="45"/>
      <c r="G47" s="45"/>
      <c r="H47" s="45"/>
      <c r="I47" s="45"/>
      <c r="J47" s="45"/>
    </row>
    <row r="48" spans="1:10" ht="17.100000000000001" customHeight="1" x14ac:dyDescent="0.25">
      <c r="A48" s="40" t="s">
        <v>27</v>
      </c>
      <c r="B48" s="40"/>
      <c r="C48" s="40"/>
      <c r="D48" s="40"/>
      <c r="E48" s="40"/>
      <c r="F48" s="40" t="s">
        <v>6</v>
      </c>
      <c r="G48" s="40"/>
      <c r="H48" s="40"/>
      <c r="I48" s="31"/>
      <c r="J48" s="20" t="s">
        <v>20</v>
      </c>
    </row>
    <row r="49" ht="17.100000000000001" customHeight="1" x14ac:dyDescent="0.25"/>
    <row r="50" ht="17.100000000000001" customHeight="1" x14ac:dyDescent="0.25"/>
    <row r="51" ht="17.100000000000001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</sheetData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48:E48"/>
    <mergeCell ref="F48:H48"/>
    <mergeCell ref="C37:J37"/>
    <mergeCell ref="C38:C39"/>
    <mergeCell ref="E38:F38"/>
    <mergeCell ref="G38:H38"/>
    <mergeCell ref="J38:J39"/>
    <mergeCell ref="E47:J47"/>
  </mergeCells>
  <conditionalFormatting sqref="F12:F36">
    <cfRule type="cellIs" dxfId="9" priority="4" stopIfTrue="1" operator="equal">
      <formula>"SVG"</formula>
    </cfRule>
    <cfRule type="cellIs" dxfId="8" priority="5" stopIfTrue="1" operator="equal">
      <formula>"SVXS"</formula>
    </cfRule>
  </conditionalFormatting>
  <conditionalFormatting sqref="H12:I36">
    <cfRule type="cellIs" dxfId="7" priority="2" stopIfTrue="1" operator="equal">
      <formula>"SVG"</formula>
    </cfRule>
    <cfRule type="cellIs" dxfId="6" priority="3" stopIfTrue="1" operator="equal">
      <formula>"SVXS"</formula>
    </cfRule>
  </conditionalFormatting>
  <conditionalFormatting sqref="I12:I36">
    <cfRule type="cellIs" dxfId="5" priority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3A1A-67C9-437F-925F-13D19D6DE213}">
  <dimension ref="A1:O66"/>
  <sheetViews>
    <sheetView topLeftCell="A13" zoomScaleNormal="100" workbookViewId="0">
      <selection activeCell="C56" sqref="C56:J5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9" width="9.6640625" style="1" customWidth="1"/>
    <col min="10" max="10" width="20.83203125" style="1" customWidth="1"/>
    <col min="11" max="16384" width="9.33203125" style="1"/>
  </cols>
  <sheetData>
    <row r="1" spans="1:15" ht="15" customHeight="1" x14ac:dyDescent="0.25">
      <c r="J1" s="2" t="s">
        <v>0</v>
      </c>
    </row>
    <row r="2" spans="1:15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15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15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15" s="3" customFormat="1" ht="12" customHeight="1" x14ac:dyDescent="0.25">
      <c r="A5" s="46"/>
      <c r="B5" s="46"/>
      <c r="C5" s="46"/>
      <c r="D5" s="46"/>
    </row>
    <row r="6" spans="1:15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</row>
    <row r="7" spans="1:15" s="6" customFormat="1" ht="18" customHeight="1" x14ac:dyDescent="0.3">
      <c r="A7" s="47" t="s">
        <v>29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</row>
    <row r="8" spans="1:15" s="6" customFormat="1" ht="18" customHeight="1" x14ac:dyDescent="0.3">
      <c r="A8" s="48" t="s">
        <v>1421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</row>
    <row r="9" spans="1:15" s="6" customFormat="1" ht="12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33"/>
      <c r="K9" s="7"/>
      <c r="L9" s="7"/>
      <c r="M9" s="7"/>
      <c r="N9" s="7"/>
      <c r="O9" s="7"/>
    </row>
    <row r="10" spans="1:15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5"/>
      <c r="J10" s="58" t="s">
        <v>8</v>
      </c>
    </row>
    <row r="11" spans="1:15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6"/>
      <c r="J11" s="50"/>
    </row>
    <row r="12" spans="1:15" s="8" customFormat="1" ht="15.95" customHeight="1" x14ac:dyDescent="0.2">
      <c r="A12" s="21">
        <v>1</v>
      </c>
      <c r="B12" s="22" t="s">
        <v>1366</v>
      </c>
      <c r="C12" s="23" t="s">
        <v>70</v>
      </c>
      <c r="D12" s="24" t="s">
        <v>1367</v>
      </c>
      <c r="E12" s="10"/>
      <c r="F12" s="2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>IF(I12&gt;=9,80,IF(I12&gt;=7,70,I12*10))</f>
        <v>70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35">
        <v>8</v>
      </c>
      <c r="J12" s="30"/>
    </row>
    <row r="13" spans="1:15" s="8" customFormat="1" ht="15.95" customHeight="1" x14ac:dyDescent="0.2">
      <c r="A13" s="21">
        <v>2</v>
      </c>
      <c r="B13" s="22" t="s">
        <v>1368</v>
      </c>
      <c r="C13" s="23" t="s">
        <v>1369</v>
      </c>
      <c r="D13" s="24" t="s">
        <v>221</v>
      </c>
      <c r="E13" s="10"/>
      <c r="F13" s="27" t="str">
        <f t="shared" ref="F13:F33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32" si="1">IF(I13&gt;=9,80,IF(I13&gt;=7,70,I13*10))</f>
        <v>70</v>
      </c>
      <c r="H13" s="29" t="str">
        <f t="shared" ref="H13:H33" si="2">IF(AND(G13&gt;=90),"XS",IF(AND(G13&gt;=80),"Tốt",IF(AND(G13&gt;=70),"Khá",IF(AND(G13&gt;=60),"TB",IF(AND(G13&gt;=50),"TB",IF(AND(G13&lt;50),IF(AND(G13&gt;0),"Yếu",IF(AND(G13=0),"Không XL"," "))))))))</f>
        <v>Khá</v>
      </c>
      <c r="I13" s="35">
        <v>8</v>
      </c>
      <c r="J13" s="30"/>
    </row>
    <row r="14" spans="1:15" s="8" customFormat="1" ht="15.95" customHeight="1" x14ac:dyDescent="0.2">
      <c r="A14" s="21">
        <v>3</v>
      </c>
      <c r="B14" s="22" t="s">
        <v>1370</v>
      </c>
      <c r="C14" s="23" t="s">
        <v>1371</v>
      </c>
      <c r="D14" s="24" t="s">
        <v>37</v>
      </c>
      <c r="E14" s="10"/>
      <c r="F14" s="27" t="str">
        <f t="shared" si="0"/>
        <v>Không XL</v>
      </c>
      <c r="G14" s="28">
        <f t="shared" si="1"/>
        <v>70</v>
      </c>
      <c r="H14" s="29" t="str">
        <f t="shared" si="2"/>
        <v>Khá</v>
      </c>
      <c r="I14" s="35">
        <v>7.43</v>
      </c>
      <c r="J14" s="30"/>
    </row>
    <row r="15" spans="1:15" s="8" customFormat="1" ht="15.95" customHeight="1" x14ac:dyDescent="0.2">
      <c r="A15" s="21">
        <v>4</v>
      </c>
      <c r="B15" s="22" t="s">
        <v>1372</v>
      </c>
      <c r="C15" s="23" t="s">
        <v>1373</v>
      </c>
      <c r="D15" s="24" t="s">
        <v>333</v>
      </c>
      <c r="E15" s="10"/>
      <c r="F15" s="27" t="str">
        <f t="shared" si="0"/>
        <v>Không XL</v>
      </c>
      <c r="G15" s="28">
        <f t="shared" si="1"/>
        <v>70</v>
      </c>
      <c r="H15" s="29" t="str">
        <f t="shared" si="2"/>
        <v>Khá</v>
      </c>
      <c r="I15" s="35">
        <v>8</v>
      </c>
      <c r="J15" s="30"/>
    </row>
    <row r="16" spans="1:15" s="8" customFormat="1" ht="15.95" customHeight="1" x14ac:dyDescent="0.2">
      <c r="A16" s="21">
        <v>5</v>
      </c>
      <c r="B16" s="22" t="s">
        <v>1374</v>
      </c>
      <c r="C16" s="23" t="s">
        <v>1375</v>
      </c>
      <c r="D16" s="24" t="s">
        <v>1025</v>
      </c>
      <c r="E16" s="10"/>
      <c r="F16" s="27" t="str">
        <f t="shared" si="0"/>
        <v>Không XL</v>
      </c>
      <c r="G16" s="28">
        <f t="shared" si="1"/>
        <v>70</v>
      </c>
      <c r="H16" s="29" t="str">
        <f t="shared" si="2"/>
        <v>Khá</v>
      </c>
      <c r="I16" s="35">
        <v>7</v>
      </c>
      <c r="J16" s="30"/>
    </row>
    <row r="17" spans="1:10" s="8" customFormat="1" ht="15.95" customHeight="1" x14ac:dyDescent="0.2">
      <c r="A17" s="21">
        <v>6</v>
      </c>
      <c r="B17" s="22" t="s">
        <v>1376</v>
      </c>
      <c r="C17" s="23" t="s">
        <v>1377</v>
      </c>
      <c r="D17" s="24" t="s">
        <v>74</v>
      </c>
      <c r="E17" s="10"/>
      <c r="F17" s="27" t="str">
        <f t="shared" si="0"/>
        <v>Không XL</v>
      </c>
      <c r="G17" s="28">
        <f t="shared" si="1"/>
        <v>80</v>
      </c>
      <c r="H17" s="29" t="str">
        <f t="shared" si="2"/>
        <v>Tốt</v>
      </c>
      <c r="I17" s="35">
        <v>10</v>
      </c>
      <c r="J17" s="30"/>
    </row>
    <row r="18" spans="1:10" s="8" customFormat="1" ht="15.95" customHeight="1" x14ac:dyDescent="0.2">
      <c r="A18" s="21">
        <v>7</v>
      </c>
      <c r="B18" s="22" t="s">
        <v>1378</v>
      </c>
      <c r="C18" s="23" t="s">
        <v>1379</v>
      </c>
      <c r="D18" s="24" t="s">
        <v>170</v>
      </c>
      <c r="E18" s="10"/>
      <c r="F18" s="27" t="str">
        <f t="shared" si="0"/>
        <v>Không XL</v>
      </c>
      <c r="G18" s="28">
        <f t="shared" si="1"/>
        <v>65</v>
      </c>
      <c r="H18" s="29" t="str">
        <f t="shared" si="2"/>
        <v>TB</v>
      </c>
      <c r="I18" s="35">
        <v>6.5</v>
      </c>
      <c r="J18" s="30"/>
    </row>
    <row r="19" spans="1:10" s="8" customFormat="1" ht="15.95" customHeight="1" x14ac:dyDescent="0.2">
      <c r="A19" s="21">
        <v>8</v>
      </c>
      <c r="B19" s="22" t="s">
        <v>1380</v>
      </c>
      <c r="C19" s="23" t="s">
        <v>1381</v>
      </c>
      <c r="D19" s="24" t="s">
        <v>89</v>
      </c>
      <c r="E19" s="10"/>
      <c r="F19" s="27" t="str">
        <f t="shared" si="0"/>
        <v>Không XL</v>
      </c>
      <c r="G19" s="28">
        <f>IF(I19&gt;=9,80,IF(I19&gt;=7,70,I19*10))+6</f>
        <v>76</v>
      </c>
      <c r="H19" s="29" t="str">
        <f t="shared" si="2"/>
        <v>Khá</v>
      </c>
      <c r="I19" s="35">
        <v>8</v>
      </c>
      <c r="J19" s="30" t="s">
        <v>1426</v>
      </c>
    </row>
    <row r="20" spans="1:10" s="8" customFormat="1" ht="15.95" customHeight="1" x14ac:dyDescent="0.2">
      <c r="A20" s="21">
        <v>9</v>
      </c>
      <c r="B20" s="22" t="s">
        <v>1382</v>
      </c>
      <c r="C20" s="23" t="s">
        <v>1383</v>
      </c>
      <c r="D20" s="24" t="s">
        <v>1384</v>
      </c>
      <c r="E20" s="10"/>
      <c r="F20" s="27" t="str">
        <f t="shared" si="0"/>
        <v>Không XL</v>
      </c>
      <c r="G20" s="28">
        <f t="shared" si="1"/>
        <v>80</v>
      </c>
      <c r="H20" s="29" t="str">
        <f t="shared" si="2"/>
        <v>Tốt</v>
      </c>
      <c r="I20" s="35">
        <v>9</v>
      </c>
      <c r="J20" s="30"/>
    </row>
    <row r="21" spans="1:10" s="8" customFormat="1" ht="15.95" customHeight="1" x14ac:dyDescent="0.2">
      <c r="A21" s="21">
        <v>10</v>
      </c>
      <c r="B21" s="22" t="s">
        <v>1385</v>
      </c>
      <c r="C21" s="23" t="s">
        <v>1386</v>
      </c>
      <c r="D21" s="24" t="s">
        <v>781</v>
      </c>
      <c r="E21" s="10"/>
      <c r="F21" s="27" t="str">
        <f t="shared" si="0"/>
        <v>Không XL</v>
      </c>
      <c r="G21" s="28">
        <f t="shared" si="1"/>
        <v>70</v>
      </c>
      <c r="H21" s="29" t="str">
        <f t="shared" si="2"/>
        <v>Khá</v>
      </c>
      <c r="I21" s="35">
        <v>8</v>
      </c>
      <c r="J21" s="30"/>
    </row>
    <row r="22" spans="1:10" s="8" customFormat="1" ht="15.95" customHeight="1" x14ac:dyDescent="0.2">
      <c r="A22" s="21">
        <v>11</v>
      </c>
      <c r="B22" s="22" t="s">
        <v>1387</v>
      </c>
      <c r="C22" s="23" t="s">
        <v>995</v>
      </c>
      <c r="D22" s="24" t="s">
        <v>1388</v>
      </c>
      <c r="E22" s="10"/>
      <c r="F22" s="27" t="str">
        <f t="shared" si="0"/>
        <v>Không XL</v>
      </c>
      <c r="G22" s="28">
        <f t="shared" si="1"/>
        <v>70</v>
      </c>
      <c r="H22" s="29" t="str">
        <f t="shared" si="2"/>
        <v>Khá</v>
      </c>
      <c r="I22" s="35">
        <v>8</v>
      </c>
      <c r="J22" s="30"/>
    </row>
    <row r="23" spans="1:10" s="8" customFormat="1" ht="15.95" customHeight="1" x14ac:dyDescent="0.2">
      <c r="A23" s="21">
        <v>12</v>
      </c>
      <c r="B23" s="22" t="s">
        <v>1389</v>
      </c>
      <c r="C23" s="23" t="s">
        <v>1390</v>
      </c>
      <c r="D23" s="24" t="s">
        <v>187</v>
      </c>
      <c r="E23" s="10"/>
      <c r="F23" s="27" t="str">
        <f t="shared" si="0"/>
        <v>Không XL</v>
      </c>
      <c r="G23" s="28">
        <f t="shared" si="1"/>
        <v>80</v>
      </c>
      <c r="H23" s="29" t="str">
        <f t="shared" si="2"/>
        <v>Tốt</v>
      </c>
      <c r="I23" s="35">
        <v>10</v>
      </c>
      <c r="J23" s="30"/>
    </row>
    <row r="24" spans="1:10" s="8" customFormat="1" ht="15.95" customHeight="1" x14ac:dyDescent="0.2">
      <c r="A24" s="21">
        <v>13</v>
      </c>
      <c r="B24" s="22" t="s">
        <v>1391</v>
      </c>
      <c r="C24" s="23" t="s">
        <v>1392</v>
      </c>
      <c r="D24" s="24" t="s">
        <v>369</v>
      </c>
      <c r="E24" s="10"/>
      <c r="F24" s="27" t="str">
        <f t="shared" si="0"/>
        <v>Không XL</v>
      </c>
      <c r="G24" s="28">
        <f>IF(I24&gt;=9,80,IF(I24&gt;=7,70,I24*10))+6</f>
        <v>86</v>
      </c>
      <c r="H24" s="29" t="str">
        <f t="shared" si="2"/>
        <v>Tốt</v>
      </c>
      <c r="I24" s="35">
        <v>9.5</v>
      </c>
      <c r="J24" s="30" t="s">
        <v>1427</v>
      </c>
    </row>
    <row r="25" spans="1:10" s="8" customFormat="1" ht="15.95" customHeight="1" x14ac:dyDescent="0.2">
      <c r="A25" s="21">
        <v>14</v>
      </c>
      <c r="B25" s="22" t="s">
        <v>1393</v>
      </c>
      <c r="C25" s="23" t="s">
        <v>162</v>
      </c>
      <c r="D25" s="24" t="s">
        <v>580</v>
      </c>
      <c r="E25" s="10"/>
      <c r="F25" s="27" t="str">
        <f t="shared" si="0"/>
        <v>Không XL</v>
      </c>
      <c r="G25" s="28">
        <f t="shared" si="1"/>
        <v>70</v>
      </c>
      <c r="H25" s="29" t="str">
        <f t="shared" si="2"/>
        <v>Khá</v>
      </c>
      <c r="I25" s="35">
        <v>8</v>
      </c>
      <c r="J25" s="30"/>
    </row>
    <row r="26" spans="1:10" s="8" customFormat="1" ht="15.95" customHeight="1" x14ac:dyDescent="0.2">
      <c r="A26" s="21">
        <v>15</v>
      </c>
      <c r="B26" s="22" t="s">
        <v>1394</v>
      </c>
      <c r="C26" s="23" t="s">
        <v>1395</v>
      </c>
      <c r="D26" s="24" t="s">
        <v>109</v>
      </c>
      <c r="E26" s="10"/>
      <c r="F26" s="27" t="str">
        <f t="shared" si="0"/>
        <v>Không XL</v>
      </c>
      <c r="G26" s="28">
        <f t="shared" si="1"/>
        <v>65</v>
      </c>
      <c r="H26" s="29" t="str">
        <f t="shared" si="2"/>
        <v>TB</v>
      </c>
      <c r="I26" s="35">
        <v>6.5</v>
      </c>
      <c r="J26" s="30"/>
    </row>
    <row r="27" spans="1:10" s="8" customFormat="1" ht="15.95" customHeight="1" x14ac:dyDescent="0.2">
      <c r="A27" s="21">
        <v>16</v>
      </c>
      <c r="B27" s="22" t="s">
        <v>1396</v>
      </c>
      <c r="C27" s="23" t="s">
        <v>1397</v>
      </c>
      <c r="D27" s="24" t="s">
        <v>1398</v>
      </c>
      <c r="E27" s="10"/>
      <c r="F27" s="27" t="str">
        <f t="shared" si="0"/>
        <v>Không XL</v>
      </c>
      <c r="G27" s="28">
        <f t="shared" si="1"/>
        <v>70</v>
      </c>
      <c r="H27" s="29" t="str">
        <f t="shared" si="2"/>
        <v>Khá</v>
      </c>
      <c r="I27" s="35">
        <v>8</v>
      </c>
      <c r="J27" s="30"/>
    </row>
    <row r="28" spans="1:10" s="8" customFormat="1" ht="15.95" customHeight="1" x14ac:dyDescent="0.2">
      <c r="A28" s="21">
        <v>17</v>
      </c>
      <c r="B28" s="22" t="s">
        <v>1399</v>
      </c>
      <c r="C28" s="23" t="s">
        <v>1400</v>
      </c>
      <c r="D28" s="24" t="s">
        <v>379</v>
      </c>
      <c r="E28" s="10"/>
      <c r="F28" s="27" t="str">
        <f t="shared" si="0"/>
        <v>Không XL</v>
      </c>
      <c r="G28" s="28">
        <f t="shared" si="1"/>
        <v>80</v>
      </c>
      <c r="H28" s="29" t="str">
        <f t="shared" si="2"/>
        <v>Tốt</v>
      </c>
      <c r="I28" s="35">
        <v>9.8000000000000007</v>
      </c>
      <c r="J28" s="30"/>
    </row>
    <row r="29" spans="1:10" s="8" customFormat="1" ht="15.95" customHeight="1" x14ac:dyDescent="0.2">
      <c r="A29" s="21">
        <v>18</v>
      </c>
      <c r="B29" s="22" t="s">
        <v>1401</v>
      </c>
      <c r="C29" s="23" t="s">
        <v>164</v>
      </c>
      <c r="D29" s="24" t="s">
        <v>381</v>
      </c>
      <c r="E29" s="10"/>
      <c r="F29" s="27" t="str">
        <f t="shared" si="0"/>
        <v>Không XL</v>
      </c>
      <c r="G29" s="28">
        <f t="shared" si="1"/>
        <v>70</v>
      </c>
      <c r="H29" s="29" t="str">
        <f t="shared" si="2"/>
        <v>Khá</v>
      </c>
      <c r="I29" s="35">
        <v>8</v>
      </c>
      <c r="J29" s="30"/>
    </row>
    <row r="30" spans="1:10" s="8" customFormat="1" ht="15.95" customHeight="1" x14ac:dyDescent="0.2">
      <c r="A30" s="21">
        <v>19</v>
      </c>
      <c r="B30" s="22" t="s">
        <v>1402</v>
      </c>
      <c r="C30" s="23" t="s">
        <v>1403</v>
      </c>
      <c r="D30" s="24" t="s">
        <v>1131</v>
      </c>
      <c r="E30" s="10"/>
      <c r="F30" s="27" t="str">
        <f t="shared" si="0"/>
        <v>Không XL</v>
      </c>
      <c r="G30" s="28">
        <f t="shared" si="1"/>
        <v>70</v>
      </c>
      <c r="H30" s="29" t="str">
        <f t="shared" si="2"/>
        <v>Khá</v>
      </c>
      <c r="I30" s="35">
        <v>8</v>
      </c>
      <c r="J30" s="30"/>
    </row>
    <row r="31" spans="1:10" s="8" customFormat="1" ht="15.95" customHeight="1" x14ac:dyDescent="0.2">
      <c r="A31" s="21">
        <v>20</v>
      </c>
      <c r="B31" s="22" t="s">
        <v>1404</v>
      </c>
      <c r="C31" s="23" t="s">
        <v>139</v>
      </c>
      <c r="D31" s="24" t="s">
        <v>586</v>
      </c>
      <c r="E31" s="10"/>
      <c r="F31" s="27" t="str">
        <f t="shared" si="0"/>
        <v>Không XL</v>
      </c>
      <c r="G31" s="28">
        <f t="shared" si="1"/>
        <v>80</v>
      </c>
      <c r="H31" s="29" t="str">
        <f t="shared" si="2"/>
        <v>Tốt</v>
      </c>
      <c r="I31" s="35">
        <v>9</v>
      </c>
      <c r="J31" s="30"/>
    </row>
    <row r="32" spans="1:10" s="8" customFormat="1" ht="15.95" customHeight="1" x14ac:dyDescent="0.2">
      <c r="A32" s="21">
        <v>21</v>
      </c>
      <c r="B32" s="22" t="s">
        <v>1405</v>
      </c>
      <c r="C32" s="23" t="s">
        <v>162</v>
      </c>
      <c r="D32" s="24" t="s">
        <v>586</v>
      </c>
      <c r="E32" s="10"/>
      <c r="F32" s="27" t="str">
        <f t="shared" si="0"/>
        <v>Không XL</v>
      </c>
      <c r="G32" s="28">
        <f t="shared" si="1"/>
        <v>80</v>
      </c>
      <c r="H32" s="29" t="str">
        <f t="shared" si="2"/>
        <v>Tốt</v>
      </c>
      <c r="I32" s="35">
        <v>9.4</v>
      </c>
      <c r="J32" s="30"/>
    </row>
    <row r="33" spans="1:10" s="8" customFormat="1" ht="15.95" customHeight="1" x14ac:dyDescent="0.2">
      <c r="A33" s="21">
        <v>22</v>
      </c>
      <c r="B33" s="22" t="s">
        <v>1406</v>
      </c>
      <c r="C33" s="23" t="s">
        <v>1407</v>
      </c>
      <c r="D33" s="24" t="s">
        <v>200</v>
      </c>
      <c r="E33" s="10"/>
      <c r="F33" s="27" t="str">
        <f t="shared" si="0"/>
        <v>Không XL</v>
      </c>
      <c r="G33" s="28">
        <f>IF(I33&gt;=9,80,IF(I33&gt;=7,70,I33*10))+8</f>
        <v>78</v>
      </c>
      <c r="H33" s="29" t="str">
        <f t="shared" si="2"/>
        <v>Khá</v>
      </c>
      <c r="I33" s="35">
        <v>8</v>
      </c>
      <c r="J33" s="30" t="s">
        <v>1425</v>
      </c>
    </row>
    <row r="34" spans="1:10" ht="18" customHeight="1" x14ac:dyDescent="0.25">
      <c r="C34" s="41" t="s">
        <v>11</v>
      </c>
      <c r="D34" s="41"/>
      <c r="E34" s="41"/>
      <c r="F34" s="41"/>
      <c r="G34" s="41"/>
      <c r="H34" s="41"/>
      <c r="I34" s="41"/>
      <c r="J34" s="41"/>
    </row>
    <row r="35" spans="1:10" ht="17.100000000000001" customHeight="1" x14ac:dyDescent="0.25">
      <c r="C35" s="42" t="s">
        <v>12</v>
      </c>
      <c r="D35" s="11"/>
      <c r="E35" s="43" t="s">
        <v>6</v>
      </c>
      <c r="F35" s="44"/>
      <c r="G35" s="43" t="s">
        <v>7</v>
      </c>
      <c r="H35" s="44"/>
      <c r="I35" s="32"/>
      <c r="J35" s="42" t="s">
        <v>8</v>
      </c>
    </row>
    <row r="36" spans="1:10" s="8" customFormat="1" ht="17.100000000000001" customHeight="1" x14ac:dyDescent="0.2">
      <c r="C36" s="42"/>
      <c r="D36" s="12"/>
      <c r="E36" s="9" t="s">
        <v>13</v>
      </c>
      <c r="F36" s="13" t="s">
        <v>14</v>
      </c>
      <c r="G36" s="9" t="s">
        <v>13</v>
      </c>
      <c r="H36" s="13" t="s">
        <v>14</v>
      </c>
      <c r="I36" s="13"/>
      <c r="J36" s="42"/>
    </row>
    <row r="37" spans="1:10" ht="17.100000000000001" customHeight="1" x14ac:dyDescent="0.25">
      <c r="C37" s="14" t="s">
        <v>15</v>
      </c>
      <c r="D37" s="34"/>
      <c r="E37" s="15">
        <f>COUNTIF(F12:F33,"XS")</f>
        <v>0</v>
      </c>
      <c r="F37" s="16">
        <f>E37*100/$A$33</f>
        <v>0</v>
      </c>
      <c r="G37" s="15">
        <f>COUNTIF(H12:H33,"XS")</f>
        <v>0</v>
      </c>
      <c r="H37" s="16">
        <f>G37*100/$A$33</f>
        <v>0</v>
      </c>
      <c r="I37" s="16"/>
      <c r="J37" s="17"/>
    </row>
    <row r="38" spans="1:10" ht="17.100000000000001" customHeight="1" x14ac:dyDescent="0.25">
      <c r="C38" s="14" t="s">
        <v>16</v>
      </c>
      <c r="D38" s="34"/>
      <c r="E38" s="15">
        <f>COUNTIF(F12:F33,"Tốt")</f>
        <v>0</v>
      </c>
      <c r="F38" s="16">
        <f t="shared" ref="F38:F42" si="3">E38*100/$A$33</f>
        <v>0</v>
      </c>
      <c r="G38" s="15">
        <f>COUNTIF(H12:H33,"Tốt")</f>
        <v>7</v>
      </c>
      <c r="H38" s="16">
        <f t="shared" ref="H38:H42" si="4">G38*100/$A$33</f>
        <v>31.818181818181817</v>
      </c>
      <c r="I38" s="16"/>
      <c r="J38" s="17"/>
    </row>
    <row r="39" spans="1:10" ht="17.100000000000001" customHeight="1" x14ac:dyDescent="0.25">
      <c r="C39" s="14" t="s">
        <v>17</v>
      </c>
      <c r="D39" s="34"/>
      <c r="E39" s="15">
        <f>COUNTIF(F12:F33,"Khá")</f>
        <v>0</v>
      </c>
      <c r="F39" s="16">
        <f t="shared" si="3"/>
        <v>0</v>
      </c>
      <c r="G39" s="15">
        <f>COUNTIF(H12:H33,"Khá")</f>
        <v>13</v>
      </c>
      <c r="H39" s="16">
        <f t="shared" si="4"/>
        <v>59.090909090909093</v>
      </c>
      <c r="I39" s="16"/>
      <c r="J39" s="17"/>
    </row>
    <row r="40" spans="1:10" ht="17.100000000000001" customHeight="1" x14ac:dyDescent="0.25">
      <c r="C40" s="14" t="s">
        <v>18</v>
      </c>
      <c r="D40" s="34"/>
      <c r="E40" s="15">
        <f>COUNTIF(F12:F33,"TB")</f>
        <v>0</v>
      </c>
      <c r="F40" s="16">
        <f t="shared" si="3"/>
        <v>0</v>
      </c>
      <c r="G40" s="15">
        <f>COUNTIF(H12:H33,"TB")</f>
        <v>2</v>
      </c>
      <c r="H40" s="16">
        <f t="shared" si="4"/>
        <v>9.0909090909090917</v>
      </c>
      <c r="I40" s="16"/>
      <c r="J40" s="17"/>
    </row>
    <row r="41" spans="1:10" ht="17.100000000000001" customHeight="1" x14ac:dyDescent="0.25">
      <c r="C41" s="14" t="s">
        <v>19</v>
      </c>
      <c r="D41" s="34"/>
      <c r="E41" s="15">
        <f>COUNTIF(F12:F33,"Yếu")</f>
        <v>0</v>
      </c>
      <c r="F41" s="16">
        <f t="shared" si="3"/>
        <v>0</v>
      </c>
      <c r="G41" s="15">
        <f>COUNTIF(H12:H33,"Yếu")</f>
        <v>0</v>
      </c>
      <c r="H41" s="16">
        <f t="shared" si="4"/>
        <v>0</v>
      </c>
      <c r="I41" s="16"/>
      <c r="J41" s="17"/>
    </row>
    <row r="42" spans="1:10" ht="17.100000000000001" customHeight="1" x14ac:dyDescent="0.25">
      <c r="C42" s="14" t="s">
        <v>25</v>
      </c>
      <c r="D42" s="34"/>
      <c r="E42" s="15">
        <f>COUNTIF(F12:F33,"Không XL")</f>
        <v>22</v>
      </c>
      <c r="F42" s="16">
        <f t="shared" si="3"/>
        <v>100</v>
      </c>
      <c r="G42" s="15">
        <f>COUNTIF(H12:H33,"Không XL")</f>
        <v>0</v>
      </c>
      <c r="H42" s="16">
        <f t="shared" si="4"/>
        <v>0</v>
      </c>
      <c r="I42" s="16"/>
      <c r="J42" s="17"/>
    </row>
    <row r="43" spans="1:10" ht="9.9499999999999993" customHeight="1" x14ac:dyDescent="0.25">
      <c r="C43" s="18"/>
      <c r="D43" s="18"/>
      <c r="F43" s="19"/>
    </row>
    <row r="44" spans="1:10" ht="17.100000000000001" customHeight="1" x14ac:dyDescent="0.25">
      <c r="E44" s="45" t="s">
        <v>24</v>
      </c>
      <c r="F44" s="45"/>
      <c r="G44" s="45"/>
      <c r="H44" s="45"/>
      <c r="I44" s="45"/>
      <c r="J44" s="45"/>
    </row>
    <row r="45" spans="1:10" ht="17.100000000000001" customHeight="1" x14ac:dyDescent="0.25">
      <c r="A45" s="40" t="s">
        <v>27</v>
      </c>
      <c r="B45" s="40"/>
      <c r="C45" s="40"/>
      <c r="D45" s="40"/>
      <c r="E45" s="40"/>
      <c r="F45" s="40" t="s">
        <v>6</v>
      </c>
      <c r="G45" s="40"/>
      <c r="H45" s="40"/>
      <c r="I45" s="31"/>
      <c r="J45" s="20" t="s">
        <v>20</v>
      </c>
    </row>
    <row r="46" spans="1:10" ht="17.100000000000001" customHeight="1" x14ac:dyDescent="0.25"/>
    <row r="47" spans="1:10" ht="17.100000000000001" customHeight="1" x14ac:dyDescent="0.25"/>
    <row r="48" spans="1:10" ht="17.100000000000001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</sheetData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45:E45"/>
    <mergeCell ref="F45:H45"/>
    <mergeCell ref="C34:J34"/>
    <mergeCell ref="C35:C36"/>
    <mergeCell ref="E35:F35"/>
    <mergeCell ref="G35:H35"/>
    <mergeCell ref="J35:J36"/>
    <mergeCell ref="E44:J44"/>
  </mergeCells>
  <conditionalFormatting sqref="F12:F33">
    <cfRule type="cellIs" dxfId="4" priority="4" stopIfTrue="1" operator="equal">
      <formula>"SVG"</formula>
    </cfRule>
    <cfRule type="cellIs" dxfId="3" priority="5" stopIfTrue="1" operator="equal">
      <formula>"SVXS"</formula>
    </cfRule>
  </conditionalFormatting>
  <conditionalFormatting sqref="H12:I33">
    <cfRule type="cellIs" dxfId="2" priority="2" stopIfTrue="1" operator="equal">
      <formula>"SVG"</formula>
    </cfRule>
    <cfRule type="cellIs" dxfId="1" priority="3" stopIfTrue="1" operator="equal">
      <formula>"SVXS"</formula>
    </cfRule>
  </conditionalFormatting>
  <conditionalFormatting sqref="I12:I33">
    <cfRule type="cellIs" dxfId="0" priority="1" operator="lessThan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20C1-CNÔ1</vt:lpstr>
      <vt:lpstr>20C1-CNÔ2</vt:lpstr>
      <vt:lpstr>20C1-CNÔ3</vt:lpstr>
      <vt:lpstr>20C1-CNÔ4</vt:lpstr>
      <vt:lpstr>20C1-CNÔ5</vt:lpstr>
      <vt:lpstr>20C1-CNÔ6</vt:lpstr>
      <vt:lpstr>20C1-CNÔ7</vt:lpstr>
      <vt:lpstr>20C1-CNÔ8</vt:lpstr>
      <vt:lpstr>20C1-CNÔ9</vt:lpstr>
      <vt:lpstr>20C1-CNÔ10</vt:lpstr>
      <vt:lpstr>20C1-CNÔ11</vt:lpstr>
      <vt:lpstr>20C1-CNÔ12</vt:lpstr>
      <vt:lpstr>20C1-CNÔ13</vt:lpstr>
      <vt:lpstr>20C1-CNÔ14</vt:lpstr>
      <vt:lpstr>20C3-CNÔ1</vt:lpstr>
      <vt:lpstr>20C3-CNÔ2</vt:lpstr>
      <vt:lpstr>20C3-CNÔ3</vt:lpstr>
      <vt:lpstr>20C5-CNÔ1</vt:lpstr>
      <vt:lpstr>20C6-CNÔ1</vt:lpstr>
      <vt:lpstr>20C6-CNÔ2</vt:lpstr>
      <vt:lpstr>20C6-CNÔ3</vt:lpstr>
      <vt:lpstr>20C6-CNÔ4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2022-07-09T07:45:02Z</cp:lastPrinted>
  <dcterms:created xsi:type="dcterms:W3CDTF">2014-11-24T02:19:52Z</dcterms:created>
  <dcterms:modified xsi:type="dcterms:W3CDTF">2023-03-15T08:36:18Z</dcterms:modified>
</cp:coreProperties>
</file>