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7635" windowHeight="6690" firstSheet="2" activeTab="3"/>
  </bookViews>
  <sheets>
    <sheet name="Diem" sheetId="2" r:id="rId1"/>
    <sheet name="HK1" sheetId="1" r:id="rId2"/>
    <sheet name="HK2" sheetId="4" r:id="rId3"/>
    <sheet name="NH" sheetId="3" r:id="rId4"/>
  </sheets>
  <definedNames>
    <definedName name="_xlnm.Print_Titles" localSheetId="1">'HK1'!$7:$8</definedName>
    <definedName name="_xlnm.Print_Titles" localSheetId="2">'HK2'!$7:$8</definedName>
    <definedName name="_xlnm.Print_Titles" localSheetId="3">NH!$7:$8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3" l="1"/>
  <c r="C30" i="3"/>
  <c r="C29" i="3"/>
  <c r="H27" i="3"/>
  <c r="H26" i="3"/>
  <c r="H22" i="3"/>
  <c r="H23" i="3"/>
  <c r="H24" i="3"/>
  <c r="H25" i="3"/>
  <c r="H20" i="3"/>
  <c r="H21" i="3"/>
  <c r="H19" i="3"/>
  <c r="H11" i="3"/>
  <c r="H12" i="3"/>
  <c r="H13" i="3"/>
  <c r="H14" i="3"/>
  <c r="H15" i="3"/>
  <c r="H16" i="3"/>
  <c r="H17" i="3"/>
  <c r="H10" i="3"/>
  <c r="G20" i="3"/>
  <c r="G21" i="3"/>
  <c r="G22" i="3"/>
  <c r="G23" i="3"/>
  <c r="G24" i="3"/>
  <c r="G25" i="3"/>
  <c r="G26" i="3"/>
  <c r="G27" i="3"/>
  <c r="G19" i="3"/>
  <c r="G11" i="3"/>
  <c r="G12" i="3"/>
  <c r="G13" i="3"/>
  <c r="G14" i="3"/>
  <c r="G15" i="3"/>
  <c r="G16" i="3"/>
  <c r="G17" i="3"/>
  <c r="G10" i="3"/>
  <c r="P27" i="4"/>
  <c r="D27" i="3"/>
  <c r="N25" i="4" l="1"/>
  <c r="P11" i="1" l="1"/>
  <c r="P10" i="1"/>
  <c r="E27" i="3" l="1"/>
  <c r="M25" i="4"/>
  <c r="K25" i="4"/>
  <c r="I25" i="4"/>
  <c r="M27" i="4"/>
  <c r="K27" i="4"/>
  <c r="N27" i="4" s="1"/>
  <c r="I27" i="4"/>
  <c r="G27" i="4"/>
  <c r="E27" i="4"/>
  <c r="M26" i="4"/>
  <c r="K26" i="4"/>
  <c r="N26" i="4" s="1"/>
  <c r="I26" i="4"/>
  <c r="G26" i="4"/>
  <c r="E26" i="4"/>
  <c r="M24" i="4"/>
  <c r="K24" i="4"/>
  <c r="N24" i="4" s="1"/>
  <c r="I24" i="4"/>
  <c r="G24" i="4"/>
  <c r="E24" i="4"/>
  <c r="M23" i="4"/>
  <c r="K23" i="4"/>
  <c r="N23" i="4" s="1"/>
  <c r="I23" i="4"/>
  <c r="G23" i="4"/>
  <c r="E23" i="4"/>
  <c r="M22" i="4"/>
  <c r="K22" i="4"/>
  <c r="N22" i="4" s="1"/>
  <c r="I22" i="4"/>
  <c r="G22" i="4"/>
  <c r="E22" i="4"/>
  <c r="M21" i="4"/>
  <c r="K21" i="4"/>
  <c r="N21" i="4" s="1"/>
  <c r="I21" i="4"/>
  <c r="G21" i="4"/>
  <c r="E21" i="4"/>
  <c r="M20" i="4"/>
  <c r="K20" i="4"/>
  <c r="N20" i="4" s="1"/>
  <c r="I20" i="4"/>
  <c r="G20" i="4"/>
  <c r="E20" i="4"/>
  <c r="M19" i="4"/>
  <c r="K19" i="4"/>
  <c r="N19" i="4" s="1"/>
  <c r="I19" i="4"/>
  <c r="G19" i="4"/>
  <c r="E19" i="4"/>
  <c r="M17" i="4"/>
  <c r="K17" i="4"/>
  <c r="N17" i="4" s="1"/>
  <c r="I17" i="4"/>
  <c r="G17" i="4"/>
  <c r="E17" i="4"/>
  <c r="M16" i="4"/>
  <c r="K16" i="4"/>
  <c r="N16" i="4" s="1"/>
  <c r="I16" i="4"/>
  <c r="G16" i="4"/>
  <c r="E16" i="4"/>
  <c r="M15" i="4"/>
  <c r="K15" i="4"/>
  <c r="N15" i="4" s="1"/>
  <c r="I15" i="4"/>
  <c r="G15" i="4"/>
  <c r="E15" i="4"/>
  <c r="M14" i="4"/>
  <c r="K14" i="4"/>
  <c r="N14" i="4" s="1"/>
  <c r="I14" i="4"/>
  <c r="G14" i="4"/>
  <c r="E14" i="4"/>
  <c r="M13" i="4"/>
  <c r="K13" i="4"/>
  <c r="N13" i="4" s="1"/>
  <c r="I13" i="4"/>
  <c r="G13" i="4"/>
  <c r="E13" i="4"/>
  <c r="M12" i="4"/>
  <c r="K12" i="4"/>
  <c r="N12" i="4" s="1"/>
  <c r="I12" i="4"/>
  <c r="G12" i="4"/>
  <c r="E12" i="4"/>
  <c r="M11" i="4"/>
  <c r="K11" i="4"/>
  <c r="N11" i="4" s="1"/>
  <c r="I11" i="4"/>
  <c r="G11" i="4"/>
  <c r="E11" i="4"/>
  <c r="M10" i="4"/>
  <c r="K10" i="4"/>
  <c r="N10" i="4" s="1"/>
  <c r="I10" i="4"/>
  <c r="G10" i="4"/>
  <c r="E10" i="4"/>
  <c r="O25" i="4" l="1"/>
  <c r="P12" i="4"/>
  <c r="P16" i="4"/>
  <c r="O24" i="4"/>
  <c r="O27" i="4"/>
  <c r="O22" i="4"/>
  <c r="O26" i="4"/>
  <c r="F25" i="3"/>
  <c r="F27" i="3"/>
  <c r="I27" i="3" s="1"/>
  <c r="J27" i="3" s="1"/>
  <c r="F10" i="3"/>
  <c r="O23" i="4"/>
  <c r="F20" i="3"/>
  <c r="P11" i="4"/>
  <c r="P15" i="4"/>
  <c r="F19" i="3"/>
  <c r="O19" i="4"/>
  <c r="P19" i="4" s="1"/>
  <c r="O21" i="4"/>
  <c r="F22" i="3"/>
  <c r="F26" i="3"/>
  <c r="F24" i="3"/>
  <c r="F23" i="3"/>
  <c r="F21" i="3"/>
  <c r="O20" i="4"/>
  <c r="P20" i="4" s="1"/>
  <c r="F16" i="3"/>
  <c r="O10" i="4"/>
  <c r="P10" i="4" s="1"/>
  <c r="N20" i="1"/>
  <c r="N21" i="1"/>
  <c r="N22" i="1"/>
  <c r="N23" i="1"/>
  <c r="N24" i="1"/>
  <c r="N25" i="1"/>
  <c r="N26" i="1"/>
  <c r="N19" i="1"/>
  <c r="N13" i="1"/>
  <c r="N14" i="1"/>
  <c r="N15" i="1"/>
  <c r="N16" i="1"/>
  <c r="N17" i="1"/>
  <c r="N11" i="1"/>
  <c r="N12" i="1"/>
  <c r="N10" i="1"/>
  <c r="F12" i="3" l="1"/>
  <c r="F15" i="3"/>
  <c r="F11" i="3"/>
  <c r="P21" i="4"/>
  <c r="P25" i="4"/>
  <c r="P23" i="4"/>
  <c r="P26" i="4"/>
  <c r="P24" i="4"/>
  <c r="P14" i="4"/>
  <c r="F14" i="3"/>
  <c r="P17" i="4"/>
  <c r="F17" i="3"/>
  <c r="P22" i="4"/>
  <c r="P13" i="4"/>
  <c r="F13" i="3"/>
  <c r="I26" i="3"/>
  <c r="D26" i="3"/>
  <c r="E26" i="3" s="1"/>
  <c r="D11" i="3"/>
  <c r="E11" i="3" s="1"/>
  <c r="D12" i="3"/>
  <c r="E12" i="3" s="1"/>
  <c r="D13" i="3"/>
  <c r="E13" i="3" s="1"/>
  <c r="D14" i="3"/>
  <c r="E14" i="3" s="1"/>
  <c r="D15" i="3"/>
  <c r="E15" i="3" s="1"/>
  <c r="D16" i="3"/>
  <c r="E16" i="3" s="1"/>
  <c r="D17" i="3"/>
  <c r="E17" i="3" s="1"/>
  <c r="D19" i="3"/>
  <c r="E19" i="3" s="1"/>
  <c r="D20" i="3"/>
  <c r="E20" i="3" s="1"/>
  <c r="D21" i="3"/>
  <c r="E21" i="3" s="1"/>
  <c r="D22" i="3"/>
  <c r="E22" i="3" s="1"/>
  <c r="D23" i="3"/>
  <c r="E23" i="3" s="1"/>
  <c r="D24" i="3"/>
  <c r="E24" i="3" s="1"/>
  <c r="D25" i="3"/>
  <c r="E25" i="3" s="1"/>
  <c r="D10" i="3"/>
  <c r="E10" i="3" s="1"/>
  <c r="M26" i="1" l="1"/>
  <c r="K26" i="1"/>
  <c r="I26" i="1"/>
  <c r="G26" i="1"/>
  <c r="E26" i="1"/>
  <c r="K24" i="1"/>
  <c r="K23" i="1"/>
  <c r="K22" i="1"/>
  <c r="K21" i="1"/>
  <c r="K20" i="1"/>
  <c r="K19" i="1"/>
  <c r="K17" i="1"/>
  <c r="K16" i="1"/>
  <c r="K15" i="1"/>
  <c r="K14" i="1"/>
  <c r="K13" i="1"/>
  <c r="K12" i="1"/>
  <c r="K11" i="1"/>
  <c r="K10" i="1"/>
  <c r="O26" i="1" l="1"/>
  <c r="P26" i="1" s="1"/>
  <c r="J26" i="3" s="1"/>
  <c r="M11" i="1"/>
  <c r="M12" i="1"/>
  <c r="M13" i="1"/>
  <c r="M14" i="1"/>
  <c r="M15" i="1"/>
  <c r="M16" i="1"/>
  <c r="M17" i="1"/>
  <c r="I11" i="1"/>
  <c r="I12" i="1"/>
  <c r="I13" i="1"/>
  <c r="I14" i="1"/>
  <c r="I15" i="1"/>
  <c r="I16" i="1"/>
  <c r="I17" i="1"/>
  <c r="G11" i="1"/>
  <c r="G12" i="1"/>
  <c r="G13" i="1"/>
  <c r="G14" i="1"/>
  <c r="G15" i="1"/>
  <c r="G16" i="1"/>
  <c r="G17" i="1"/>
  <c r="E11" i="1"/>
  <c r="E12" i="1"/>
  <c r="E13" i="1"/>
  <c r="E14" i="1"/>
  <c r="E15" i="1"/>
  <c r="E16" i="1"/>
  <c r="E17" i="1"/>
  <c r="G10" i="1"/>
  <c r="G25" i="1"/>
  <c r="E25" i="1"/>
  <c r="M24" i="1"/>
  <c r="I24" i="1"/>
  <c r="G24" i="1"/>
  <c r="E24" i="1"/>
  <c r="M23" i="1"/>
  <c r="I23" i="1"/>
  <c r="G23" i="1"/>
  <c r="E23" i="1"/>
  <c r="M22" i="1"/>
  <c r="I22" i="1"/>
  <c r="G22" i="1"/>
  <c r="E22" i="1"/>
  <c r="M21" i="1"/>
  <c r="I21" i="1"/>
  <c r="G21" i="1"/>
  <c r="E21" i="1"/>
  <c r="I23" i="3" l="1"/>
  <c r="I25" i="3"/>
  <c r="O24" i="1"/>
  <c r="O21" i="1"/>
  <c r="O23" i="1"/>
  <c r="P23" i="1" s="1"/>
  <c r="O25" i="1"/>
  <c r="P25" i="1" s="1"/>
  <c r="O22" i="1"/>
  <c r="I22" i="3"/>
  <c r="G19" i="1"/>
  <c r="G20" i="1"/>
  <c r="E19" i="1"/>
  <c r="J25" i="3" l="1"/>
  <c r="J23" i="3"/>
  <c r="P16" i="1"/>
  <c r="I16" i="3"/>
  <c r="P15" i="1"/>
  <c r="I15" i="3"/>
  <c r="P14" i="1"/>
  <c r="I14" i="3"/>
  <c r="P17" i="1"/>
  <c r="I17" i="3"/>
  <c r="P24" i="1"/>
  <c r="I24" i="3"/>
  <c r="P21" i="1"/>
  <c r="I21" i="3"/>
  <c r="P13" i="1"/>
  <c r="I13" i="3"/>
  <c r="P12" i="1"/>
  <c r="I12" i="3"/>
  <c r="I11" i="3"/>
  <c r="P22" i="1"/>
  <c r="J22" i="3" s="1"/>
  <c r="E20" i="1"/>
  <c r="J13" i="3" l="1"/>
  <c r="J15" i="3"/>
  <c r="J11" i="3"/>
  <c r="J17" i="3"/>
  <c r="J14" i="3"/>
  <c r="J16" i="3"/>
  <c r="J24" i="3"/>
  <c r="J21" i="3"/>
  <c r="J12" i="3"/>
  <c r="I19" i="1"/>
  <c r="M19" i="1"/>
  <c r="M20" i="1"/>
  <c r="I20" i="1"/>
  <c r="M10" i="1"/>
  <c r="I10" i="1"/>
  <c r="I20" i="3" l="1"/>
  <c r="I19" i="3"/>
  <c r="O20" i="1"/>
  <c r="O19" i="1"/>
  <c r="P19" i="1" l="1"/>
  <c r="J19" i="3" s="1"/>
  <c r="P20" i="1"/>
  <c r="J20" i="3" s="1"/>
  <c r="E10" i="1" l="1"/>
  <c r="I10" i="3" l="1"/>
  <c r="O10" i="1"/>
  <c r="J10" i="3" l="1"/>
</calcChain>
</file>

<file path=xl/sharedStrings.xml><?xml version="1.0" encoding="utf-8"?>
<sst xmlns="http://schemas.openxmlformats.org/spreadsheetml/2006/main" count="403" uniqueCount="108">
  <si>
    <t>Hợp đồng trường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</si>
  <si>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</si>
  <si>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</si>
  <si>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</si>
  <si>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</si>
  <si>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</si>
  <si>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</si>
  <si>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</si>
  <si>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</si>
  <si>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</si>
  <si>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</si>
  <si>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</si>
  <si>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</si>
  <si>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</si>
  <si>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</si>
  <si>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</si>
  <si>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</si>
  <si>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</si>
  <si>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</si>
  <si>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</si>
  <si>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</si>
  <si>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</si>
  <si>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</si>
  <si>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</si>
  <si>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</si>
  <si>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</si>
  <si>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</si>
  <si>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</si>
  <si>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</si>
  <si>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</si>
  <si>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TRƯỞNG ĐƠN VỊ</t>
  </si>
  <si>
    <t>Đạt LĐTT:</t>
  </si>
  <si>
    <t>Không đạt LĐTT:</t>
  </si>
  <si>
    <t>Không xét LĐTT (Tuyển dụng dưới 10 tháng)</t>
  </si>
  <si>
    <t>Viên chức</t>
  </si>
  <si>
    <t>10</t>
  </si>
  <si>
    <t>11</t>
  </si>
  <si>
    <t>12</t>
  </si>
  <si>
    <t>13</t>
  </si>
  <si>
    <t>14</t>
  </si>
  <si>
    <t>15</t>
  </si>
  <si>
    <t>16</t>
  </si>
  <si>
    <t>Lê Xuân Thiện</t>
  </si>
  <si>
    <t>01002002</t>
  </si>
  <si>
    <t>Nguyễn Ngọc Hiệp</t>
  </si>
  <si>
    <t>01009006</t>
  </si>
  <si>
    <t>Nguyễn Thị Kim Anh</t>
  </si>
  <si>
    <t>01009018</t>
  </si>
  <si>
    <t>Phạm Thị Lê Chi</t>
  </si>
  <si>
    <t>01009010</t>
  </si>
  <si>
    <t>Trần Thị Thu Hà</t>
  </si>
  <si>
    <t>01002004</t>
  </si>
  <si>
    <t>Nguyễn Tất Thắng</t>
  </si>
  <si>
    <t>01009008</t>
  </si>
  <si>
    <t>Nguyễn Thị Ngọc Anh</t>
  </si>
  <si>
    <t>01022058</t>
  </si>
  <si>
    <t>Mai Thu Hương</t>
  </si>
  <si>
    <t>01007004</t>
  </si>
  <si>
    <t>Lê Thị Nữ</t>
  </si>
  <si>
    <t>01009012</t>
  </si>
  <si>
    <t>Nguyễn Trung Dũng</t>
  </si>
  <si>
    <t>01002008</t>
  </si>
  <si>
    <t>Phạm Huy Hoàng</t>
  </si>
  <si>
    <t>01009011</t>
  </si>
  <si>
    <t>Huỳnh Văn Hiếu</t>
  </si>
  <si>
    <t>01009019</t>
  </si>
  <si>
    <t>Trần Anh Mỹ</t>
  </si>
  <si>
    <t>01009028</t>
  </si>
  <si>
    <t>Bùi Đức Phước</t>
  </si>
  <si>
    <t>01009026</t>
  </si>
  <si>
    <t>Nguyễn Thị Thảo</t>
  </si>
  <si>
    <t>01007003</t>
  </si>
  <si>
    <t>PHÒNG THANH TRA GIÁO DỤC - 
CÔNG TÁC SINH VIÊN</t>
  </si>
  <si>
    <t>DANH SÁCH XÉT THI ĐUA NĂM HỌC 2022 - 2023</t>
  </si>
  <si>
    <t>Tháng 09/2022</t>
  </si>
  <si>
    <t>Tháng 10/2022</t>
  </si>
  <si>
    <t>Tháng 11/2022</t>
  </si>
  <si>
    <t>Tháng 12/2022</t>
  </si>
  <si>
    <t>Tháng 01/2023</t>
  </si>
  <si>
    <t>Thành phố Hồ Chí Minh, ngày 24 tháng 02 năm 2023</t>
  </si>
  <si>
    <t>09</t>
  </si>
  <si>
    <t>1</t>
  </si>
  <si>
    <t>2</t>
  </si>
  <si>
    <t>3</t>
  </si>
  <si>
    <t>4</t>
  </si>
  <si>
    <t>5</t>
  </si>
  <si>
    <t>6</t>
  </si>
  <si>
    <t>7</t>
  </si>
  <si>
    <t>8</t>
  </si>
  <si>
    <t>Lưu Hoàng Bảo Châu</t>
  </si>
  <si>
    <t>01009029</t>
  </si>
  <si>
    <t>A DN</t>
  </si>
  <si>
    <t>Xếp loại HK1</t>
  </si>
  <si>
    <t>Mã số 
E-office</t>
  </si>
  <si>
    <t>9</t>
  </si>
  <si>
    <t>DANH SÁCH XÉT THI ĐUA HỌC KỲ 2 NĂM HỌC 2022 - 2023</t>
  </si>
  <si>
    <t>DANH SÁCH XÉT THI ĐUA HỌC KỲ 1 NĂM HỌC 2022 - 2023</t>
  </si>
  <si>
    <t>Tháng 02/2023</t>
  </si>
  <si>
    <t>Tháng 3/2023</t>
  </si>
  <si>
    <t>Tháng 5/2023</t>
  </si>
  <si>
    <t>Tháng 4/2023</t>
  </si>
  <si>
    <t>17</t>
  </si>
  <si>
    <t>Trần Việt Anh</t>
  </si>
  <si>
    <t>Xếp loại HK2</t>
  </si>
  <si>
    <t>Tháng 6/2023</t>
  </si>
  <si>
    <t>01002038</t>
  </si>
  <si>
    <t>Nghỉ thai sản từ ngày 12/10/2022 đến hết ngày 11/04/2023. HK1 đã tính tháng 10/2022 nên trừ 6 tháng nghỉ hộ sản thì HK2 chỉ tính tháng 5/2023</t>
  </si>
  <si>
    <t>Thành phố Hồ Chí Minh, ngày 22 tháng 5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</si>
</sst>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4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7" fillId="0" borderId="1" xfId="0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 applyProtection="1">
      <alignment horizontal="center" vertical="center" wrapText="1"/>
      <protection locked="0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0" xfId="0" applyFont="1" applyFill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219075</xdr:colOff>
      <xdr:row>2</xdr:row>
      <xdr:rowOff>9525</xdr:rowOff>
    </xdr:from>
    <xdr:to>
      <xdr:col>15</xdr:col>
      <xdr:colOff>228600</xdr:colOff>
      <xdr:row>2</xdr:row>
      <xdr:rowOff>9526</xdr:rowOff>
    </xdr:to>
    <xdr:cxnSp macro="">
      <xdr:nvCxnSpPr>
        <xdr:cNvPr id="5" name="Straight Connector 4"/>
        <xdr:cNvCxnSpPr/>
      </xdr:nvCxnSpPr>
      <xdr:spPr>
        <a:xfrm flipV="1">
          <a:off x="7258050" y="390525"/>
          <a:ext cx="16668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962025</xdr:colOff>
      <xdr:row>3</xdr:row>
      <xdr:rowOff>0</xdr:rowOff>
    </xdr:from>
    <xdr:to>
      <xdr:col>2</xdr:col>
      <xdr:colOff>114300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304925" y="7715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2</xdr:row>
      <xdr:rowOff>28575</xdr:rowOff>
    </xdr:from>
    <xdr:to>
      <xdr:col>15</xdr:col>
      <xdr:colOff>971550</xdr:colOff>
      <xdr:row>2</xdr:row>
      <xdr:rowOff>28577</xdr:rowOff>
    </xdr:to>
    <xdr:cxnSp macro="">
      <xdr:nvCxnSpPr>
        <xdr:cNvPr id="2" name="Straight Connector 1"/>
        <xdr:cNvCxnSpPr/>
      </xdr:nvCxnSpPr>
      <xdr:spPr>
        <a:xfrm flipV="1">
          <a:off x="7019925" y="409575"/>
          <a:ext cx="16097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962025</xdr:colOff>
      <xdr:row>3</xdr:row>
      <xdr:rowOff>28575</xdr:rowOff>
    </xdr:from>
    <xdr:to>
      <xdr:col>2</xdr:col>
      <xdr:colOff>114300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333500" y="800100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181100" y="847725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19050</xdr:rowOff>
    </xdr:from>
    <xdr:to>
      <xdr:col>9</xdr:col>
      <xdr:colOff>800100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7639050" y="4000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B23" sqref="B23"/>
    </sheetView>
  </sheetViews>
  <sheetFormatPr defaultRowHeight="15" x14ac:dyDescent="0.25"/>
  <sheetData>
    <row r="2" spans="1:2" ht="18.75" x14ac:dyDescent="0.3">
      <c r="A2" s="5" t="s">
        <v>1</v>
      </c>
      <c r="B2" s="5">
        <v>10</v>
      </c>
    </row>
    <row r="3" spans="1:2" ht="18.75" x14ac:dyDescent="0.3">
      <c r="A3" s="5" t="s">
        <v>2</v>
      </c>
      <c r="B3" s="5">
        <v>9</v>
      </c>
    </row>
    <row r="4" spans="1:2" ht="18.75" x14ac:dyDescent="0.3">
      <c r="A4" s="5" t="s">
        <v>3</v>
      </c>
      <c r="B4" s="5">
        <v>8</v>
      </c>
    </row>
    <row r="5" spans="1:2" ht="18.75" x14ac:dyDescent="0.3">
      <c r="A5" s="5" t="s">
        <v>4</v>
      </c>
      <c r="B5" s="5">
        <v>7</v>
      </c>
    </row>
    <row r="6" spans="1:2" ht="18.75" x14ac:dyDescent="0.3">
      <c r="A6" s="6"/>
      <c r="B6" s="5"/>
    </row>
    <row r="7" spans="1:2" ht="18.75" x14ac:dyDescent="0.3">
      <c r="A7" s="5" t="s">
        <v>5</v>
      </c>
      <c r="B7" s="5">
        <v>6</v>
      </c>
    </row>
    <row r="8" spans="1:2" ht="18.75" x14ac:dyDescent="0.3">
      <c r="A8" s="5" t="s">
        <v>6</v>
      </c>
      <c r="B8" s="5">
        <v>5</v>
      </c>
    </row>
    <row r="9" spans="1:2" ht="18.75" x14ac:dyDescent="0.3">
      <c r="A9" s="5" t="s">
        <v>7</v>
      </c>
      <c r="B9" s="5">
        <v>4</v>
      </c>
    </row>
    <row r="10" spans="1:2" ht="18.75" x14ac:dyDescent="0.3">
      <c r="A10" s="5" t="s">
        <v>8</v>
      </c>
      <c r="B10" s="5">
        <v>3</v>
      </c>
    </row>
    <row r="11" spans="1:2" ht="18.75" x14ac:dyDescent="0.3">
      <c r="A11" s="5" t="s">
        <v>9</v>
      </c>
      <c r="B11" s="5">
        <v>1</v>
      </c>
    </row>
    <row r="12" spans="1:2" ht="18.75" x14ac:dyDescent="0.3">
      <c r="A12" s="5" t="s">
        <v>10</v>
      </c>
      <c r="B12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opLeftCell="A18" workbookViewId="0">
      <selection activeCell="N25" sqref="N25"/>
    </sheetView>
  </sheetViews>
  <sheetFormatPr defaultRowHeight="16.5" x14ac:dyDescent="0.25"/>
  <cols>
    <col min="1" max="1" width="5.140625" style="1" customWidth="1"/>
    <col min="2" max="2" width="23.42578125" style="1" customWidth="1"/>
    <col min="3" max="3" width="11.42578125" style="1" customWidth="1"/>
    <col min="4" max="4" width="9.140625" style="1"/>
    <col min="5" max="5" width="7.28515625" style="1" customWidth="1"/>
    <col min="6" max="6" width="9.140625" style="1"/>
    <col min="7" max="7" width="7.7109375" style="1" customWidth="1"/>
    <col min="8" max="8" width="9.140625" style="1"/>
    <col min="9" max="9" width="7.140625" style="1" customWidth="1"/>
    <col min="10" max="10" width="9" style="1" customWidth="1"/>
    <col min="11" max="11" width="7" style="1" customWidth="1"/>
    <col min="12" max="12" width="9" style="1" customWidth="1"/>
    <col min="13" max="13" width="7.7109375" style="1" customWidth="1"/>
    <col min="14" max="14" width="8.140625" style="44" customWidth="1"/>
    <col min="15" max="15" width="23.42578125" style="1" hidden="1" customWidth="1"/>
    <col min="16" max="16" width="21.28515625" style="1" customWidth="1"/>
    <col min="17" max="17" width="8.140625" style="1" customWidth="1"/>
    <col min="18" max="16384" width="9.140625" style="1"/>
  </cols>
  <sheetData>
    <row r="1" spans="1:17" s="12" customFormat="1" ht="15" x14ac:dyDescent="0.25">
      <c r="A1" s="62" t="s">
        <v>26</v>
      </c>
      <c r="B1" s="62"/>
      <c r="C1" s="62"/>
      <c r="D1" s="62"/>
      <c r="I1" s="63" t="s">
        <v>27</v>
      </c>
      <c r="J1" s="63"/>
      <c r="K1" s="63"/>
      <c r="L1" s="63"/>
      <c r="M1" s="63"/>
      <c r="N1" s="63"/>
      <c r="O1" s="63"/>
      <c r="P1" s="63"/>
      <c r="Q1" s="63"/>
    </row>
    <row r="2" spans="1:17" s="12" customFormat="1" ht="15" x14ac:dyDescent="0.25">
      <c r="A2" s="62" t="s">
        <v>28</v>
      </c>
      <c r="B2" s="62"/>
      <c r="C2" s="62"/>
      <c r="D2" s="62"/>
      <c r="I2" s="63" t="s">
        <v>29</v>
      </c>
      <c r="J2" s="63"/>
      <c r="K2" s="63"/>
      <c r="L2" s="63"/>
      <c r="M2" s="63"/>
      <c r="N2" s="63"/>
      <c r="O2" s="63"/>
      <c r="P2" s="63"/>
      <c r="Q2" s="63"/>
    </row>
    <row r="3" spans="1:17" s="12" customFormat="1" ht="30.75" customHeight="1" x14ac:dyDescent="0.25">
      <c r="A3" s="64" t="s">
        <v>72</v>
      </c>
      <c r="B3" s="65"/>
      <c r="C3" s="65"/>
      <c r="D3" s="65"/>
      <c r="J3" s="13"/>
      <c r="K3" s="13"/>
      <c r="L3" s="13"/>
      <c r="M3" s="13"/>
      <c r="N3" s="41"/>
    </row>
    <row r="4" spans="1:17" s="12" customFormat="1" ht="15" x14ac:dyDescent="0.25">
      <c r="A4" s="14"/>
      <c r="B4" s="14"/>
      <c r="C4" s="15"/>
      <c r="J4" s="13"/>
      <c r="K4" s="13"/>
      <c r="L4" s="13"/>
      <c r="M4" s="13"/>
      <c r="N4" s="41"/>
    </row>
    <row r="5" spans="1:17" s="12" customFormat="1" ht="27.75" customHeight="1" x14ac:dyDescent="0.25">
      <c r="A5" s="66" t="s">
        <v>96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</row>
    <row r="7" spans="1:17" ht="27" customHeight="1" x14ac:dyDescent="0.25">
      <c r="A7" s="70" t="s">
        <v>11</v>
      </c>
      <c r="B7" s="70" t="s">
        <v>12</v>
      </c>
      <c r="C7" s="70" t="s">
        <v>93</v>
      </c>
      <c r="D7" s="71" t="s">
        <v>74</v>
      </c>
      <c r="E7" s="71"/>
      <c r="F7" s="71" t="s">
        <v>75</v>
      </c>
      <c r="G7" s="71"/>
      <c r="H7" s="71" t="s">
        <v>76</v>
      </c>
      <c r="I7" s="71"/>
      <c r="J7" s="68" t="s">
        <v>77</v>
      </c>
      <c r="K7" s="68"/>
      <c r="L7" s="68" t="s">
        <v>78</v>
      </c>
      <c r="M7" s="68"/>
      <c r="N7" s="69" t="s">
        <v>14</v>
      </c>
      <c r="O7" s="69" t="s">
        <v>15</v>
      </c>
      <c r="P7" s="69" t="s">
        <v>92</v>
      </c>
      <c r="Q7" s="70" t="s">
        <v>16</v>
      </c>
    </row>
    <row r="8" spans="1:17" ht="30.75" customHeight="1" x14ac:dyDescent="0.25">
      <c r="A8" s="70"/>
      <c r="B8" s="70"/>
      <c r="C8" s="70"/>
      <c r="D8" s="7" t="s">
        <v>17</v>
      </c>
      <c r="E8" s="7" t="s">
        <v>18</v>
      </c>
      <c r="F8" s="39" t="s">
        <v>17</v>
      </c>
      <c r="G8" s="39" t="s">
        <v>18</v>
      </c>
      <c r="H8" s="39" t="s">
        <v>17</v>
      </c>
      <c r="I8" s="39" t="s">
        <v>18</v>
      </c>
      <c r="J8" s="39" t="s">
        <v>17</v>
      </c>
      <c r="K8" s="39" t="s">
        <v>18</v>
      </c>
      <c r="L8" s="39" t="s">
        <v>17</v>
      </c>
      <c r="M8" s="39" t="s">
        <v>18</v>
      </c>
      <c r="N8" s="69"/>
      <c r="O8" s="69"/>
      <c r="P8" s="69"/>
      <c r="Q8" s="70"/>
    </row>
    <row r="9" spans="1:17" ht="18.75" customHeight="1" x14ac:dyDescent="0.25">
      <c r="A9" s="31"/>
      <c r="B9" s="27" t="s">
        <v>34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</row>
    <row r="10" spans="1:17" ht="33" x14ac:dyDescent="0.25">
      <c r="A10" s="2" t="s">
        <v>81</v>
      </c>
      <c r="B10" s="4" t="s">
        <v>42</v>
      </c>
      <c r="C10" s="2" t="s">
        <v>43</v>
      </c>
      <c r="D10" s="10" t="s">
        <v>1</v>
      </c>
      <c r="E10" s="10">
        <f>VLOOKUP(D10,Diem!$A$2:$B$12,2,0)</f>
        <v>10</v>
      </c>
      <c r="F10" s="10" t="s">
        <v>1</v>
      </c>
      <c r="G10" s="10">
        <f>VLOOKUP(F10,Diem!$A$2:$B$12,2,0)</f>
        <v>10</v>
      </c>
      <c r="H10" s="10" t="s">
        <v>1</v>
      </c>
      <c r="I10" s="10">
        <f>VLOOKUP(H10,Diem!$A$2:$B$12,2,0)</f>
        <v>10</v>
      </c>
      <c r="J10" s="10" t="s">
        <v>1</v>
      </c>
      <c r="K10" s="10">
        <f>VLOOKUP(J10,Diem!$A$2:$B$12,2,0)</f>
        <v>10</v>
      </c>
      <c r="L10" s="10" t="s">
        <v>1</v>
      </c>
      <c r="M10" s="10">
        <f>VLOOKUP(L10,Diem!$A$2:$B$12,2,0)</f>
        <v>10</v>
      </c>
      <c r="N10" s="42">
        <f>ROUND(AVERAGE(E10,G10,I10,K10,M10),2)</f>
        <v>10</v>
      </c>
      <c r="O10" s="10">
        <f>COUNTIF(D10:M10,"C*")*1+COUNTIF(D10:M10,"D")*2+COUNTIF(D10:M10,"E")*3</f>
        <v>0</v>
      </c>
      <c r="P10" s="24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1"/>
    </row>
    <row r="11" spans="1:17" ht="33" x14ac:dyDescent="0.25">
      <c r="A11" s="2" t="s">
        <v>82</v>
      </c>
      <c r="B11" s="4" t="s">
        <v>44</v>
      </c>
      <c r="C11" s="2" t="s">
        <v>45</v>
      </c>
      <c r="D11" s="10" t="s">
        <v>1</v>
      </c>
      <c r="E11" s="10">
        <f>VLOOKUP(D11,Diem!$A$2:$B$12,2,0)</f>
        <v>10</v>
      </c>
      <c r="F11" s="10" t="s">
        <v>4</v>
      </c>
      <c r="G11" s="10">
        <f>VLOOKUP(F11,Diem!$A$2:$B$12,2,0)</f>
        <v>7</v>
      </c>
      <c r="H11" s="10" t="s">
        <v>1</v>
      </c>
      <c r="I11" s="10">
        <f>VLOOKUP(H11,Diem!$A$2:$B$12,2,0)</f>
        <v>10</v>
      </c>
      <c r="J11" s="10" t="s">
        <v>1</v>
      </c>
      <c r="K11" s="10">
        <f>VLOOKUP(J11,Diem!$A$2:$B$12,2,0)</f>
        <v>10</v>
      </c>
      <c r="L11" s="10" t="s">
        <v>2</v>
      </c>
      <c r="M11" s="10">
        <f>VLOOKUP(L11,Diem!$A$2:$B$12,2,0)</f>
        <v>9</v>
      </c>
      <c r="N11" s="42">
        <f t="shared" ref="N11:N26" si="0">ROUND(AVERAGE(E11,G11,I11,K11,M11),2)</f>
        <v>9.1999999999999993</v>
      </c>
      <c r="O11" s="10"/>
      <c r="P11" s="24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11"/>
    </row>
    <row r="12" spans="1:17" ht="33" x14ac:dyDescent="0.25">
      <c r="A12" s="2" t="s">
        <v>83</v>
      </c>
      <c r="B12" s="4" t="s">
        <v>46</v>
      </c>
      <c r="C12" s="2" t="s">
        <v>47</v>
      </c>
      <c r="D12" s="10" t="s">
        <v>2</v>
      </c>
      <c r="E12" s="10">
        <f>VLOOKUP(D12,Diem!$A$2:$B$12,2,0)</f>
        <v>9</v>
      </c>
      <c r="F12" s="10" t="s">
        <v>3</v>
      </c>
      <c r="G12" s="10">
        <f>VLOOKUP(F12,Diem!$A$2:$B$12,2,0)</f>
        <v>8</v>
      </c>
      <c r="H12" s="10" t="s">
        <v>1</v>
      </c>
      <c r="I12" s="10">
        <f>VLOOKUP(H12,Diem!$A$2:$B$12,2,0)</f>
        <v>10</v>
      </c>
      <c r="J12" s="10" t="s">
        <v>4</v>
      </c>
      <c r="K12" s="10">
        <f>VLOOKUP(J12,Diem!$A$2:$B$12,2,0)</f>
        <v>7</v>
      </c>
      <c r="L12" s="10" t="s">
        <v>3</v>
      </c>
      <c r="M12" s="10">
        <f>VLOOKUP(L12,Diem!$A$2:$B$12,2,0)</f>
        <v>8</v>
      </c>
      <c r="N12" s="42">
        <f t="shared" si="0"/>
        <v>8.4</v>
      </c>
      <c r="O12" s="10"/>
      <c r="P12" s="24" t="str">
        <f t="shared" ref="P12:P16" si="1"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xuất sắc nhiệm vụ</v>
      </c>
      <c r="Q12" s="11"/>
    </row>
    <row r="13" spans="1:17" ht="33" x14ac:dyDescent="0.25">
      <c r="A13" s="2" t="s">
        <v>84</v>
      </c>
      <c r="B13" s="4" t="s">
        <v>48</v>
      </c>
      <c r="C13" s="2" t="s">
        <v>49</v>
      </c>
      <c r="D13" s="10" t="s">
        <v>3</v>
      </c>
      <c r="E13" s="10">
        <f>VLOOKUP(D13,Diem!$A$2:$B$12,2,0)</f>
        <v>8</v>
      </c>
      <c r="F13" s="10" t="s">
        <v>4</v>
      </c>
      <c r="G13" s="10">
        <f>VLOOKUP(F13,Diem!$A$2:$B$12,2,0)</f>
        <v>7</v>
      </c>
      <c r="H13" s="10" t="s">
        <v>3</v>
      </c>
      <c r="I13" s="10">
        <f>VLOOKUP(H13,Diem!$A$2:$B$12,2,0)</f>
        <v>8</v>
      </c>
      <c r="J13" s="10" t="s">
        <v>3</v>
      </c>
      <c r="K13" s="10">
        <f>VLOOKUP(J13,Diem!$A$2:$B$12,2,0)</f>
        <v>8</v>
      </c>
      <c r="L13" s="10" t="s">
        <v>3</v>
      </c>
      <c r="M13" s="10">
        <f>VLOOKUP(L13,Diem!$A$2:$B$12,2,0)</f>
        <v>8</v>
      </c>
      <c r="N13" s="42">
        <f t="shared" si="0"/>
        <v>7.8</v>
      </c>
      <c r="O13" s="10"/>
      <c r="P13" s="24" t="str">
        <f t="shared" si="1"/>
        <v>Hoàn thành tốt nhiệm vụ</v>
      </c>
      <c r="Q13" s="11"/>
    </row>
    <row r="14" spans="1:17" ht="33" x14ac:dyDescent="0.25">
      <c r="A14" s="2" t="s">
        <v>85</v>
      </c>
      <c r="B14" s="4" t="s">
        <v>50</v>
      </c>
      <c r="C14" s="2" t="s">
        <v>51</v>
      </c>
      <c r="D14" s="10" t="s">
        <v>1</v>
      </c>
      <c r="E14" s="10">
        <f>VLOOKUP(D14,Diem!$A$2:$B$12,2,0)</f>
        <v>10</v>
      </c>
      <c r="F14" s="10" t="s">
        <v>2</v>
      </c>
      <c r="G14" s="10">
        <f>VLOOKUP(F14,Diem!$A$2:$B$12,2,0)</f>
        <v>9</v>
      </c>
      <c r="H14" s="10" t="s">
        <v>1</v>
      </c>
      <c r="I14" s="10">
        <f>VLOOKUP(H14,Diem!$A$2:$B$12,2,0)</f>
        <v>10</v>
      </c>
      <c r="J14" s="10" t="s">
        <v>1</v>
      </c>
      <c r="K14" s="10">
        <f>VLOOKUP(J14,Diem!$A$2:$B$12,2,0)</f>
        <v>10</v>
      </c>
      <c r="L14" s="10" t="s">
        <v>2</v>
      </c>
      <c r="M14" s="10">
        <f>VLOOKUP(L14,Diem!$A$2:$B$12,2,0)</f>
        <v>9</v>
      </c>
      <c r="N14" s="42">
        <f t="shared" si="0"/>
        <v>9.6</v>
      </c>
      <c r="O14" s="10"/>
      <c r="P14" s="24" t="str">
        <f t="shared" si="1"/>
        <v>Hoàn thành xuất sắc nhiệm vụ</v>
      </c>
      <c r="Q14" s="11"/>
    </row>
    <row r="15" spans="1:17" ht="33" x14ac:dyDescent="0.25">
      <c r="A15" s="2" t="s">
        <v>86</v>
      </c>
      <c r="B15" s="4" t="s">
        <v>52</v>
      </c>
      <c r="C15" s="2" t="s">
        <v>53</v>
      </c>
      <c r="D15" s="10" t="s">
        <v>4</v>
      </c>
      <c r="E15" s="10">
        <f>VLOOKUP(D15,Diem!$A$2:$B$12,2,0)</f>
        <v>7</v>
      </c>
      <c r="F15" s="10" t="s">
        <v>3</v>
      </c>
      <c r="G15" s="10">
        <f>VLOOKUP(F15,Diem!$A$2:$B$12,2,0)</f>
        <v>8</v>
      </c>
      <c r="H15" s="10" t="s">
        <v>3</v>
      </c>
      <c r="I15" s="10">
        <f>VLOOKUP(H15,Diem!$A$2:$B$12,2,0)</f>
        <v>8</v>
      </c>
      <c r="J15" s="10" t="s">
        <v>3</v>
      </c>
      <c r="K15" s="10">
        <f>VLOOKUP(J15,Diem!$A$2:$B$12,2,0)</f>
        <v>8</v>
      </c>
      <c r="L15" s="10" t="s">
        <v>3</v>
      </c>
      <c r="M15" s="10">
        <f>VLOOKUP(L15,Diem!$A$2:$B$12,2,0)</f>
        <v>8</v>
      </c>
      <c r="N15" s="42">
        <f t="shared" si="0"/>
        <v>7.8</v>
      </c>
      <c r="O15" s="10"/>
      <c r="P15" s="24" t="str">
        <f t="shared" si="1"/>
        <v>Hoàn thành tốt nhiệm vụ</v>
      </c>
      <c r="Q15" s="11"/>
    </row>
    <row r="16" spans="1:17" ht="33" x14ac:dyDescent="0.25">
      <c r="A16" s="2" t="s">
        <v>87</v>
      </c>
      <c r="B16" s="4" t="s">
        <v>54</v>
      </c>
      <c r="C16" s="2" t="s">
        <v>55</v>
      </c>
      <c r="D16" s="10" t="s">
        <v>3</v>
      </c>
      <c r="E16" s="10">
        <f>VLOOKUP(D16,Diem!$A$2:$B$12,2,0)</f>
        <v>8</v>
      </c>
      <c r="F16" s="10" t="s">
        <v>4</v>
      </c>
      <c r="G16" s="10">
        <f>VLOOKUP(F16,Diem!$A$2:$B$12,2,0)</f>
        <v>7</v>
      </c>
      <c r="H16" s="10" t="s">
        <v>3</v>
      </c>
      <c r="I16" s="10">
        <f>VLOOKUP(H16,Diem!$A$2:$B$12,2,0)</f>
        <v>8</v>
      </c>
      <c r="J16" s="10" t="s">
        <v>3</v>
      </c>
      <c r="K16" s="10">
        <f>VLOOKUP(J16,Diem!$A$2:$B$12,2,0)</f>
        <v>8</v>
      </c>
      <c r="L16" s="10" t="s">
        <v>3</v>
      </c>
      <c r="M16" s="10">
        <f>VLOOKUP(L16,Diem!$A$2:$B$12,2,0)</f>
        <v>8</v>
      </c>
      <c r="N16" s="42">
        <f t="shared" si="0"/>
        <v>7.8</v>
      </c>
      <c r="O16" s="10"/>
      <c r="P16" s="24" t="str">
        <f t="shared" si="1"/>
        <v>Hoàn thành tốt nhiệm vụ</v>
      </c>
      <c r="Q16" s="11"/>
    </row>
    <row r="17" spans="1:18" ht="33" x14ac:dyDescent="0.25">
      <c r="A17" s="2" t="s">
        <v>88</v>
      </c>
      <c r="B17" s="4" t="s">
        <v>56</v>
      </c>
      <c r="C17" s="2" t="s">
        <v>57</v>
      </c>
      <c r="D17" s="10" t="s">
        <v>3</v>
      </c>
      <c r="E17" s="10">
        <f>VLOOKUP(D17,Diem!$A$2:$B$12,2,0)</f>
        <v>8</v>
      </c>
      <c r="F17" s="10" t="s">
        <v>3</v>
      </c>
      <c r="G17" s="10">
        <f>VLOOKUP(F17,Diem!$A$2:$B$12,2,0)</f>
        <v>8</v>
      </c>
      <c r="H17" s="10" t="s">
        <v>3</v>
      </c>
      <c r="I17" s="10">
        <f>VLOOKUP(H17,Diem!$A$2:$B$12,2,0)</f>
        <v>8</v>
      </c>
      <c r="J17" s="10" t="s">
        <v>3</v>
      </c>
      <c r="K17" s="10">
        <f>VLOOKUP(J17,Diem!$A$2:$B$12,2,0)</f>
        <v>8</v>
      </c>
      <c r="L17" s="10" t="s">
        <v>4</v>
      </c>
      <c r="M17" s="10">
        <f>VLOOKUP(L17,Diem!$A$2:$B$12,2,0)</f>
        <v>7</v>
      </c>
      <c r="N17" s="42">
        <f t="shared" si="0"/>
        <v>7.8</v>
      </c>
      <c r="O17" s="10"/>
      <c r="P17" s="24" t="str">
        <f>IF(O17&gt;=3,"Không hoàn thành nhiệm vụ",IF(AND($N17&gt;=8,$N17&lt;=10,O17=0),"Hoàn thành xuất sắc nhiệm vụ",IF(AND($N17&gt;=8,$N17&lt;=10,O17=1),"Hoàn thành tốt nhiệm vụ",IF(AND($N17&gt;=8,$N17&lt;=10,O17=2),"Hoàn thành nhiệm vụ",IF(AND($N17&gt;6,$N17&lt;8,O17&lt;=1),"Hoàn thành tốt nhiệm vụ",IF(AND($N17&gt;6,$N17&lt;8,O17=2),"Hoàn thành nhiệm vụ",IF(AND($N17&gt;=5,$N17&lt;=6,O17&lt;=2),"Hoàn thành nhiệm vụ",IF(AND($N17&lt;5,O17&gt;3),"Không hoàn thành nhiệm vụ",""))))))))</f>
        <v>Hoàn thành tốt nhiệm vụ</v>
      </c>
      <c r="Q17" s="11"/>
    </row>
    <row r="18" spans="1:18" ht="22.5" customHeight="1" x14ac:dyDescent="0.25">
      <c r="A18" s="26"/>
      <c r="B18" s="35" t="s">
        <v>0</v>
      </c>
      <c r="C18" s="26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43"/>
      <c r="O18" s="32"/>
      <c r="P18" s="32"/>
      <c r="Q18" s="33"/>
    </row>
    <row r="19" spans="1:18" ht="35.25" customHeight="1" x14ac:dyDescent="0.25">
      <c r="A19" s="2" t="s">
        <v>80</v>
      </c>
      <c r="B19" s="4" t="s">
        <v>58</v>
      </c>
      <c r="C19" s="2" t="s">
        <v>59</v>
      </c>
      <c r="D19" s="10" t="s">
        <v>2</v>
      </c>
      <c r="E19" s="10">
        <f>VLOOKUP(D19,Diem!$A$2:$B$12,2,0)</f>
        <v>9</v>
      </c>
      <c r="F19" s="10" t="s">
        <v>3</v>
      </c>
      <c r="G19" s="10">
        <f>VLOOKUP(F19,Diem!$A$2:$B$12,2,0)</f>
        <v>8</v>
      </c>
      <c r="H19" s="10" t="s">
        <v>2</v>
      </c>
      <c r="I19" s="10">
        <f>VLOOKUP(H19,Diem!$A$2:$B$12,2,0)</f>
        <v>9</v>
      </c>
      <c r="J19" s="10" t="s">
        <v>1</v>
      </c>
      <c r="K19" s="10">
        <f>VLOOKUP(J19,Diem!$A$2:$B$12,2,0)</f>
        <v>10</v>
      </c>
      <c r="L19" s="10" t="s">
        <v>3</v>
      </c>
      <c r="M19" s="10">
        <f>VLOOKUP(L19,Diem!$A$2:$B$12,2,0)</f>
        <v>8</v>
      </c>
      <c r="N19" s="42">
        <f t="shared" si="0"/>
        <v>8.8000000000000007</v>
      </c>
      <c r="O19" s="10">
        <f t="shared" ref="O19:O25" si="2">COUNTIF(D19:M19,"C*")*1+COUNTIF(D19:M19,"D")*2+COUNTIF(D19:M19,"E")*3</f>
        <v>0</v>
      </c>
      <c r="P19" s="24" t="str">
        <f t="shared" ref="P19:P25" si="3">IF(O19&gt;=3,"Không hoàn thành nhiệm vụ",IF(AND($N19&gt;=8,$N19&lt;=10,O19=0),"Hoàn thành xuất sắc nhiệm vụ",IF(AND($N19&gt;=8,$N19&lt;=10,O19=1),"Hoàn thành tốt nhiệm vụ",IF(AND($N19&gt;=8,$N19&lt;=10,O19=2),"Hoàn thành nhiệm vụ",IF(AND($N19&gt;6,$N19&lt;8,O19&lt;=1),"Hoàn thành tốt nhiệm vụ",IF(AND($N19&gt;6,$N19&lt;8,O19=2),"Hoàn thành nhiệm vụ",IF(AND($N19&gt;=5,$N19&lt;=6,O19&lt;=2),"Hoàn thành nhiệm vụ",IF(AND($N19&lt;5,O19&gt;3),"Không hoàn thành nhiệm vụ",""))))))))</f>
        <v>Hoàn thành xuất sắc nhiệm vụ</v>
      </c>
      <c r="Q19" s="11"/>
    </row>
    <row r="20" spans="1:18" ht="35.25" customHeight="1" x14ac:dyDescent="0.25">
      <c r="A20" s="2" t="s">
        <v>35</v>
      </c>
      <c r="B20" s="4" t="s">
        <v>60</v>
      </c>
      <c r="C20" s="2" t="s">
        <v>61</v>
      </c>
      <c r="D20" s="10" t="s">
        <v>1</v>
      </c>
      <c r="E20" s="10">
        <f>VLOOKUP(D20,Diem!$A$2:$B$12,2,0)</f>
        <v>10</v>
      </c>
      <c r="F20" s="10" t="s">
        <v>2</v>
      </c>
      <c r="G20" s="10">
        <f>VLOOKUP(F20,Diem!$A$2:$B$12,2,0)</f>
        <v>9</v>
      </c>
      <c r="H20" s="10" t="s">
        <v>3</v>
      </c>
      <c r="I20" s="10">
        <f>VLOOKUP(H20,Diem!$A$2:$B$12,2,0)</f>
        <v>8</v>
      </c>
      <c r="J20" s="10" t="s">
        <v>3</v>
      </c>
      <c r="K20" s="10">
        <f>VLOOKUP(J20,Diem!$A$2:$B$12,2,0)</f>
        <v>8</v>
      </c>
      <c r="L20" s="10" t="s">
        <v>3</v>
      </c>
      <c r="M20" s="10">
        <f>VLOOKUP(L20,Diem!$A$2:$B$12,2,0)</f>
        <v>8</v>
      </c>
      <c r="N20" s="42">
        <f t="shared" si="0"/>
        <v>8.6</v>
      </c>
      <c r="O20" s="10">
        <f t="shared" si="2"/>
        <v>0</v>
      </c>
      <c r="P20" s="24" t="str">
        <f t="shared" si="3"/>
        <v>Hoàn thành xuất sắc nhiệm vụ</v>
      </c>
      <c r="Q20" s="11"/>
    </row>
    <row r="21" spans="1:18" ht="35.25" customHeight="1" x14ac:dyDescent="0.25">
      <c r="A21" s="2" t="s">
        <v>36</v>
      </c>
      <c r="B21" s="4" t="s">
        <v>62</v>
      </c>
      <c r="C21" s="2" t="s">
        <v>63</v>
      </c>
      <c r="D21" s="10" t="s">
        <v>3</v>
      </c>
      <c r="E21" s="10">
        <f>VLOOKUP(D21,Diem!$A$2:$B$12,2,0)</f>
        <v>8</v>
      </c>
      <c r="F21" s="10" t="s">
        <v>4</v>
      </c>
      <c r="G21" s="10">
        <f>VLOOKUP(F21,Diem!$A$2:$B$12,2,0)</f>
        <v>7</v>
      </c>
      <c r="H21" s="10" t="s">
        <v>3</v>
      </c>
      <c r="I21" s="10">
        <f>VLOOKUP(H21,Diem!$A$2:$B$12,2,0)</f>
        <v>8</v>
      </c>
      <c r="J21" s="10" t="s">
        <v>3</v>
      </c>
      <c r="K21" s="10">
        <f>VLOOKUP(J21,Diem!$A$2:$B$12,2,0)</f>
        <v>8</v>
      </c>
      <c r="L21" s="10" t="s">
        <v>4</v>
      </c>
      <c r="M21" s="10">
        <f>VLOOKUP(L21,Diem!$A$2:$B$12,2,0)</f>
        <v>7</v>
      </c>
      <c r="N21" s="42">
        <f t="shared" si="0"/>
        <v>7.6</v>
      </c>
      <c r="O21" s="10">
        <f>COUNTIF(D21:M21,"C*")*1+COUNTIF(D21:M21,"D")*2+COUNTIF(D21:M21,"E")*3</f>
        <v>0</v>
      </c>
      <c r="P21" s="24" t="str">
        <f>IF(O21&gt;=3,"Không hoàn thành nhiệm vụ",IF(AND($N21&gt;=8,$N21&lt;=10,O21=0),"Hoàn thành xuất sắc nhiệm vụ",IF(AND($N21&gt;=8,$N21&lt;=10,O21=1),"Hoàn thành tốt nhiệm vụ",IF(AND($N21&gt;=8,$N21&lt;=10,O21=2),"Hoàn thành nhiệm vụ",IF(AND($N21&gt;6,$N21&lt;8,O21&lt;=1),"Hoàn thành tốt nhiệm vụ",IF(AND($N21&gt;6,$N21&lt;8,O21=2),"Hoàn thành nhiệm vụ",IF(AND($N21&gt;=5,$N21&lt;=6,O21&lt;=2),"Hoàn thành nhiệm vụ",IF(AND($N21&lt;5,O21&gt;3),"Không hoàn thành nhiệm vụ",""))))))))</f>
        <v>Hoàn thành tốt nhiệm vụ</v>
      </c>
      <c r="Q21" s="11"/>
    </row>
    <row r="22" spans="1:18" ht="35.25" customHeight="1" x14ac:dyDescent="0.25">
      <c r="A22" s="2" t="s">
        <v>37</v>
      </c>
      <c r="B22" s="4" t="s">
        <v>64</v>
      </c>
      <c r="C22" s="2" t="s">
        <v>65</v>
      </c>
      <c r="D22" s="10" t="s">
        <v>3</v>
      </c>
      <c r="E22" s="10">
        <f>VLOOKUP(D22,Diem!$A$2:$B$12,2,0)</f>
        <v>8</v>
      </c>
      <c r="F22" s="10" t="s">
        <v>2</v>
      </c>
      <c r="G22" s="10">
        <f>VLOOKUP(F22,Diem!$A$2:$B$12,2,0)</f>
        <v>9</v>
      </c>
      <c r="H22" s="10" t="s">
        <v>2</v>
      </c>
      <c r="I22" s="10">
        <f>VLOOKUP(H22,Diem!$A$2:$B$12,2,0)</f>
        <v>9</v>
      </c>
      <c r="J22" s="10" t="s">
        <v>2</v>
      </c>
      <c r="K22" s="10">
        <f>VLOOKUP(J22,Diem!$A$2:$B$12,2,0)</f>
        <v>9</v>
      </c>
      <c r="L22" s="10" t="s">
        <v>2</v>
      </c>
      <c r="M22" s="10">
        <f>VLOOKUP(L22,Diem!$A$2:$B$12,2,0)</f>
        <v>9</v>
      </c>
      <c r="N22" s="42">
        <f t="shared" si="0"/>
        <v>8.8000000000000007</v>
      </c>
      <c r="O22" s="10">
        <f t="shared" si="2"/>
        <v>0</v>
      </c>
      <c r="P22" s="24" t="str">
        <f t="shared" si="3"/>
        <v>Hoàn thành xuất sắc nhiệm vụ</v>
      </c>
      <c r="Q22" s="11"/>
    </row>
    <row r="23" spans="1:18" ht="35.25" customHeight="1" x14ac:dyDescent="0.25">
      <c r="A23" s="2" t="s">
        <v>38</v>
      </c>
      <c r="B23" s="4" t="s">
        <v>66</v>
      </c>
      <c r="C23" s="2" t="s">
        <v>67</v>
      </c>
      <c r="D23" s="10" t="s">
        <v>4</v>
      </c>
      <c r="E23" s="10">
        <f>VLOOKUP(D23,Diem!$A$2:$B$12,2,0)</f>
        <v>7</v>
      </c>
      <c r="F23" s="10" t="s">
        <v>4</v>
      </c>
      <c r="G23" s="10">
        <f>VLOOKUP(F23,Diem!$A$2:$B$12,2,0)</f>
        <v>7</v>
      </c>
      <c r="H23" s="10" t="s">
        <v>4</v>
      </c>
      <c r="I23" s="10">
        <f>VLOOKUP(H23,Diem!$A$2:$B$12,2,0)</f>
        <v>7</v>
      </c>
      <c r="J23" s="10" t="s">
        <v>6</v>
      </c>
      <c r="K23" s="10">
        <f>VLOOKUP(J23,Diem!$A$2:$B$12,2,0)</f>
        <v>5</v>
      </c>
      <c r="L23" s="10" t="s">
        <v>4</v>
      </c>
      <c r="M23" s="10">
        <f>VLOOKUP(L23,Diem!$A$2:$B$12,2,0)</f>
        <v>7</v>
      </c>
      <c r="N23" s="42">
        <f t="shared" si="0"/>
        <v>6.6</v>
      </c>
      <c r="O23" s="10">
        <f t="shared" si="2"/>
        <v>0</v>
      </c>
      <c r="P23" s="24" t="str">
        <f t="shared" si="3"/>
        <v>Hoàn thành tốt nhiệm vụ</v>
      </c>
      <c r="Q23" s="11"/>
    </row>
    <row r="24" spans="1:18" ht="35.25" customHeight="1" x14ac:dyDescent="0.25">
      <c r="A24" s="2" t="s">
        <v>39</v>
      </c>
      <c r="B24" s="4" t="s">
        <v>68</v>
      </c>
      <c r="C24" s="2" t="s">
        <v>69</v>
      </c>
      <c r="D24" s="10" t="s">
        <v>2</v>
      </c>
      <c r="E24" s="10">
        <f>VLOOKUP(D24,Diem!$A$2:$B$12,2,0)</f>
        <v>9</v>
      </c>
      <c r="F24" s="10" t="s">
        <v>3</v>
      </c>
      <c r="G24" s="10">
        <f>VLOOKUP(F24,Diem!$A$2:$B$12,2,0)</f>
        <v>8</v>
      </c>
      <c r="H24" s="10" t="s">
        <v>3</v>
      </c>
      <c r="I24" s="10">
        <f>VLOOKUP(H24,Diem!$A$2:$B$12,2,0)</f>
        <v>8</v>
      </c>
      <c r="J24" s="10" t="s">
        <v>3</v>
      </c>
      <c r="K24" s="10">
        <f>VLOOKUP(J24,Diem!$A$2:$B$12,2,0)</f>
        <v>8</v>
      </c>
      <c r="L24" s="10" t="s">
        <v>1</v>
      </c>
      <c r="M24" s="10">
        <f>VLOOKUP(L24,Diem!$A$2:$B$12,2,0)</f>
        <v>10</v>
      </c>
      <c r="N24" s="42">
        <f t="shared" si="0"/>
        <v>8.6</v>
      </c>
      <c r="O24" s="10">
        <f t="shared" si="2"/>
        <v>0</v>
      </c>
      <c r="P24" s="24" t="str">
        <f t="shared" si="3"/>
        <v>Hoàn thành xuất sắc nhiệm vụ</v>
      </c>
      <c r="Q24" s="11"/>
    </row>
    <row r="25" spans="1:18" s="48" customFormat="1" ht="35.25" customHeight="1" x14ac:dyDescent="0.25">
      <c r="A25" s="2" t="s">
        <v>40</v>
      </c>
      <c r="B25" s="3" t="s">
        <v>70</v>
      </c>
      <c r="C25" s="34" t="s">
        <v>71</v>
      </c>
      <c r="D25" s="45" t="s">
        <v>3</v>
      </c>
      <c r="E25" s="45">
        <f>VLOOKUP(D25,Diem!$A$2:$B$12,2,0)</f>
        <v>8</v>
      </c>
      <c r="F25" s="45" t="s">
        <v>4</v>
      </c>
      <c r="G25" s="45">
        <f>VLOOKUP(F25,Diem!$A$2:$B$12,2,0)</f>
        <v>7</v>
      </c>
      <c r="H25" s="45" t="s">
        <v>91</v>
      </c>
      <c r="I25" s="45"/>
      <c r="J25" s="45" t="s">
        <v>91</v>
      </c>
      <c r="K25" s="45"/>
      <c r="L25" s="45" t="s">
        <v>91</v>
      </c>
      <c r="M25" s="45"/>
      <c r="N25" s="42">
        <f t="shared" si="0"/>
        <v>7.5</v>
      </c>
      <c r="O25" s="45">
        <f t="shared" si="2"/>
        <v>0</v>
      </c>
      <c r="P25" s="46" t="str">
        <f t="shared" si="3"/>
        <v>Hoàn thành tốt nhiệm vụ</v>
      </c>
      <c r="Q25" s="47"/>
      <c r="R25" s="1"/>
    </row>
    <row r="26" spans="1:18" ht="35.25" customHeight="1" x14ac:dyDescent="0.25">
      <c r="A26" s="2" t="s">
        <v>41</v>
      </c>
      <c r="B26" s="3" t="s">
        <v>89</v>
      </c>
      <c r="C26" s="40" t="s">
        <v>90</v>
      </c>
      <c r="D26" s="10" t="s">
        <v>4</v>
      </c>
      <c r="E26" s="10">
        <f>VLOOKUP(D26,Diem!$A$2:$B$12,2,0)</f>
        <v>7</v>
      </c>
      <c r="F26" s="10" t="s">
        <v>4</v>
      </c>
      <c r="G26" s="10">
        <f>VLOOKUP(F26,Diem!$A$2:$B$12,2,0)</f>
        <v>7</v>
      </c>
      <c r="H26" s="10" t="s">
        <v>3</v>
      </c>
      <c r="I26" s="10">
        <f>VLOOKUP(H26,Diem!$A$2:$B$12,2,0)</f>
        <v>8</v>
      </c>
      <c r="J26" s="10" t="s">
        <v>3</v>
      </c>
      <c r="K26" s="10">
        <f>VLOOKUP(J26,Diem!$A$2:$B$12,2,0)</f>
        <v>8</v>
      </c>
      <c r="L26" s="10" t="s">
        <v>4</v>
      </c>
      <c r="M26" s="10">
        <f>VLOOKUP(L26,Diem!$A$2:$B$12,2,0)</f>
        <v>7</v>
      </c>
      <c r="N26" s="42">
        <f t="shared" si="0"/>
        <v>7.4</v>
      </c>
      <c r="O26" s="10">
        <f t="shared" ref="O26" si="4">COUNTIF(D26:M26,"C*")*1+COUNTIF(D26:M26,"D")*2+COUNTIF(D26:M26,"E")*3</f>
        <v>0</v>
      </c>
      <c r="P26" s="24" t="str">
        <f t="shared" ref="P26" si="5">IF(O26&gt;=3,"Không hoàn thành nhiệm vụ",IF(AND($N26&gt;=8,$N26&lt;=10,O26=0),"Hoàn thành xuất sắc nhiệm vụ",IF(AND($N26&gt;=8,$N26&lt;=10,O26=1),"Hoàn thành tốt nhiệm vụ",IF(AND($N26&gt;=8,$N26&lt;=10,O26=2),"Hoàn thành nhiệm vụ",IF(AND($N26&gt;6,$N26&lt;8,O26&lt;=1),"Hoàn thành tốt nhiệm vụ",IF(AND($N26&gt;6,$N26&lt;8,O26=2),"Hoàn thành nhiệm vụ",IF(AND($N26&gt;=5,$N26&lt;=6,O26&lt;=2),"Hoàn thành nhiệm vụ",IF(AND($N26&lt;5,O26&gt;3),"Không hoàn thành nhiệm vụ",""))))))))</f>
        <v>Hoàn thành tốt nhiệm vụ</v>
      </c>
      <c r="Q26" s="11"/>
    </row>
    <row r="28" spans="1:18" ht="19.5" customHeight="1" x14ac:dyDescent="0.25">
      <c r="I28" s="67" t="s">
        <v>79</v>
      </c>
      <c r="J28" s="67"/>
      <c r="K28" s="67"/>
      <c r="L28" s="67"/>
      <c r="M28" s="67"/>
      <c r="N28" s="67"/>
      <c r="O28" s="67"/>
      <c r="P28" s="67"/>
      <c r="Q28" s="67"/>
    </row>
    <row r="29" spans="1:18" ht="19.5" customHeight="1" x14ac:dyDescent="0.25">
      <c r="I29" s="61" t="s">
        <v>30</v>
      </c>
      <c r="J29" s="61"/>
      <c r="K29" s="61"/>
      <c r="L29" s="61"/>
      <c r="M29" s="61"/>
      <c r="N29" s="61"/>
      <c r="O29" s="61"/>
      <c r="P29" s="61"/>
      <c r="Q29" s="61"/>
    </row>
    <row r="36" spans="9:17" x14ac:dyDescent="0.25">
      <c r="I36" s="60" t="s">
        <v>42</v>
      </c>
      <c r="J36" s="60"/>
      <c r="K36" s="60"/>
      <c r="L36" s="60"/>
      <c r="M36" s="60"/>
      <c r="N36" s="60"/>
      <c r="O36" s="60"/>
      <c r="P36" s="60"/>
      <c r="Q36" s="60"/>
    </row>
  </sheetData>
  <mergeCells count="21">
    <mergeCell ref="C7:C8"/>
    <mergeCell ref="D7:E7"/>
    <mergeCell ref="F7:G7"/>
    <mergeCell ref="H7:I7"/>
    <mergeCell ref="J7:K7"/>
    <mergeCell ref="I36:Q36"/>
    <mergeCell ref="I29:Q29"/>
    <mergeCell ref="A1:D1"/>
    <mergeCell ref="I1:Q1"/>
    <mergeCell ref="A2:D2"/>
    <mergeCell ref="I2:Q2"/>
    <mergeCell ref="A3:D3"/>
    <mergeCell ref="A5:Q5"/>
    <mergeCell ref="I28:Q28"/>
    <mergeCell ref="L7:M7"/>
    <mergeCell ref="N7:N8"/>
    <mergeCell ref="O7:O8"/>
    <mergeCell ref="P7:P8"/>
    <mergeCell ref="Q7:Q8"/>
    <mergeCell ref="A7:A8"/>
    <mergeCell ref="B7:B8"/>
  </mergeCells>
  <pageMargins left="0.24" right="0.15748031496062992" top="0.46" bottom="0.43307086614173229" header="0.31496062992125984" footer="0.15748031496062992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workbookViewId="0">
      <pane xSplit="4590" topLeftCell="B1" activePane="topRight"/>
      <selection activeCell="A27" sqref="A27:XFD27"/>
      <selection pane="topRight" activeCell="A5" sqref="A5:Q5"/>
    </sheetView>
  </sheetViews>
  <sheetFormatPr defaultRowHeight="16.5" x14ac:dyDescent="0.25"/>
  <cols>
    <col min="1" max="1" width="5.5703125" style="1" customWidth="1"/>
    <col min="2" max="2" width="23.42578125" style="1" customWidth="1"/>
    <col min="3" max="3" width="12" style="1" customWidth="1"/>
    <col min="4" max="4" width="9.140625" style="1"/>
    <col min="5" max="5" width="7.28515625" style="1" customWidth="1"/>
    <col min="6" max="6" width="9.140625" style="1"/>
    <col min="7" max="7" width="7.7109375" style="1" customWidth="1"/>
    <col min="8" max="8" width="9.140625" style="1"/>
    <col min="9" max="9" width="7.140625" style="1" customWidth="1"/>
    <col min="10" max="10" width="9" style="1" customWidth="1"/>
    <col min="11" max="11" width="7" style="1" customWidth="1"/>
    <col min="12" max="12" width="9" style="1" hidden="1" customWidth="1"/>
    <col min="13" max="13" width="7.7109375" style="1" hidden="1" customWidth="1"/>
    <col min="14" max="14" width="8.28515625" style="44" customWidth="1"/>
    <col min="15" max="15" width="0.28515625" style="1" hidden="1" customWidth="1"/>
    <col min="16" max="16" width="21.5703125" style="1" customWidth="1"/>
    <col min="17" max="17" width="14.5703125" style="1" customWidth="1"/>
    <col min="18" max="16384" width="9.140625" style="1"/>
  </cols>
  <sheetData>
    <row r="1" spans="1:17" s="12" customFormat="1" ht="15" x14ac:dyDescent="0.25">
      <c r="A1" s="62" t="s">
        <v>26</v>
      </c>
      <c r="B1" s="62"/>
      <c r="C1" s="62"/>
      <c r="D1" s="62"/>
      <c r="I1" s="63" t="s">
        <v>27</v>
      </c>
      <c r="J1" s="63"/>
      <c r="K1" s="63"/>
      <c r="L1" s="63"/>
      <c r="M1" s="63"/>
      <c r="N1" s="63"/>
      <c r="O1" s="63"/>
      <c r="P1" s="63"/>
      <c r="Q1" s="63"/>
    </row>
    <row r="2" spans="1:17" s="12" customFormat="1" ht="15" x14ac:dyDescent="0.25">
      <c r="A2" s="62" t="s">
        <v>28</v>
      </c>
      <c r="B2" s="62"/>
      <c r="C2" s="62"/>
      <c r="D2" s="62"/>
      <c r="I2" s="63" t="s">
        <v>29</v>
      </c>
      <c r="J2" s="63"/>
      <c r="K2" s="63"/>
      <c r="L2" s="63"/>
      <c r="M2" s="63"/>
      <c r="N2" s="63"/>
      <c r="O2" s="63"/>
      <c r="P2" s="63"/>
      <c r="Q2" s="63"/>
    </row>
    <row r="3" spans="1:17" s="12" customFormat="1" ht="30.75" customHeight="1" x14ac:dyDescent="0.25">
      <c r="A3" s="64" t="s">
        <v>72</v>
      </c>
      <c r="B3" s="65"/>
      <c r="C3" s="65"/>
      <c r="D3" s="65"/>
      <c r="J3" s="13"/>
      <c r="K3" s="13"/>
      <c r="L3" s="13"/>
      <c r="M3" s="13"/>
      <c r="N3" s="41"/>
    </row>
    <row r="4" spans="1:17" s="12" customFormat="1" ht="15" x14ac:dyDescent="0.25">
      <c r="A4" s="50"/>
      <c r="B4" s="50"/>
      <c r="C4" s="49"/>
      <c r="J4" s="13"/>
      <c r="K4" s="13"/>
      <c r="L4" s="13"/>
      <c r="M4" s="13"/>
      <c r="N4" s="41"/>
    </row>
    <row r="5" spans="1:17" s="12" customFormat="1" ht="27.75" customHeight="1" x14ac:dyDescent="0.25">
      <c r="A5" s="66" t="s">
        <v>95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</row>
    <row r="7" spans="1:17" ht="27" customHeight="1" x14ac:dyDescent="0.25">
      <c r="A7" s="70" t="s">
        <v>11</v>
      </c>
      <c r="B7" s="70" t="s">
        <v>12</v>
      </c>
      <c r="C7" s="70" t="s">
        <v>93</v>
      </c>
      <c r="D7" s="71" t="s">
        <v>97</v>
      </c>
      <c r="E7" s="71"/>
      <c r="F7" s="71" t="s">
        <v>98</v>
      </c>
      <c r="G7" s="71"/>
      <c r="H7" s="71" t="s">
        <v>100</v>
      </c>
      <c r="I7" s="71"/>
      <c r="J7" s="68" t="s">
        <v>99</v>
      </c>
      <c r="K7" s="68"/>
      <c r="L7" s="72" t="s">
        <v>104</v>
      </c>
      <c r="M7" s="72"/>
      <c r="N7" s="69" t="s">
        <v>14</v>
      </c>
      <c r="O7" s="69" t="s">
        <v>15</v>
      </c>
      <c r="P7" s="69" t="s">
        <v>103</v>
      </c>
      <c r="Q7" s="70" t="s">
        <v>16</v>
      </c>
    </row>
    <row r="8" spans="1:17" ht="30.75" customHeight="1" x14ac:dyDescent="0.25">
      <c r="A8" s="70"/>
      <c r="B8" s="70"/>
      <c r="C8" s="70"/>
      <c r="D8" s="51" t="s">
        <v>17</v>
      </c>
      <c r="E8" s="51" t="s">
        <v>18</v>
      </c>
      <c r="F8" s="51" t="s">
        <v>17</v>
      </c>
      <c r="G8" s="51" t="s">
        <v>18</v>
      </c>
      <c r="H8" s="51" t="s">
        <v>17</v>
      </c>
      <c r="I8" s="51" t="s">
        <v>18</v>
      </c>
      <c r="J8" s="51" t="s">
        <v>17</v>
      </c>
      <c r="K8" s="51" t="s">
        <v>18</v>
      </c>
      <c r="L8" s="51" t="s">
        <v>17</v>
      </c>
      <c r="M8" s="51" t="s">
        <v>18</v>
      </c>
      <c r="N8" s="69"/>
      <c r="O8" s="69"/>
      <c r="P8" s="69"/>
      <c r="Q8" s="70"/>
    </row>
    <row r="9" spans="1:17" ht="18.75" customHeight="1" x14ac:dyDescent="0.25">
      <c r="A9" s="31"/>
      <c r="B9" s="27" t="s">
        <v>34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</row>
    <row r="10" spans="1:17" ht="33" x14ac:dyDescent="0.25">
      <c r="A10" s="2" t="s">
        <v>81</v>
      </c>
      <c r="B10" s="4" t="s">
        <v>42</v>
      </c>
      <c r="C10" s="2" t="s">
        <v>43</v>
      </c>
      <c r="D10" s="10" t="s">
        <v>2</v>
      </c>
      <c r="E10" s="10">
        <f>VLOOKUP(D10,Diem!$A$2:$B$12,2,0)</f>
        <v>9</v>
      </c>
      <c r="F10" s="10" t="s">
        <v>1</v>
      </c>
      <c r="G10" s="10">
        <f>VLOOKUP(F10,Diem!$A$2:$B$12,2,0)</f>
        <v>10</v>
      </c>
      <c r="H10" s="54" t="s">
        <v>1</v>
      </c>
      <c r="I10" s="10">
        <f>VLOOKUP(H10,Diem!$A$2:$B$12,2,0)</f>
        <v>10</v>
      </c>
      <c r="J10" s="10" t="s">
        <v>2</v>
      </c>
      <c r="K10" s="10">
        <f>VLOOKUP(J10,Diem!$A$2:$B$12,2,0)</f>
        <v>9</v>
      </c>
      <c r="L10" s="10"/>
      <c r="M10" s="10" t="e">
        <f>VLOOKUP(L10,Diem!$A$2:$B$12,2,0)</f>
        <v>#N/A</v>
      </c>
      <c r="N10" s="42">
        <f>ROUND(AVERAGE(E10,G10,I10,K10),1)</f>
        <v>9.5</v>
      </c>
      <c r="O10" s="10">
        <f>COUNTIF(D10:M10,"C*")*1+COUNTIF(D10:M10,"D")*2+COUNTIF(D10:M10,"E")*3</f>
        <v>0</v>
      </c>
      <c r="P10" s="24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1"/>
    </row>
    <row r="11" spans="1:17" ht="33" x14ac:dyDescent="0.25">
      <c r="A11" s="2" t="s">
        <v>82</v>
      </c>
      <c r="B11" s="4" t="s">
        <v>44</v>
      </c>
      <c r="C11" s="2" t="s">
        <v>45</v>
      </c>
      <c r="D11" s="10" t="s">
        <v>2</v>
      </c>
      <c r="E11" s="10">
        <f>VLOOKUP(D11,Diem!$A$2:$B$12,2,0)</f>
        <v>9</v>
      </c>
      <c r="F11" s="10" t="s">
        <v>2</v>
      </c>
      <c r="G11" s="10">
        <f>VLOOKUP(F11,Diem!$A$2:$B$12,2,0)</f>
        <v>9</v>
      </c>
      <c r="H11" s="54" t="s">
        <v>2</v>
      </c>
      <c r="I11" s="10">
        <f>VLOOKUP(H11,Diem!$A$2:$B$12,2,0)</f>
        <v>9</v>
      </c>
      <c r="J11" s="10" t="s">
        <v>2</v>
      </c>
      <c r="K11" s="10">
        <f>VLOOKUP(J11,Diem!$A$2:$B$12,2,0)</f>
        <v>9</v>
      </c>
      <c r="L11" s="10"/>
      <c r="M11" s="10" t="e">
        <f>VLOOKUP(L11,Diem!$A$2:$B$12,2,0)</f>
        <v>#N/A</v>
      </c>
      <c r="N11" s="42">
        <f t="shared" ref="N11:N27" si="0">ROUND(AVERAGE(E11,G11,I11,K11),1)</f>
        <v>9</v>
      </c>
      <c r="O11" s="10"/>
      <c r="P11" s="24" t="str">
        <f t="shared" ref="P11:P16" si="1"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11"/>
    </row>
    <row r="12" spans="1:17" ht="33" x14ac:dyDescent="0.25">
      <c r="A12" s="2" t="s">
        <v>83</v>
      </c>
      <c r="B12" s="4" t="s">
        <v>46</v>
      </c>
      <c r="C12" s="2" t="s">
        <v>47</v>
      </c>
      <c r="D12" s="10" t="s">
        <v>1</v>
      </c>
      <c r="E12" s="10">
        <f>VLOOKUP(D12,Diem!$A$2:$B$12,2,0)</f>
        <v>10</v>
      </c>
      <c r="F12" s="10" t="s">
        <v>3</v>
      </c>
      <c r="G12" s="10">
        <f>VLOOKUP(F12,Diem!$A$2:$B$12,2,0)</f>
        <v>8</v>
      </c>
      <c r="H12" s="54" t="s">
        <v>5</v>
      </c>
      <c r="I12" s="10">
        <f>VLOOKUP(H12,Diem!$A$2:$B$12,2,0)</f>
        <v>6</v>
      </c>
      <c r="J12" s="10" t="s">
        <v>3</v>
      </c>
      <c r="K12" s="10">
        <f>VLOOKUP(J12,Diem!$A$2:$B$12,2,0)</f>
        <v>8</v>
      </c>
      <c r="L12" s="10"/>
      <c r="M12" s="10" t="e">
        <f>VLOOKUP(L12,Diem!$A$2:$B$12,2,0)</f>
        <v>#N/A</v>
      </c>
      <c r="N12" s="42">
        <f t="shared" si="0"/>
        <v>8</v>
      </c>
      <c r="O12" s="10"/>
      <c r="P12" s="24" t="str">
        <f t="shared" si="1"/>
        <v>Hoàn thành xuất sắc nhiệm vụ</v>
      </c>
      <c r="Q12" s="11"/>
    </row>
    <row r="13" spans="1:17" ht="33" x14ac:dyDescent="0.25">
      <c r="A13" s="2" t="s">
        <v>84</v>
      </c>
      <c r="B13" s="4" t="s">
        <v>48</v>
      </c>
      <c r="C13" s="2" t="s">
        <v>49</v>
      </c>
      <c r="D13" s="10" t="s">
        <v>3</v>
      </c>
      <c r="E13" s="10">
        <f>VLOOKUP(D13,Diem!$A$2:$B$12,2,0)</f>
        <v>8</v>
      </c>
      <c r="F13" s="10" t="s">
        <v>3</v>
      </c>
      <c r="G13" s="10">
        <f>VLOOKUP(F13,Diem!$A$2:$B$12,2,0)</f>
        <v>8</v>
      </c>
      <c r="H13" s="54" t="s">
        <v>3</v>
      </c>
      <c r="I13" s="10">
        <f>VLOOKUP(H13,Diem!$A$2:$B$12,2,0)</f>
        <v>8</v>
      </c>
      <c r="J13" s="10" t="s">
        <v>3</v>
      </c>
      <c r="K13" s="10">
        <f>VLOOKUP(J13,Diem!$A$2:$B$12,2,0)</f>
        <v>8</v>
      </c>
      <c r="L13" s="10"/>
      <c r="M13" s="10" t="e">
        <f>VLOOKUP(L13,Diem!$A$2:$B$12,2,0)</f>
        <v>#N/A</v>
      </c>
      <c r="N13" s="42">
        <f t="shared" si="0"/>
        <v>8</v>
      </c>
      <c r="O13" s="10"/>
      <c r="P13" s="24" t="str">
        <f t="shared" si="1"/>
        <v>Hoàn thành xuất sắc nhiệm vụ</v>
      </c>
      <c r="Q13" s="11"/>
    </row>
    <row r="14" spans="1:17" ht="33" x14ac:dyDescent="0.25">
      <c r="A14" s="2" t="s">
        <v>85</v>
      </c>
      <c r="B14" s="4" t="s">
        <v>50</v>
      </c>
      <c r="C14" s="2" t="s">
        <v>51</v>
      </c>
      <c r="D14" s="10" t="s">
        <v>1</v>
      </c>
      <c r="E14" s="10">
        <f>VLOOKUP(D14,Diem!$A$2:$B$12,2,0)</f>
        <v>10</v>
      </c>
      <c r="F14" s="10" t="s">
        <v>2</v>
      </c>
      <c r="G14" s="10">
        <f>VLOOKUP(F14,Diem!$A$2:$B$12,2,0)</f>
        <v>9</v>
      </c>
      <c r="H14" s="54" t="s">
        <v>2</v>
      </c>
      <c r="I14" s="10">
        <f>VLOOKUP(H14,Diem!$A$2:$B$12,2,0)</f>
        <v>9</v>
      </c>
      <c r="J14" s="10" t="s">
        <v>2</v>
      </c>
      <c r="K14" s="10">
        <f>VLOOKUP(J14,Diem!$A$2:$B$12,2,0)</f>
        <v>9</v>
      </c>
      <c r="L14" s="10"/>
      <c r="M14" s="10" t="e">
        <f>VLOOKUP(L14,Diem!$A$2:$B$12,2,0)</f>
        <v>#N/A</v>
      </c>
      <c r="N14" s="42">
        <f t="shared" si="0"/>
        <v>9.3000000000000007</v>
      </c>
      <c r="O14" s="10"/>
      <c r="P14" s="24" t="str">
        <f t="shared" si="1"/>
        <v>Hoàn thành xuất sắc nhiệm vụ</v>
      </c>
      <c r="Q14" s="11"/>
    </row>
    <row r="15" spans="1:17" ht="33" x14ac:dyDescent="0.25">
      <c r="A15" s="2" t="s">
        <v>86</v>
      </c>
      <c r="B15" s="4" t="s">
        <v>52</v>
      </c>
      <c r="C15" s="2" t="s">
        <v>53</v>
      </c>
      <c r="D15" s="10" t="s">
        <v>3</v>
      </c>
      <c r="E15" s="10">
        <f>VLOOKUP(D15,Diem!$A$2:$B$12,2,0)</f>
        <v>8</v>
      </c>
      <c r="F15" s="10" t="s">
        <v>3</v>
      </c>
      <c r="G15" s="10">
        <f>VLOOKUP(F15,Diem!$A$2:$B$12,2,0)</f>
        <v>8</v>
      </c>
      <c r="H15" s="54" t="s">
        <v>2</v>
      </c>
      <c r="I15" s="10">
        <f>VLOOKUP(H15,Diem!$A$2:$B$12,2,0)</f>
        <v>9</v>
      </c>
      <c r="J15" s="10" t="s">
        <v>3</v>
      </c>
      <c r="K15" s="10">
        <f>VLOOKUP(J15,Diem!$A$2:$B$12,2,0)</f>
        <v>8</v>
      </c>
      <c r="L15" s="10"/>
      <c r="M15" s="10" t="e">
        <f>VLOOKUP(L15,Diem!$A$2:$B$12,2,0)</f>
        <v>#N/A</v>
      </c>
      <c r="N15" s="42">
        <f t="shared" si="0"/>
        <v>8.3000000000000007</v>
      </c>
      <c r="O15" s="10"/>
      <c r="P15" s="24" t="str">
        <f t="shared" si="1"/>
        <v>Hoàn thành xuất sắc nhiệm vụ</v>
      </c>
      <c r="Q15" s="11"/>
    </row>
    <row r="16" spans="1:17" ht="33" x14ac:dyDescent="0.25">
      <c r="A16" s="2" t="s">
        <v>87</v>
      </c>
      <c r="B16" s="4" t="s">
        <v>54</v>
      </c>
      <c r="C16" s="2" t="s">
        <v>55</v>
      </c>
      <c r="D16" s="10" t="s">
        <v>2</v>
      </c>
      <c r="E16" s="10">
        <f>VLOOKUP(D16,Diem!$A$2:$B$12,2,0)</f>
        <v>9</v>
      </c>
      <c r="F16" s="10" t="s">
        <v>3</v>
      </c>
      <c r="G16" s="10">
        <f>VLOOKUP(F16,Diem!$A$2:$B$12,2,0)</f>
        <v>8</v>
      </c>
      <c r="H16" s="54" t="s">
        <v>2</v>
      </c>
      <c r="I16" s="10">
        <f>VLOOKUP(H16,Diem!$A$2:$B$12,2,0)</f>
        <v>9</v>
      </c>
      <c r="J16" s="10" t="s">
        <v>4</v>
      </c>
      <c r="K16" s="10">
        <f>VLOOKUP(J16,Diem!$A$2:$B$12,2,0)</f>
        <v>7</v>
      </c>
      <c r="L16" s="10"/>
      <c r="M16" s="10" t="e">
        <f>VLOOKUP(L16,Diem!$A$2:$B$12,2,0)</f>
        <v>#N/A</v>
      </c>
      <c r="N16" s="42">
        <f t="shared" si="0"/>
        <v>8.3000000000000007</v>
      </c>
      <c r="O16" s="10"/>
      <c r="P16" s="24" t="str">
        <f t="shared" si="1"/>
        <v>Hoàn thành xuất sắc nhiệm vụ</v>
      </c>
      <c r="Q16" s="11"/>
    </row>
    <row r="17" spans="1:18" ht="33" x14ac:dyDescent="0.25">
      <c r="A17" s="2" t="s">
        <v>88</v>
      </c>
      <c r="B17" s="4" t="s">
        <v>56</v>
      </c>
      <c r="C17" s="2" t="s">
        <v>57</v>
      </c>
      <c r="D17" s="10" t="s">
        <v>3</v>
      </c>
      <c r="E17" s="10">
        <f>VLOOKUP(D17,Diem!$A$2:$B$12,2,0)</f>
        <v>8</v>
      </c>
      <c r="F17" s="10" t="s">
        <v>3</v>
      </c>
      <c r="G17" s="10">
        <f>VLOOKUP(F17,Diem!$A$2:$B$12,2,0)</f>
        <v>8</v>
      </c>
      <c r="H17" s="54" t="s">
        <v>3</v>
      </c>
      <c r="I17" s="10">
        <f>VLOOKUP(H17,Diem!$A$2:$B$12,2,0)</f>
        <v>8</v>
      </c>
      <c r="J17" s="10" t="s">
        <v>3</v>
      </c>
      <c r="K17" s="10">
        <f>VLOOKUP(J17,Diem!$A$2:$B$12,2,0)</f>
        <v>8</v>
      </c>
      <c r="L17" s="10"/>
      <c r="M17" s="10" t="e">
        <f>VLOOKUP(L17,Diem!$A$2:$B$12,2,0)</f>
        <v>#N/A</v>
      </c>
      <c r="N17" s="42">
        <f t="shared" si="0"/>
        <v>8</v>
      </c>
      <c r="O17" s="10"/>
      <c r="P17" s="24" t="str">
        <f>IF(O17&gt;=3,"Không hoàn thành nhiệm vụ",IF(AND($N17&gt;=8,$N17&lt;=10,O17=0),"Hoàn thành xuất sắc nhiệm vụ",IF(AND($N17&gt;=8,$N17&lt;=10,O17=1),"Hoàn thành tốt nhiệm vụ",IF(AND($N17&gt;=8,$N17&lt;=10,O17=2),"Hoàn thành nhiệm vụ",IF(AND($N17&gt;6,$N17&lt;8,O17&lt;=1),"Hoàn thành tốt nhiệm vụ",IF(AND($N17&gt;6,$N17&lt;8,O17=2),"Hoàn thành nhiệm vụ",IF(AND($N17&gt;=5,$N17&lt;=6,O17&lt;=2),"Hoàn thành nhiệm vụ",IF(AND($N17&lt;5,O17&gt;3),"Không hoàn thành nhiệm vụ",""))))))))</f>
        <v>Hoàn thành xuất sắc nhiệm vụ</v>
      </c>
      <c r="Q17" s="11"/>
    </row>
    <row r="18" spans="1:18" ht="22.5" customHeight="1" x14ac:dyDescent="0.25">
      <c r="A18" s="26"/>
      <c r="B18" s="35" t="s">
        <v>0</v>
      </c>
      <c r="C18" s="26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43"/>
      <c r="O18" s="32"/>
      <c r="P18" s="32"/>
      <c r="Q18" s="33"/>
    </row>
    <row r="19" spans="1:18" ht="35.25" customHeight="1" x14ac:dyDescent="0.25">
      <c r="A19" s="2" t="s">
        <v>80</v>
      </c>
      <c r="B19" s="4" t="s">
        <v>58</v>
      </c>
      <c r="C19" s="2" t="s">
        <v>59</v>
      </c>
      <c r="D19" s="10" t="s">
        <v>2</v>
      </c>
      <c r="E19" s="10">
        <f>VLOOKUP(D19,Diem!$A$2:$B$12,2,0)</f>
        <v>9</v>
      </c>
      <c r="F19" s="10" t="s">
        <v>2</v>
      </c>
      <c r="G19" s="10">
        <f>VLOOKUP(F19,Diem!$A$2:$B$12,2,0)</f>
        <v>9</v>
      </c>
      <c r="H19" s="54" t="s">
        <v>3</v>
      </c>
      <c r="I19" s="10">
        <f>VLOOKUP(H19,Diem!$A$2:$B$12,2,0)</f>
        <v>8</v>
      </c>
      <c r="J19" s="10" t="s">
        <v>3</v>
      </c>
      <c r="K19" s="10">
        <f>VLOOKUP(J19,Diem!$A$2:$B$12,2,0)</f>
        <v>8</v>
      </c>
      <c r="L19" s="10"/>
      <c r="M19" s="10" t="e">
        <f>VLOOKUP(L19,Diem!$A$2:$B$12,2,0)</f>
        <v>#N/A</v>
      </c>
      <c r="N19" s="42">
        <f t="shared" si="0"/>
        <v>8.5</v>
      </c>
      <c r="O19" s="10">
        <f t="shared" ref="O19:O26" si="2">COUNTIF(D19:M19,"C*")*1+COUNTIF(D19:M19,"D")*2+COUNTIF(D19:M19,"E")*3</f>
        <v>0</v>
      </c>
      <c r="P19" s="24" t="str">
        <f t="shared" ref="P19:P27" si="3">IF(O19&gt;=3,"Không hoàn thành nhiệm vụ",IF(AND($N19&gt;=8,$N19&lt;=10,O19=0),"Hoàn thành xuất sắc nhiệm vụ",IF(AND($N19&gt;=8,$N19&lt;=10,O19=1),"Hoàn thành tốt nhiệm vụ",IF(AND($N19&gt;=8,$N19&lt;=10,O19=2),"Hoàn thành nhiệm vụ",IF(AND($N19&gt;6,$N19&lt;8,O19&lt;=1),"Hoàn thành tốt nhiệm vụ",IF(AND($N19&gt;6,$N19&lt;8,O19=2),"Hoàn thành nhiệm vụ",IF(AND($N19&gt;=5,$N19&lt;=6,O19&lt;=2),"Hoàn thành nhiệm vụ",IF(AND($N19&lt;5,O19&gt;3),"Không hoàn thành nhiệm vụ",""))))))))</f>
        <v>Hoàn thành xuất sắc nhiệm vụ</v>
      </c>
      <c r="Q19" s="11"/>
    </row>
    <row r="20" spans="1:18" ht="35.25" customHeight="1" x14ac:dyDescent="0.25">
      <c r="A20" s="2" t="s">
        <v>35</v>
      </c>
      <c r="B20" s="4" t="s">
        <v>60</v>
      </c>
      <c r="C20" s="2" t="s">
        <v>61</v>
      </c>
      <c r="D20" s="10" t="s">
        <v>3</v>
      </c>
      <c r="E20" s="10">
        <f>VLOOKUP(D20,Diem!$A$2:$B$12,2,0)</f>
        <v>8</v>
      </c>
      <c r="F20" s="10" t="s">
        <v>3</v>
      </c>
      <c r="G20" s="10">
        <f>VLOOKUP(F20,Diem!$A$2:$B$12,2,0)</f>
        <v>8</v>
      </c>
      <c r="H20" s="54" t="s">
        <v>2</v>
      </c>
      <c r="I20" s="10">
        <f>VLOOKUP(H20,Diem!$A$2:$B$12,2,0)</f>
        <v>9</v>
      </c>
      <c r="J20" s="10" t="s">
        <v>3</v>
      </c>
      <c r="K20" s="10">
        <f>VLOOKUP(J20,Diem!$A$2:$B$12,2,0)</f>
        <v>8</v>
      </c>
      <c r="L20" s="10"/>
      <c r="M20" s="10" t="e">
        <f>VLOOKUP(L20,Diem!$A$2:$B$12,2,0)</f>
        <v>#N/A</v>
      </c>
      <c r="N20" s="42">
        <f t="shared" si="0"/>
        <v>8.3000000000000007</v>
      </c>
      <c r="O20" s="10">
        <f t="shared" si="2"/>
        <v>0</v>
      </c>
      <c r="P20" s="24" t="str">
        <f t="shared" si="3"/>
        <v>Hoàn thành xuất sắc nhiệm vụ</v>
      </c>
      <c r="Q20" s="11"/>
    </row>
    <row r="21" spans="1:18" ht="35.25" customHeight="1" x14ac:dyDescent="0.25">
      <c r="A21" s="2" t="s">
        <v>36</v>
      </c>
      <c r="B21" s="4" t="s">
        <v>62</v>
      </c>
      <c r="C21" s="2" t="s">
        <v>63</v>
      </c>
      <c r="D21" s="10" t="s">
        <v>2</v>
      </c>
      <c r="E21" s="10">
        <f>VLOOKUP(D21,Diem!$A$2:$B$12,2,0)</f>
        <v>9</v>
      </c>
      <c r="F21" s="10" t="s">
        <v>2</v>
      </c>
      <c r="G21" s="10">
        <f>VLOOKUP(F21,Diem!$A$2:$B$12,2,0)</f>
        <v>9</v>
      </c>
      <c r="H21" s="54" t="s">
        <v>3</v>
      </c>
      <c r="I21" s="10">
        <f>VLOOKUP(H21,Diem!$A$2:$B$12,2,0)</f>
        <v>8</v>
      </c>
      <c r="J21" s="10" t="s">
        <v>3</v>
      </c>
      <c r="K21" s="10">
        <f>VLOOKUP(J21,Diem!$A$2:$B$12,2,0)</f>
        <v>8</v>
      </c>
      <c r="L21" s="10"/>
      <c r="M21" s="10" t="e">
        <f>VLOOKUP(L21,Diem!$A$2:$B$12,2,0)</f>
        <v>#N/A</v>
      </c>
      <c r="N21" s="42">
        <f t="shared" si="0"/>
        <v>8.5</v>
      </c>
      <c r="O21" s="10">
        <f>COUNTIF(D21:M21,"C*")*1+COUNTIF(D21:M21,"D")*2+COUNTIF(D21:M21,"E")*3</f>
        <v>0</v>
      </c>
      <c r="P21" s="24" t="str">
        <f>IF(O21&gt;=3,"Không hoàn thành nhiệm vụ",IF(AND($N21&gt;=8,$N21&lt;=10,O21=0),"Hoàn thành xuất sắc nhiệm vụ",IF(AND($N21&gt;=8,$N21&lt;=10,O21=1),"Hoàn thành tốt nhiệm vụ",IF(AND($N21&gt;=8,$N21&lt;=10,O21=2),"Hoàn thành nhiệm vụ",IF(AND($N21&gt;6,$N21&lt;8,O21&lt;=1),"Hoàn thành tốt nhiệm vụ",IF(AND($N21&gt;6,$N21&lt;8,O21=2),"Hoàn thành nhiệm vụ",IF(AND($N21&gt;=5,$N21&lt;=6,O21&lt;=2),"Hoàn thành nhiệm vụ",IF(AND($N21&lt;5,O21&gt;3),"Không hoàn thành nhiệm vụ",""))))))))</f>
        <v>Hoàn thành xuất sắc nhiệm vụ</v>
      </c>
      <c r="Q21" s="11"/>
    </row>
    <row r="22" spans="1:18" ht="35.25" customHeight="1" x14ac:dyDescent="0.25">
      <c r="A22" s="2" t="s">
        <v>37</v>
      </c>
      <c r="B22" s="4" t="s">
        <v>64</v>
      </c>
      <c r="C22" s="2" t="s">
        <v>65</v>
      </c>
      <c r="D22" s="10" t="s">
        <v>2</v>
      </c>
      <c r="E22" s="10">
        <f>VLOOKUP(D22,Diem!$A$2:$B$12,2,0)</f>
        <v>9</v>
      </c>
      <c r="F22" s="10" t="s">
        <v>2</v>
      </c>
      <c r="G22" s="10">
        <f>VLOOKUP(F22,Diem!$A$2:$B$12,2,0)</f>
        <v>9</v>
      </c>
      <c r="H22" s="54" t="s">
        <v>2</v>
      </c>
      <c r="I22" s="10">
        <f>VLOOKUP(H22,Diem!$A$2:$B$12,2,0)</f>
        <v>9</v>
      </c>
      <c r="J22" s="10" t="s">
        <v>3</v>
      </c>
      <c r="K22" s="10">
        <f>VLOOKUP(J22,Diem!$A$2:$B$12,2,0)</f>
        <v>8</v>
      </c>
      <c r="L22" s="10"/>
      <c r="M22" s="10" t="e">
        <f>VLOOKUP(L22,Diem!$A$2:$B$12,2,0)</f>
        <v>#N/A</v>
      </c>
      <c r="N22" s="42">
        <f t="shared" si="0"/>
        <v>8.8000000000000007</v>
      </c>
      <c r="O22" s="10">
        <f t="shared" si="2"/>
        <v>0</v>
      </c>
      <c r="P22" s="24" t="str">
        <f t="shared" si="3"/>
        <v>Hoàn thành xuất sắc nhiệm vụ</v>
      </c>
      <c r="Q22" s="11"/>
    </row>
    <row r="23" spans="1:18" ht="35.25" customHeight="1" x14ac:dyDescent="0.25">
      <c r="A23" s="2" t="s">
        <v>38</v>
      </c>
      <c r="B23" s="4" t="s">
        <v>66</v>
      </c>
      <c r="C23" s="2" t="s">
        <v>67</v>
      </c>
      <c r="D23" s="10" t="s">
        <v>3</v>
      </c>
      <c r="E23" s="10">
        <f>VLOOKUP(D23,Diem!$A$2:$B$12,2,0)</f>
        <v>8</v>
      </c>
      <c r="F23" s="10" t="s">
        <v>3</v>
      </c>
      <c r="G23" s="10">
        <f>VLOOKUP(F23,Diem!$A$2:$B$12,2,0)</f>
        <v>8</v>
      </c>
      <c r="H23" s="54" t="s">
        <v>6</v>
      </c>
      <c r="I23" s="10">
        <f>VLOOKUP(H23,Diem!$A$2:$B$12,2,0)</f>
        <v>5</v>
      </c>
      <c r="J23" s="10" t="s">
        <v>4</v>
      </c>
      <c r="K23" s="10">
        <f>VLOOKUP(J23,Diem!$A$2:$B$12,2,0)</f>
        <v>7</v>
      </c>
      <c r="L23" s="10"/>
      <c r="M23" s="10" t="e">
        <f>VLOOKUP(L23,Diem!$A$2:$B$12,2,0)</f>
        <v>#N/A</v>
      </c>
      <c r="N23" s="42">
        <f t="shared" si="0"/>
        <v>7</v>
      </c>
      <c r="O23" s="10">
        <f t="shared" si="2"/>
        <v>0</v>
      </c>
      <c r="P23" s="24" t="str">
        <f t="shared" si="3"/>
        <v>Hoàn thành tốt nhiệm vụ</v>
      </c>
      <c r="Q23" s="11"/>
    </row>
    <row r="24" spans="1:18" ht="35.25" customHeight="1" x14ac:dyDescent="0.25">
      <c r="A24" s="2" t="s">
        <v>39</v>
      </c>
      <c r="B24" s="4" t="s">
        <v>68</v>
      </c>
      <c r="C24" s="2" t="s">
        <v>69</v>
      </c>
      <c r="D24" s="10" t="s">
        <v>1</v>
      </c>
      <c r="E24" s="10">
        <f>VLOOKUP(D24,Diem!$A$2:$B$12,2,0)</f>
        <v>10</v>
      </c>
      <c r="F24" s="10" t="s">
        <v>1</v>
      </c>
      <c r="G24" s="10">
        <f>VLOOKUP(F24,Diem!$A$2:$B$12,2,0)</f>
        <v>10</v>
      </c>
      <c r="H24" s="54" t="s">
        <v>2</v>
      </c>
      <c r="I24" s="10">
        <f>VLOOKUP(H24,Diem!$A$2:$B$12,2,0)</f>
        <v>9</v>
      </c>
      <c r="J24" s="10" t="s">
        <v>2</v>
      </c>
      <c r="K24" s="10">
        <f>VLOOKUP(J24,Diem!$A$2:$B$12,2,0)</f>
        <v>9</v>
      </c>
      <c r="L24" s="10"/>
      <c r="M24" s="10" t="e">
        <f>VLOOKUP(L24,Diem!$A$2:$B$12,2,0)</f>
        <v>#N/A</v>
      </c>
      <c r="N24" s="42">
        <f t="shared" si="0"/>
        <v>9.5</v>
      </c>
      <c r="O24" s="10">
        <f t="shared" si="2"/>
        <v>0</v>
      </c>
      <c r="P24" s="24" t="str">
        <f t="shared" si="3"/>
        <v>Hoàn thành xuất sắc nhiệm vụ</v>
      </c>
      <c r="Q24" s="11"/>
    </row>
    <row r="25" spans="1:18" s="48" customFormat="1" ht="108" x14ac:dyDescent="0.25">
      <c r="A25" s="2" t="s">
        <v>40</v>
      </c>
      <c r="B25" s="3" t="s">
        <v>70</v>
      </c>
      <c r="C25" s="34" t="s">
        <v>71</v>
      </c>
      <c r="D25" s="45" t="s">
        <v>91</v>
      </c>
      <c r="E25" s="45"/>
      <c r="F25" s="45" t="s">
        <v>91</v>
      </c>
      <c r="G25" s="10"/>
      <c r="H25" s="54" t="s">
        <v>4</v>
      </c>
      <c r="I25" s="10">
        <f>VLOOKUP(H25,Diem!$A$2:$B$12,2,0)</f>
        <v>7</v>
      </c>
      <c r="J25" s="45" t="s">
        <v>4</v>
      </c>
      <c r="K25" s="10">
        <f>VLOOKUP(J25,Diem!$A$2:$B$12,2,0)</f>
        <v>7</v>
      </c>
      <c r="L25" s="45"/>
      <c r="M25" s="10" t="e">
        <f>VLOOKUP(L25,Diem!$A$2:$B$12,2,0)</f>
        <v>#N/A</v>
      </c>
      <c r="N25" s="42">
        <f>ROUND(AVERAGE(K25),1)</f>
        <v>7</v>
      </c>
      <c r="O25" s="45">
        <f t="shared" si="2"/>
        <v>0</v>
      </c>
      <c r="P25" s="46" t="str">
        <f t="shared" si="3"/>
        <v>Hoàn thành tốt nhiệm vụ</v>
      </c>
      <c r="Q25" s="52" t="s">
        <v>106</v>
      </c>
      <c r="R25" s="1"/>
    </row>
    <row r="26" spans="1:18" ht="35.25" customHeight="1" x14ac:dyDescent="0.25">
      <c r="A26" s="2" t="s">
        <v>41</v>
      </c>
      <c r="B26" s="3" t="s">
        <v>89</v>
      </c>
      <c r="C26" s="40" t="s">
        <v>90</v>
      </c>
      <c r="D26" s="10" t="s">
        <v>3</v>
      </c>
      <c r="E26" s="10">
        <f>VLOOKUP(D26,Diem!$A$2:$B$12,2,0)</f>
        <v>8</v>
      </c>
      <c r="F26" s="10" t="s">
        <v>3</v>
      </c>
      <c r="G26" s="10">
        <f>VLOOKUP(F26,Diem!$A$2:$B$12,2,0)</f>
        <v>8</v>
      </c>
      <c r="H26" s="54" t="s">
        <v>4</v>
      </c>
      <c r="I26" s="10">
        <f>VLOOKUP(H26,Diem!$A$2:$B$12,2,0)</f>
        <v>7</v>
      </c>
      <c r="J26" s="10" t="s">
        <v>4</v>
      </c>
      <c r="K26" s="10">
        <f>VLOOKUP(J26,Diem!$A$2:$B$12,2,0)</f>
        <v>7</v>
      </c>
      <c r="L26" s="10"/>
      <c r="M26" s="10" t="e">
        <f>VLOOKUP(L26,Diem!$A$2:$B$12,2,0)</f>
        <v>#N/A</v>
      </c>
      <c r="N26" s="42">
        <f t="shared" si="0"/>
        <v>7.5</v>
      </c>
      <c r="O26" s="10">
        <f t="shared" si="2"/>
        <v>0</v>
      </c>
      <c r="P26" s="24" t="str">
        <f t="shared" si="3"/>
        <v>Hoàn thành tốt nhiệm vụ</v>
      </c>
      <c r="Q26" s="11"/>
    </row>
    <row r="27" spans="1:18" s="59" customFormat="1" ht="35.25" customHeight="1" x14ac:dyDescent="0.25">
      <c r="A27" s="2" t="s">
        <v>101</v>
      </c>
      <c r="B27" s="3" t="s">
        <v>102</v>
      </c>
      <c r="C27" s="55" t="s">
        <v>105</v>
      </c>
      <c r="D27" s="56" t="s">
        <v>5</v>
      </c>
      <c r="E27" s="56">
        <f>VLOOKUP(D27,Diem!$A$2:$B$12,2,0)</f>
        <v>6</v>
      </c>
      <c r="F27" s="56" t="s">
        <v>4</v>
      </c>
      <c r="G27" s="56">
        <f>VLOOKUP(F27,Diem!$A$2:$B$12,2,0)</f>
        <v>7</v>
      </c>
      <c r="H27" s="54" t="s">
        <v>4</v>
      </c>
      <c r="I27" s="56">
        <f>VLOOKUP(H27,Diem!$A$2:$B$12,2,0)</f>
        <v>7</v>
      </c>
      <c r="J27" s="56" t="s">
        <v>4</v>
      </c>
      <c r="K27" s="56">
        <f>VLOOKUP(J27,Diem!$A$2:$B$12,2,0)</f>
        <v>7</v>
      </c>
      <c r="L27" s="56"/>
      <c r="M27" s="56" t="e">
        <f>VLOOKUP(L27,Diem!$A$2:$B$12,2,0)</f>
        <v>#N/A</v>
      </c>
      <c r="N27" s="57">
        <f t="shared" si="0"/>
        <v>6.8</v>
      </c>
      <c r="O27" s="56">
        <f t="shared" ref="O27" si="4">COUNTIF(D27:M27,"C*")*1+COUNTIF(D27:M27,"D")*2+COUNTIF(D27:M27,"E")*3</f>
        <v>0</v>
      </c>
      <c r="P27" s="24" t="str">
        <f t="shared" si="3"/>
        <v>Hoàn thành tốt nhiệm vụ</v>
      </c>
      <c r="Q27" s="58"/>
    </row>
    <row r="29" spans="1:18" ht="19.5" customHeight="1" x14ac:dyDescent="0.25">
      <c r="I29" s="67" t="s">
        <v>107</v>
      </c>
      <c r="J29" s="67"/>
      <c r="K29" s="67"/>
      <c r="L29" s="67"/>
      <c r="M29" s="67"/>
      <c r="N29" s="67"/>
      <c r="O29" s="67"/>
      <c r="P29" s="67"/>
      <c r="Q29" s="67"/>
    </row>
    <row r="30" spans="1:18" ht="19.5" customHeight="1" x14ac:dyDescent="0.25">
      <c r="I30" s="61" t="s">
        <v>30</v>
      </c>
      <c r="J30" s="61"/>
      <c r="K30" s="61"/>
      <c r="L30" s="61"/>
      <c r="M30" s="61"/>
      <c r="N30" s="61"/>
      <c r="O30" s="61"/>
      <c r="P30" s="61"/>
      <c r="Q30" s="61"/>
    </row>
    <row r="37" spans="9:17" x14ac:dyDescent="0.25">
      <c r="I37" s="60" t="s">
        <v>42</v>
      </c>
      <c r="J37" s="60"/>
      <c r="K37" s="60"/>
      <c r="L37" s="60"/>
      <c r="M37" s="60"/>
      <c r="N37" s="60"/>
      <c r="O37" s="60"/>
      <c r="P37" s="60"/>
      <c r="Q37" s="60"/>
    </row>
  </sheetData>
  <mergeCells count="21">
    <mergeCell ref="A5:Q5"/>
    <mergeCell ref="A1:D1"/>
    <mergeCell ref="I1:Q1"/>
    <mergeCell ref="A2:D2"/>
    <mergeCell ref="I2:Q2"/>
    <mergeCell ref="A3:D3"/>
    <mergeCell ref="A7:A8"/>
    <mergeCell ref="B7:B8"/>
    <mergeCell ref="C7:C8"/>
    <mergeCell ref="D7:E7"/>
    <mergeCell ref="F7:G7"/>
    <mergeCell ref="I29:Q29"/>
    <mergeCell ref="I30:Q30"/>
    <mergeCell ref="I37:Q37"/>
    <mergeCell ref="J7:K7"/>
    <mergeCell ref="L7:M7"/>
    <mergeCell ref="N7:N8"/>
    <mergeCell ref="O7:O8"/>
    <mergeCell ref="P7:P8"/>
    <mergeCell ref="Q7:Q8"/>
    <mergeCell ref="H7:I7"/>
  </mergeCells>
  <pageMargins left="0.23" right="0.15748031496062992" top="0.46" bottom="0.43307086614173229" header="0.31496062992125984" footer="0.15748031496062992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topLeftCell="A19" zoomScaleNormal="100" workbookViewId="0">
      <selection activeCell="M25" sqref="M25"/>
    </sheetView>
  </sheetViews>
  <sheetFormatPr defaultRowHeight="15" x14ac:dyDescent="0.25"/>
  <cols>
    <col min="1" max="1" width="6.140625" customWidth="1"/>
    <col min="2" max="2" width="25" customWidth="1"/>
    <col min="3" max="3" width="12.7109375" customWidth="1"/>
    <col min="4" max="4" width="9" customWidth="1"/>
    <col min="5" max="5" width="18.85546875" customWidth="1"/>
    <col min="6" max="6" width="9.5703125" customWidth="1"/>
    <col min="7" max="7" width="18" customWidth="1"/>
    <col min="8" max="8" width="10.5703125" customWidth="1"/>
    <col min="9" max="9" width="17.5703125" customWidth="1"/>
    <col min="10" max="10" width="14.7109375" customWidth="1"/>
    <col min="11" max="11" width="12.42578125" customWidth="1"/>
  </cols>
  <sheetData>
    <row r="1" spans="1:15" s="12" customFormat="1" x14ac:dyDescent="0.25">
      <c r="A1" s="62" t="s">
        <v>26</v>
      </c>
      <c r="B1" s="62"/>
      <c r="C1" s="62"/>
      <c r="D1" s="62"/>
      <c r="H1" s="63" t="s">
        <v>27</v>
      </c>
      <c r="I1" s="63"/>
      <c r="J1" s="63"/>
      <c r="K1" s="63"/>
      <c r="L1" s="38"/>
      <c r="M1" s="38"/>
      <c r="N1" s="38"/>
      <c r="O1" s="38"/>
    </row>
    <row r="2" spans="1:15" s="12" customFormat="1" x14ac:dyDescent="0.25">
      <c r="A2" s="62" t="s">
        <v>28</v>
      </c>
      <c r="B2" s="62"/>
      <c r="C2" s="62"/>
      <c r="D2" s="62"/>
      <c r="H2" s="63" t="s">
        <v>29</v>
      </c>
      <c r="I2" s="63"/>
      <c r="J2" s="63"/>
      <c r="K2" s="63"/>
      <c r="L2" s="38"/>
      <c r="M2" s="38"/>
      <c r="N2" s="38"/>
      <c r="O2" s="38"/>
    </row>
    <row r="3" spans="1:15" s="12" customFormat="1" ht="35.25" customHeight="1" x14ac:dyDescent="0.25">
      <c r="A3" s="64" t="s">
        <v>72</v>
      </c>
      <c r="B3" s="65"/>
      <c r="C3" s="65"/>
      <c r="D3" s="65"/>
      <c r="J3" s="13"/>
      <c r="K3" s="13"/>
    </row>
    <row r="4" spans="1:15" s="17" customFormat="1" x14ac:dyDescent="0.25">
      <c r="D4" s="18"/>
      <c r="E4" s="18"/>
      <c r="F4" s="18"/>
      <c r="G4" s="18"/>
      <c r="H4" s="18"/>
      <c r="J4" s="16"/>
    </row>
    <row r="5" spans="1:15" s="17" customFormat="1" ht="18.75" x14ac:dyDescent="0.3">
      <c r="A5" s="74" t="s">
        <v>73</v>
      </c>
      <c r="B5" s="74"/>
      <c r="C5" s="74"/>
      <c r="D5" s="74"/>
      <c r="E5" s="74"/>
      <c r="F5" s="74"/>
      <c r="G5" s="74"/>
      <c r="H5" s="74"/>
      <c r="I5" s="74"/>
      <c r="J5" s="74"/>
      <c r="K5" s="74"/>
    </row>
    <row r="7" spans="1:15" ht="16.5" x14ac:dyDescent="0.25">
      <c r="A7" s="76" t="s">
        <v>11</v>
      </c>
      <c r="B7" s="76" t="s">
        <v>19</v>
      </c>
      <c r="C7" s="76" t="s">
        <v>13</v>
      </c>
      <c r="D7" s="73" t="s">
        <v>22</v>
      </c>
      <c r="E7" s="73"/>
      <c r="F7" s="73" t="s">
        <v>23</v>
      </c>
      <c r="G7" s="73"/>
      <c r="H7" s="73" t="s">
        <v>24</v>
      </c>
      <c r="I7" s="73"/>
      <c r="J7" s="73" t="s">
        <v>20</v>
      </c>
      <c r="K7" s="75" t="s">
        <v>21</v>
      </c>
    </row>
    <row r="8" spans="1:15" ht="33" x14ac:dyDescent="0.25">
      <c r="A8" s="77"/>
      <c r="B8" s="77"/>
      <c r="C8" s="77"/>
      <c r="D8" s="8" t="s">
        <v>14</v>
      </c>
      <c r="E8" s="8" t="s">
        <v>17</v>
      </c>
      <c r="F8" s="8" t="s">
        <v>14</v>
      </c>
      <c r="G8" s="8" t="s">
        <v>17</v>
      </c>
      <c r="H8" s="8" t="s">
        <v>25</v>
      </c>
      <c r="I8" s="8" t="s">
        <v>17</v>
      </c>
      <c r="J8" s="73"/>
      <c r="K8" s="75"/>
    </row>
    <row r="9" spans="1:15" ht="16.5" x14ac:dyDescent="0.25">
      <c r="A9" s="26"/>
      <c r="B9" s="27" t="s">
        <v>34</v>
      </c>
      <c r="C9" s="26"/>
      <c r="D9" s="28"/>
      <c r="E9" s="28"/>
      <c r="F9" s="28"/>
      <c r="G9" s="29"/>
      <c r="H9" s="28"/>
      <c r="I9" s="28"/>
      <c r="J9" s="28"/>
      <c r="K9" s="30"/>
    </row>
    <row r="10" spans="1:15" ht="33" x14ac:dyDescent="0.25">
      <c r="A10" s="2" t="s">
        <v>81</v>
      </c>
      <c r="B10" s="4" t="s">
        <v>42</v>
      </c>
      <c r="C10" s="2" t="s">
        <v>43</v>
      </c>
      <c r="D10" s="36">
        <f>'HK1'!N10</f>
        <v>10</v>
      </c>
      <c r="E10" s="24" t="str">
        <f>IF(AND(8&lt;=D10,D10&lt;=10),"Hoàn thành xuất sắc nhiệm vụ",IF(AND(6&lt;D10,D10&lt;8),"Hoàn thành tốt nhiệm vụ",IF(AND(5&lt;D10,D10&lt;6),"Hoàn thành nhiệm vụ","Không hoàn thành nhiệm vụ")))</f>
        <v>Hoàn thành xuất sắc nhiệm vụ</v>
      </c>
      <c r="F10" s="24">
        <f>'HK2'!N10</f>
        <v>9.5</v>
      </c>
      <c r="G10" s="24" t="str">
        <f>IF(AND(8&lt;=F10,F10&lt;=10),"Hoàn thành xuất sắc nhiệm vụ",IF(AND(6&lt;F10,F10&lt;8),"Hoàn thành tốt nhiệm vụ",IF(AND(5&lt;F10,F10&lt;6),"Hoàn thành nhiệm vụ","Không hoàn thành nhiệm vụ")))</f>
        <v>Hoàn thành xuất sắc nhiệm vụ</v>
      </c>
      <c r="H10" s="24">
        <f>ROUND(AVERAGE(D10,F10),1)</f>
        <v>9.8000000000000007</v>
      </c>
      <c r="I10" s="24" t="str">
        <f>IF(AND(8&lt;=$H10,$H10&lt;=10),"Hoàn thành xuất sắc nhiệm vụ",IF(AND(6&lt;$H10,$H10&lt;8),"Hoàn thành tốt nhiệm vụ",IF(AND(5&lt;$H10,$H10&lt;6),"Hoàn thành nhiệm vụ","Không hoàn thành nhiệm vụ")))</f>
        <v>Hoàn thành xuất sắc nhiệm vụ</v>
      </c>
      <c r="J10" s="24" t="str">
        <f>IF(G10="Hoàn thành nhiệm vụ","Không đạt LĐTT",IF(OR(I10="Hoàn thành xuất sắc nhiệm vụ",I10="Hoàn thành tốt nhiệm vụ"),"Đạt LĐTT","Không đạt LĐTT"))</f>
        <v>Đạt LĐTT</v>
      </c>
      <c r="K10" s="25"/>
    </row>
    <row r="11" spans="1:15" ht="33" x14ac:dyDescent="0.25">
      <c r="A11" s="2" t="s">
        <v>82</v>
      </c>
      <c r="B11" s="4" t="s">
        <v>44</v>
      </c>
      <c r="C11" s="2" t="s">
        <v>45</v>
      </c>
      <c r="D11" s="36">
        <f>'HK1'!N11</f>
        <v>9.1999999999999993</v>
      </c>
      <c r="E11" s="24" t="str">
        <f t="shared" ref="E11:E26" si="0">IF(AND(8&lt;=D11,D11&lt;=10),"Hoàn thành xuất sắc nhiệm vụ",IF(AND(6&lt;D11,D11&lt;8),"Hoàn thành tốt nhiệm vụ",IF(AND(5&lt;D11,D11&lt;6),"Hoàn thành nhiệm vụ","Không hoàn thành nhiệm vụ")))</f>
        <v>Hoàn thành xuất sắc nhiệm vụ</v>
      </c>
      <c r="F11" s="24">
        <f>'HK2'!N11</f>
        <v>9</v>
      </c>
      <c r="G11" s="24" t="str">
        <f t="shared" ref="G11:G27" si="1">IF(AND(8&lt;=F11,F11&lt;=10),"Hoàn thành xuất sắc nhiệm vụ",IF(AND(6&lt;F11,F11&lt;8),"Hoàn thành tốt nhiệm vụ",IF(AND(5&lt;F11,F11&lt;6),"Hoàn thành nhiệm vụ","Không hoàn thành nhiệm vụ")))</f>
        <v>Hoàn thành xuất sắc nhiệm vụ</v>
      </c>
      <c r="H11" s="24">
        <f t="shared" ref="H11:H27" si="2">ROUND(AVERAGE(D11,F11),1)</f>
        <v>9.1</v>
      </c>
      <c r="I11" s="24" t="str">
        <f t="shared" ref="I11:I27" si="3"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24" t="str">
        <f t="shared" ref="J11:J25" si="4">IF(G11="Hoàn thành nhiệm vụ","Không đạt LĐTT",IF(OR(I11="Hoàn thành xuất sắc nhiệm vụ",I11="Hoàn thành tốt nhiệm vụ"),"Đạt LĐTT","Không đạt LĐTT"))</f>
        <v>Đạt LĐTT</v>
      </c>
      <c r="K11" s="25"/>
    </row>
    <row r="12" spans="1:15" ht="33" x14ac:dyDescent="0.25">
      <c r="A12" s="2" t="s">
        <v>83</v>
      </c>
      <c r="B12" s="4" t="s">
        <v>46</v>
      </c>
      <c r="C12" s="2" t="s">
        <v>47</v>
      </c>
      <c r="D12" s="36">
        <f>'HK1'!N12</f>
        <v>8.4</v>
      </c>
      <c r="E12" s="24" t="str">
        <f t="shared" si="0"/>
        <v>Hoàn thành xuất sắc nhiệm vụ</v>
      </c>
      <c r="F12" s="24">
        <f>'HK2'!N12</f>
        <v>8</v>
      </c>
      <c r="G12" s="24" t="str">
        <f t="shared" si="1"/>
        <v>Hoàn thành xuất sắc nhiệm vụ</v>
      </c>
      <c r="H12" s="24">
        <f t="shared" si="2"/>
        <v>8.1999999999999993</v>
      </c>
      <c r="I12" s="24" t="str">
        <f t="shared" si="3"/>
        <v>Hoàn thành xuất sắc nhiệm vụ</v>
      </c>
      <c r="J12" s="24" t="str">
        <f t="shared" si="4"/>
        <v>Đạt LĐTT</v>
      </c>
      <c r="K12" s="25"/>
    </row>
    <row r="13" spans="1:15" ht="33" x14ac:dyDescent="0.25">
      <c r="A13" s="2" t="s">
        <v>84</v>
      </c>
      <c r="B13" s="4" t="s">
        <v>48</v>
      </c>
      <c r="C13" s="2" t="s">
        <v>49</v>
      </c>
      <c r="D13" s="36">
        <f>'HK1'!N13</f>
        <v>7.8</v>
      </c>
      <c r="E13" s="24" t="str">
        <f t="shared" si="0"/>
        <v>Hoàn thành tốt nhiệm vụ</v>
      </c>
      <c r="F13" s="24">
        <f>'HK2'!N13</f>
        <v>8</v>
      </c>
      <c r="G13" s="24" t="str">
        <f t="shared" si="1"/>
        <v>Hoàn thành xuất sắc nhiệm vụ</v>
      </c>
      <c r="H13" s="24">
        <f t="shared" si="2"/>
        <v>7.9</v>
      </c>
      <c r="I13" s="24" t="str">
        <f t="shared" si="3"/>
        <v>Hoàn thành tốt nhiệm vụ</v>
      </c>
      <c r="J13" s="24" t="str">
        <f t="shared" si="4"/>
        <v>Đạt LĐTT</v>
      </c>
      <c r="K13" s="25"/>
    </row>
    <row r="14" spans="1:15" ht="33" x14ac:dyDescent="0.25">
      <c r="A14" s="2" t="s">
        <v>85</v>
      </c>
      <c r="B14" s="4" t="s">
        <v>50</v>
      </c>
      <c r="C14" s="2" t="s">
        <v>51</v>
      </c>
      <c r="D14" s="36">
        <f>'HK1'!N14</f>
        <v>9.6</v>
      </c>
      <c r="E14" s="24" t="str">
        <f t="shared" si="0"/>
        <v>Hoàn thành xuất sắc nhiệm vụ</v>
      </c>
      <c r="F14" s="24">
        <f>'HK2'!N14</f>
        <v>9.3000000000000007</v>
      </c>
      <c r="G14" s="24" t="str">
        <f t="shared" si="1"/>
        <v>Hoàn thành xuất sắc nhiệm vụ</v>
      </c>
      <c r="H14" s="24">
        <f t="shared" si="2"/>
        <v>9.5</v>
      </c>
      <c r="I14" s="24" t="str">
        <f t="shared" si="3"/>
        <v>Hoàn thành xuất sắc nhiệm vụ</v>
      </c>
      <c r="J14" s="24" t="str">
        <f t="shared" si="4"/>
        <v>Đạt LĐTT</v>
      </c>
      <c r="K14" s="25"/>
    </row>
    <row r="15" spans="1:15" ht="33" x14ac:dyDescent="0.25">
      <c r="A15" s="2" t="s">
        <v>86</v>
      </c>
      <c r="B15" s="4" t="s">
        <v>52</v>
      </c>
      <c r="C15" s="2" t="s">
        <v>53</v>
      </c>
      <c r="D15" s="36">
        <f>'HK1'!N15</f>
        <v>7.8</v>
      </c>
      <c r="E15" s="24" t="str">
        <f t="shared" si="0"/>
        <v>Hoàn thành tốt nhiệm vụ</v>
      </c>
      <c r="F15" s="24">
        <f>'HK2'!N15</f>
        <v>8.3000000000000007</v>
      </c>
      <c r="G15" s="24" t="str">
        <f t="shared" si="1"/>
        <v>Hoàn thành xuất sắc nhiệm vụ</v>
      </c>
      <c r="H15" s="24">
        <f t="shared" si="2"/>
        <v>8.1</v>
      </c>
      <c r="I15" s="24" t="str">
        <f t="shared" si="3"/>
        <v>Hoàn thành xuất sắc nhiệm vụ</v>
      </c>
      <c r="J15" s="24" t="str">
        <f t="shared" si="4"/>
        <v>Đạt LĐTT</v>
      </c>
      <c r="K15" s="9"/>
    </row>
    <row r="16" spans="1:15" ht="33" x14ac:dyDescent="0.25">
      <c r="A16" s="2" t="s">
        <v>87</v>
      </c>
      <c r="B16" s="4" t="s">
        <v>54</v>
      </c>
      <c r="C16" s="2" t="s">
        <v>55</v>
      </c>
      <c r="D16" s="36">
        <f>'HK1'!N16</f>
        <v>7.8</v>
      </c>
      <c r="E16" s="24" t="str">
        <f t="shared" si="0"/>
        <v>Hoàn thành tốt nhiệm vụ</v>
      </c>
      <c r="F16" s="24">
        <f>'HK2'!N16</f>
        <v>8.3000000000000007</v>
      </c>
      <c r="G16" s="24" t="str">
        <f t="shared" si="1"/>
        <v>Hoàn thành xuất sắc nhiệm vụ</v>
      </c>
      <c r="H16" s="24">
        <f t="shared" si="2"/>
        <v>8.1</v>
      </c>
      <c r="I16" s="24" t="str">
        <f t="shared" si="3"/>
        <v>Hoàn thành xuất sắc nhiệm vụ</v>
      </c>
      <c r="J16" s="24" t="str">
        <f t="shared" si="4"/>
        <v>Đạt LĐTT</v>
      </c>
      <c r="K16" s="9"/>
    </row>
    <row r="17" spans="1:11" ht="33" x14ac:dyDescent="0.25">
      <c r="A17" s="2" t="s">
        <v>88</v>
      </c>
      <c r="B17" s="4" t="s">
        <v>56</v>
      </c>
      <c r="C17" s="2" t="s">
        <v>57</v>
      </c>
      <c r="D17" s="36">
        <f>'HK1'!N17</f>
        <v>7.8</v>
      </c>
      <c r="E17" s="24" t="str">
        <f t="shared" si="0"/>
        <v>Hoàn thành tốt nhiệm vụ</v>
      </c>
      <c r="F17" s="24">
        <f>'HK2'!N17</f>
        <v>8</v>
      </c>
      <c r="G17" s="24" t="str">
        <f t="shared" si="1"/>
        <v>Hoàn thành xuất sắc nhiệm vụ</v>
      </c>
      <c r="H17" s="24">
        <f t="shared" si="2"/>
        <v>7.9</v>
      </c>
      <c r="I17" s="24" t="str">
        <f t="shared" si="3"/>
        <v>Hoàn thành tốt nhiệm vụ</v>
      </c>
      <c r="J17" s="24" t="str">
        <f t="shared" si="4"/>
        <v>Đạt LĐTT</v>
      </c>
      <c r="K17" s="9"/>
    </row>
    <row r="18" spans="1:11" ht="16.5" x14ac:dyDescent="0.25">
      <c r="A18" s="26"/>
      <c r="B18" s="35" t="s">
        <v>0</v>
      </c>
      <c r="C18" s="26"/>
      <c r="D18" s="26"/>
      <c r="E18" s="37"/>
      <c r="F18" s="37"/>
      <c r="G18" s="37"/>
      <c r="H18" s="37"/>
      <c r="I18" s="37"/>
      <c r="J18" s="37"/>
      <c r="K18" s="30"/>
    </row>
    <row r="19" spans="1:11" ht="33" x14ac:dyDescent="0.25">
      <c r="A19" s="2" t="s">
        <v>94</v>
      </c>
      <c r="B19" s="4" t="s">
        <v>58</v>
      </c>
      <c r="C19" s="2" t="s">
        <v>59</v>
      </c>
      <c r="D19" s="36">
        <f>'HK1'!N19</f>
        <v>8.8000000000000007</v>
      </c>
      <c r="E19" s="24" t="str">
        <f t="shared" si="0"/>
        <v>Hoàn thành xuất sắc nhiệm vụ</v>
      </c>
      <c r="F19" s="24">
        <f>'HK2'!N19</f>
        <v>8.5</v>
      </c>
      <c r="G19" s="24" t="str">
        <f t="shared" si="1"/>
        <v>Hoàn thành xuất sắc nhiệm vụ</v>
      </c>
      <c r="H19" s="24">
        <f t="shared" si="2"/>
        <v>8.6999999999999993</v>
      </c>
      <c r="I19" s="24" t="str">
        <f t="shared" si="3"/>
        <v>Hoàn thành xuất sắc nhiệm vụ</v>
      </c>
      <c r="J19" s="24" t="str">
        <f t="shared" si="4"/>
        <v>Đạt LĐTT</v>
      </c>
      <c r="K19" s="25"/>
    </row>
    <row r="20" spans="1:11" ht="33" x14ac:dyDescent="0.25">
      <c r="A20" s="2" t="s">
        <v>35</v>
      </c>
      <c r="B20" s="4" t="s">
        <v>60</v>
      </c>
      <c r="C20" s="2" t="s">
        <v>61</v>
      </c>
      <c r="D20" s="36">
        <f>'HK1'!N20</f>
        <v>8.6</v>
      </c>
      <c r="E20" s="24" t="str">
        <f t="shared" si="0"/>
        <v>Hoàn thành xuất sắc nhiệm vụ</v>
      </c>
      <c r="F20" s="24">
        <f>'HK2'!N20</f>
        <v>8.3000000000000007</v>
      </c>
      <c r="G20" s="24" t="str">
        <f t="shared" si="1"/>
        <v>Hoàn thành xuất sắc nhiệm vụ</v>
      </c>
      <c r="H20" s="24">
        <f t="shared" si="2"/>
        <v>8.5</v>
      </c>
      <c r="I20" s="24" t="str">
        <f t="shared" si="3"/>
        <v>Hoàn thành xuất sắc nhiệm vụ</v>
      </c>
      <c r="J20" s="24" t="str">
        <f t="shared" si="4"/>
        <v>Đạt LĐTT</v>
      </c>
      <c r="K20" s="25"/>
    </row>
    <row r="21" spans="1:11" ht="33" x14ac:dyDescent="0.25">
      <c r="A21" s="2" t="s">
        <v>36</v>
      </c>
      <c r="B21" s="4" t="s">
        <v>62</v>
      </c>
      <c r="C21" s="2" t="s">
        <v>63</v>
      </c>
      <c r="D21" s="36">
        <f>'HK1'!N21</f>
        <v>7.6</v>
      </c>
      <c r="E21" s="24" t="str">
        <f t="shared" si="0"/>
        <v>Hoàn thành tốt nhiệm vụ</v>
      </c>
      <c r="F21" s="24">
        <f>'HK2'!N21</f>
        <v>8.5</v>
      </c>
      <c r="G21" s="24" t="str">
        <f t="shared" si="1"/>
        <v>Hoàn thành xuất sắc nhiệm vụ</v>
      </c>
      <c r="H21" s="24">
        <f t="shared" si="2"/>
        <v>8.1</v>
      </c>
      <c r="I21" s="24" t="str">
        <f t="shared" si="3"/>
        <v>Hoàn thành xuất sắc nhiệm vụ</v>
      </c>
      <c r="J21" s="24" t="str">
        <f t="shared" si="4"/>
        <v>Đạt LĐTT</v>
      </c>
      <c r="K21" s="25"/>
    </row>
    <row r="22" spans="1:11" ht="33" x14ac:dyDescent="0.25">
      <c r="A22" s="2" t="s">
        <v>37</v>
      </c>
      <c r="B22" s="4" t="s">
        <v>64</v>
      </c>
      <c r="C22" s="2" t="s">
        <v>65</v>
      </c>
      <c r="D22" s="36">
        <f>'HK1'!N22</f>
        <v>8.8000000000000007</v>
      </c>
      <c r="E22" s="24" t="str">
        <f t="shared" si="0"/>
        <v>Hoàn thành xuất sắc nhiệm vụ</v>
      </c>
      <c r="F22" s="24">
        <f>'HK2'!N22</f>
        <v>8.8000000000000007</v>
      </c>
      <c r="G22" s="24" t="str">
        <f t="shared" si="1"/>
        <v>Hoàn thành xuất sắc nhiệm vụ</v>
      </c>
      <c r="H22" s="24">
        <f t="shared" si="2"/>
        <v>8.8000000000000007</v>
      </c>
      <c r="I22" s="24" t="str">
        <f t="shared" si="3"/>
        <v>Hoàn thành xuất sắc nhiệm vụ</v>
      </c>
      <c r="J22" s="24" t="str">
        <f t="shared" si="4"/>
        <v>Đạt LĐTT</v>
      </c>
      <c r="K22" s="25"/>
    </row>
    <row r="23" spans="1:11" ht="33" x14ac:dyDescent="0.25">
      <c r="A23" s="2" t="s">
        <v>38</v>
      </c>
      <c r="B23" s="4" t="s">
        <v>66</v>
      </c>
      <c r="C23" s="2" t="s">
        <v>67</v>
      </c>
      <c r="D23" s="36">
        <f>'HK1'!N23</f>
        <v>6.6</v>
      </c>
      <c r="E23" s="24" t="str">
        <f t="shared" si="0"/>
        <v>Hoàn thành tốt nhiệm vụ</v>
      </c>
      <c r="F23" s="24">
        <f>'HK2'!N23</f>
        <v>7</v>
      </c>
      <c r="G23" s="24" t="str">
        <f t="shared" si="1"/>
        <v>Hoàn thành tốt nhiệm vụ</v>
      </c>
      <c r="H23" s="24">
        <f t="shared" si="2"/>
        <v>6.8</v>
      </c>
      <c r="I23" s="24" t="str">
        <f t="shared" si="3"/>
        <v>Hoàn thành tốt nhiệm vụ</v>
      </c>
      <c r="J23" s="24" t="str">
        <f t="shared" si="4"/>
        <v>Đạt LĐTT</v>
      </c>
      <c r="K23" s="25"/>
    </row>
    <row r="24" spans="1:11" ht="33" x14ac:dyDescent="0.25">
      <c r="A24" s="2" t="s">
        <v>39</v>
      </c>
      <c r="B24" s="4" t="s">
        <v>68</v>
      </c>
      <c r="C24" s="2" t="s">
        <v>69</v>
      </c>
      <c r="D24" s="36">
        <f>'HK1'!N24</f>
        <v>8.6</v>
      </c>
      <c r="E24" s="24" t="str">
        <f t="shared" si="0"/>
        <v>Hoàn thành xuất sắc nhiệm vụ</v>
      </c>
      <c r="F24" s="24">
        <f>'HK2'!N24</f>
        <v>9.5</v>
      </c>
      <c r="G24" s="24" t="str">
        <f t="shared" si="1"/>
        <v>Hoàn thành xuất sắc nhiệm vụ</v>
      </c>
      <c r="H24" s="24">
        <f t="shared" si="2"/>
        <v>9.1</v>
      </c>
      <c r="I24" s="24" t="str">
        <f t="shared" si="3"/>
        <v>Hoàn thành xuất sắc nhiệm vụ</v>
      </c>
      <c r="J24" s="24" t="str">
        <f t="shared" si="4"/>
        <v>Đạt LĐTT</v>
      </c>
      <c r="K24" s="25"/>
    </row>
    <row r="25" spans="1:11" ht="33" x14ac:dyDescent="0.25">
      <c r="A25" s="2" t="s">
        <v>40</v>
      </c>
      <c r="B25" s="3" t="s">
        <v>70</v>
      </c>
      <c r="C25" s="34" t="s">
        <v>71</v>
      </c>
      <c r="D25" s="36">
        <f>'HK1'!N25</f>
        <v>7.5</v>
      </c>
      <c r="E25" s="24" t="str">
        <f t="shared" si="0"/>
        <v>Hoàn thành tốt nhiệm vụ</v>
      </c>
      <c r="F25" s="24">
        <f>'HK2'!N25</f>
        <v>7</v>
      </c>
      <c r="G25" s="24" t="str">
        <f t="shared" si="1"/>
        <v>Hoàn thành tốt nhiệm vụ</v>
      </c>
      <c r="H25" s="24">
        <f t="shared" si="2"/>
        <v>7.3</v>
      </c>
      <c r="I25" s="24" t="str">
        <f t="shared" si="3"/>
        <v>Hoàn thành tốt nhiệm vụ</v>
      </c>
      <c r="J25" s="24" t="str">
        <f t="shared" si="4"/>
        <v>Đạt LĐTT</v>
      </c>
      <c r="K25" s="25"/>
    </row>
    <row r="26" spans="1:11" ht="33" x14ac:dyDescent="0.25">
      <c r="A26" s="2" t="s">
        <v>41</v>
      </c>
      <c r="B26" s="3" t="s">
        <v>89</v>
      </c>
      <c r="C26" s="40" t="s">
        <v>90</v>
      </c>
      <c r="D26" s="36">
        <f>'HK1'!N26</f>
        <v>7.4</v>
      </c>
      <c r="E26" s="24" t="str">
        <f t="shared" si="0"/>
        <v>Hoàn thành tốt nhiệm vụ</v>
      </c>
      <c r="F26" s="24">
        <f>'HK2'!N26</f>
        <v>7.5</v>
      </c>
      <c r="G26" s="24" t="str">
        <f t="shared" si="1"/>
        <v>Hoàn thành tốt nhiệm vụ</v>
      </c>
      <c r="H26" s="24">
        <f t="shared" si="2"/>
        <v>7.5</v>
      </c>
      <c r="I26" s="24" t="str">
        <f t="shared" si="3"/>
        <v>Hoàn thành tốt nhiệm vụ</v>
      </c>
      <c r="J26" s="24" t="str">
        <f t="shared" ref="J26" si="5">IF(G26="Hoàn thành nhiệm vụ","Không đạt LĐTT",IF(OR(I26="Hoàn thành xuất sắc nhiệm vụ",I26="Hoàn thành tốt nhiệm vụ"),"Đạt LĐTT","Không đạt LĐTT"))</f>
        <v>Đạt LĐTT</v>
      </c>
      <c r="K26" s="25"/>
    </row>
    <row r="27" spans="1:11" ht="33" x14ac:dyDescent="0.25">
      <c r="A27" s="2" t="s">
        <v>101</v>
      </c>
      <c r="B27" s="3" t="s">
        <v>102</v>
      </c>
      <c r="C27" s="53" t="s">
        <v>105</v>
      </c>
      <c r="D27" s="36">
        <f>ROUND(AVERAGE(8,7,7,7,7),1)</f>
        <v>7.2</v>
      </c>
      <c r="E27" s="24" t="str">
        <f t="shared" ref="E27" si="6">IF(AND(8&lt;=D27,D27&lt;=10),"Hoàn thành xuất sắc nhiệm vụ",IF(AND(6&lt;D27,D27&lt;8),"Hoàn thành tốt nhiệm vụ",IF(AND(5&lt;D27,D27&lt;6),"Hoàn thành nhiệm vụ","Không hoàn thành nhiệm vụ")))</f>
        <v>Hoàn thành tốt nhiệm vụ</v>
      </c>
      <c r="F27" s="24">
        <f>'HK2'!N27</f>
        <v>6.8</v>
      </c>
      <c r="G27" s="24" t="str">
        <f t="shared" si="1"/>
        <v>Hoàn thành tốt nhiệm vụ</v>
      </c>
      <c r="H27" s="24">
        <f t="shared" si="2"/>
        <v>7</v>
      </c>
      <c r="I27" s="24" t="str">
        <f t="shared" si="3"/>
        <v>Hoàn thành tốt nhiệm vụ</v>
      </c>
      <c r="J27" s="24" t="str">
        <f t="shared" ref="J27" si="7">IF(G27="Hoàn thành nhiệm vụ","Không đạt LĐTT",IF(OR(I27="Hoàn thành xuất sắc nhiệm vụ",I27="Hoàn thành tốt nhiệm vụ"),"Đạt LĐTT","Không đạt LĐTT"))</f>
        <v>Đạt LĐTT</v>
      </c>
      <c r="K27" s="25"/>
    </row>
    <row r="29" spans="1:11" ht="16.5" x14ac:dyDescent="0.25">
      <c r="B29" s="21" t="s">
        <v>31</v>
      </c>
      <c r="C29" s="22">
        <f>COUNTIF($J$10:$J$27,"Đạt LĐTT")</f>
        <v>17</v>
      </c>
    </row>
    <row r="30" spans="1:11" ht="16.5" x14ac:dyDescent="0.25">
      <c r="B30" s="21" t="s">
        <v>32</v>
      </c>
      <c r="C30" s="22">
        <f>COUNTIF($J$10:$J$27,"Không đạt LĐTT")</f>
        <v>0</v>
      </c>
    </row>
    <row r="31" spans="1:11" ht="49.5" x14ac:dyDescent="0.25">
      <c r="B31" s="23" t="s">
        <v>33</v>
      </c>
      <c r="C31" s="22">
        <f>COUNTIF($J$10:$J$27,"Không xét LĐTT")</f>
        <v>0</v>
      </c>
    </row>
    <row r="33" spans="7:11" ht="16.5" x14ac:dyDescent="0.25">
      <c r="G33" s="19"/>
      <c r="H33" s="78" t="s">
        <v>107</v>
      </c>
      <c r="I33" s="78"/>
      <c r="J33" s="78"/>
      <c r="K33" s="78"/>
    </row>
    <row r="34" spans="7:11" ht="16.5" x14ac:dyDescent="0.25">
      <c r="G34" s="20"/>
      <c r="H34" s="61" t="s">
        <v>30</v>
      </c>
      <c r="I34" s="61"/>
      <c r="J34" s="61"/>
      <c r="K34" s="61"/>
    </row>
    <row r="41" spans="7:11" ht="16.5" x14ac:dyDescent="0.25">
      <c r="H41" s="60" t="s">
        <v>42</v>
      </c>
      <c r="I41" s="60"/>
      <c r="J41" s="60"/>
      <c r="K41" s="60"/>
    </row>
  </sheetData>
  <mergeCells count="17">
    <mergeCell ref="C7:C8"/>
    <mergeCell ref="D7:E7"/>
    <mergeCell ref="F7:G7"/>
    <mergeCell ref="H7:I7"/>
    <mergeCell ref="H41:K41"/>
    <mergeCell ref="H1:K1"/>
    <mergeCell ref="H2:K2"/>
    <mergeCell ref="A5:K5"/>
    <mergeCell ref="H33:K33"/>
    <mergeCell ref="H34:K34"/>
    <mergeCell ref="J7:J8"/>
    <mergeCell ref="K7:K8"/>
    <mergeCell ref="A1:D1"/>
    <mergeCell ref="A2:D2"/>
    <mergeCell ref="A3:D3"/>
    <mergeCell ref="A7:A8"/>
    <mergeCell ref="B7:B8"/>
  </mergeCells>
  <pageMargins left="0.43307086614173229" right="0.31496062992125984" top="0.43" bottom="0.51181102362204722" header="0.23622047244094491" footer="0.19685039370078741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Diem</vt:lpstr>
      <vt:lpstr>HK1</vt:lpstr>
      <vt:lpstr>HK2</vt:lpstr>
      <vt:lpstr>NH</vt:lpstr>
      <vt:lpstr>'HK1'!Print_Titles</vt:lpstr>
      <vt:lpstr>'HK2'!Print_Titles</vt:lpstr>
      <vt:lpstr>NH!Print_Titles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ThayLam</cp:lastModifiedBy>
  <cp:lastPrinted>2023-05-23T02:04:05Z</cp:lastPrinted>
  <dcterms:created xsi:type="dcterms:W3CDTF">2022-04-22T06:02:11Z</dcterms:created>
  <dcterms:modified xsi:type="dcterms:W3CDTF">2023-05-23T02:06:10Z</dcterms:modified>
</cp:coreProperties>
</file>