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23\"/>
    </mc:Choice>
  </mc:AlternateContent>
  <bookViews>
    <workbookView xWindow="-120" yWindow="-120" windowWidth="20730" windowHeight="11160" tabRatio="846" activeTab="1"/>
  </bookViews>
  <sheets>
    <sheet name="22C1-CNÔ1" sheetId="16" r:id="rId1"/>
    <sheet name="22C1-CNÔ2" sheetId="17" r:id="rId2"/>
    <sheet name="22C1-CNÔ3" sheetId="18" r:id="rId3"/>
    <sheet name="22C1-CNÔ4" sheetId="19" r:id="rId4"/>
    <sheet name="22C1-CNÔ5" sheetId="20" r:id="rId5"/>
    <sheet name="22C1-CNÔ6" sheetId="21" r:id="rId6"/>
    <sheet name="22C1-CNÔ7" sheetId="22" r:id="rId7"/>
    <sheet name="22C1-CNÔ8" sheetId="23" r:id="rId8"/>
    <sheet name="22C1-CNÔ9" sheetId="24" r:id="rId9"/>
    <sheet name="22C1-CNÔ10" sheetId="25" r:id="rId10"/>
    <sheet name="22C3-CNÔ1" sheetId="26" r:id="rId11"/>
    <sheet name="22C3-CNÔ2" sheetId="27" r:id="rId12"/>
    <sheet name="22C3-CNÔ3" sheetId="28" r:id="rId13"/>
    <sheet name="22C6-CNÔ1" sheetId="29" r:id="rId14"/>
    <sheet name="22T2-CNÔ1" sheetId="30" r:id="rId15"/>
  </sheets>
  <calcPr calcId="162913"/>
</workbook>
</file>

<file path=xl/calcChain.xml><?xml version="1.0" encoding="utf-8"?>
<calcChain xmlns="http://schemas.openxmlformats.org/spreadsheetml/2006/main">
  <c r="G61" i="17" l="1"/>
  <c r="G18" i="26"/>
  <c r="G42" i="28"/>
  <c r="G33" i="28"/>
  <c r="G26" i="28"/>
  <c r="G14" i="27"/>
  <c r="G34" i="25"/>
  <c r="G23" i="25"/>
  <c r="F33" i="29"/>
  <c r="F34" i="29"/>
  <c r="F35" i="29"/>
  <c r="F36" i="29"/>
  <c r="F37" i="29"/>
  <c r="F32" i="29"/>
  <c r="F48" i="28"/>
  <c r="F49" i="28"/>
  <c r="F50" i="28"/>
  <c r="F51" i="28"/>
  <c r="F52" i="28"/>
  <c r="F47" i="28"/>
  <c r="F45" i="27"/>
  <c r="F46" i="27"/>
  <c r="F47" i="27"/>
  <c r="F48" i="27"/>
  <c r="F49" i="27"/>
  <c r="F44" i="27"/>
  <c r="F45" i="26"/>
  <c r="F46" i="26"/>
  <c r="F47" i="26"/>
  <c r="F48" i="26"/>
  <c r="F49" i="26"/>
  <c r="F44" i="26"/>
  <c r="F44" i="25"/>
  <c r="F45" i="25"/>
  <c r="F46" i="25"/>
  <c r="F47" i="25"/>
  <c r="F48" i="25"/>
  <c r="F43" i="25"/>
  <c r="F47" i="24"/>
  <c r="F48" i="24"/>
  <c r="F49" i="24"/>
  <c r="F50" i="24"/>
  <c r="F51" i="24"/>
  <c r="F46" i="24"/>
  <c r="F60" i="23"/>
  <c r="F61" i="23"/>
  <c r="F62" i="23"/>
  <c r="F63" i="23"/>
  <c r="F64" i="23"/>
  <c r="F59" i="23"/>
  <c r="F60" i="22"/>
  <c r="F61" i="22"/>
  <c r="F62" i="22"/>
  <c r="F63" i="22"/>
  <c r="F64" i="22"/>
  <c r="F59" i="22"/>
  <c r="F57" i="21"/>
  <c r="F58" i="21"/>
  <c r="F59" i="21"/>
  <c r="F60" i="21"/>
  <c r="F61" i="21"/>
  <c r="F56" i="21"/>
  <c r="F56" i="20"/>
  <c r="F57" i="20"/>
  <c r="F58" i="20"/>
  <c r="F59" i="20"/>
  <c r="F60" i="20"/>
  <c r="F55" i="20"/>
  <c r="F63" i="19"/>
  <c r="F64" i="19"/>
  <c r="F65" i="19"/>
  <c r="F66" i="19"/>
  <c r="F67" i="19"/>
  <c r="F62" i="19"/>
  <c r="F66" i="18"/>
  <c r="F67" i="18"/>
  <c r="F68" i="18"/>
  <c r="F69" i="18"/>
  <c r="F70" i="18"/>
  <c r="F65" i="18"/>
  <c r="F66" i="16"/>
  <c r="F67" i="16"/>
  <c r="F68" i="16"/>
  <c r="F69" i="16"/>
  <c r="F70" i="16"/>
  <c r="F65" i="16"/>
  <c r="P28" i="30"/>
  <c r="O28" i="30"/>
  <c r="N28" i="30"/>
  <c r="M28" i="30"/>
  <c r="F28" i="30"/>
  <c r="P27" i="30"/>
  <c r="O27" i="30"/>
  <c r="N27" i="30"/>
  <c r="M27" i="30"/>
  <c r="F27" i="30"/>
  <c r="P26" i="30"/>
  <c r="O26" i="30"/>
  <c r="N26" i="30"/>
  <c r="M26" i="30"/>
  <c r="F26" i="30"/>
  <c r="P25" i="30"/>
  <c r="O25" i="30"/>
  <c r="N25" i="30"/>
  <c r="M25" i="30"/>
  <c r="F25" i="30"/>
  <c r="P24" i="30"/>
  <c r="O24" i="30"/>
  <c r="N24" i="30"/>
  <c r="M24" i="30"/>
  <c r="F24" i="30"/>
  <c r="P23" i="30"/>
  <c r="O23" i="30"/>
  <c r="N23" i="30"/>
  <c r="M23" i="30"/>
  <c r="F23" i="30"/>
  <c r="P22" i="30"/>
  <c r="O22" i="30"/>
  <c r="N22" i="30"/>
  <c r="M22" i="30"/>
  <c r="F22" i="30"/>
  <c r="P21" i="30"/>
  <c r="O21" i="30"/>
  <c r="N21" i="30"/>
  <c r="M21" i="30"/>
  <c r="F21" i="30"/>
  <c r="P20" i="30"/>
  <c r="O20" i="30"/>
  <c r="N20" i="30"/>
  <c r="M20" i="30"/>
  <c r="F20" i="30"/>
  <c r="P19" i="30"/>
  <c r="O19" i="30"/>
  <c r="N19" i="30"/>
  <c r="M19" i="30"/>
  <c r="F19" i="30"/>
  <c r="P18" i="30"/>
  <c r="O18" i="30"/>
  <c r="N18" i="30"/>
  <c r="M18" i="30"/>
  <c r="F18" i="30"/>
  <c r="P17" i="30"/>
  <c r="O17" i="30"/>
  <c r="N17" i="30"/>
  <c r="M17" i="30"/>
  <c r="F17" i="30"/>
  <c r="P16" i="30"/>
  <c r="O16" i="30"/>
  <c r="N16" i="30"/>
  <c r="M16" i="30"/>
  <c r="F16" i="30"/>
  <c r="P15" i="30"/>
  <c r="O15" i="30"/>
  <c r="N15" i="30"/>
  <c r="M15" i="30"/>
  <c r="F15" i="30"/>
  <c r="P14" i="30"/>
  <c r="O14" i="30"/>
  <c r="N14" i="30"/>
  <c r="M14" i="30"/>
  <c r="F14" i="30"/>
  <c r="P13" i="30"/>
  <c r="O13" i="30"/>
  <c r="N13" i="30"/>
  <c r="M13" i="30"/>
  <c r="F13" i="30"/>
  <c r="P12" i="30"/>
  <c r="O12" i="30"/>
  <c r="N12" i="30"/>
  <c r="M12" i="30"/>
  <c r="F12" i="30"/>
  <c r="P28" i="29"/>
  <c r="O28" i="29"/>
  <c r="N28" i="29"/>
  <c r="M28" i="29"/>
  <c r="F28" i="29"/>
  <c r="P27" i="29"/>
  <c r="O27" i="29"/>
  <c r="N27" i="29"/>
  <c r="M27" i="29"/>
  <c r="F27" i="29"/>
  <c r="P26" i="29"/>
  <c r="O26" i="29"/>
  <c r="N26" i="29"/>
  <c r="M26" i="29"/>
  <c r="F26" i="29"/>
  <c r="P25" i="29"/>
  <c r="O25" i="29"/>
  <c r="N25" i="29"/>
  <c r="M25" i="29"/>
  <c r="F25" i="29"/>
  <c r="P24" i="29"/>
  <c r="O24" i="29"/>
  <c r="N24" i="29"/>
  <c r="G24" i="29" s="1"/>
  <c r="H24" i="29" s="1"/>
  <c r="M24" i="29"/>
  <c r="F24" i="29"/>
  <c r="P23" i="29"/>
  <c r="O23" i="29"/>
  <c r="N23" i="29"/>
  <c r="M23" i="29"/>
  <c r="F23" i="29"/>
  <c r="P22" i="29"/>
  <c r="O22" i="29"/>
  <c r="N22" i="29"/>
  <c r="M22" i="29"/>
  <c r="F22" i="29"/>
  <c r="P21" i="29"/>
  <c r="O21" i="29"/>
  <c r="N21" i="29"/>
  <c r="M21" i="29"/>
  <c r="F21" i="29"/>
  <c r="P20" i="29"/>
  <c r="O20" i="29"/>
  <c r="N20" i="29"/>
  <c r="M20" i="29"/>
  <c r="F20" i="29"/>
  <c r="P19" i="29"/>
  <c r="O19" i="29"/>
  <c r="N19" i="29"/>
  <c r="M19" i="29"/>
  <c r="F19" i="29"/>
  <c r="P18" i="29"/>
  <c r="O18" i="29"/>
  <c r="N18" i="29"/>
  <c r="M18" i="29"/>
  <c r="F18" i="29"/>
  <c r="P17" i="29"/>
  <c r="O17" i="29"/>
  <c r="N17" i="29"/>
  <c r="M17" i="29"/>
  <c r="F17" i="29"/>
  <c r="P16" i="29"/>
  <c r="O16" i="29"/>
  <c r="N16" i="29"/>
  <c r="M16" i="29"/>
  <c r="F16" i="29"/>
  <c r="P15" i="29"/>
  <c r="O15" i="29"/>
  <c r="N15" i="29"/>
  <c r="M15" i="29"/>
  <c r="F15" i="29"/>
  <c r="P14" i="29"/>
  <c r="O14" i="29"/>
  <c r="N14" i="29"/>
  <c r="M14" i="29"/>
  <c r="F14" i="29"/>
  <c r="P13" i="29"/>
  <c r="O13" i="29"/>
  <c r="N13" i="29"/>
  <c r="M13" i="29"/>
  <c r="F13" i="29"/>
  <c r="P12" i="29"/>
  <c r="O12" i="29"/>
  <c r="N12" i="29"/>
  <c r="M12" i="29"/>
  <c r="F12" i="29"/>
  <c r="P43" i="28"/>
  <c r="O43" i="28"/>
  <c r="N43" i="28"/>
  <c r="M43" i="28"/>
  <c r="F43" i="28"/>
  <c r="P42" i="28"/>
  <c r="O42" i="28"/>
  <c r="N42" i="28"/>
  <c r="M42" i="28"/>
  <c r="F42" i="28"/>
  <c r="P41" i="28"/>
  <c r="O41" i="28"/>
  <c r="N41" i="28"/>
  <c r="M41" i="28"/>
  <c r="F41" i="28"/>
  <c r="P40" i="28"/>
  <c r="O40" i="28"/>
  <c r="N40" i="28"/>
  <c r="M40" i="28"/>
  <c r="F40" i="28"/>
  <c r="P39" i="28"/>
  <c r="O39" i="28"/>
  <c r="N39" i="28"/>
  <c r="M39" i="28"/>
  <c r="G39" i="28" s="1"/>
  <c r="H39" i="28" s="1"/>
  <c r="F39" i="28"/>
  <c r="P38" i="28"/>
  <c r="O38" i="28"/>
  <c r="N38" i="28"/>
  <c r="M38" i="28"/>
  <c r="F38" i="28"/>
  <c r="P37" i="28"/>
  <c r="O37" i="28"/>
  <c r="N37" i="28"/>
  <c r="M37" i="28"/>
  <c r="F37" i="28"/>
  <c r="P36" i="28"/>
  <c r="O36" i="28"/>
  <c r="N36" i="28"/>
  <c r="M36" i="28"/>
  <c r="G36" i="28" s="1"/>
  <c r="H36" i="28" s="1"/>
  <c r="F36" i="28"/>
  <c r="P35" i="28"/>
  <c r="O35" i="28"/>
  <c r="N35" i="28"/>
  <c r="M35" i="28"/>
  <c r="F35" i="28"/>
  <c r="P34" i="28"/>
  <c r="O34" i="28"/>
  <c r="N34" i="28"/>
  <c r="M34" i="28"/>
  <c r="F34" i="28"/>
  <c r="P33" i="28"/>
  <c r="O33" i="28"/>
  <c r="N33" i="28"/>
  <c r="M33" i="28"/>
  <c r="F33" i="28"/>
  <c r="P32" i="28"/>
  <c r="O32" i="28"/>
  <c r="N32" i="28"/>
  <c r="M32" i="28"/>
  <c r="G32" i="28" s="1"/>
  <c r="H32" i="28" s="1"/>
  <c r="F32" i="28"/>
  <c r="P31" i="28"/>
  <c r="O31" i="28"/>
  <c r="N31" i="28"/>
  <c r="M31" i="28"/>
  <c r="F31" i="28"/>
  <c r="P30" i="28"/>
  <c r="O30" i="28"/>
  <c r="N30" i="28"/>
  <c r="M30" i="28"/>
  <c r="F30" i="28"/>
  <c r="P29" i="28"/>
  <c r="O29" i="28"/>
  <c r="N29" i="28"/>
  <c r="M29" i="28"/>
  <c r="F29" i="28"/>
  <c r="P28" i="28"/>
  <c r="O28" i="28"/>
  <c r="N28" i="28"/>
  <c r="M28" i="28"/>
  <c r="G28" i="28" s="1"/>
  <c r="H28" i="28" s="1"/>
  <c r="F28" i="28"/>
  <c r="P27" i="28"/>
  <c r="O27" i="28"/>
  <c r="N27" i="28"/>
  <c r="M27" i="28"/>
  <c r="F27" i="28"/>
  <c r="P26" i="28"/>
  <c r="O26" i="28"/>
  <c r="N26" i="28"/>
  <c r="M26" i="28"/>
  <c r="F26" i="28"/>
  <c r="P25" i="28"/>
  <c r="O25" i="28"/>
  <c r="N25" i="28"/>
  <c r="M25" i="28"/>
  <c r="F25" i="28"/>
  <c r="P24" i="28"/>
  <c r="O24" i="28"/>
  <c r="N24" i="28"/>
  <c r="M24" i="28"/>
  <c r="F24" i="28"/>
  <c r="P23" i="28"/>
  <c r="O23" i="28"/>
  <c r="N23" i="28"/>
  <c r="M23" i="28"/>
  <c r="F23" i="28"/>
  <c r="P22" i="28"/>
  <c r="O22" i="28"/>
  <c r="N22" i="28"/>
  <c r="M22" i="28"/>
  <c r="F22" i="28"/>
  <c r="P21" i="28"/>
  <c r="O21" i="28"/>
  <c r="N21" i="28"/>
  <c r="M21" i="28"/>
  <c r="F21" i="28"/>
  <c r="P20" i="28"/>
  <c r="O20" i="28"/>
  <c r="N20" i="28"/>
  <c r="M20" i="28"/>
  <c r="F20" i="28"/>
  <c r="P19" i="28"/>
  <c r="O19" i="28"/>
  <c r="N19" i="28"/>
  <c r="M19" i="28"/>
  <c r="F19" i="28"/>
  <c r="P18" i="28"/>
  <c r="O18" i="28"/>
  <c r="N18" i="28"/>
  <c r="M18" i="28"/>
  <c r="F18" i="28"/>
  <c r="P17" i="28"/>
  <c r="O17" i="28"/>
  <c r="N17" i="28"/>
  <c r="M17" i="28"/>
  <c r="F17" i="28"/>
  <c r="P16" i="28"/>
  <c r="O16" i="28"/>
  <c r="N16" i="28"/>
  <c r="M16" i="28"/>
  <c r="F16" i="28"/>
  <c r="P15" i="28"/>
  <c r="O15" i="28"/>
  <c r="N15" i="28"/>
  <c r="M15" i="28"/>
  <c r="F15" i="28"/>
  <c r="P14" i="28"/>
  <c r="O14" i="28"/>
  <c r="N14" i="28"/>
  <c r="M14" i="28"/>
  <c r="F14" i="28"/>
  <c r="P13" i="28"/>
  <c r="O13" i="28"/>
  <c r="N13" i="28"/>
  <c r="M13" i="28"/>
  <c r="F13" i="28"/>
  <c r="P12" i="28"/>
  <c r="O12" i="28"/>
  <c r="N12" i="28"/>
  <c r="M12" i="28"/>
  <c r="F12" i="28"/>
  <c r="P40" i="27"/>
  <c r="O40" i="27"/>
  <c r="N40" i="27"/>
  <c r="M40" i="27"/>
  <c r="F40" i="27"/>
  <c r="P39" i="27"/>
  <c r="O39" i="27"/>
  <c r="N39" i="27"/>
  <c r="M39" i="27"/>
  <c r="F39" i="27"/>
  <c r="P38" i="27"/>
  <c r="O38" i="27"/>
  <c r="N38" i="27"/>
  <c r="M38" i="27"/>
  <c r="F38" i="27"/>
  <c r="P37" i="27"/>
  <c r="O37" i="27"/>
  <c r="N37" i="27"/>
  <c r="M37" i="27"/>
  <c r="F37" i="27"/>
  <c r="P36" i="27"/>
  <c r="O36" i="27"/>
  <c r="N36" i="27"/>
  <c r="M36" i="27"/>
  <c r="F36" i="27"/>
  <c r="P35" i="27"/>
  <c r="O35" i="27"/>
  <c r="N35" i="27"/>
  <c r="M35" i="27"/>
  <c r="F35" i="27"/>
  <c r="P34" i="27"/>
  <c r="O34" i="27"/>
  <c r="N34" i="27"/>
  <c r="M34" i="27"/>
  <c r="F34" i="27"/>
  <c r="P33" i="27"/>
  <c r="O33" i="27"/>
  <c r="N33" i="27"/>
  <c r="M33" i="27"/>
  <c r="F33" i="27"/>
  <c r="P32" i="27"/>
  <c r="O32" i="27"/>
  <c r="N32" i="27"/>
  <c r="M32" i="27"/>
  <c r="F32" i="27"/>
  <c r="P31" i="27"/>
  <c r="O31" i="27"/>
  <c r="N31" i="27"/>
  <c r="M31" i="27"/>
  <c r="F31" i="27"/>
  <c r="P30" i="27"/>
  <c r="O30" i="27"/>
  <c r="N30" i="27"/>
  <c r="M30" i="27"/>
  <c r="F30" i="27"/>
  <c r="P29" i="27"/>
  <c r="O29" i="27"/>
  <c r="N29" i="27"/>
  <c r="M29" i="27"/>
  <c r="F29" i="27"/>
  <c r="P28" i="27"/>
  <c r="O28" i="27"/>
  <c r="N28" i="27"/>
  <c r="M28" i="27"/>
  <c r="F28" i="27"/>
  <c r="P27" i="27"/>
  <c r="O27" i="27"/>
  <c r="N27" i="27"/>
  <c r="M27" i="27"/>
  <c r="F27" i="27"/>
  <c r="P26" i="27"/>
  <c r="O26" i="27"/>
  <c r="N26" i="27"/>
  <c r="M26" i="27"/>
  <c r="F26" i="27"/>
  <c r="P25" i="27"/>
  <c r="O25" i="27"/>
  <c r="N25" i="27"/>
  <c r="M25" i="27"/>
  <c r="F25" i="27"/>
  <c r="P24" i="27"/>
  <c r="O24" i="27"/>
  <c r="N24" i="27"/>
  <c r="M24" i="27"/>
  <c r="F24" i="27"/>
  <c r="P23" i="27"/>
  <c r="O23" i="27"/>
  <c r="N23" i="27"/>
  <c r="M23" i="27"/>
  <c r="F23" i="27"/>
  <c r="P22" i="27"/>
  <c r="N22" i="27"/>
  <c r="M22" i="27"/>
  <c r="F22" i="27"/>
  <c r="P21" i="27"/>
  <c r="O21" i="27"/>
  <c r="N21" i="27"/>
  <c r="M21" i="27"/>
  <c r="F21" i="27"/>
  <c r="P20" i="27"/>
  <c r="O20" i="27"/>
  <c r="N20" i="27"/>
  <c r="M20" i="27"/>
  <c r="F20" i="27"/>
  <c r="P19" i="27"/>
  <c r="O19" i="27"/>
  <c r="N19" i="27"/>
  <c r="M19" i="27"/>
  <c r="F19" i="27"/>
  <c r="P18" i="27"/>
  <c r="O18" i="27"/>
  <c r="N18" i="27"/>
  <c r="M18" i="27"/>
  <c r="G18" i="27" s="1"/>
  <c r="H18" i="27" s="1"/>
  <c r="F18" i="27"/>
  <c r="P17" i="27"/>
  <c r="O17" i="27"/>
  <c r="N17" i="27"/>
  <c r="M17" i="27"/>
  <c r="F17" i="27"/>
  <c r="P16" i="27"/>
  <c r="O16" i="27"/>
  <c r="N16" i="27"/>
  <c r="M16" i="27"/>
  <c r="F16" i="27"/>
  <c r="P15" i="27"/>
  <c r="O15" i="27"/>
  <c r="N15" i="27"/>
  <c r="M15" i="27"/>
  <c r="F15" i="27"/>
  <c r="P14" i="27"/>
  <c r="O14" i="27"/>
  <c r="N14" i="27"/>
  <c r="M14" i="27"/>
  <c r="F14" i="27"/>
  <c r="P13" i="27"/>
  <c r="O13" i="27"/>
  <c r="N13" i="27"/>
  <c r="M13" i="27"/>
  <c r="F13" i="27"/>
  <c r="P12" i="27"/>
  <c r="O12" i="27"/>
  <c r="N12" i="27"/>
  <c r="M12" i="27"/>
  <c r="F12" i="27"/>
  <c r="P40" i="26"/>
  <c r="O40" i="26"/>
  <c r="N40" i="26"/>
  <c r="M40" i="26"/>
  <c r="F40" i="26"/>
  <c r="P39" i="26"/>
  <c r="O39" i="26"/>
  <c r="N39" i="26"/>
  <c r="M39" i="26"/>
  <c r="G39" i="26" s="1"/>
  <c r="H39" i="26" s="1"/>
  <c r="F39" i="26"/>
  <c r="P38" i="26"/>
  <c r="O38" i="26"/>
  <c r="N38" i="26"/>
  <c r="M38" i="26"/>
  <c r="F38" i="26"/>
  <c r="P37" i="26"/>
  <c r="O37" i="26"/>
  <c r="N37" i="26"/>
  <c r="M37" i="26"/>
  <c r="F37" i="26"/>
  <c r="P36" i="26"/>
  <c r="O36" i="26"/>
  <c r="N36" i="26"/>
  <c r="M36" i="26"/>
  <c r="F36" i="26"/>
  <c r="P35" i="26"/>
  <c r="O35" i="26"/>
  <c r="N35" i="26"/>
  <c r="M35" i="26"/>
  <c r="F35" i="26"/>
  <c r="P34" i="26"/>
  <c r="O34" i="26"/>
  <c r="N34" i="26"/>
  <c r="M34" i="26"/>
  <c r="F34" i="26"/>
  <c r="P33" i="26"/>
  <c r="O33" i="26"/>
  <c r="N33" i="26"/>
  <c r="M33" i="26"/>
  <c r="F33" i="26"/>
  <c r="P32" i="26"/>
  <c r="O32" i="26"/>
  <c r="N32" i="26"/>
  <c r="M32" i="26"/>
  <c r="F32" i="26"/>
  <c r="P31" i="26"/>
  <c r="O31" i="26"/>
  <c r="N31" i="26"/>
  <c r="M31" i="26"/>
  <c r="F31" i="26"/>
  <c r="P30" i="26"/>
  <c r="O30" i="26"/>
  <c r="N30" i="26"/>
  <c r="M30" i="26"/>
  <c r="F30" i="26"/>
  <c r="P29" i="26"/>
  <c r="O29" i="26"/>
  <c r="N29" i="26"/>
  <c r="M29" i="26"/>
  <c r="F29" i="26"/>
  <c r="P28" i="26"/>
  <c r="O28" i="26"/>
  <c r="N28" i="26"/>
  <c r="M28" i="26"/>
  <c r="F28" i="26"/>
  <c r="P27" i="26"/>
  <c r="O27" i="26"/>
  <c r="N27" i="26"/>
  <c r="M27" i="26"/>
  <c r="F27" i="26"/>
  <c r="P26" i="26"/>
  <c r="O26" i="26"/>
  <c r="N26" i="26"/>
  <c r="M26" i="26"/>
  <c r="F26" i="26"/>
  <c r="P25" i="26"/>
  <c r="O25" i="26"/>
  <c r="N25" i="26"/>
  <c r="M25" i="26"/>
  <c r="F25" i="26"/>
  <c r="P24" i="26"/>
  <c r="O24" i="26"/>
  <c r="N24" i="26"/>
  <c r="M24" i="26"/>
  <c r="F24" i="26"/>
  <c r="P23" i="26"/>
  <c r="O23" i="26"/>
  <c r="N23" i="26"/>
  <c r="M23" i="26"/>
  <c r="F23" i="26"/>
  <c r="P22" i="26"/>
  <c r="O22" i="26"/>
  <c r="N22" i="26"/>
  <c r="M22" i="26"/>
  <c r="F22" i="26"/>
  <c r="P21" i="26"/>
  <c r="O21" i="26"/>
  <c r="N21" i="26"/>
  <c r="M21" i="26"/>
  <c r="F21" i="26"/>
  <c r="P20" i="26"/>
  <c r="O20" i="26"/>
  <c r="N20" i="26"/>
  <c r="M20" i="26"/>
  <c r="F20" i="26"/>
  <c r="P19" i="26"/>
  <c r="O19" i="26"/>
  <c r="N19" i="26"/>
  <c r="M19" i="26"/>
  <c r="F19" i="26"/>
  <c r="P18" i="26"/>
  <c r="O18" i="26"/>
  <c r="N18" i="26"/>
  <c r="M18" i="26"/>
  <c r="F18" i="26"/>
  <c r="P17" i="26"/>
  <c r="O17" i="26"/>
  <c r="N17" i="26"/>
  <c r="M17" i="26"/>
  <c r="F17" i="26"/>
  <c r="P16" i="26"/>
  <c r="O16" i="26"/>
  <c r="N16" i="26"/>
  <c r="M16" i="26"/>
  <c r="F16" i="26"/>
  <c r="P15" i="26"/>
  <c r="O15" i="26"/>
  <c r="N15" i="26"/>
  <c r="M15" i="26"/>
  <c r="F15" i="26"/>
  <c r="P14" i="26"/>
  <c r="O14" i="26"/>
  <c r="N14" i="26"/>
  <c r="M14" i="26"/>
  <c r="F14" i="26"/>
  <c r="P13" i="26"/>
  <c r="O13" i="26"/>
  <c r="N13" i="26"/>
  <c r="M13" i="26"/>
  <c r="F13" i="26"/>
  <c r="P12" i="26"/>
  <c r="O12" i="26"/>
  <c r="N12" i="26"/>
  <c r="M12" i="26"/>
  <c r="F12" i="26"/>
  <c r="P39" i="25"/>
  <c r="O39" i="25"/>
  <c r="N39" i="25"/>
  <c r="M39" i="25"/>
  <c r="F39" i="25"/>
  <c r="P38" i="25"/>
  <c r="O38" i="25"/>
  <c r="N38" i="25"/>
  <c r="M38" i="25"/>
  <c r="F38" i="25"/>
  <c r="P37" i="25"/>
  <c r="O37" i="25"/>
  <c r="N37" i="25"/>
  <c r="M37" i="25"/>
  <c r="F37" i="25"/>
  <c r="P36" i="25"/>
  <c r="O36" i="25"/>
  <c r="N36" i="25"/>
  <c r="M36" i="25"/>
  <c r="G36" i="25" s="1"/>
  <c r="H36" i="25" s="1"/>
  <c r="F36" i="25"/>
  <c r="P35" i="25"/>
  <c r="O35" i="25"/>
  <c r="N35" i="25"/>
  <c r="M35" i="25"/>
  <c r="F35" i="25"/>
  <c r="P34" i="25"/>
  <c r="O34" i="25"/>
  <c r="N34" i="25"/>
  <c r="M34" i="25"/>
  <c r="F34" i="25"/>
  <c r="P33" i="25"/>
  <c r="O33" i="25"/>
  <c r="N33" i="25"/>
  <c r="M33" i="25"/>
  <c r="F33" i="25"/>
  <c r="P32" i="25"/>
  <c r="O32" i="25"/>
  <c r="N32" i="25"/>
  <c r="M32" i="25"/>
  <c r="G32" i="25" s="1"/>
  <c r="H32" i="25" s="1"/>
  <c r="F32" i="25"/>
  <c r="P31" i="25"/>
  <c r="O31" i="25"/>
  <c r="N31" i="25"/>
  <c r="M31" i="25"/>
  <c r="F31" i="25"/>
  <c r="P30" i="25"/>
  <c r="O30" i="25"/>
  <c r="N30" i="25"/>
  <c r="M30" i="25"/>
  <c r="F30" i="25"/>
  <c r="P29" i="25"/>
  <c r="O29" i="25"/>
  <c r="N29" i="25"/>
  <c r="M29" i="25"/>
  <c r="F29" i="25"/>
  <c r="P28" i="25"/>
  <c r="O28" i="25"/>
  <c r="N28" i="25"/>
  <c r="M28" i="25"/>
  <c r="F28" i="25"/>
  <c r="P27" i="25"/>
  <c r="O27" i="25"/>
  <c r="N27" i="25"/>
  <c r="M27" i="25"/>
  <c r="F27" i="25"/>
  <c r="P26" i="25"/>
  <c r="O26" i="25"/>
  <c r="N26" i="25"/>
  <c r="M26" i="25"/>
  <c r="F26" i="25"/>
  <c r="P25" i="25"/>
  <c r="O25" i="25"/>
  <c r="N25" i="25"/>
  <c r="M25" i="25"/>
  <c r="F25" i="25"/>
  <c r="P24" i="25"/>
  <c r="O24" i="25"/>
  <c r="N24" i="25"/>
  <c r="M24" i="25"/>
  <c r="F24" i="25"/>
  <c r="P23" i="25"/>
  <c r="O23" i="25"/>
  <c r="N23" i="25"/>
  <c r="M23" i="25"/>
  <c r="F23" i="25"/>
  <c r="P22" i="25"/>
  <c r="O22" i="25"/>
  <c r="N22" i="25"/>
  <c r="M22" i="25"/>
  <c r="F22" i="25"/>
  <c r="P21" i="25"/>
  <c r="O21" i="25"/>
  <c r="N21" i="25"/>
  <c r="M21" i="25"/>
  <c r="F21" i="25"/>
  <c r="P20" i="25"/>
  <c r="O20" i="25"/>
  <c r="N20" i="25"/>
  <c r="M20" i="25"/>
  <c r="F20" i="25"/>
  <c r="P19" i="25"/>
  <c r="O19" i="25"/>
  <c r="N19" i="25"/>
  <c r="M19" i="25"/>
  <c r="F19" i="25"/>
  <c r="P18" i="25"/>
  <c r="O18" i="25"/>
  <c r="N18" i="25"/>
  <c r="M18" i="25"/>
  <c r="F18" i="25"/>
  <c r="P17" i="25"/>
  <c r="O17" i="25"/>
  <c r="N17" i="25"/>
  <c r="M17" i="25"/>
  <c r="F17" i="25"/>
  <c r="P16" i="25"/>
  <c r="O16" i="25"/>
  <c r="N16" i="25"/>
  <c r="M16" i="25"/>
  <c r="F16" i="25"/>
  <c r="P15" i="25"/>
  <c r="O15" i="25"/>
  <c r="N15" i="25"/>
  <c r="M15" i="25"/>
  <c r="F15" i="25"/>
  <c r="P14" i="25"/>
  <c r="O14" i="25"/>
  <c r="N14" i="25"/>
  <c r="M14" i="25"/>
  <c r="F14" i="25"/>
  <c r="P13" i="25"/>
  <c r="O13" i="25"/>
  <c r="N13" i="25"/>
  <c r="M13" i="25"/>
  <c r="F13" i="25"/>
  <c r="P12" i="25"/>
  <c r="O12" i="25"/>
  <c r="N12" i="25"/>
  <c r="M12" i="25"/>
  <c r="F12" i="25"/>
  <c r="P42" i="24"/>
  <c r="O42" i="24"/>
  <c r="N42" i="24"/>
  <c r="M42" i="24"/>
  <c r="F42" i="24"/>
  <c r="P41" i="24"/>
  <c r="O41" i="24"/>
  <c r="N41" i="24"/>
  <c r="M41" i="24"/>
  <c r="F41" i="24"/>
  <c r="P40" i="24"/>
  <c r="O40" i="24"/>
  <c r="N40" i="24"/>
  <c r="M40" i="24"/>
  <c r="F40" i="24"/>
  <c r="P39" i="24"/>
  <c r="O39" i="24"/>
  <c r="N39" i="24"/>
  <c r="M39" i="24"/>
  <c r="F39" i="24"/>
  <c r="P38" i="24"/>
  <c r="O38" i="24"/>
  <c r="N38" i="24"/>
  <c r="M38" i="24"/>
  <c r="F38" i="24"/>
  <c r="P37" i="24"/>
  <c r="O37" i="24"/>
  <c r="N37" i="24"/>
  <c r="M37" i="24"/>
  <c r="F37" i="24"/>
  <c r="P36" i="24"/>
  <c r="O36" i="24"/>
  <c r="N36" i="24"/>
  <c r="M36" i="24"/>
  <c r="F36" i="24"/>
  <c r="P35" i="24"/>
  <c r="O35" i="24"/>
  <c r="N35" i="24"/>
  <c r="M35" i="24"/>
  <c r="F35" i="24"/>
  <c r="P34" i="24"/>
  <c r="O34" i="24"/>
  <c r="N34" i="24"/>
  <c r="M34" i="24"/>
  <c r="F34" i="24"/>
  <c r="P33" i="24"/>
  <c r="O33" i="24"/>
  <c r="N33" i="24"/>
  <c r="M33" i="24"/>
  <c r="F33" i="24"/>
  <c r="P32" i="24"/>
  <c r="O32" i="24"/>
  <c r="N32" i="24"/>
  <c r="M32" i="24"/>
  <c r="F32" i="24"/>
  <c r="P31" i="24"/>
  <c r="O31" i="24"/>
  <c r="N31" i="24"/>
  <c r="M31" i="24"/>
  <c r="F31" i="24"/>
  <c r="P30" i="24"/>
  <c r="O30" i="24"/>
  <c r="N30" i="24"/>
  <c r="M30" i="24"/>
  <c r="F30" i="24"/>
  <c r="P29" i="24"/>
  <c r="O29" i="24"/>
  <c r="N29" i="24"/>
  <c r="M29" i="24"/>
  <c r="F29" i="24"/>
  <c r="P28" i="24"/>
  <c r="O28" i="24"/>
  <c r="N28" i="24"/>
  <c r="M28" i="24"/>
  <c r="F28" i="24"/>
  <c r="P27" i="24"/>
  <c r="O27" i="24"/>
  <c r="G27" i="24" s="1"/>
  <c r="N27" i="24"/>
  <c r="M27" i="24"/>
  <c r="F27" i="24"/>
  <c r="P26" i="24"/>
  <c r="O26" i="24"/>
  <c r="N26" i="24"/>
  <c r="M26" i="24"/>
  <c r="F26" i="24"/>
  <c r="P25" i="24"/>
  <c r="O25" i="24"/>
  <c r="N25" i="24"/>
  <c r="M25" i="24"/>
  <c r="F25" i="24"/>
  <c r="P24" i="24"/>
  <c r="O24" i="24"/>
  <c r="N24" i="24"/>
  <c r="M24" i="24"/>
  <c r="F24" i="24"/>
  <c r="P23" i="24"/>
  <c r="O23" i="24"/>
  <c r="N23" i="24"/>
  <c r="M23" i="24"/>
  <c r="F23" i="24"/>
  <c r="P22" i="24"/>
  <c r="O22" i="24"/>
  <c r="N22" i="24"/>
  <c r="M22" i="24"/>
  <c r="F22" i="24"/>
  <c r="P21" i="24"/>
  <c r="O21" i="24"/>
  <c r="N21" i="24"/>
  <c r="M21" i="24"/>
  <c r="F21" i="24"/>
  <c r="P20" i="24"/>
  <c r="O20" i="24"/>
  <c r="N20" i="24"/>
  <c r="M20" i="24"/>
  <c r="F20" i="24"/>
  <c r="P19" i="24"/>
  <c r="O19" i="24"/>
  <c r="N19" i="24"/>
  <c r="M19" i="24"/>
  <c r="F19" i="24"/>
  <c r="P18" i="24"/>
  <c r="O18" i="24"/>
  <c r="N18" i="24"/>
  <c r="M18" i="24"/>
  <c r="F18" i="24"/>
  <c r="P17" i="24"/>
  <c r="O17" i="24"/>
  <c r="N17" i="24"/>
  <c r="M17" i="24"/>
  <c r="F17" i="24"/>
  <c r="P16" i="24"/>
  <c r="O16" i="24"/>
  <c r="N16" i="24"/>
  <c r="M16" i="24"/>
  <c r="F16" i="24"/>
  <c r="P15" i="24"/>
  <c r="O15" i="24"/>
  <c r="N15" i="24"/>
  <c r="M15" i="24"/>
  <c r="F15" i="24"/>
  <c r="P14" i="24"/>
  <c r="O14" i="24"/>
  <c r="N14" i="24"/>
  <c r="M14" i="24"/>
  <c r="F14" i="24"/>
  <c r="P13" i="24"/>
  <c r="O13" i="24"/>
  <c r="N13" i="24"/>
  <c r="M13" i="24"/>
  <c r="F13" i="24"/>
  <c r="P12" i="24"/>
  <c r="O12" i="24"/>
  <c r="N12" i="24"/>
  <c r="M12" i="24"/>
  <c r="F12" i="24"/>
  <c r="P55" i="23"/>
  <c r="O55" i="23"/>
  <c r="N55" i="23"/>
  <c r="M55" i="23"/>
  <c r="F55" i="23"/>
  <c r="P54" i="23"/>
  <c r="O54" i="23"/>
  <c r="N54" i="23"/>
  <c r="M54" i="23"/>
  <c r="F54" i="23"/>
  <c r="P53" i="23"/>
  <c r="O53" i="23"/>
  <c r="N53" i="23"/>
  <c r="M53" i="23"/>
  <c r="F53" i="23"/>
  <c r="P52" i="23"/>
  <c r="O52" i="23"/>
  <c r="N52" i="23"/>
  <c r="M52" i="23"/>
  <c r="F52" i="23"/>
  <c r="P51" i="23"/>
  <c r="O51" i="23"/>
  <c r="N51" i="23"/>
  <c r="M51" i="23"/>
  <c r="F51" i="23"/>
  <c r="P50" i="23"/>
  <c r="O50" i="23"/>
  <c r="N50" i="23"/>
  <c r="M50" i="23"/>
  <c r="F50" i="23"/>
  <c r="P49" i="23"/>
  <c r="O49" i="23"/>
  <c r="N49" i="23"/>
  <c r="M49" i="23"/>
  <c r="F49" i="23"/>
  <c r="P48" i="23"/>
  <c r="O48" i="23"/>
  <c r="N48" i="23"/>
  <c r="M48" i="23"/>
  <c r="G48" i="23"/>
  <c r="H48" i="23" s="1"/>
  <c r="F48" i="23"/>
  <c r="P47" i="23"/>
  <c r="O47" i="23"/>
  <c r="N47" i="23"/>
  <c r="M47" i="23"/>
  <c r="F47" i="23"/>
  <c r="P46" i="23"/>
  <c r="O46" i="23"/>
  <c r="N46" i="23"/>
  <c r="M46" i="23"/>
  <c r="F46" i="23"/>
  <c r="P45" i="23"/>
  <c r="O45" i="23"/>
  <c r="N45" i="23"/>
  <c r="M45" i="23"/>
  <c r="F45" i="23"/>
  <c r="P44" i="23"/>
  <c r="O44" i="23"/>
  <c r="N44" i="23"/>
  <c r="M44" i="23"/>
  <c r="G44" i="23" s="1"/>
  <c r="H44" i="23" s="1"/>
  <c r="F44" i="23"/>
  <c r="P43" i="23"/>
  <c r="O43" i="23"/>
  <c r="N43" i="23"/>
  <c r="M43" i="23"/>
  <c r="F43" i="23"/>
  <c r="P42" i="23"/>
  <c r="O42" i="23"/>
  <c r="N42" i="23"/>
  <c r="M42" i="23"/>
  <c r="F42" i="23"/>
  <c r="P41" i="23"/>
  <c r="O41" i="23"/>
  <c r="N41" i="23"/>
  <c r="M41" i="23"/>
  <c r="F41" i="23"/>
  <c r="P40" i="23"/>
  <c r="O40" i="23"/>
  <c r="N40" i="23"/>
  <c r="M40" i="23"/>
  <c r="G40" i="23" s="1"/>
  <c r="H40" i="23" s="1"/>
  <c r="F40" i="23"/>
  <c r="P39" i="23"/>
  <c r="O39" i="23"/>
  <c r="N39" i="23"/>
  <c r="M39" i="23"/>
  <c r="F39" i="23"/>
  <c r="P38" i="23"/>
  <c r="O38" i="23"/>
  <c r="N38" i="23"/>
  <c r="M38" i="23"/>
  <c r="F38" i="23"/>
  <c r="P37" i="23"/>
  <c r="O37" i="23"/>
  <c r="N37" i="23"/>
  <c r="M37" i="23"/>
  <c r="F37" i="23"/>
  <c r="P36" i="23"/>
  <c r="O36" i="23"/>
  <c r="N36" i="23"/>
  <c r="M36" i="23"/>
  <c r="F36" i="23"/>
  <c r="P35" i="23"/>
  <c r="O35" i="23"/>
  <c r="N35" i="23"/>
  <c r="M35" i="23"/>
  <c r="F35" i="23"/>
  <c r="P34" i="23"/>
  <c r="O34" i="23"/>
  <c r="N34" i="23"/>
  <c r="M34" i="23"/>
  <c r="F34" i="23"/>
  <c r="P33" i="23"/>
  <c r="O33" i="23"/>
  <c r="N33" i="23"/>
  <c r="M33" i="23"/>
  <c r="F33" i="23"/>
  <c r="P32" i="23"/>
  <c r="O32" i="23"/>
  <c r="N32" i="23"/>
  <c r="M32" i="23"/>
  <c r="F32" i="23"/>
  <c r="P31" i="23"/>
  <c r="O31" i="23"/>
  <c r="N31" i="23"/>
  <c r="M31" i="23"/>
  <c r="F31" i="23"/>
  <c r="P30" i="23"/>
  <c r="O30" i="23"/>
  <c r="N30" i="23"/>
  <c r="M30" i="23"/>
  <c r="F30" i="23"/>
  <c r="P29" i="23"/>
  <c r="O29" i="23"/>
  <c r="N29" i="23"/>
  <c r="M29" i="23"/>
  <c r="F29" i="23"/>
  <c r="P28" i="23"/>
  <c r="O28" i="23"/>
  <c r="N28" i="23"/>
  <c r="M28" i="23"/>
  <c r="F28" i="23"/>
  <c r="P27" i="23"/>
  <c r="O27" i="23"/>
  <c r="N27" i="23"/>
  <c r="M27" i="23"/>
  <c r="F27" i="23"/>
  <c r="P26" i="23"/>
  <c r="O26" i="23"/>
  <c r="N26" i="23"/>
  <c r="M26" i="23"/>
  <c r="F26" i="23"/>
  <c r="P25" i="23"/>
  <c r="O25" i="23"/>
  <c r="N25" i="23"/>
  <c r="M25" i="23"/>
  <c r="F25" i="23"/>
  <c r="P24" i="23"/>
  <c r="O24" i="23"/>
  <c r="N24" i="23"/>
  <c r="M24" i="23"/>
  <c r="F24" i="23"/>
  <c r="P23" i="23"/>
  <c r="O23" i="23"/>
  <c r="N23" i="23"/>
  <c r="M23" i="23"/>
  <c r="F23" i="23"/>
  <c r="P22" i="23"/>
  <c r="O22" i="23"/>
  <c r="N22" i="23"/>
  <c r="M22" i="23"/>
  <c r="G22" i="23" s="1"/>
  <c r="H22" i="23" s="1"/>
  <c r="F22" i="23"/>
  <c r="P21" i="23"/>
  <c r="O21" i="23"/>
  <c r="N21" i="23"/>
  <c r="M21" i="23"/>
  <c r="F21" i="23"/>
  <c r="P20" i="23"/>
  <c r="O20" i="23"/>
  <c r="N20" i="23"/>
  <c r="M20" i="23"/>
  <c r="F20" i="23"/>
  <c r="P19" i="23"/>
  <c r="O19" i="23"/>
  <c r="N19" i="23"/>
  <c r="M19" i="23"/>
  <c r="F19" i="23"/>
  <c r="P18" i="23"/>
  <c r="O18" i="23"/>
  <c r="N18" i="23"/>
  <c r="M18" i="23"/>
  <c r="F18" i="23"/>
  <c r="P17" i="23"/>
  <c r="O17" i="23"/>
  <c r="N17" i="23"/>
  <c r="M17" i="23"/>
  <c r="F17" i="23"/>
  <c r="P16" i="23"/>
  <c r="O16" i="23"/>
  <c r="N16" i="23"/>
  <c r="M16" i="23"/>
  <c r="F16" i="23"/>
  <c r="P15" i="23"/>
  <c r="O15" i="23"/>
  <c r="N15" i="23"/>
  <c r="M15" i="23"/>
  <c r="F15" i="23"/>
  <c r="P14" i="23"/>
  <c r="O14" i="23"/>
  <c r="N14" i="23"/>
  <c r="M14" i="23"/>
  <c r="F14" i="23"/>
  <c r="P13" i="23"/>
  <c r="O13" i="23"/>
  <c r="N13" i="23"/>
  <c r="M13" i="23"/>
  <c r="F13" i="23"/>
  <c r="P12" i="23"/>
  <c r="O12" i="23"/>
  <c r="N12" i="23"/>
  <c r="M12" i="23"/>
  <c r="F12" i="23"/>
  <c r="P55" i="22"/>
  <c r="O55" i="22"/>
  <c r="N55" i="22"/>
  <c r="M55" i="22"/>
  <c r="F55" i="22"/>
  <c r="P54" i="22"/>
  <c r="O54" i="22"/>
  <c r="N54" i="22"/>
  <c r="M54" i="22"/>
  <c r="F54" i="22"/>
  <c r="P53" i="22"/>
  <c r="O53" i="22"/>
  <c r="N53" i="22"/>
  <c r="M53" i="22"/>
  <c r="G53" i="22" s="1"/>
  <c r="H53" i="22" s="1"/>
  <c r="F53" i="22"/>
  <c r="P52" i="22"/>
  <c r="O52" i="22"/>
  <c r="N52" i="22"/>
  <c r="M52" i="22"/>
  <c r="F52" i="22"/>
  <c r="P51" i="22"/>
  <c r="O51" i="22"/>
  <c r="N51" i="22"/>
  <c r="M51" i="22"/>
  <c r="F51" i="22"/>
  <c r="P50" i="22"/>
  <c r="O50" i="22"/>
  <c r="N50" i="22"/>
  <c r="M50" i="22"/>
  <c r="F50" i="22"/>
  <c r="P49" i="22"/>
  <c r="O49" i="22"/>
  <c r="N49" i="22"/>
  <c r="M49" i="22"/>
  <c r="F49" i="22"/>
  <c r="P48" i="22"/>
  <c r="O48" i="22"/>
  <c r="N48" i="22"/>
  <c r="M48" i="22"/>
  <c r="F48" i="22"/>
  <c r="P47" i="22"/>
  <c r="O47" i="22"/>
  <c r="N47" i="22"/>
  <c r="M47" i="22"/>
  <c r="F47" i="22"/>
  <c r="P46" i="22"/>
  <c r="O46" i="22"/>
  <c r="N46" i="22"/>
  <c r="M46" i="22"/>
  <c r="F46" i="22"/>
  <c r="P45" i="22"/>
  <c r="O45" i="22"/>
  <c r="N45" i="22"/>
  <c r="M45" i="22"/>
  <c r="F45" i="22"/>
  <c r="P44" i="22"/>
  <c r="O44" i="22"/>
  <c r="N44" i="22"/>
  <c r="M44" i="22"/>
  <c r="F44" i="22"/>
  <c r="P43" i="22"/>
  <c r="O43" i="22"/>
  <c r="N43" i="22"/>
  <c r="M43" i="22"/>
  <c r="F43" i="22"/>
  <c r="P42" i="22"/>
  <c r="O42" i="22"/>
  <c r="N42" i="22"/>
  <c r="M42" i="22"/>
  <c r="F42" i="22"/>
  <c r="P41" i="22"/>
  <c r="O41" i="22"/>
  <c r="N41" i="22"/>
  <c r="M41" i="22"/>
  <c r="F41" i="22"/>
  <c r="P40" i="22"/>
  <c r="O40" i="22"/>
  <c r="N40" i="22"/>
  <c r="M40" i="22"/>
  <c r="F40" i="22"/>
  <c r="P39" i="22"/>
  <c r="O39" i="22"/>
  <c r="N39" i="22"/>
  <c r="M39" i="22"/>
  <c r="F39" i="22"/>
  <c r="P38" i="22"/>
  <c r="O38" i="22"/>
  <c r="N38" i="22"/>
  <c r="M38" i="22"/>
  <c r="F38" i="22"/>
  <c r="P37" i="22"/>
  <c r="O37" i="22"/>
  <c r="N37" i="22"/>
  <c r="M37" i="22"/>
  <c r="F37" i="22"/>
  <c r="P36" i="22"/>
  <c r="O36" i="22"/>
  <c r="N36" i="22"/>
  <c r="M36" i="22"/>
  <c r="F36" i="22"/>
  <c r="P35" i="22"/>
  <c r="O35" i="22"/>
  <c r="N35" i="22"/>
  <c r="M35" i="22"/>
  <c r="F35" i="22"/>
  <c r="P34" i="22"/>
  <c r="O34" i="22"/>
  <c r="N34" i="22"/>
  <c r="M34" i="22"/>
  <c r="F34" i="22"/>
  <c r="P33" i="22"/>
  <c r="O33" i="22"/>
  <c r="N33" i="22"/>
  <c r="M33" i="22"/>
  <c r="F33" i="22"/>
  <c r="P32" i="22"/>
  <c r="O32" i="22"/>
  <c r="N32" i="22"/>
  <c r="M32" i="22"/>
  <c r="F32" i="22"/>
  <c r="P31" i="22"/>
  <c r="O31" i="22"/>
  <c r="N31" i="22"/>
  <c r="M31" i="22"/>
  <c r="F31" i="22"/>
  <c r="P30" i="22"/>
  <c r="O30" i="22"/>
  <c r="N30" i="22"/>
  <c r="M30" i="22"/>
  <c r="F30" i="22"/>
  <c r="P29" i="22"/>
  <c r="O29" i="22"/>
  <c r="N29" i="22"/>
  <c r="M29" i="22"/>
  <c r="F29" i="22"/>
  <c r="P28" i="22"/>
  <c r="O28" i="22"/>
  <c r="N28" i="22"/>
  <c r="M28" i="22"/>
  <c r="F28" i="22"/>
  <c r="P27" i="22"/>
  <c r="O27" i="22"/>
  <c r="N27" i="22"/>
  <c r="M27" i="22"/>
  <c r="G27" i="22" s="1"/>
  <c r="H27" i="22" s="1"/>
  <c r="F27" i="22"/>
  <c r="P26" i="22"/>
  <c r="O26" i="22"/>
  <c r="N26" i="22"/>
  <c r="M26" i="22"/>
  <c r="F26" i="22"/>
  <c r="P25" i="22"/>
  <c r="O25" i="22"/>
  <c r="N25" i="22"/>
  <c r="M25" i="22"/>
  <c r="F25" i="22"/>
  <c r="P24" i="22"/>
  <c r="O24" i="22"/>
  <c r="N24" i="22"/>
  <c r="M24" i="22"/>
  <c r="F24" i="22"/>
  <c r="P23" i="22"/>
  <c r="O23" i="22"/>
  <c r="N23" i="22"/>
  <c r="M23" i="22"/>
  <c r="F23" i="22"/>
  <c r="P22" i="22"/>
  <c r="O22" i="22"/>
  <c r="N22" i="22"/>
  <c r="M22" i="22"/>
  <c r="F22" i="22"/>
  <c r="P21" i="22"/>
  <c r="O21" i="22"/>
  <c r="N21" i="22"/>
  <c r="M21" i="22"/>
  <c r="F21" i="22"/>
  <c r="P20" i="22"/>
  <c r="O20" i="22"/>
  <c r="N20" i="22"/>
  <c r="M20" i="22"/>
  <c r="F20" i="22"/>
  <c r="P19" i="22"/>
  <c r="O19" i="22"/>
  <c r="N19" i="22"/>
  <c r="M19" i="22"/>
  <c r="F19" i="22"/>
  <c r="P18" i="22"/>
  <c r="O18" i="22"/>
  <c r="N18" i="22"/>
  <c r="M18" i="22"/>
  <c r="F18" i="22"/>
  <c r="P17" i="22"/>
  <c r="O17" i="22"/>
  <c r="N17" i="22"/>
  <c r="M17" i="22"/>
  <c r="F17" i="22"/>
  <c r="P16" i="22"/>
  <c r="O16" i="22"/>
  <c r="N16" i="22"/>
  <c r="M16" i="22"/>
  <c r="F16" i="22"/>
  <c r="P15" i="22"/>
  <c r="O15" i="22"/>
  <c r="N15" i="22"/>
  <c r="M15" i="22"/>
  <c r="F15" i="22"/>
  <c r="P14" i="22"/>
  <c r="O14" i="22"/>
  <c r="N14" i="22"/>
  <c r="M14" i="22"/>
  <c r="F14" i="22"/>
  <c r="P13" i="22"/>
  <c r="O13" i="22"/>
  <c r="N13" i="22"/>
  <c r="M13" i="22"/>
  <c r="F13" i="22"/>
  <c r="P12" i="22"/>
  <c r="O12" i="22"/>
  <c r="N12" i="22"/>
  <c r="M12" i="22"/>
  <c r="F12" i="22"/>
  <c r="E64" i="22" s="1"/>
  <c r="P52" i="21"/>
  <c r="O52" i="21"/>
  <c r="N52" i="21"/>
  <c r="M52" i="21"/>
  <c r="F52" i="21"/>
  <c r="P51" i="21"/>
  <c r="O51" i="21"/>
  <c r="N51" i="21"/>
  <c r="M51" i="21"/>
  <c r="F51" i="21"/>
  <c r="P50" i="21"/>
  <c r="O50" i="21"/>
  <c r="N50" i="21"/>
  <c r="M50" i="21"/>
  <c r="F50" i="21"/>
  <c r="P49" i="21"/>
  <c r="O49" i="21"/>
  <c r="N49" i="21"/>
  <c r="M49" i="21"/>
  <c r="F49" i="21"/>
  <c r="P48" i="21"/>
  <c r="O48" i="21"/>
  <c r="N48" i="21"/>
  <c r="M48" i="21"/>
  <c r="F48" i="21"/>
  <c r="P47" i="21"/>
  <c r="O47" i="21"/>
  <c r="N47" i="21"/>
  <c r="M47" i="21"/>
  <c r="F47" i="21"/>
  <c r="P46" i="21"/>
  <c r="O46" i="21"/>
  <c r="N46" i="21"/>
  <c r="M46" i="21"/>
  <c r="F46" i="21"/>
  <c r="P45" i="21"/>
  <c r="O45" i="21"/>
  <c r="N45" i="21"/>
  <c r="M45" i="21"/>
  <c r="F45" i="21"/>
  <c r="P44" i="21"/>
  <c r="O44" i="21"/>
  <c r="N44" i="21"/>
  <c r="M44" i="21"/>
  <c r="F44" i="21"/>
  <c r="P43" i="21"/>
  <c r="O43" i="21"/>
  <c r="N43" i="21"/>
  <c r="M43" i="21"/>
  <c r="F43" i="21"/>
  <c r="P42" i="21"/>
  <c r="O42" i="21"/>
  <c r="N42" i="21"/>
  <c r="M42" i="21"/>
  <c r="F42" i="21"/>
  <c r="P41" i="21"/>
  <c r="O41" i="21"/>
  <c r="N41" i="21"/>
  <c r="M41" i="21"/>
  <c r="F41" i="21"/>
  <c r="P40" i="21"/>
  <c r="O40" i="21"/>
  <c r="N40" i="21"/>
  <c r="M40" i="21"/>
  <c r="F40" i="21"/>
  <c r="P39" i="21"/>
  <c r="O39" i="21"/>
  <c r="N39" i="21"/>
  <c r="M39" i="21"/>
  <c r="F39" i="21"/>
  <c r="P38" i="21"/>
  <c r="O38" i="21"/>
  <c r="N38" i="21"/>
  <c r="M38" i="21"/>
  <c r="F38" i="21"/>
  <c r="P37" i="21"/>
  <c r="O37" i="21"/>
  <c r="N37" i="21"/>
  <c r="M37" i="21"/>
  <c r="F37" i="21"/>
  <c r="P36" i="21"/>
  <c r="O36" i="21"/>
  <c r="N36" i="21"/>
  <c r="M36" i="21"/>
  <c r="F36" i="21"/>
  <c r="P35" i="21"/>
  <c r="O35" i="21"/>
  <c r="N35" i="21"/>
  <c r="M35" i="21"/>
  <c r="F35" i="21"/>
  <c r="P34" i="21"/>
  <c r="O34" i="21"/>
  <c r="N34" i="21"/>
  <c r="M34" i="21"/>
  <c r="F34" i="21"/>
  <c r="P33" i="21"/>
  <c r="O33" i="21"/>
  <c r="N33" i="21"/>
  <c r="M33" i="21"/>
  <c r="F33" i="21"/>
  <c r="P32" i="21"/>
  <c r="O32" i="21"/>
  <c r="N32" i="21"/>
  <c r="M32" i="21"/>
  <c r="F32" i="21"/>
  <c r="P31" i="21"/>
  <c r="O31" i="21"/>
  <c r="N31" i="21"/>
  <c r="M31" i="21"/>
  <c r="F31" i="21"/>
  <c r="P30" i="21"/>
  <c r="O30" i="21"/>
  <c r="N30" i="21"/>
  <c r="M30" i="21"/>
  <c r="F30" i="21"/>
  <c r="P29" i="21"/>
  <c r="O29" i="21"/>
  <c r="N29" i="21"/>
  <c r="M29" i="21"/>
  <c r="F29" i="21"/>
  <c r="P28" i="21"/>
  <c r="O28" i="21"/>
  <c r="N28" i="21"/>
  <c r="M28" i="21"/>
  <c r="F28" i="21"/>
  <c r="P27" i="21"/>
  <c r="O27" i="21"/>
  <c r="N27" i="21"/>
  <c r="M27" i="21"/>
  <c r="F27" i="21"/>
  <c r="P26" i="21"/>
  <c r="O26" i="21"/>
  <c r="N26" i="21"/>
  <c r="M26" i="21"/>
  <c r="F26" i="21"/>
  <c r="P25" i="21"/>
  <c r="O25" i="21"/>
  <c r="N25" i="21"/>
  <c r="M25" i="21"/>
  <c r="F25" i="21"/>
  <c r="P24" i="21"/>
  <c r="O24" i="21"/>
  <c r="N24" i="21"/>
  <c r="M24" i="21"/>
  <c r="F24" i="21"/>
  <c r="P23" i="21"/>
  <c r="O23" i="21"/>
  <c r="N23" i="21"/>
  <c r="M23" i="21"/>
  <c r="F23" i="21"/>
  <c r="P22" i="21"/>
  <c r="O22" i="21"/>
  <c r="N22" i="21"/>
  <c r="M22" i="21"/>
  <c r="F22" i="21"/>
  <c r="P21" i="21"/>
  <c r="O21" i="21"/>
  <c r="N21" i="21"/>
  <c r="M21" i="21"/>
  <c r="F21" i="21"/>
  <c r="P20" i="21"/>
  <c r="O20" i="21"/>
  <c r="N20" i="21"/>
  <c r="M20" i="21"/>
  <c r="F20" i="21"/>
  <c r="P19" i="21"/>
  <c r="O19" i="21"/>
  <c r="N19" i="21"/>
  <c r="M19" i="21"/>
  <c r="F19" i="21"/>
  <c r="P18" i="21"/>
  <c r="O18" i="21"/>
  <c r="N18" i="21"/>
  <c r="M18" i="21"/>
  <c r="F18" i="21"/>
  <c r="P17" i="21"/>
  <c r="O17" i="21"/>
  <c r="N17" i="21"/>
  <c r="M17" i="21"/>
  <c r="F17" i="21"/>
  <c r="P16" i="21"/>
  <c r="O16" i="21"/>
  <c r="N16" i="21"/>
  <c r="M16" i="21"/>
  <c r="F16" i="21"/>
  <c r="P15" i="21"/>
  <c r="O15" i="21"/>
  <c r="N15" i="21"/>
  <c r="M15" i="21"/>
  <c r="F15" i="21"/>
  <c r="P14" i="21"/>
  <c r="O14" i="21"/>
  <c r="N14" i="21"/>
  <c r="M14" i="21"/>
  <c r="F14" i="21"/>
  <c r="P13" i="21"/>
  <c r="O13" i="21"/>
  <c r="N13" i="21"/>
  <c r="M13" i="21"/>
  <c r="F13" i="21"/>
  <c r="P12" i="21"/>
  <c r="O12" i="21"/>
  <c r="N12" i="21"/>
  <c r="M12" i="21"/>
  <c r="F12" i="21"/>
  <c r="P51" i="20"/>
  <c r="O51" i="20"/>
  <c r="N51" i="20"/>
  <c r="M51" i="20"/>
  <c r="F51" i="20"/>
  <c r="P50" i="20"/>
  <c r="O50" i="20"/>
  <c r="G50" i="20" s="1"/>
  <c r="H50" i="20" s="1"/>
  <c r="N50" i="20"/>
  <c r="M50" i="20"/>
  <c r="F50" i="20"/>
  <c r="P49" i="20"/>
  <c r="O49" i="20"/>
  <c r="N49" i="20"/>
  <c r="M49" i="20"/>
  <c r="F49" i="20"/>
  <c r="P48" i="20"/>
  <c r="O48" i="20"/>
  <c r="N48" i="20"/>
  <c r="M48" i="20"/>
  <c r="F48" i="20"/>
  <c r="P47" i="20"/>
  <c r="O47" i="20"/>
  <c r="N47" i="20"/>
  <c r="G47" i="20" s="1"/>
  <c r="H47" i="20" s="1"/>
  <c r="M47" i="20"/>
  <c r="F47" i="20"/>
  <c r="P46" i="20"/>
  <c r="O46" i="20"/>
  <c r="H46" i="20" s="1"/>
  <c r="N46" i="20"/>
  <c r="M46" i="20"/>
  <c r="F46" i="20"/>
  <c r="P45" i="20"/>
  <c r="O45" i="20"/>
  <c r="N45" i="20"/>
  <c r="M45" i="20"/>
  <c r="F45" i="20"/>
  <c r="P44" i="20"/>
  <c r="O44" i="20"/>
  <c r="N44" i="20"/>
  <c r="M44" i="20"/>
  <c r="F44" i="20"/>
  <c r="P43" i="20"/>
  <c r="O43" i="20"/>
  <c r="N43" i="20"/>
  <c r="G43" i="20" s="1"/>
  <c r="H43" i="20" s="1"/>
  <c r="M43" i="20"/>
  <c r="F43" i="20"/>
  <c r="P42" i="20"/>
  <c r="O42" i="20"/>
  <c r="G42" i="20" s="1"/>
  <c r="H42" i="20" s="1"/>
  <c r="N42" i="20"/>
  <c r="M42" i="20"/>
  <c r="F42" i="20"/>
  <c r="P41" i="20"/>
  <c r="O41" i="20"/>
  <c r="N41" i="20"/>
  <c r="M41" i="20"/>
  <c r="F41" i="20"/>
  <c r="P40" i="20"/>
  <c r="O40" i="20"/>
  <c r="N40" i="20"/>
  <c r="M40" i="20"/>
  <c r="F40" i="20"/>
  <c r="P39" i="20"/>
  <c r="O39" i="20"/>
  <c r="N39" i="20"/>
  <c r="G39" i="20" s="1"/>
  <c r="H39" i="20" s="1"/>
  <c r="M39" i="20"/>
  <c r="F39" i="20"/>
  <c r="P38" i="20"/>
  <c r="O38" i="20"/>
  <c r="G38" i="20" s="1"/>
  <c r="H38" i="20" s="1"/>
  <c r="N38" i="20"/>
  <c r="M38" i="20"/>
  <c r="F38" i="20"/>
  <c r="P37" i="20"/>
  <c r="O37" i="20"/>
  <c r="N37" i="20"/>
  <c r="M37" i="20"/>
  <c r="F37" i="20"/>
  <c r="P36" i="20"/>
  <c r="O36" i="20"/>
  <c r="N36" i="20"/>
  <c r="M36" i="20"/>
  <c r="F36" i="20"/>
  <c r="P35" i="20"/>
  <c r="O35" i="20"/>
  <c r="N35" i="20"/>
  <c r="G35" i="20" s="1"/>
  <c r="H35" i="20" s="1"/>
  <c r="M35" i="20"/>
  <c r="F35" i="20"/>
  <c r="P34" i="20"/>
  <c r="O34" i="20"/>
  <c r="G34" i="20" s="1"/>
  <c r="H34" i="20" s="1"/>
  <c r="N34" i="20"/>
  <c r="M34" i="20"/>
  <c r="F34" i="20"/>
  <c r="P33" i="20"/>
  <c r="O33" i="20"/>
  <c r="N33" i="20"/>
  <c r="M33" i="20"/>
  <c r="F33" i="20"/>
  <c r="P32" i="20"/>
  <c r="O32" i="20"/>
  <c r="N32" i="20"/>
  <c r="M32" i="20"/>
  <c r="F32" i="20"/>
  <c r="P31" i="20"/>
  <c r="O31" i="20"/>
  <c r="N31" i="20"/>
  <c r="H31" i="20" s="1"/>
  <c r="M31" i="20"/>
  <c r="F31" i="20"/>
  <c r="P30" i="20"/>
  <c r="O30" i="20"/>
  <c r="G30" i="20" s="1"/>
  <c r="H30" i="20" s="1"/>
  <c r="N30" i="20"/>
  <c r="M30" i="20"/>
  <c r="F30" i="20"/>
  <c r="P29" i="20"/>
  <c r="O29" i="20"/>
  <c r="N29" i="20"/>
  <c r="M29" i="20"/>
  <c r="F29" i="20"/>
  <c r="P28" i="20"/>
  <c r="O28" i="20"/>
  <c r="N28" i="20"/>
  <c r="M28" i="20"/>
  <c r="F28" i="20"/>
  <c r="P27" i="20"/>
  <c r="O27" i="20"/>
  <c r="N27" i="20"/>
  <c r="G27" i="20" s="1"/>
  <c r="H27" i="20" s="1"/>
  <c r="M27" i="20"/>
  <c r="F27" i="20"/>
  <c r="P26" i="20"/>
  <c r="O26" i="20"/>
  <c r="G26" i="20" s="1"/>
  <c r="H26" i="20" s="1"/>
  <c r="N26" i="20"/>
  <c r="M26" i="20"/>
  <c r="F26" i="20"/>
  <c r="P25" i="20"/>
  <c r="O25" i="20"/>
  <c r="N25" i="20"/>
  <c r="M25" i="20"/>
  <c r="F25" i="20"/>
  <c r="P24" i="20"/>
  <c r="O24" i="20"/>
  <c r="N24" i="20"/>
  <c r="M24" i="20"/>
  <c r="F24" i="20"/>
  <c r="P23" i="20"/>
  <c r="O23" i="20"/>
  <c r="N23" i="20"/>
  <c r="G23" i="20" s="1"/>
  <c r="H23" i="20" s="1"/>
  <c r="M23" i="20"/>
  <c r="F23" i="20"/>
  <c r="P22" i="20"/>
  <c r="O22" i="20"/>
  <c r="G22" i="20" s="1"/>
  <c r="H22" i="20" s="1"/>
  <c r="N22" i="20"/>
  <c r="M22" i="20"/>
  <c r="F22" i="20"/>
  <c r="P21" i="20"/>
  <c r="O21" i="20"/>
  <c r="N21" i="20"/>
  <c r="M21" i="20"/>
  <c r="F21" i="20"/>
  <c r="P20" i="20"/>
  <c r="O20" i="20"/>
  <c r="N20" i="20"/>
  <c r="M20" i="20"/>
  <c r="F20" i="20"/>
  <c r="P19" i="20"/>
  <c r="O19" i="20"/>
  <c r="N19" i="20"/>
  <c r="G19" i="20" s="1"/>
  <c r="H19" i="20" s="1"/>
  <c r="M19" i="20"/>
  <c r="F19" i="20"/>
  <c r="P18" i="20"/>
  <c r="O18" i="20"/>
  <c r="G18" i="20" s="1"/>
  <c r="H18" i="20" s="1"/>
  <c r="N18" i="20"/>
  <c r="M18" i="20"/>
  <c r="F18" i="20"/>
  <c r="P17" i="20"/>
  <c r="O17" i="20"/>
  <c r="N17" i="20"/>
  <c r="M17" i="20"/>
  <c r="F17" i="20"/>
  <c r="P16" i="20"/>
  <c r="O16" i="20"/>
  <c r="N16" i="20"/>
  <c r="M16" i="20"/>
  <c r="F16" i="20"/>
  <c r="P15" i="20"/>
  <c r="O15" i="20"/>
  <c r="N15" i="20"/>
  <c r="G15" i="20" s="1"/>
  <c r="H15" i="20" s="1"/>
  <c r="M15" i="20"/>
  <c r="F15" i="20"/>
  <c r="P14" i="20"/>
  <c r="O14" i="20"/>
  <c r="G14" i="20" s="1"/>
  <c r="H14" i="20" s="1"/>
  <c r="N14" i="20"/>
  <c r="M14" i="20"/>
  <c r="F14" i="20"/>
  <c r="P13" i="20"/>
  <c r="O13" i="20"/>
  <c r="N13" i="20"/>
  <c r="M13" i="20"/>
  <c r="F13" i="20"/>
  <c r="E58" i="20" s="1"/>
  <c r="P12" i="20"/>
  <c r="O12" i="20"/>
  <c r="N12" i="20"/>
  <c r="M12" i="20"/>
  <c r="F12" i="20"/>
  <c r="P58" i="19"/>
  <c r="O58" i="19"/>
  <c r="N58" i="19"/>
  <c r="M58" i="19"/>
  <c r="F58" i="19"/>
  <c r="P57" i="19"/>
  <c r="O57" i="19"/>
  <c r="N57" i="19"/>
  <c r="M57" i="19"/>
  <c r="F57" i="19"/>
  <c r="P56" i="19"/>
  <c r="O56" i="19"/>
  <c r="N56" i="19"/>
  <c r="M56" i="19"/>
  <c r="F56" i="19"/>
  <c r="P55" i="19"/>
  <c r="O55" i="19"/>
  <c r="N55" i="19"/>
  <c r="M55" i="19"/>
  <c r="F55" i="19"/>
  <c r="P54" i="19"/>
  <c r="O54" i="19"/>
  <c r="N54" i="19"/>
  <c r="M54" i="19"/>
  <c r="F54" i="19"/>
  <c r="P53" i="19"/>
  <c r="O53" i="19"/>
  <c r="N53" i="19"/>
  <c r="M53" i="19"/>
  <c r="F53" i="19"/>
  <c r="P52" i="19"/>
  <c r="O52" i="19"/>
  <c r="N52" i="19"/>
  <c r="M52" i="19"/>
  <c r="F52" i="19"/>
  <c r="P51" i="19"/>
  <c r="O51" i="19"/>
  <c r="N51" i="19"/>
  <c r="M51" i="19"/>
  <c r="F51" i="19"/>
  <c r="P50" i="19"/>
  <c r="O50" i="19"/>
  <c r="N50" i="19"/>
  <c r="M50" i="19"/>
  <c r="F50" i="19"/>
  <c r="P49" i="19"/>
  <c r="O49" i="19"/>
  <c r="N49" i="19"/>
  <c r="M49" i="19"/>
  <c r="F49" i="19"/>
  <c r="P48" i="19"/>
  <c r="O48" i="19"/>
  <c r="N48" i="19"/>
  <c r="M48" i="19"/>
  <c r="F48" i="19"/>
  <c r="P47" i="19"/>
  <c r="O47" i="19"/>
  <c r="N47" i="19"/>
  <c r="M47" i="19"/>
  <c r="F47" i="19"/>
  <c r="P46" i="19"/>
  <c r="O46" i="19"/>
  <c r="N46" i="19"/>
  <c r="M46" i="19"/>
  <c r="F46" i="19"/>
  <c r="P45" i="19"/>
  <c r="O45" i="19"/>
  <c r="N45" i="19"/>
  <c r="M45" i="19"/>
  <c r="F45" i="19"/>
  <c r="P44" i="19"/>
  <c r="O44" i="19"/>
  <c r="N44" i="19"/>
  <c r="M44" i="19"/>
  <c r="F44" i="19"/>
  <c r="P43" i="19"/>
  <c r="O43" i="19"/>
  <c r="N43" i="19"/>
  <c r="M43" i="19"/>
  <c r="F43" i="19"/>
  <c r="P42" i="19"/>
  <c r="O42" i="19"/>
  <c r="N42" i="19"/>
  <c r="M42" i="19"/>
  <c r="F42" i="19"/>
  <c r="P41" i="19"/>
  <c r="O41" i="19"/>
  <c r="N41" i="19"/>
  <c r="M41" i="19"/>
  <c r="F41" i="19"/>
  <c r="P40" i="19"/>
  <c r="O40" i="19"/>
  <c r="N40" i="19"/>
  <c r="M40" i="19"/>
  <c r="F40" i="19"/>
  <c r="P39" i="19"/>
  <c r="O39" i="19"/>
  <c r="N39" i="19"/>
  <c r="M39" i="19"/>
  <c r="F39" i="19"/>
  <c r="P38" i="19"/>
  <c r="O38" i="19"/>
  <c r="N38" i="19"/>
  <c r="M38" i="19"/>
  <c r="F38" i="19"/>
  <c r="P37" i="19"/>
  <c r="O37" i="19"/>
  <c r="N37" i="19"/>
  <c r="M37" i="19"/>
  <c r="F37" i="19"/>
  <c r="P36" i="19"/>
  <c r="O36" i="19"/>
  <c r="N36" i="19"/>
  <c r="M36" i="19"/>
  <c r="F36" i="19"/>
  <c r="P35" i="19"/>
  <c r="O35" i="19"/>
  <c r="N35" i="19"/>
  <c r="M35" i="19"/>
  <c r="F35" i="19"/>
  <c r="P34" i="19"/>
  <c r="O34" i="19"/>
  <c r="N34" i="19"/>
  <c r="M34" i="19"/>
  <c r="F34" i="19"/>
  <c r="P33" i="19"/>
  <c r="O33" i="19"/>
  <c r="N33" i="19"/>
  <c r="M33" i="19"/>
  <c r="F33" i="19"/>
  <c r="P32" i="19"/>
  <c r="O32" i="19"/>
  <c r="N32" i="19"/>
  <c r="M32" i="19"/>
  <c r="F32" i="19"/>
  <c r="P31" i="19"/>
  <c r="O31" i="19"/>
  <c r="N31" i="19"/>
  <c r="M31" i="19"/>
  <c r="F31" i="19"/>
  <c r="P30" i="19"/>
  <c r="O30" i="19"/>
  <c r="N30" i="19"/>
  <c r="M30" i="19"/>
  <c r="F30" i="19"/>
  <c r="P29" i="19"/>
  <c r="O29" i="19"/>
  <c r="N29" i="19"/>
  <c r="M29" i="19"/>
  <c r="F29" i="19"/>
  <c r="P28" i="19"/>
  <c r="O28" i="19"/>
  <c r="N28" i="19"/>
  <c r="M28" i="19"/>
  <c r="F28" i="19"/>
  <c r="P27" i="19"/>
  <c r="O27" i="19"/>
  <c r="N27" i="19"/>
  <c r="M27" i="19"/>
  <c r="F27" i="19"/>
  <c r="P26" i="19"/>
  <c r="O26" i="19"/>
  <c r="N26" i="19"/>
  <c r="M26" i="19"/>
  <c r="F26" i="19"/>
  <c r="P25" i="19"/>
  <c r="O25" i="19"/>
  <c r="N25" i="19"/>
  <c r="M25" i="19"/>
  <c r="F25" i="19"/>
  <c r="P24" i="19"/>
  <c r="O24" i="19"/>
  <c r="N24" i="19"/>
  <c r="M24" i="19"/>
  <c r="F24" i="19"/>
  <c r="P23" i="19"/>
  <c r="O23" i="19"/>
  <c r="N23" i="19"/>
  <c r="M23" i="19"/>
  <c r="F23" i="19"/>
  <c r="P22" i="19"/>
  <c r="O22" i="19"/>
  <c r="N22" i="19"/>
  <c r="M22" i="19"/>
  <c r="F22" i="19"/>
  <c r="P21" i="19"/>
  <c r="O21" i="19"/>
  <c r="N21" i="19"/>
  <c r="M21" i="19"/>
  <c r="F21" i="19"/>
  <c r="P20" i="19"/>
  <c r="O20" i="19"/>
  <c r="N20" i="19"/>
  <c r="M20" i="19"/>
  <c r="F20" i="19"/>
  <c r="P19" i="19"/>
  <c r="O19" i="19"/>
  <c r="N19" i="19"/>
  <c r="M19" i="19"/>
  <c r="F19" i="19"/>
  <c r="P18" i="19"/>
  <c r="O18" i="19"/>
  <c r="N18" i="19"/>
  <c r="M18" i="19"/>
  <c r="F18" i="19"/>
  <c r="P17" i="19"/>
  <c r="O17" i="19"/>
  <c r="N17" i="19"/>
  <c r="M17" i="19"/>
  <c r="F17" i="19"/>
  <c r="P16" i="19"/>
  <c r="O16" i="19"/>
  <c r="N16" i="19"/>
  <c r="M16" i="19"/>
  <c r="F16" i="19"/>
  <c r="P15" i="19"/>
  <c r="O15" i="19"/>
  <c r="N15" i="19"/>
  <c r="M15" i="19"/>
  <c r="F15" i="19"/>
  <c r="P14" i="19"/>
  <c r="O14" i="19"/>
  <c r="N14" i="19"/>
  <c r="M14" i="19"/>
  <c r="F14" i="19"/>
  <c r="P13" i="19"/>
  <c r="O13" i="19"/>
  <c r="N13" i="19"/>
  <c r="M13" i="19"/>
  <c r="F13" i="19"/>
  <c r="P12" i="19"/>
  <c r="O12" i="19"/>
  <c r="N12" i="19"/>
  <c r="M12" i="19"/>
  <c r="F12" i="19"/>
  <c r="P61" i="18"/>
  <c r="O61" i="18"/>
  <c r="N61" i="18"/>
  <c r="M61" i="18"/>
  <c r="F61" i="18"/>
  <c r="P60" i="18"/>
  <c r="O60" i="18"/>
  <c r="N60" i="18"/>
  <c r="M60" i="18"/>
  <c r="F60" i="18"/>
  <c r="P59" i="18"/>
  <c r="O59" i="18"/>
  <c r="N59" i="18"/>
  <c r="M59" i="18"/>
  <c r="G59" i="18" s="1"/>
  <c r="H59" i="18" s="1"/>
  <c r="F59" i="18"/>
  <c r="P58" i="18"/>
  <c r="O58" i="18"/>
  <c r="N58" i="18"/>
  <c r="M58" i="18"/>
  <c r="F58" i="18"/>
  <c r="P57" i="18"/>
  <c r="O57" i="18"/>
  <c r="N57" i="18"/>
  <c r="M57" i="18"/>
  <c r="F57" i="18"/>
  <c r="P56" i="18"/>
  <c r="O56" i="18"/>
  <c r="N56" i="18"/>
  <c r="M56" i="18"/>
  <c r="F56" i="18"/>
  <c r="P55" i="18"/>
  <c r="O55" i="18"/>
  <c r="G55" i="18" s="1"/>
  <c r="H55" i="18" s="1"/>
  <c r="N55" i="18"/>
  <c r="M55" i="18"/>
  <c r="F55" i="18"/>
  <c r="P54" i="18"/>
  <c r="O54" i="18"/>
  <c r="N54" i="18"/>
  <c r="M54" i="18"/>
  <c r="F54" i="18"/>
  <c r="P53" i="18"/>
  <c r="O53" i="18"/>
  <c r="N53" i="18"/>
  <c r="M53" i="18"/>
  <c r="F53" i="18"/>
  <c r="P52" i="18"/>
  <c r="O52" i="18"/>
  <c r="N52" i="18"/>
  <c r="M52" i="18"/>
  <c r="F52" i="18"/>
  <c r="P51" i="18"/>
  <c r="O51" i="18"/>
  <c r="G51" i="18" s="1"/>
  <c r="H51" i="18" s="1"/>
  <c r="N51" i="18"/>
  <c r="M51" i="18"/>
  <c r="F51" i="18"/>
  <c r="P50" i="18"/>
  <c r="O50" i="18"/>
  <c r="N50" i="18"/>
  <c r="M50" i="18"/>
  <c r="F50" i="18"/>
  <c r="P49" i="18"/>
  <c r="O49" i="18"/>
  <c r="N49" i="18"/>
  <c r="M49" i="18"/>
  <c r="F49" i="18"/>
  <c r="P48" i="18"/>
  <c r="O48" i="18"/>
  <c r="N48" i="18"/>
  <c r="M48" i="18"/>
  <c r="F48" i="18"/>
  <c r="P47" i="18"/>
  <c r="O47" i="18"/>
  <c r="N47" i="18"/>
  <c r="M47" i="18"/>
  <c r="F47" i="18"/>
  <c r="P46" i="18"/>
  <c r="O46" i="18"/>
  <c r="N46" i="18"/>
  <c r="M46" i="18"/>
  <c r="F46" i="18"/>
  <c r="P45" i="18"/>
  <c r="O45" i="18"/>
  <c r="N45" i="18"/>
  <c r="M45" i="18"/>
  <c r="F45" i="18"/>
  <c r="P44" i="18"/>
  <c r="O44" i="18"/>
  <c r="N44" i="18"/>
  <c r="M44" i="18"/>
  <c r="F44" i="18"/>
  <c r="P43" i="18"/>
  <c r="O43" i="18"/>
  <c r="N43" i="18"/>
  <c r="M43" i="18"/>
  <c r="F43" i="18"/>
  <c r="P42" i="18"/>
  <c r="O42" i="18"/>
  <c r="N42" i="18"/>
  <c r="M42" i="18"/>
  <c r="F42" i="18"/>
  <c r="P41" i="18"/>
  <c r="O41" i="18"/>
  <c r="N41" i="18"/>
  <c r="M41" i="18"/>
  <c r="F41" i="18"/>
  <c r="P40" i="18"/>
  <c r="O40" i="18"/>
  <c r="N40" i="18"/>
  <c r="M40" i="18"/>
  <c r="F40" i="18"/>
  <c r="P39" i="18"/>
  <c r="O39" i="18"/>
  <c r="N39" i="18"/>
  <c r="M39" i="18"/>
  <c r="F39" i="18"/>
  <c r="P38" i="18"/>
  <c r="O38" i="18"/>
  <c r="N38" i="18"/>
  <c r="M38" i="18"/>
  <c r="F38" i="18"/>
  <c r="P37" i="18"/>
  <c r="O37" i="18"/>
  <c r="N37" i="18"/>
  <c r="M37" i="18"/>
  <c r="F37" i="18"/>
  <c r="P36" i="18"/>
  <c r="O36" i="18"/>
  <c r="N36" i="18"/>
  <c r="M36" i="18"/>
  <c r="F36" i="18"/>
  <c r="P35" i="18"/>
  <c r="O35" i="18"/>
  <c r="G35" i="18" s="1"/>
  <c r="H35" i="18" s="1"/>
  <c r="N35" i="18"/>
  <c r="M35" i="18"/>
  <c r="F35" i="18"/>
  <c r="P34" i="18"/>
  <c r="O34" i="18"/>
  <c r="N34" i="18"/>
  <c r="M34" i="18"/>
  <c r="F34" i="18"/>
  <c r="P33" i="18"/>
  <c r="O33" i="18"/>
  <c r="N33" i="18"/>
  <c r="M33" i="18"/>
  <c r="F33" i="18"/>
  <c r="P32" i="18"/>
  <c r="O32" i="18"/>
  <c r="N32" i="18"/>
  <c r="M32" i="18"/>
  <c r="F32" i="18"/>
  <c r="P31" i="18"/>
  <c r="O31" i="18"/>
  <c r="N31" i="18"/>
  <c r="M31" i="18"/>
  <c r="F31" i="18"/>
  <c r="P30" i="18"/>
  <c r="O30" i="18"/>
  <c r="N30" i="18"/>
  <c r="M30" i="18"/>
  <c r="F30" i="18"/>
  <c r="P29" i="18"/>
  <c r="O29" i="18"/>
  <c r="N29" i="18"/>
  <c r="M29" i="18"/>
  <c r="F29" i="18"/>
  <c r="P28" i="18"/>
  <c r="O28" i="18"/>
  <c r="N28" i="18"/>
  <c r="M28" i="18"/>
  <c r="F28" i="18"/>
  <c r="P27" i="18"/>
  <c r="O27" i="18"/>
  <c r="N27" i="18"/>
  <c r="M27" i="18"/>
  <c r="F27" i="18"/>
  <c r="P26" i="18"/>
  <c r="O26" i="18"/>
  <c r="N26" i="18"/>
  <c r="M26" i="18"/>
  <c r="F26" i="18"/>
  <c r="P25" i="18"/>
  <c r="O25" i="18"/>
  <c r="N25" i="18"/>
  <c r="M25" i="18"/>
  <c r="F25" i="18"/>
  <c r="P24" i="18"/>
  <c r="O24" i="18"/>
  <c r="N24" i="18"/>
  <c r="M24" i="18"/>
  <c r="F24" i="18"/>
  <c r="P23" i="18"/>
  <c r="O23" i="18"/>
  <c r="N23" i="18"/>
  <c r="M23" i="18"/>
  <c r="F23" i="18"/>
  <c r="P22" i="18"/>
  <c r="O22" i="18"/>
  <c r="N22" i="18"/>
  <c r="M22" i="18"/>
  <c r="F22" i="18"/>
  <c r="P21" i="18"/>
  <c r="O21" i="18"/>
  <c r="N21" i="18"/>
  <c r="M21" i="18"/>
  <c r="F21" i="18"/>
  <c r="P20" i="18"/>
  <c r="O20" i="18"/>
  <c r="N20" i="18"/>
  <c r="M20" i="18"/>
  <c r="F20" i="18"/>
  <c r="P19" i="18"/>
  <c r="O19" i="18"/>
  <c r="N19" i="18"/>
  <c r="M19" i="18"/>
  <c r="F19" i="18"/>
  <c r="P18" i="18"/>
  <c r="O18" i="18"/>
  <c r="N18" i="18"/>
  <c r="M18" i="18"/>
  <c r="F18" i="18"/>
  <c r="P17" i="18"/>
  <c r="O17" i="18"/>
  <c r="N17" i="18"/>
  <c r="M17" i="18"/>
  <c r="F17" i="18"/>
  <c r="P16" i="18"/>
  <c r="O16" i="18"/>
  <c r="N16" i="18"/>
  <c r="M16" i="18"/>
  <c r="F16" i="18"/>
  <c r="P15" i="18"/>
  <c r="O15" i="18"/>
  <c r="N15" i="18"/>
  <c r="M15" i="18"/>
  <c r="G15" i="18" s="1"/>
  <c r="H15" i="18" s="1"/>
  <c r="F15" i="18"/>
  <c r="P14" i="18"/>
  <c r="O14" i="18"/>
  <c r="N14" i="18"/>
  <c r="M14" i="18"/>
  <c r="F14" i="18"/>
  <c r="P13" i="18"/>
  <c r="O13" i="18"/>
  <c r="N13" i="18"/>
  <c r="M13" i="18"/>
  <c r="F13" i="18"/>
  <c r="P12" i="18"/>
  <c r="O12" i="18"/>
  <c r="N12" i="18"/>
  <c r="M12" i="18"/>
  <c r="F12" i="18"/>
  <c r="E70" i="18" s="1"/>
  <c r="P61" i="17"/>
  <c r="O61" i="17"/>
  <c r="N61" i="17"/>
  <c r="M61" i="17"/>
  <c r="F61" i="17"/>
  <c r="P60" i="17"/>
  <c r="O60" i="17"/>
  <c r="N60" i="17"/>
  <c r="M60" i="17"/>
  <c r="F60" i="17"/>
  <c r="P59" i="17"/>
  <c r="O59" i="17"/>
  <c r="N59" i="17"/>
  <c r="M59" i="17"/>
  <c r="F59" i="17"/>
  <c r="P58" i="17"/>
  <c r="O58" i="17"/>
  <c r="N58" i="17"/>
  <c r="M58" i="17"/>
  <c r="G58" i="17" s="1"/>
  <c r="H58" i="17" s="1"/>
  <c r="F58" i="17"/>
  <c r="P57" i="17"/>
  <c r="O57" i="17"/>
  <c r="N57" i="17"/>
  <c r="G57" i="17" s="1"/>
  <c r="H57" i="17" s="1"/>
  <c r="M57" i="17"/>
  <c r="F57" i="17"/>
  <c r="P56" i="17"/>
  <c r="O56" i="17"/>
  <c r="N56" i="17"/>
  <c r="M56" i="17"/>
  <c r="F56" i="17"/>
  <c r="P55" i="17"/>
  <c r="O55" i="17"/>
  <c r="N55" i="17"/>
  <c r="M55" i="17"/>
  <c r="F55" i="17"/>
  <c r="P54" i="17"/>
  <c r="O54" i="17"/>
  <c r="N54" i="17"/>
  <c r="M54" i="17"/>
  <c r="F54" i="17"/>
  <c r="P53" i="17"/>
  <c r="O53" i="17"/>
  <c r="N53" i="17"/>
  <c r="M53" i="17"/>
  <c r="F53" i="17"/>
  <c r="P52" i="17"/>
  <c r="O52" i="17"/>
  <c r="N52" i="17"/>
  <c r="M52" i="17"/>
  <c r="F52" i="17"/>
  <c r="P51" i="17"/>
  <c r="O51" i="17"/>
  <c r="N51" i="17"/>
  <c r="M51" i="17"/>
  <c r="F51" i="17"/>
  <c r="P50" i="17"/>
  <c r="O50" i="17"/>
  <c r="N50" i="17"/>
  <c r="M50" i="17"/>
  <c r="F50" i="17"/>
  <c r="P49" i="17"/>
  <c r="O49" i="17"/>
  <c r="N49" i="17"/>
  <c r="M49" i="17"/>
  <c r="F49" i="17"/>
  <c r="P48" i="17"/>
  <c r="O48" i="17"/>
  <c r="N48" i="17"/>
  <c r="M48" i="17"/>
  <c r="F48" i="17"/>
  <c r="P47" i="17"/>
  <c r="O47" i="17"/>
  <c r="N47" i="17"/>
  <c r="M47" i="17"/>
  <c r="F47" i="17"/>
  <c r="P46" i="17"/>
  <c r="O46" i="17"/>
  <c r="N46" i="17"/>
  <c r="M46" i="17"/>
  <c r="F46" i="17"/>
  <c r="P45" i="17"/>
  <c r="O45" i="17"/>
  <c r="N45" i="17"/>
  <c r="M45" i="17"/>
  <c r="F45" i="17"/>
  <c r="P44" i="17"/>
  <c r="O44" i="17"/>
  <c r="N44" i="17"/>
  <c r="M44" i="17"/>
  <c r="F44" i="17"/>
  <c r="P43" i="17"/>
  <c r="O43" i="17"/>
  <c r="N43" i="17"/>
  <c r="M43" i="17"/>
  <c r="F43" i="17"/>
  <c r="P42" i="17"/>
  <c r="O42" i="17"/>
  <c r="N42" i="17"/>
  <c r="M42" i="17"/>
  <c r="F42" i="17"/>
  <c r="P41" i="17"/>
  <c r="O41" i="17"/>
  <c r="N41" i="17"/>
  <c r="M41" i="17"/>
  <c r="F41" i="17"/>
  <c r="P40" i="17"/>
  <c r="O40" i="17"/>
  <c r="N40" i="17"/>
  <c r="M40" i="17"/>
  <c r="F40" i="17"/>
  <c r="P39" i="17"/>
  <c r="O39" i="17"/>
  <c r="N39" i="17"/>
  <c r="M39" i="17"/>
  <c r="F39" i="17"/>
  <c r="P38" i="17"/>
  <c r="O38" i="17"/>
  <c r="N38" i="17"/>
  <c r="M38" i="17"/>
  <c r="F38" i="17"/>
  <c r="P37" i="17"/>
  <c r="O37" i="17"/>
  <c r="N37" i="17"/>
  <c r="M37" i="17"/>
  <c r="F37" i="17"/>
  <c r="P36" i="17"/>
  <c r="O36" i="17"/>
  <c r="N36" i="17"/>
  <c r="M36" i="17"/>
  <c r="F36" i="17"/>
  <c r="P35" i="17"/>
  <c r="O35" i="17"/>
  <c r="N35" i="17"/>
  <c r="M35" i="17"/>
  <c r="F35" i="17"/>
  <c r="P34" i="17"/>
  <c r="O34" i="17"/>
  <c r="N34" i="17"/>
  <c r="M34" i="17"/>
  <c r="F34" i="17"/>
  <c r="P33" i="17"/>
  <c r="O33" i="17"/>
  <c r="N33" i="17"/>
  <c r="M33" i="17"/>
  <c r="F33" i="17"/>
  <c r="P32" i="17"/>
  <c r="O32" i="17"/>
  <c r="N32" i="17"/>
  <c r="M32" i="17"/>
  <c r="F32" i="17"/>
  <c r="P31" i="17"/>
  <c r="O31" i="17"/>
  <c r="N31" i="17"/>
  <c r="M31" i="17"/>
  <c r="F31" i="17"/>
  <c r="P30" i="17"/>
  <c r="O30" i="17"/>
  <c r="N30" i="17"/>
  <c r="M30" i="17"/>
  <c r="F30" i="17"/>
  <c r="P29" i="17"/>
  <c r="O29" i="17"/>
  <c r="N29" i="17"/>
  <c r="M29" i="17"/>
  <c r="F29" i="17"/>
  <c r="P28" i="17"/>
  <c r="O28" i="17"/>
  <c r="N28" i="17"/>
  <c r="M28" i="17"/>
  <c r="F28" i="17"/>
  <c r="P27" i="17"/>
  <c r="O27" i="17"/>
  <c r="N27" i="17"/>
  <c r="M27" i="17"/>
  <c r="F27" i="17"/>
  <c r="P26" i="17"/>
  <c r="O26" i="17"/>
  <c r="N26" i="17"/>
  <c r="M26" i="17"/>
  <c r="F26" i="17"/>
  <c r="P25" i="17"/>
  <c r="O25" i="17"/>
  <c r="N25" i="17"/>
  <c r="M25" i="17"/>
  <c r="F25" i="17"/>
  <c r="P24" i="17"/>
  <c r="O24" i="17"/>
  <c r="N24" i="17"/>
  <c r="M24" i="17"/>
  <c r="F24" i="17"/>
  <c r="P23" i="17"/>
  <c r="O23" i="17"/>
  <c r="N23" i="17"/>
  <c r="M23" i="17"/>
  <c r="F23" i="17"/>
  <c r="P22" i="17"/>
  <c r="O22" i="17"/>
  <c r="N22" i="17"/>
  <c r="M22" i="17"/>
  <c r="F22" i="17"/>
  <c r="P21" i="17"/>
  <c r="O21" i="17"/>
  <c r="N21" i="17"/>
  <c r="M21" i="17"/>
  <c r="F21" i="17"/>
  <c r="P20" i="17"/>
  <c r="O20" i="17"/>
  <c r="N20" i="17"/>
  <c r="M20" i="17"/>
  <c r="F20" i="17"/>
  <c r="P19" i="17"/>
  <c r="O19" i="17"/>
  <c r="N19" i="17"/>
  <c r="M19" i="17"/>
  <c r="F19" i="17"/>
  <c r="P18" i="17"/>
  <c r="O18" i="17"/>
  <c r="N18" i="17"/>
  <c r="M18" i="17"/>
  <c r="F18" i="17"/>
  <c r="P17" i="17"/>
  <c r="O17" i="17"/>
  <c r="N17" i="17"/>
  <c r="M17" i="17"/>
  <c r="F17" i="17"/>
  <c r="P16" i="17"/>
  <c r="O16" i="17"/>
  <c r="N16" i="17"/>
  <c r="M16" i="17"/>
  <c r="F16" i="17"/>
  <c r="P15" i="17"/>
  <c r="O15" i="17"/>
  <c r="N15" i="17"/>
  <c r="M15" i="17"/>
  <c r="F15" i="17"/>
  <c r="P14" i="17"/>
  <c r="O14" i="17"/>
  <c r="N14" i="17"/>
  <c r="M14" i="17"/>
  <c r="F14" i="17"/>
  <c r="P13" i="17"/>
  <c r="O13" i="17"/>
  <c r="N13" i="17"/>
  <c r="M13" i="17"/>
  <c r="F13" i="17"/>
  <c r="P12" i="17"/>
  <c r="O12" i="17"/>
  <c r="N12" i="17"/>
  <c r="M12" i="17"/>
  <c r="F12" i="17"/>
  <c r="E70" i="17" l="1"/>
  <c r="F70" i="17" s="1"/>
  <c r="G23" i="26"/>
  <c r="H23" i="26" s="1"/>
  <c r="G32" i="26"/>
  <c r="H32" i="26" s="1"/>
  <c r="G13" i="26"/>
  <c r="H13" i="26" s="1"/>
  <c r="G40" i="28"/>
  <c r="H40" i="28" s="1"/>
  <c r="G52" i="17"/>
  <c r="H52" i="17" s="1"/>
  <c r="H17" i="27"/>
  <c r="G20" i="25"/>
  <c r="H20" i="25" s="1"/>
  <c r="G28" i="25"/>
  <c r="H28" i="25" s="1"/>
  <c r="G35" i="25"/>
  <c r="H35" i="25" s="1"/>
  <c r="G16" i="25"/>
  <c r="H16" i="25" s="1"/>
  <c r="G24" i="25"/>
  <c r="H24" i="25" s="1"/>
  <c r="G25" i="25"/>
  <c r="H25" i="25" s="1"/>
  <c r="G12" i="24"/>
  <c r="H12" i="24" s="1"/>
  <c r="G36" i="24"/>
  <c r="H36" i="24" s="1"/>
  <c r="H13" i="24"/>
  <c r="G37" i="24"/>
  <c r="H37" i="24" s="1"/>
  <c r="H21" i="24"/>
  <c r="H27" i="24"/>
  <c r="G16" i="23"/>
  <c r="H16" i="23" s="1"/>
  <c r="G32" i="23"/>
  <c r="H32" i="23" s="1"/>
  <c r="H15" i="23"/>
  <c r="G47" i="23"/>
  <c r="H47" i="23" s="1"/>
  <c r="G25" i="23"/>
  <c r="H25" i="23" s="1"/>
  <c r="H41" i="23"/>
  <c r="G41" i="22"/>
  <c r="H41" i="22" s="1"/>
  <c r="G49" i="22"/>
  <c r="H49" i="22" s="1"/>
  <c r="H52" i="22"/>
  <c r="G21" i="22"/>
  <c r="H21" i="22" s="1"/>
  <c r="G29" i="22"/>
  <c r="H29" i="22" s="1"/>
  <c r="G30" i="22"/>
  <c r="H30" i="22" s="1"/>
  <c r="G37" i="22"/>
  <c r="H37" i="22" s="1"/>
  <c r="G45" i="22"/>
  <c r="H45" i="22" s="1"/>
  <c r="G42" i="21"/>
  <c r="H42" i="21" s="1"/>
  <c r="H46" i="21"/>
  <c r="G22" i="21"/>
  <c r="H22" i="21" s="1"/>
  <c r="G31" i="21"/>
  <c r="H31" i="21" s="1"/>
  <c r="G38" i="21"/>
  <c r="H38" i="21" s="1"/>
  <c r="G47" i="21"/>
  <c r="H47" i="21" s="1"/>
  <c r="G50" i="21"/>
  <c r="H50" i="21" s="1"/>
  <c r="G12" i="21"/>
  <c r="H12" i="21" s="1"/>
  <c r="G28" i="21"/>
  <c r="H28" i="21" s="1"/>
  <c r="G31" i="18"/>
  <c r="H31" i="18" s="1"/>
  <c r="G39" i="18"/>
  <c r="H39" i="18" s="1"/>
  <c r="G56" i="18"/>
  <c r="H56" i="18" s="1"/>
  <c r="G14" i="18"/>
  <c r="H14" i="18" s="1"/>
  <c r="G40" i="18"/>
  <c r="H40" i="18" s="1"/>
  <c r="G16" i="29"/>
  <c r="H16" i="29" s="1"/>
  <c r="G12" i="29"/>
  <c r="H12" i="29" s="1"/>
  <c r="H20" i="29"/>
  <c r="G28" i="29"/>
  <c r="H28" i="29" s="1"/>
  <c r="G13" i="28"/>
  <c r="H13" i="28" s="1"/>
  <c r="G20" i="28"/>
  <c r="H20" i="28" s="1"/>
  <c r="G24" i="28"/>
  <c r="H24" i="28" s="1"/>
  <c r="G21" i="29"/>
  <c r="H21" i="29" s="1"/>
  <c r="G25" i="29"/>
  <c r="H25" i="29" s="1"/>
  <c r="G26" i="29"/>
  <c r="H26" i="29" s="1"/>
  <c r="G13" i="29"/>
  <c r="H13" i="29" s="1"/>
  <c r="G17" i="29"/>
  <c r="H17" i="29" s="1"/>
  <c r="H18" i="29"/>
  <c r="G25" i="28"/>
  <c r="H25" i="28" s="1"/>
  <c r="H26" i="28"/>
  <c r="G12" i="28"/>
  <c r="H12" i="28" s="1"/>
  <c r="G16" i="28"/>
  <c r="H16" i="28" s="1"/>
  <c r="G23" i="28"/>
  <c r="H23" i="28" s="1"/>
  <c r="G41" i="28"/>
  <c r="H41" i="28" s="1"/>
  <c r="H42" i="28"/>
  <c r="G15" i="27"/>
  <c r="H15" i="27" s="1"/>
  <c r="G27" i="27"/>
  <c r="H27" i="27" s="1"/>
  <c r="H35" i="27"/>
  <c r="G12" i="27"/>
  <c r="H12" i="27" s="1"/>
  <c r="G24" i="27"/>
  <c r="H24" i="27" s="1"/>
  <c r="G28" i="27"/>
  <c r="H28" i="27" s="1"/>
  <c r="G32" i="27"/>
  <c r="H32" i="27" s="1"/>
  <c r="G36" i="27"/>
  <c r="H36" i="27" s="1"/>
  <c r="G13" i="27"/>
  <c r="H13" i="27" s="1"/>
  <c r="G21" i="27"/>
  <c r="H21" i="27" s="1"/>
  <c r="G25" i="27"/>
  <c r="H25" i="27" s="1"/>
  <c r="G29" i="27"/>
  <c r="H29" i="27" s="1"/>
  <c r="G33" i="27"/>
  <c r="H33" i="27" s="1"/>
  <c r="H37" i="27"/>
  <c r="G27" i="26"/>
  <c r="H27" i="26" s="1"/>
  <c r="G29" i="26"/>
  <c r="H29" i="26" s="1"/>
  <c r="G15" i="26"/>
  <c r="H15" i="26" s="1"/>
  <c r="G22" i="26"/>
  <c r="H22" i="26" s="1"/>
  <c r="G16" i="26"/>
  <c r="H16" i="26" s="1"/>
  <c r="G31" i="26"/>
  <c r="H31" i="26" s="1"/>
  <c r="G35" i="26"/>
  <c r="H35" i="26" s="1"/>
  <c r="G38" i="26"/>
  <c r="H38" i="26" s="1"/>
  <c r="G22" i="25"/>
  <c r="H22" i="25" s="1"/>
  <c r="G12" i="25"/>
  <c r="H12" i="25" s="1"/>
  <c r="G19" i="25"/>
  <c r="H19" i="25" s="1"/>
  <c r="G38" i="25"/>
  <c r="H38" i="25" s="1"/>
  <c r="G17" i="24"/>
  <c r="H17" i="24" s="1"/>
  <c r="G20" i="24"/>
  <c r="H20" i="24" s="1"/>
  <c r="G14" i="24"/>
  <c r="H14" i="24" s="1"/>
  <c r="G25" i="24"/>
  <c r="H25" i="24" s="1"/>
  <c r="G33" i="24"/>
  <c r="H33" i="24" s="1"/>
  <c r="G29" i="24"/>
  <c r="H29" i="24" s="1"/>
  <c r="G30" i="24"/>
  <c r="H30" i="24" s="1"/>
  <c r="G41" i="24"/>
  <c r="H41" i="24" s="1"/>
  <c r="G20" i="23"/>
  <c r="H20" i="23" s="1"/>
  <c r="G12" i="23"/>
  <c r="H12" i="23" s="1"/>
  <c r="G36" i="23"/>
  <c r="H36" i="23" s="1"/>
  <c r="H38" i="23"/>
  <c r="H24" i="23"/>
  <c r="H28" i="23"/>
  <c r="G31" i="23"/>
  <c r="H31" i="23" s="1"/>
  <c r="G52" i="23"/>
  <c r="H52" i="23" s="1"/>
  <c r="G54" i="23"/>
  <c r="H54" i="23" s="1"/>
  <c r="H46" i="22"/>
  <c r="G17" i="22"/>
  <c r="H17" i="22" s="1"/>
  <c r="G20" i="22"/>
  <c r="H20" i="22" s="1"/>
  <c r="G43" i="22"/>
  <c r="H43" i="22" s="1"/>
  <c r="G13" i="22"/>
  <c r="H13" i="22" s="1"/>
  <c r="G14" i="22"/>
  <c r="H14" i="22" s="1"/>
  <c r="G25" i="22"/>
  <c r="H25" i="22" s="1"/>
  <c r="G33" i="22"/>
  <c r="H33" i="22" s="1"/>
  <c r="G36" i="22"/>
  <c r="H36" i="22" s="1"/>
  <c r="G14" i="21"/>
  <c r="H14" i="21" s="1"/>
  <c r="G18" i="21"/>
  <c r="H18" i="21" s="1"/>
  <c r="G21" i="21"/>
  <c r="H21" i="21" s="1"/>
  <c r="G44" i="21"/>
  <c r="H44" i="21" s="1"/>
  <c r="G15" i="21"/>
  <c r="H15" i="21" s="1"/>
  <c r="G26" i="21"/>
  <c r="H26" i="21" s="1"/>
  <c r="G30" i="21"/>
  <c r="H30" i="21" s="1"/>
  <c r="G34" i="21"/>
  <c r="H34" i="21" s="1"/>
  <c r="G37" i="21"/>
  <c r="H37" i="21" s="1"/>
  <c r="G12" i="20"/>
  <c r="H12" i="20" s="1"/>
  <c r="G16" i="20"/>
  <c r="H16" i="20" s="1"/>
  <c r="G28" i="20"/>
  <c r="H28" i="20" s="1"/>
  <c r="H32" i="20"/>
  <c r="H40" i="20"/>
  <c r="G44" i="20"/>
  <c r="H44" i="20" s="1"/>
  <c r="G48" i="20"/>
  <c r="H48" i="20" s="1"/>
  <c r="G51" i="20"/>
  <c r="H51" i="20" s="1"/>
  <c r="H20" i="20"/>
  <c r="G24" i="20"/>
  <c r="H24" i="20" s="1"/>
  <c r="G36" i="20"/>
  <c r="H36" i="20" s="1"/>
  <c r="H16" i="19"/>
  <c r="G52" i="19"/>
  <c r="H52" i="19" s="1"/>
  <c r="G23" i="18"/>
  <c r="H23" i="18" s="1"/>
  <c r="G27" i="18"/>
  <c r="H27" i="18" s="1"/>
  <c r="G28" i="18"/>
  <c r="H28" i="18" s="1"/>
  <c r="G34" i="18"/>
  <c r="H34" i="18" s="1"/>
  <c r="G41" i="18"/>
  <c r="H41" i="18" s="1"/>
  <c r="G57" i="18"/>
  <c r="H57" i="18" s="1"/>
  <c r="G24" i="18"/>
  <c r="H24" i="18" s="1"/>
  <c r="G19" i="18"/>
  <c r="H19" i="18" s="1"/>
  <c r="G21" i="18"/>
  <c r="H21" i="18" s="1"/>
  <c r="H36" i="18"/>
  <c r="G43" i="18"/>
  <c r="H43" i="18" s="1"/>
  <c r="G47" i="18"/>
  <c r="H47" i="18" s="1"/>
  <c r="G48" i="18"/>
  <c r="H48" i="18" s="1"/>
  <c r="G54" i="18"/>
  <c r="H54" i="18" s="1"/>
  <c r="G48" i="17"/>
  <c r="H48" i="17" s="1"/>
  <c r="G55" i="17"/>
  <c r="H55" i="17" s="1"/>
  <c r="G56" i="17"/>
  <c r="H56" i="17" s="1"/>
  <c r="G22" i="30"/>
  <c r="H22" i="30" s="1"/>
  <c r="H12" i="30"/>
  <c r="G16" i="30"/>
  <c r="H16" i="30" s="1"/>
  <c r="G20" i="30"/>
  <c r="H20" i="30" s="1"/>
  <c r="G28" i="30"/>
  <c r="H28" i="30" s="1"/>
  <c r="G25" i="30"/>
  <c r="H25" i="30" s="1"/>
  <c r="G19" i="30"/>
  <c r="H19" i="30" s="1"/>
  <c r="H24" i="30"/>
  <c r="G19" i="26"/>
  <c r="H19" i="26" s="1"/>
  <c r="G13" i="30"/>
  <c r="H13" i="30" s="1"/>
  <c r="G23" i="30"/>
  <c r="H23" i="30" s="1"/>
  <c r="G26" i="30"/>
  <c r="H26" i="30" s="1"/>
  <c r="G14" i="30"/>
  <c r="H14" i="30" s="1"/>
  <c r="G17" i="30"/>
  <c r="H17" i="30" s="1"/>
  <c r="G27" i="30"/>
  <c r="H27" i="30" s="1"/>
  <c r="E37" i="30"/>
  <c r="F37" i="30" s="1"/>
  <c r="H15" i="30"/>
  <c r="H18" i="30"/>
  <c r="G21" i="30"/>
  <c r="H21" i="30" s="1"/>
  <c r="E37" i="29"/>
  <c r="H19" i="29"/>
  <c r="G27" i="29"/>
  <c r="H27" i="29" s="1"/>
  <c r="G14" i="29"/>
  <c r="H14" i="29" s="1"/>
  <c r="G22" i="29"/>
  <c r="H22" i="29" s="1"/>
  <c r="G15" i="29"/>
  <c r="H15" i="29" s="1"/>
  <c r="G23" i="29"/>
  <c r="H23" i="29" s="1"/>
  <c r="G30" i="28"/>
  <c r="H30" i="28" s="1"/>
  <c r="G43" i="28"/>
  <c r="H43" i="28" s="1"/>
  <c r="E47" i="28"/>
  <c r="G14" i="28"/>
  <c r="H14" i="28" s="1"/>
  <c r="G17" i="28"/>
  <c r="H17" i="28" s="1"/>
  <c r="G27" i="28"/>
  <c r="H27" i="28" s="1"/>
  <c r="G29" i="28"/>
  <c r="H29" i="28" s="1"/>
  <c r="G15" i="28"/>
  <c r="H15" i="28" s="1"/>
  <c r="H18" i="28"/>
  <c r="G21" i="28"/>
  <c r="H21" i="28" s="1"/>
  <c r="H31" i="28"/>
  <c r="H33" i="28"/>
  <c r="G34" i="28"/>
  <c r="H34" i="28" s="1"/>
  <c r="G19" i="28"/>
  <c r="H19" i="28" s="1"/>
  <c r="G22" i="28"/>
  <c r="H22" i="28" s="1"/>
  <c r="G35" i="28"/>
  <c r="H35" i="28" s="1"/>
  <c r="G37" i="28"/>
  <c r="H37" i="28" s="1"/>
  <c r="G38" i="28"/>
  <c r="H38" i="28" s="1"/>
  <c r="G16" i="27"/>
  <c r="H16" i="27" s="1"/>
  <c r="H19" i="27"/>
  <c r="G22" i="27"/>
  <c r="H22" i="27" s="1"/>
  <c r="G30" i="27"/>
  <c r="H30" i="27" s="1"/>
  <c r="G38" i="27"/>
  <c r="H38" i="27" s="1"/>
  <c r="G20" i="27"/>
  <c r="H20" i="27" s="1"/>
  <c r="G23" i="27"/>
  <c r="H23" i="27" s="1"/>
  <c r="G31" i="27"/>
  <c r="H31" i="27" s="1"/>
  <c r="G39" i="27"/>
  <c r="H39" i="27" s="1"/>
  <c r="E49" i="27"/>
  <c r="H14" i="27"/>
  <c r="G26" i="27"/>
  <c r="H26" i="27" s="1"/>
  <c r="G34" i="27"/>
  <c r="H34" i="27" s="1"/>
  <c r="H40" i="27"/>
  <c r="G17" i="26"/>
  <c r="H17" i="26" s="1"/>
  <c r="G26" i="26"/>
  <c r="H26" i="26" s="1"/>
  <c r="G33" i="26"/>
  <c r="H33" i="26" s="1"/>
  <c r="G36" i="26"/>
  <c r="H36" i="26" s="1"/>
  <c r="G14" i="26"/>
  <c r="H14" i="26" s="1"/>
  <c r="G21" i="26"/>
  <c r="H21" i="26" s="1"/>
  <c r="G24" i="26"/>
  <c r="H24" i="26" s="1"/>
  <c r="G30" i="26"/>
  <c r="H30" i="26" s="1"/>
  <c r="G37" i="26"/>
  <c r="H37" i="26" s="1"/>
  <c r="G40" i="26"/>
  <c r="H40" i="26" s="1"/>
  <c r="G20" i="26"/>
  <c r="H20" i="26" s="1"/>
  <c r="G12" i="26"/>
  <c r="H12" i="26" s="1"/>
  <c r="H18" i="26"/>
  <c r="H25" i="26"/>
  <c r="G28" i="26"/>
  <c r="H28" i="26" s="1"/>
  <c r="G34" i="26"/>
  <c r="H34" i="26" s="1"/>
  <c r="G13" i="25"/>
  <c r="H13" i="25" s="1"/>
  <c r="H23" i="25"/>
  <c r="G26" i="25"/>
  <c r="H26" i="25" s="1"/>
  <c r="G29" i="25"/>
  <c r="H29" i="25" s="1"/>
  <c r="G39" i="25"/>
  <c r="H39" i="25" s="1"/>
  <c r="E48" i="25"/>
  <c r="G14" i="25"/>
  <c r="H14" i="25" s="1"/>
  <c r="G17" i="25"/>
  <c r="H17" i="25" s="1"/>
  <c r="G27" i="25"/>
  <c r="H27" i="25" s="1"/>
  <c r="G30" i="25"/>
  <c r="H30" i="25" s="1"/>
  <c r="G33" i="25"/>
  <c r="H33" i="25" s="1"/>
  <c r="G15" i="25"/>
  <c r="H15" i="25" s="1"/>
  <c r="G18" i="25"/>
  <c r="H18" i="25" s="1"/>
  <c r="G21" i="25"/>
  <c r="H21" i="25" s="1"/>
  <c r="G31" i="25"/>
  <c r="H31" i="25" s="1"/>
  <c r="H34" i="25"/>
  <c r="G37" i="25"/>
  <c r="H37" i="25" s="1"/>
  <c r="G15" i="24"/>
  <c r="H15" i="24" s="1"/>
  <c r="G18" i="24"/>
  <c r="H18" i="24" s="1"/>
  <c r="G24" i="24"/>
  <c r="H24" i="24" s="1"/>
  <c r="G31" i="24"/>
  <c r="H31" i="24" s="1"/>
  <c r="G34" i="24"/>
  <c r="H34" i="24" s="1"/>
  <c r="G40" i="24"/>
  <c r="H40" i="24" s="1"/>
  <c r="G19" i="24"/>
  <c r="H19" i="24" s="1"/>
  <c r="H22" i="24"/>
  <c r="H28" i="24"/>
  <c r="G35" i="24"/>
  <c r="H35" i="24" s="1"/>
  <c r="G38" i="24"/>
  <c r="H38" i="24" s="1"/>
  <c r="E51" i="24"/>
  <c r="H16" i="24"/>
  <c r="G23" i="24"/>
  <c r="H23" i="24" s="1"/>
  <c r="G26" i="24"/>
  <c r="H26" i="24" s="1"/>
  <c r="G32" i="24"/>
  <c r="H32" i="24" s="1"/>
  <c r="G39" i="24"/>
  <c r="H39" i="24" s="1"/>
  <c r="H42" i="24"/>
  <c r="H13" i="23"/>
  <c r="G35" i="23"/>
  <c r="H35" i="23" s="1"/>
  <c r="G45" i="23"/>
  <c r="H45" i="23" s="1"/>
  <c r="E59" i="23"/>
  <c r="G14" i="23"/>
  <c r="H14" i="23" s="1"/>
  <c r="G17" i="23"/>
  <c r="H17" i="23" s="1"/>
  <c r="G23" i="23"/>
  <c r="H23" i="23" s="1"/>
  <c r="G30" i="23"/>
  <c r="H30" i="23" s="1"/>
  <c r="G33" i="23"/>
  <c r="H33" i="23" s="1"/>
  <c r="G39" i="23"/>
  <c r="H39" i="23" s="1"/>
  <c r="G46" i="23"/>
  <c r="H46" i="23" s="1"/>
  <c r="G49" i="23"/>
  <c r="H49" i="23" s="1"/>
  <c r="G55" i="23"/>
  <c r="H55" i="23" s="1"/>
  <c r="G19" i="23"/>
  <c r="H19" i="23" s="1"/>
  <c r="G26" i="23"/>
  <c r="H26" i="23" s="1"/>
  <c r="G29" i="23"/>
  <c r="H29" i="23" s="1"/>
  <c r="G42" i="23"/>
  <c r="H42" i="23" s="1"/>
  <c r="G51" i="23"/>
  <c r="H51" i="23" s="1"/>
  <c r="G18" i="23"/>
  <c r="H18" i="23" s="1"/>
  <c r="H21" i="23"/>
  <c r="G27" i="23"/>
  <c r="H27" i="23" s="1"/>
  <c r="G34" i="23"/>
  <c r="H34" i="23" s="1"/>
  <c r="G37" i="23"/>
  <c r="H37" i="23" s="1"/>
  <c r="G43" i="23"/>
  <c r="H43" i="23" s="1"/>
  <c r="G50" i="23"/>
  <c r="H50" i="23" s="1"/>
  <c r="H53" i="23"/>
  <c r="G15" i="22"/>
  <c r="H15" i="22" s="1"/>
  <c r="G18" i="22"/>
  <c r="H18" i="22" s="1"/>
  <c r="G24" i="22"/>
  <c r="H24" i="22" s="1"/>
  <c r="G31" i="22"/>
  <c r="H31" i="22" s="1"/>
  <c r="G34" i="22"/>
  <c r="H34" i="22" s="1"/>
  <c r="G40" i="22"/>
  <c r="H40" i="22" s="1"/>
  <c r="G47" i="22"/>
  <c r="H47" i="22" s="1"/>
  <c r="G50" i="22"/>
  <c r="H50" i="22" s="1"/>
  <c r="G12" i="22"/>
  <c r="H12" i="22" s="1"/>
  <c r="G19" i="22"/>
  <c r="H19" i="22" s="1"/>
  <c r="G22" i="22"/>
  <c r="H22" i="22" s="1"/>
  <c r="H28" i="22"/>
  <c r="G35" i="22"/>
  <c r="H35" i="22" s="1"/>
  <c r="G38" i="22"/>
  <c r="H38" i="22" s="1"/>
  <c r="G44" i="22"/>
  <c r="H44" i="22" s="1"/>
  <c r="G51" i="22"/>
  <c r="H51" i="22" s="1"/>
  <c r="G54" i="22"/>
  <c r="H54" i="22" s="1"/>
  <c r="G16" i="22"/>
  <c r="H16" i="22" s="1"/>
  <c r="G23" i="22"/>
  <c r="H23" i="22" s="1"/>
  <c r="G26" i="22"/>
  <c r="H26" i="22" s="1"/>
  <c r="G32" i="22"/>
  <c r="H32" i="22" s="1"/>
  <c r="H39" i="22"/>
  <c r="G42" i="22"/>
  <c r="H42" i="22" s="1"/>
  <c r="G48" i="22"/>
  <c r="H48" i="22" s="1"/>
  <c r="G55" i="22"/>
  <c r="H55" i="22" s="1"/>
  <c r="G16" i="21"/>
  <c r="H16" i="21" s="1"/>
  <c r="G19" i="21"/>
  <c r="H19" i="21" s="1"/>
  <c r="G25" i="21"/>
  <c r="H25" i="21" s="1"/>
  <c r="G32" i="21"/>
  <c r="H32" i="21" s="1"/>
  <c r="G35" i="21"/>
  <c r="H35" i="21" s="1"/>
  <c r="G41" i="21"/>
  <c r="H41" i="21" s="1"/>
  <c r="G48" i="21"/>
  <c r="H48" i="21" s="1"/>
  <c r="G51" i="21"/>
  <c r="H51" i="21" s="1"/>
  <c r="G13" i="21"/>
  <c r="H13" i="21" s="1"/>
  <c r="G20" i="21"/>
  <c r="H20" i="21" s="1"/>
  <c r="G23" i="21"/>
  <c r="H23" i="21" s="1"/>
  <c r="G29" i="21"/>
  <c r="H29" i="21" s="1"/>
  <c r="G36" i="21"/>
  <c r="H36" i="21" s="1"/>
  <c r="G39" i="21"/>
  <c r="H39" i="21" s="1"/>
  <c r="G45" i="21"/>
  <c r="H45" i="21" s="1"/>
  <c r="G52" i="21"/>
  <c r="H52" i="21" s="1"/>
  <c r="G17" i="21"/>
  <c r="H17" i="21" s="1"/>
  <c r="G24" i="21"/>
  <c r="H24" i="21" s="1"/>
  <c r="G27" i="21"/>
  <c r="H27" i="21" s="1"/>
  <c r="G33" i="21"/>
  <c r="H33" i="21" s="1"/>
  <c r="G40" i="21"/>
  <c r="H40" i="21" s="1"/>
  <c r="G43" i="21"/>
  <c r="H43" i="21" s="1"/>
  <c r="G49" i="21"/>
  <c r="H49" i="21" s="1"/>
  <c r="G13" i="20"/>
  <c r="H13" i="20" s="1"/>
  <c r="G17" i="20"/>
  <c r="H17" i="20" s="1"/>
  <c r="G21" i="20"/>
  <c r="H21" i="20" s="1"/>
  <c r="G25" i="20"/>
  <c r="H25" i="20" s="1"/>
  <c r="G29" i="20"/>
  <c r="H29" i="20" s="1"/>
  <c r="G33" i="20"/>
  <c r="H33" i="20" s="1"/>
  <c r="G37" i="20"/>
  <c r="H37" i="20" s="1"/>
  <c r="G41" i="20"/>
  <c r="H41" i="20" s="1"/>
  <c r="G45" i="20"/>
  <c r="H45" i="20" s="1"/>
  <c r="G49" i="20"/>
  <c r="H49" i="20" s="1"/>
  <c r="G26" i="19"/>
  <c r="H26" i="19" s="1"/>
  <c r="G35" i="19"/>
  <c r="H35" i="19" s="1"/>
  <c r="G32" i="19"/>
  <c r="H32" i="19" s="1"/>
  <c r="G44" i="19"/>
  <c r="H44" i="19" s="1"/>
  <c r="G48" i="19"/>
  <c r="H48" i="19" s="1"/>
  <c r="G55" i="19"/>
  <c r="H55" i="19" s="1"/>
  <c r="G14" i="19"/>
  <c r="H14" i="19" s="1"/>
  <c r="G18" i="19"/>
  <c r="H18" i="19" s="1"/>
  <c r="G22" i="19"/>
  <c r="H22" i="19" s="1"/>
  <c r="G25" i="19"/>
  <c r="H25" i="19" s="1"/>
  <c r="G56" i="19"/>
  <c r="H56" i="19" s="1"/>
  <c r="G19" i="19"/>
  <c r="H19" i="19" s="1"/>
  <c r="G30" i="19"/>
  <c r="H30" i="19" s="1"/>
  <c r="G34" i="19"/>
  <c r="H34" i="19" s="1"/>
  <c r="G38" i="19"/>
  <c r="H38" i="19" s="1"/>
  <c r="G41" i="19"/>
  <c r="H41" i="19" s="1"/>
  <c r="G42" i="19"/>
  <c r="H42" i="19" s="1"/>
  <c r="E67" i="19"/>
  <c r="G17" i="19"/>
  <c r="H17" i="19" s="1"/>
  <c r="G24" i="19"/>
  <c r="H24" i="19" s="1"/>
  <c r="G27" i="19"/>
  <c r="H27" i="19" s="1"/>
  <c r="H33" i="19"/>
  <c r="G40" i="19"/>
  <c r="H40" i="19" s="1"/>
  <c r="G47" i="19"/>
  <c r="H47" i="19" s="1"/>
  <c r="G49" i="19"/>
  <c r="H49" i="19" s="1"/>
  <c r="G50" i="19"/>
  <c r="H50" i="19" s="1"/>
  <c r="G12" i="19"/>
  <c r="H12" i="19" s="1"/>
  <c r="G15" i="19"/>
  <c r="H15" i="19" s="1"/>
  <c r="G21" i="19"/>
  <c r="H21" i="19" s="1"/>
  <c r="G28" i="19"/>
  <c r="H28" i="19" s="1"/>
  <c r="G31" i="19"/>
  <c r="H31" i="19" s="1"/>
  <c r="G37" i="19"/>
  <c r="H37" i="19" s="1"/>
  <c r="G51" i="19"/>
  <c r="H51" i="19" s="1"/>
  <c r="H53" i="19"/>
  <c r="G54" i="19"/>
  <c r="H54" i="19" s="1"/>
  <c r="G57" i="19"/>
  <c r="H57" i="19" s="1"/>
  <c r="G58" i="19"/>
  <c r="H58" i="19" s="1"/>
  <c r="G13" i="19"/>
  <c r="H13" i="19" s="1"/>
  <c r="G20" i="19"/>
  <c r="H20" i="19" s="1"/>
  <c r="G23" i="19"/>
  <c r="H23" i="19" s="1"/>
  <c r="G29" i="19"/>
  <c r="H29" i="19" s="1"/>
  <c r="G36" i="19"/>
  <c r="H36" i="19" s="1"/>
  <c r="G39" i="19"/>
  <c r="H39" i="19" s="1"/>
  <c r="G43" i="19"/>
  <c r="H43" i="19" s="1"/>
  <c r="G45" i="19"/>
  <c r="H45" i="19" s="1"/>
  <c r="G46" i="19"/>
  <c r="H46" i="19" s="1"/>
  <c r="G18" i="18"/>
  <c r="H18" i="18" s="1"/>
  <c r="G42" i="18"/>
  <c r="H42" i="18" s="1"/>
  <c r="G45" i="18"/>
  <c r="H45" i="18" s="1"/>
  <c r="G52" i="18"/>
  <c r="H52" i="18" s="1"/>
  <c r="G61" i="18"/>
  <c r="H61" i="18" s="1"/>
  <c r="G13" i="18"/>
  <c r="H13" i="18" s="1"/>
  <c r="G16" i="18"/>
  <c r="H16" i="18" s="1"/>
  <c r="G22" i="18"/>
  <c r="H22" i="18" s="1"/>
  <c r="G26" i="18"/>
  <c r="H26" i="18" s="1"/>
  <c r="G29" i="18"/>
  <c r="H29" i="18" s="1"/>
  <c r="G37" i="18"/>
  <c r="H37" i="18" s="1"/>
  <c r="G46" i="18"/>
  <c r="H46" i="18" s="1"/>
  <c r="G49" i="18"/>
  <c r="H49" i="18" s="1"/>
  <c r="H12" i="18"/>
  <c r="G25" i="18"/>
  <c r="H25" i="18" s="1"/>
  <c r="G32" i="18"/>
  <c r="H32" i="18" s="1"/>
  <c r="G58" i="18"/>
  <c r="H58" i="18" s="1"/>
  <c r="H60" i="18"/>
  <c r="G17" i="18"/>
  <c r="H17" i="18" s="1"/>
  <c r="G20" i="18"/>
  <c r="H20" i="18" s="1"/>
  <c r="G30" i="18"/>
  <c r="H30" i="18" s="1"/>
  <c r="G33" i="18"/>
  <c r="H33" i="18" s="1"/>
  <c r="G38" i="18"/>
  <c r="H38" i="18" s="1"/>
  <c r="G44" i="18"/>
  <c r="H44" i="18" s="1"/>
  <c r="G50" i="18"/>
  <c r="H50" i="18" s="1"/>
  <c r="G53" i="18"/>
  <c r="H53" i="18" s="1"/>
  <c r="G13" i="17"/>
  <c r="H13" i="17" s="1"/>
  <c r="G16" i="17"/>
  <c r="H16" i="17" s="1"/>
  <c r="G17" i="17"/>
  <c r="H17" i="17" s="1"/>
  <c r="G18" i="17"/>
  <c r="H18" i="17" s="1"/>
  <c r="G20" i="17"/>
  <c r="H20" i="17" s="1"/>
  <c r="G21" i="17"/>
  <c r="H21" i="17" s="1"/>
  <c r="G22" i="17"/>
  <c r="H22" i="17" s="1"/>
  <c r="H24" i="17"/>
  <c r="G25" i="17"/>
  <c r="H25" i="17" s="1"/>
  <c r="H26" i="17"/>
  <c r="G28" i="17"/>
  <c r="H28" i="17" s="1"/>
  <c r="G29" i="17"/>
  <c r="H29" i="17" s="1"/>
  <c r="G30" i="17"/>
  <c r="H30" i="17" s="1"/>
  <c r="G32" i="17"/>
  <c r="H32" i="17" s="1"/>
  <c r="G33" i="17"/>
  <c r="H33" i="17" s="1"/>
  <c r="G34" i="17"/>
  <c r="H34" i="17" s="1"/>
  <c r="G36" i="17"/>
  <c r="H36" i="17" s="1"/>
  <c r="H37" i="17"/>
  <c r="G38" i="17"/>
  <c r="H38" i="17" s="1"/>
  <c r="G40" i="17"/>
  <c r="H40" i="17" s="1"/>
  <c r="G41" i="17"/>
  <c r="H41" i="17" s="1"/>
  <c r="G42" i="17"/>
  <c r="H42" i="17" s="1"/>
  <c r="G44" i="17"/>
  <c r="H44" i="17" s="1"/>
  <c r="G45" i="17"/>
  <c r="H45" i="17" s="1"/>
  <c r="G46" i="17"/>
  <c r="H46" i="17" s="1"/>
  <c r="G59" i="17"/>
  <c r="H59" i="17" s="1"/>
  <c r="G15" i="17"/>
  <c r="H15" i="17" s="1"/>
  <c r="G19" i="17"/>
  <c r="H19" i="17" s="1"/>
  <c r="G23" i="17"/>
  <c r="H23" i="17" s="1"/>
  <c r="G27" i="17"/>
  <c r="H27" i="17" s="1"/>
  <c r="G31" i="17"/>
  <c r="H31" i="17" s="1"/>
  <c r="G35" i="17"/>
  <c r="H35" i="17" s="1"/>
  <c r="G39" i="17"/>
  <c r="H39" i="17" s="1"/>
  <c r="H43" i="17"/>
  <c r="H47" i="17"/>
  <c r="G49" i="17"/>
  <c r="H49" i="17" s="1"/>
  <c r="G50" i="17"/>
  <c r="H50" i="17" s="1"/>
  <c r="G60" i="17"/>
  <c r="H60" i="17" s="1"/>
  <c r="G12" i="17"/>
  <c r="H12" i="17" s="1"/>
  <c r="G14" i="17"/>
  <c r="H14" i="17" s="1"/>
  <c r="G51" i="17"/>
  <c r="H51" i="17" s="1"/>
  <c r="G53" i="17"/>
  <c r="H53" i="17" s="1"/>
  <c r="G54" i="17"/>
  <c r="H54" i="17" s="1"/>
  <c r="H61" i="17"/>
  <c r="E49" i="26"/>
  <c r="E48" i="26"/>
  <c r="E47" i="26"/>
  <c r="E46" i="26"/>
  <c r="E45" i="26"/>
  <c r="E44" i="26"/>
  <c r="E44" i="27"/>
  <c r="E45" i="27"/>
  <c r="E46" i="27"/>
  <c r="E47" i="27"/>
  <c r="E48" i="27"/>
  <c r="E52" i="28"/>
  <c r="E51" i="28"/>
  <c r="E50" i="28"/>
  <c r="E49" i="28"/>
  <c r="E48" i="28"/>
  <c r="E32" i="30"/>
  <c r="F32" i="30" s="1"/>
  <c r="E33" i="30"/>
  <c r="F33" i="30" s="1"/>
  <c r="E34" i="30"/>
  <c r="F34" i="30" s="1"/>
  <c r="E35" i="30"/>
  <c r="F35" i="30" s="1"/>
  <c r="E36" i="30"/>
  <c r="F36" i="30" s="1"/>
  <c r="E32" i="29"/>
  <c r="E33" i="29"/>
  <c r="E34" i="29"/>
  <c r="E35" i="29"/>
  <c r="E36" i="29"/>
  <c r="E61" i="21"/>
  <c r="E60" i="21"/>
  <c r="E59" i="21"/>
  <c r="E58" i="21"/>
  <c r="E57" i="21"/>
  <c r="E56" i="21"/>
  <c r="E59" i="22"/>
  <c r="E60" i="22"/>
  <c r="E61" i="22"/>
  <c r="E62" i="22"/>
  <c r="E63" i="22"/>
  <c r="E64" i="23"/>
  <c r="E63" i="23"/>
  <c r="E62" i="23"/>
  <c r="E60" i="23"/>
  <c r="E61" i="23"/>
  <c r="E43" i="25"/>
  <c r="E44" i="25"/>
  <c r="E45" i="25"/>
  <c r="E46" i="25"/>
  <c r="E47" i="25"/>
  <c r="E46" i="24"/>
  <c r="E47" i="24"/>
  <c r="E48" i="24"/>
  <c r="E49" i="24"/>
  <c r="E50" i="24"/>
  <c r="E57" i="20"/>
  <c r="E60" i="20"/>
  <c r="E56" i="20"/>
  <c r="E59" i="20"/>
  <c r="E55" i="20"/>
  <c r="E62" i="19"/>
  <c r="E63" i="19"/>
  <c r="E64" i="19"/>
  <c r="E65" i="19"/>
  <c r="E66" i="19"/>
  <c r="E65" i="18"/>
  <c r="E66" i="18"/>
  <c r="E67" i="18"/>
  <c r="E68" i="18"/>
  <c r="E69" i="18"/>
  <c r="E65" i="17"/>
  <c r="F65" i="17" s="1"/>
  <c r="E66" i="17"/>
  <c r="F66" i="17" s="1"/>
  <c r="E67" i="17"/>
  <c r="F67" i="17" s="1"/>
  <c r="E68" i="17"/>
  <c r="F68" i="17" s="1"/>
  <c r="E69" i="17"/>
  <c r="F69" i="17" s="1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G67" i="18" l="1"/>
  <c r="H67" i="18" s="1"/>
  <c r="G48" i="27"/>
  <c r="H48" i="27" s="1"/>
  <c r="G48" i="25"/>
  <c r="H48" i="25" s="1"/>
  <c r="G50" i="24"/>
  <c r="H50" i="24" s="1"/>
  <c r="G61" i="23"/>
  <c r="H61" i="23" s="1"/>
  <c r="G62" i="22"/>
  <c r="H62" i="22" s="1"/>
  <c r="G59" i="20"/>
  <c r="H59" i="20" s="1"/>
  <c r="G60" i="20"/>
  <c r="H60" i="20" s="1"/>
  <c r="G68" i="18"/>
  <c r="H68" i="18" s="1"/>
  <c r="G49" i="26"/>
  <c r="H49" i="26" s="1"/>
  <c r="G68" i="17"/>
  <c r="H68" i="17" s="1"/>
  <c r="G67" i="17"/>
  <c r="H67" i="17" s="1"/>
  <c r="G70" i="17"/>
  <c r="H70" i="17" s="1"/>
  <c r="G49" i="28"/>
  <c r="H49" i="28" s="1"/>
  <c r="G37" i="29"/>
  <c r="H37" i="29" s="1"/>
  <c r="G33" i="29"/>
  <c r="H33" i="29" s="1"/>
  <c r="G34" i="29"/>
  <c r="H34" i="29" s="1"/>
  <c r="G47" i="27"/>
  <c r="H47" i="27" s="1"/>
  <c r="G44" i="27"/>
  <c r="H44" i="27" s="1"/>
  <c r="G45" i="26"/>
  <c r="H45" i="26" s="1"/>
  <c r="G47" i="25"/>
  <c r="H47" i="25" s="1"/>
  <c r="G44" i="25"/>
  <c r="H44" i="25" s="1"/>
  <c r="G46" i="24"/>
  <c r="H46" i="24" s="1"/>
  <c r="G49" i="24"/>
  <c r="H49" i="24" s="1"/>
  <c r="G62" i="23"/>
  <c r="H62" i="23" s="1"/>
  <c r="G64" i="23"/>
  <c r="H64" i="23" s="1"/>
  <c r="G61" i="22"/>
  <c r="H61" i="22" s="1"/>
  <c r="G61" i="21"/>
  <c r="H61" i="21" s="1"/>
  <c r="G56" i="20"/>
  <c r="H56" i="20" s="1"/>
  <c r="G57" i="20"/>
  <c r="H57" i="20" s="1"/>
  <c r="G70" i="18"/>
  <c r="H70" i="18" s="1"/>
  <c r="G65" i="17"/>
  <c r="H65" i="17" s="1"/>
  <c r="G69" i="17"/>
  <c r="H69" i="17" s="1"/>
  <c r="G66" i="17"/>
  <c r="H66" i="17" s="1"/>
  <c r="G36" i="30"/>
  <c r="H36" i="30" s="1"/>
  <c r="G32" i="30"/>
  <c r="H32" i="30" s="1"/>
  <c r="G35" i="30"/>
  <c r="H35" i="30" s="1"/>
  <c r="G52" i="28"/>
  <c r="H52" i="28" s="1"/>
  <c r="G33" i="30"/>
  <c r="H33" i="30" s="1"/>
  <c r="G37" i="30"/>
  <c r="H37" i="30" s="1"/>
  <c r="G34" i="30"/>
  <c r="H34" i="30" s="1"/>
  <c r="G35" i="29"/>
  <c r="H35" i="29" s="1"/>
  <c r="G32" i="29"/>
  <c r="H32" i="29" s="1"/>
  <c r="G36" i="29"/>
  <c r="H36" i="29" s="1"/>
  <c r="G50" i="28"/>
  <c r="H50" i="28" s="1"/>
  <c r="G47" i="28"/>
  <c r="H47" i="28" s="1"/>
  <c r="G51" i="28"/>
  <c r="H51" i="28" s="1"/>
  <c r="G48" i="28"/>
  <c r="H48" i="28" s="1"/>
  <c r="G45" i="27"/>
  <c r="H45" i="27" s="1"/>
  <c r="G49" i="27"/>
  <c r="H49" i="27" s="1"/>
  <c r="G46" i="27"/>
  <c r="H46" i="27" s="1"/>
  <c r="G45" i="25"/>
  <c r="H45" i="25" s="1"/>
  <c r="G46" i="25"/>
  <c r="H46" i="25" s="1"/>
  <c r="G43" i="25"/>
  <c r="H43" i="25" s="1"/>
  <c r="G47" i="24"/>
  <c r="H47" i="24" s="1"/>
  <c r="G51" i="24"/>
  <c r="H51" i="24" s="1"/>
  <c r="G48" i="24"/>
  <c r="H48" i="24" s="1"/>
  <c r="G59" i="23"/>
  <c r="H59" i="23" s="1"/>
  <c r="G63" i="23"/>
  <c r="H63" i="23" s="1"/>
  <c r="G60" i="23"/>
  <c r="H60" i="23" s="1"/>
  <c r="G59" i="22"/>
  <c r="H59" i="22" s="1"/>
  <c r="G63" i="22"/>
  <c r="H63" i="22" s="1"/>
  <c r="G60" i="22"/>
  <c r="H60" i="22" s="1"/>
  <c r="G64" i="22"/>
  <c r="H64" i="22" s="1"/>
  <c r="G58" i="20"/>
  <c r="H58" i="20" s="1"/>
  <c r="G55" i="20"/>
  <c r="H55" i="20" s="1"/>
  <c r="G65" i="19"/>
  <c r="H65" i="19" s="1"/>
  <c r="G62" i="19"/>
  <c r="H62" i="19" s="1"/>
  <c r="G66" i="19"/>
  <c r="H66" i="19" s="1"/>
  <c r="G63" i="19"/>
  <c r="H63" i="19" s="1"/>
  <c r="G67" i="19"/>
  <c r="H67" i="19" s="1"/>
  <c r="G64" i="19"/>
  <c r="H64" i="19" s="1"/>
  <c r="G65" i="18"/>
  <c r="H65" i="18" s="1"/>
  <c r="G69" i="18"/>
  <c r="H69" i="18" s="1"/>
  <c r="G66" i="18"/>
  <c r="H66" i="18" s="1"/>
  <c r="G46" i="26"/>
  <c r="H46" i="26" s="1"/>
  <c r="G47" i="26"/>
  <c r="H47" i="26" s="1"/>
  <c r="G44" i="26"/>
  <c r="H44" i="26" s="1"/>
  <c r="G48" i="26"/>
  <c r="H48" i="26" s="1"/>
  <c r="G58" i="21"/>
  <c r="H58" i="21" s="1"/>
  <c r="G59" i="21"/>
  <c r="H59" i="21" s="1"/>
  <c r="G56" i="21"/>
  <c r="H56" i="21" s="1"/>
  <c r="G60" i="21"/>
  <c r="H60" i="21" s="1"/>
  <c r="G57" i="21"/>
  <c r="H57" i="21" s="1"/>
  <c r="O12" i="16"/>
  <c r="M12" i="16" l="1"/>
  <c r="P13" i="16" l="1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12" i="16"/>
  <c r="F58" i="16"/>
  <c r="N58" i="16"/>
  <c r="G58" i="16" s="1"/>
  <c r="F59" i="16"/>
  <c r="N59" i="16"/>
  <c r="F60" i="16"/>
  <c r="N60" i="16"/>
  <c r="G60" i="16" s="1"/>
  <c r="F61" i="16"/>
  <c r="N61" i="16"/>
  <c r="G61" i="16" s="1"/>
  <c r="N47" i="16"/>
  <c r="G47" i="16" s="1"/>
  <c r="N48" i="16"/>
  <c r="G48" i="16" s="1"/>
  <c r="N49" i="16"/>
  <c r="G49" i="16" s="1"/>
  <c r="N50" i="16"/>
  <c r="G50" i="16" s="1"/>
  <c r="N51" i="16"/>
  <c r="G51" i="16" s="1"/>
  <c r="N52" i="16"/>
  <c r="G52" i="16" s="1"/>
  <c r="N53" i="16"/>
  <c r="N54" i="16"/>
  <c r="G54" i="16" s="1"/>
  <c r="N55" i="16"/>
  <c r="G55" i="16" s="1"/>
  <c r="N56" i="16"/>
  <c r="G56" i="16" s="1"/>
  <c r="N57" i="16"/>
  <c r="F47" i="16"/>
  <c r="F48" i="16"/>
  <c r="F49" i="16"/>
  <c r="F50" i="16"/>
  <c r="F51" i="16"/>
  <c r="F52" i="16"/>
  <c r="F53" i="16"/>
  <c r="F54" i="16"/>
  <c r="F55" i="16"/>
  <c r="F56" i="16"/>
  <c r="F57" i="16"/>
  <c r="G59" i="16" l="1"/>
  <c r="H59" i="16" s="1"/>
  <c r="H53" i="16"/>
  <c r="H60" i="16"/>
  <c r="H58" i="16"/>
  <c r="H61" i="16"/>
  <c r="H57" i="16"/>
  <c r="H47" i="16"/>
  <c r="H49" i="16"/>
  <c r="H55" i="16"/>
  <c r="H51" i="16"/>
  <c r="H56" i="16"/>
  <c r="H52" i="16"/>
  <c r="H48" i="16"/>
  <c r="H54" i="16"/>
  <c r="H50" i="16"/>
  <c r="N13" i="16"/>
  <c r="G13" i="16" s="1"/>
  <c r="N14" i="16"/>
  <c r="G14" i="16" s="1"/>
  <c r="N15" i="16"/>
  <c r="G15" i="16" s="1"/>
  <c r="N16" i="16"/>
  <c r="G16" i="16" s="1"/>
  <c r="N17" i="16"/>
  <c r="G17" i="16" s="1"/>
  <c r="N18" i="16"/>
  <c r="G18" i="16" s="1"/>
  <c r="N19" i="16"/>
  <c r="G19" i="16" s="1"/>
  <c r="N20" i="16"/>
  <c r="G20" i="16" s="1"/>
  <c r="N21" i="16"/>
  <c r="G21" i="16" s="1"/>
  <c r="N22" i="16"/>
  <c r="G22" i="16" s="1"/>
  <c r="N23" i="16"/>
  <c r="G23" i="16" s="1"/>
  <c r="N24" i="16"/>
  <c r="G24" i="16" s="1"/>
  <c r="N25" i="16"/>
  <c r="G25" i="16" s="1"/>
  <c r="N26" i="16"/>
  <c r="G26" i="16" s="1"/>
  <c r="N27" i="16"/>
  <c r="G27" i="16" s="1"/>
  <c r="N28" i="16"/>
  <c r="G28" i="16" s="1"/>
  <c r="N29" i="16"/>
  <c r="G29" i="16" s="1"/>
  <c r="N30" i="16"/>
  <c r="G30" i="16" s="1"/>
  <c r="N31" i="16"/>
  <c r="G31" i="16" s="1"/>
  <c r="N32" i="16"/>
  <c r="G32" i="16" s="1"/>
  <c r="N33" i="16"/>
  <c r="G33" i="16" s="1"/>
  <c r="N34" i="16"/>
  <c r="G34" i="16" s="1"/>
  <c r="N35" i="16"/>
  <c r="G35" i="16" s="1"/>
  <c r="N36" i="16"/>
  <c r="G36" i="16" s="1"/>
  <c r="N37" i="16"/>
  <c r="G37" i="16" s="1"/>
  <c r="N38" i="16"/>
  <c r="G38" i="16" s="1"/>
  <c r="N39" i="16"/>
  <c r="G39" i="16" s="1"/>
  <c r="N40" i="16"/>
  <c r="G40" i="16" s="1"/>
  <c r="N41" i="16"/>
  <c r="G41" i="16" s="1"/>
  <c r="N42" i="16"/>
  <c r="G42" i="16" s="1"/>
  <c r="N43" i="16"/>
  <c r="G43" i="16" s="1"/>
  <c r="N44" i="16"/>
  <c r="G44" i="16" s="1"/>
  <c r="N45" i="16"/>
  <c r="G45" i="16" s="1"/>
  <c r="N46" i="16"/>
  <c r="G46" i="16" s="1"/>
  <c r="N12" i="16"/>
  <c r="G12" i="16" s="1"/>
  <c r="H13" i="16" l="1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12" i="16"/>
  <c r="G65" i="16" s="1"/>
  <c r="H65" i="16" s="1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12" i="16"/>
  <c r="E70" i="16" l="1"/>
  <c r="G70" i="16"/>
  <c r="H70" i="16" s="1"/>
  <c r="E65" i="16"/>
  <c r="E66" i="16"/>
  <c r="E67" i="16"/>
  <c r="E68" i="16"/>
  <c r="E69" i="16"/>
  <c r="G66" i="16"/>
  <c r="H66" i="16" s="1"/>
  <c r="G67" i="16"/>
  <c r="H67" i="16" s="1"/>
  <c r="G68" i="16"/>
  <c r="H68" i="16" s="1"/>
  <c r="G69" i="16"/>
  <c r="H69" i="16" s="1"/>
</calcChain>
</file>

<file path=xl/sharedStrings.xml><?xml version="1.0" encoding="utf-8"?>
<sst xmlns="http://schemas.openxmlformats.org/spreadsheetml/2006/main" count="2413" uniqueCount="1127">
  <si>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</si>
  <si>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</si>
  <si>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</si>
  <si>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</si>
  <si>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</si>
  <si>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</si>
  <si>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</si>
  <si>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</si>
  <si>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</si>
  <si>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</si>
  <si>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</si>
  <si>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</si>
  <si>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</si>
  <si>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</si>
  <si>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</si>
  <si>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</si>
  <si>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</si>
  <si>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</si>
  <si>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</si>
  <si>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</si>
  <si>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</si>
  <si>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</si>
  <si>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</si>
  <si>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</si>
  <si>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</si>
  <si>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</si>
  <si>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</si>
  <si>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</si>
  <si>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</si>
  <si>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t>TỔNG PT</t>
  </si>
  <si>
    <t>TC 1&amp;2</t>
  </si>
  <si>
    <t>TC 3</t>
  </si>
  <si>
    <t>ĐIÊM &gt;8</t>
  </si>
  <si>
    <t>TC 4</t>
  </si>
  <si>
    <t>TC 5</t>
  </si>
  <si>
    <r>
      <t>Học kỳ: II Năm học: 2022 - 2023</t>
    </r>
    <r>
      <rPr>
        <sz val="14"/>
        <rFont val="Times New Roman"/>
        <family val="1"/>
      </rPr>
      <t xml:space="preserve"> </t>
    </r>
  </si>
  <si>
    <t>22000443</t>
  </si>
  <si>
    <t>Trần Quốc</t>
  </si>
  <si>
    <t>An</t>
  </si>
  <si>
    <t>22001340</t>
  </si>
  <si>
    <t>Nguyễn Bá Bình</t>
  </si>
  <si>
    <t>Anh</t>
  </si>
  <si>
    <t>22000772</t>
  </si>
  <si>
    <t>Trần Ngọc</t>
  </si>
  <si>
    <t>22000497</t>
  </si>
  <si>
    <t>Hoàng Công Gia</t>
  </si>
  <si>
    <t>Bảo</t>
  </si>
  <si>
    <t>22000675</t>
  </si>
  <si>
    <t>Nguyễn Hữu</t>
  </si>
  <si>
    <t>Cường</t>
  </si>
  <si>
    <t>20000837</t>
  </si>
  <si>
    <t>Nguyễn Vĩ</t>
  </si>
  <si>
    <t>22000785</t>
  </si>
  <si>
    <t>Nguyễn Thành</t>
  </si>
  <si>
    <t>Đạt</t>
  </si>
  <si>
    <t>22000610</t>
  </si>
  <si>
    <t>Trần Da</t>
  </si>
  <si>
    <t>Dĩ</t>
  </si>
  <si>
    <t>22000494</t>
  </si>
  <si>
    <t>Nguyễn Thanh</t>
  </si>
  <si>
    <t>Duy</t>
  </si>
  <si>
    <t>22000652</t>
  </si>
  <si>
    <t>22000429</t>
  </si>
  <si>
    <t>Đặng Đức</t>
  </si>
  <si>
    <t>Hải</t>
  </si>
  <si>
    <t>22000579</t>
  </si>
  <si>
    <t>Gìn Quang</t>
  </si>
  <si>
    <t>22001339</t>
  </si>
  <si>
    <t>Nguyễn Thế</t>
  </si>
  <si>
    <t>Hiệp</t>
  </si>
  <si>
    <t>22000789</t>
  </si>
  <si>
    <t>Võ Nhật</t>
  </si>
  <si>
    <t>Hòa</t>
  </si>
  <si>
    <t>22000666</t>
  </si>
  <si>
    <t>Bùi Quốc</t>
  </si>
  <si>
    <t>Khải</t>
  </si>
  <si>
    <t>22001185</t>
  </si>
  <si>
    <t>Dương</t>
  </si>
  <si>
    <t>Khang</t>
  </si>
  <si>
    <t>22000439</t>
  </si>
  <si>
    <t>Vũ Anh</t>
  </si>
  <si>
    <t>Khoa</t>
  </si>
  <si>
    <t>22000509</t>
  </si>
  <si>
    <t>Nguyễn Minh</t>
  </si>
  <si>
    <t>Khôi</t>
  </si>
  <si>
    <t>22001279</t>
  </si>
  <si>
    <t>Đỗ Văn</t>
  </si>
  <si>
    <t>Kiên</t>
  </si>
  <si>
    <t>22001324</t>
  </si>
  <si>
    <t>Đoàn Trung</t>
  </si>
  <si>
    <t>22000694</t>
  </si>
  <si>
    <t>Lê Trung</t>
  </si>
  <si>
    <t>22000698</t>
  </si>
  <si>
    <t>Lộc</t>
  </si>
  <si>
    <t>22004303</t>
  </si>
  <si>
    <t>Trần Anh</t>
  </si>
  <si>
    <t>Minh</t>
  </si>
  <si>
    <t>22000507</t>
  </si>
  <si>
    <t>Phan Trương Hoàng</t>
  </si>
  <si>
    <t>Nam</t>
  </si>
  <si>
    <t>22001434</t>
  </si>
  <si>
    <t>Nguyễn Phước</t>
  </si>
  <si>
    <t>Nghĩa</t>
  </si>
  <si>
    <t>22001466</t>
  </si>
  <si>
    <t>Trần Văn</t>
  </si>
  <si>
    <t>Nguyên</t>
  </si>
  <si>
    <t>22000759</t>
  </si>
  <si>
    <t>Nguyễn Lê Tường</t>
  </si>
  <si>
    <t>Như</t>
  </si>
  <si>
    <t>22001184</t>
  </si>
  <si>
    <t>Tô Tấn</t>
  </si>
  <si>
    <t>Phát</t>
  </si>
  <si>
    <t>22001356</t>
  </si>
  <si>
    <t>Nguyễn Bá</t>
  </si>
  <si>
    <t>Phong</t>
  </si>
  <si>
    <t>22000866</t>
  </si>
  <si>
    <t>Thái Thanh</t>
  </si>
  <si>
    <t>22001823</t>
  </si>
  <si>
    <t>Võ Thanh Bảo</t>
  </si>
  <si>
    <t>Phúc</t>
  </si>
  <si>
    <t>22000427</t>
  </si>
  <si>
    <t>Nguyễn Văn</t>
  </si>
  <si>
    <t>Quân</t>
  </si>
  <si>
    <t>22000942</t>
  </si>
  <si>
    <t>Quốc</t>
  </si>
  <si>
    <t>22000780</t>
  </si>
  <si>
    <t>Liêu Vinh</t>
  </si>
  <si>
    <t>Quyền</t>
  </si>
  <si>
    <t>22001235</t>
  </si>
  <si>
    <t>Lê Phan Ngọc</t>
  </si>
  <si>
    <t>Sơn</t>
  </si>
  <si>
    <t>22001424</t>
  </si>
  <si>
    <t>Nguyễn Tấn</t>
  </si>
  <si>
    <t>Tài</t>
  </si>
  <si>
    <t>22001069</t>
  </si>
  <si>
    <t>Lương Văn</t>
  </si>
  <si>
    <t>Tâm</t>
  </si>
  <si>
    <t>22001458</t>
  </si>
  <si>
    <t>Trần Chí</t>
  </si>
  <si>
    <t>Thành</t>
  </si>
  <si>
    <t>22001534</t>
  </si>
  <si>
    <t>Thời</t>
  </si>
  <si>
    <t>22001475</t>
  </si>
  <si>
    <t>Nguyễn Xuân</t>
  </si>
  <si>
    <t>Thủy</t>
  </si>
  <si>
    <t>22001615</t>
  </si>
  <si>
    <t>Trần Thanh</t>
  </si>
  <si>
    <t>Toàn</t>
  </si>
  <si>
    <t>22000581</t>
  </si>
  <si>
    <t>Chung Văn</t>
  </si>
  <si>
    <t>Trường</t>
  </si>
  <si>
    <t>22000640</t>
  </si>
  <si>
    <t>Hồ Hoàng Minh</t>
  </si>
  <si>
    <t>Tuấn</t>
  </si>
  <si>
    <t>22001323</t>
  </si>
  <si>
    <t>Đoàn Văn</t>
  </si>
  <si>
    <t>Tuệ</t>
  </si>
  <si>
    <t>22001649</t>
  </si>
  <si>
    <t>Tùng</t>
  </si>
  <si>
    <t>22000567</t>
  </si>
  <si>
    <t>Trịnh Hùng</t>
  </si>
  <si>
    <t>Việt</t>
  </si>
  <si>
    <t>22000492</t>
  </si>
  <si>
    <t>Bùi Nhất</t>
  </si>
  <si>
    <t>Vinh</t>
  </si>
  <si>
    <t>22000845</t>
  </si>
  <si>
    <t>Đặng Bá Thế</t>
  </si>
  <si>
    <t>22000577</t>
  </si>
  <si>
    <t>Nguyễn Kỳ</t>
  </si>
  <si>
    <t>Vũ</t>
  </si>
  <si>
    <t>22004851</t>
  </si>
  <si>
    <t>Phạm Anh</t>
  </si>
  <si>
    <t>Lớp: 22C1-CNÔ1                Sĩ số:  50      Khoa: Động Lực</t>
  </si>
  <si>
    <t>Lớp: 22C1-CNÔ2                Sĩ số:   50     Khoa: Động Lực</t>
  </si>
  <si>
    <t>22002408</t>
  </si>
  <si>
    <t>Nguyễn Đình</t>
  </si>
  <si>
    <t>Ân</t>
  </si>
  <si>
    <t>22001850</t>
  </si>
  <si>
    <t>Trần Nguyễn Trọng</t>
  </si>
  <si>
    <t>Bằng</t>
  </si>
  <si>
    <t>22002421</t>
  </si>
  <si>
    <t>Huỳnh Quốc</t>
  </si>
  <si>
    <t>22001830</t>
  </si>
  <si>
    <t>Trần Thiên</t>
  </si>
  <si>
    <t>22002382</t>
  </si>
  <si>
    <t>Võ Thanh</t>
  </si>
  <si>
    <t>22002325</t>
  </si>
  <si>
    <t>Chiến</t>
  </si>
  <si>
    <t>22002230</t>
  </si>
  <si>
    <t>Đăng</t>
  </si>
  <si>
    <t>22001913</t>
  </si>
  <si>
    <t>Nguyễn Võ Thành</t>
  </si>
  <si>
    <t>Danh</t>
  </si>
  <si>
    <t>22002009</t>
  </si>
  <si>
    <t>Quách Trường</t>
  </si>
  <si>
    <t>22002348</t>
  </si>
  <si>
    <t>Điệp</t>
  </si>
  <si>
    <t>22002265</t>
  </si>
  <si>
    <t>Ngô Minh</t>
  </si>
  <si>
    <t>Đức</t>
  </si>
  <si>
    <t>22002167</t>
  </si>
  <si>
    <t>Phan Quốc</t>
  </si>
  <si>
    <t>22002242</t>
  </si>
  <si>
    <t>Trà Khánh</t>
  </si>
  <si>
    <t>22001959</t>
  </si>
  <si>
    <t>Giàu</t>
  </si>
  <si>
    <t>22002147</t>
  </si>
  <si>
    <t>Nguyễn Trần Hải</t>
  </si>
  <si>
    <t>Hà</t>
  </si>
  <si>
    <t>22002352</t>
  </si>
  <si>
    <t>Lê Vủ</t>
  </si>
  <si>
    <t>Hào</t>
  </si>
  <si>
    <t>22002358</t>
  </si>
  <si>
    <t>Hoàng</t>
  </si>
  <si>
    <t>22002047</t>
  </si>
  <si>
    <t>Lê Minh</t>
  </si>
  <si>
    <t>Hùng</t>
  </si>
  <si>
    <t>22002129</t>
  </si>
  <si>
    <t>Trần Quang</t>
  </si>
  <si>
    <t>Hưng</t>
  </si>
  <si>
    <t>22002229</t>
  </si>
  <si>
    <t>Hà Song</t>
  </si>
  <si>
    <t>Khắc</t>
  </si>
  <si>
    <t>22002048</t>
  </si>
  <si>
    <t>Lê Đình Quốc</t>
  </si>
  <si>
    <t>Khánh</t>
  </si>
  <si>
    <t>22001881</t>
  </si>
  <si>
    <t>Trần Đức</t>
  </si>
  <si>
    <t>Khiêm</t>
  </si>
  <si>
    <t>22002289</t>
  </si>
  <si>
    <t>Phan Hoàng Đăng</t>
  </si>
  <si>
    <t>22001988</t>
  </si>
  <si>
    <t>Võ Trường</t>
  </si>
  <si>
    <t>Linh</t>
  </si>
  <si>
    <t>22001917</t>
  </si>
  <si>
    <t>Lợi</t>
  </si>
  <si>
    <t>22002336</t>
  </si>
  <si>
    <t>Võ Thuận</t>
  </si>
  <si>
    <t>22002259</t>
  </si>
  <si>
    <t>Lê Nguyễn Thành</t>
  </si>
  <si>
    <t>Luân</t>
  </si>
  <si>
    <t>22002170</t>
  </si>
  <si>
    <t>Nguyễn Phi</t>
  </si>
  <si>
    <t>Mạnh</t>
  </si>
  <si>
    <t>22001859</t>
  </si>
  <si>
    <t>Ngô Quang</t>
  </si>
  <si>
    <t>22002122</t>
  </si>
  <si>
    <t>Võ Duy Nhất</t>
  </si>
  <si>
    <t>22002468</t>
  </si>
  <si>
    <t>Nguyễn Trọng</t>
  </si>
  <si>
    <t>Nhân</t>
  </si>
  <si>
    <t>22001916</t>
  </si>
  <si>
    <t>Nhiều</t>
  </si>
  <si>
    <t>22001918</t>
  </si>
  <si>
    <t>Trần Gia</t>
  </si>
  <si>
    <t>22002218</t>
  </si>
  <si>
    <t>Trương Kiến</t>
  </si>
  <si>
    <t>22002380</t>
  </si>
  <si>
    <t>Sang</t>
  </si>
  <si>
    <t>22002002</t>
  </si>
  <si>
    <t>Lương Điền Thái</t>
  </si>
  <si>
    <t>22002427</t>
  </si>
  <si>
    <t>22002177</t>
  </si>
  <si>
    <t>Nguyễn Nhật</t>
  </si>
  <si>
    <t>Tân</t>
  </si>
  <si>
    <t>22002148</t>
  </si>
  <si>
    <t>Nguyễn Chiến</t>
  </si>
  <si>
    <t>Thắng</t>
  </si>
  <si>
    <t>22002307</t>
  </si>
  <si>
    <t>Nguyễn Mạnh</t>
  </si>
  <si>
    <t>22002030</t>
  </si>
  <si>
    <t>Trần Trung</t>
  </si>
  <si>
    <t>Thảo</t>
  </si>
  <si>
    <t>22002308</t>
  </si>
  <si>
    <t>Thế</t>
  </si>
  <si>
    <t>22002159</t>
  </si>
  <si>
    <t>Thịnh</t>
  </si>
  <si>
    <t>22002087</t>
  </si>
  <si>
    <t>Nguyễn Trung</t>
  </si>
  <si>
    <t>Tính</t>
  </si>
  <si>
    <t>22001995</t>
  </si>
  <si>
    <t>Nguyễn Quốc</t>
  </si>
  <si>
    <t>22002150</t>
  </si>
  <si>
    <t>Đoàn Văn Minh</t>
  </si>
  <si>
    <t>Trí</t>
  </si>
  <si>
    <t>22002346</t>
  </si>
  <si>
    <t>Trọng</t>
  </si>
  <si>
    <t>22002070</t>
  </si>
  <si>
    <t>Nguyễn Phạm Phi</t>
  </si>
  <si>
    <t>22002466</t>
  </si>
  <si>
    <t>Trần Trường</t>
  </si>
  <si>
    <t>22002324</t>
  </si>
  <si>
    <t>Phạm Nguyên</t>
  </si>
  <si>
    <t>22002660</t>
  </si>
  <si>
    <t>Đặng Dân</t>
  </si>
  <si>
    <t>22002534</t>
  </si>
  <si>
    <t>Phạm Thái</t>
  </si>
  <si>
    <t>22002454</t>
  </si>
  <si>
    <t>Nguyễn Hải</t>
  </si>
  <si>
    <t>22002579</t>
  </si>
  <si>
    <t>Nguyễn Thành</t>
  </si>
  <si>
    <t>22004192</t>
  </si>
  <si>
    <t>Nguyễn Ngọc</t>
  </si>
  <si>
    <t>Đô</t>
  </si>
  <si>
    <t>22002622</t>
  </si>
  <si>
    <t>Đông</t>
  </si>
  <si>
    <t>22002567</t>
  </si>
  <si>
    <t>Điểu</t>
  </si>
  <si>
    <t>Dũng</t>
  </si>
  <si>
    <t>22002525</t>
  </si>
  <si>
    <t>22002505</t>
  </si>
  <si>
    <t>Trần Vũ Khánh</t>
  </si>
  <si>
    <t>22002558</t>
  </si>
  <si>
    <t>Võ Ngọc</t>
  </si>
  <si>
    <t>22002456</t>
  </si>
  <si>
    <t>Đặng Ngọc</t>
  </si>
  <si>
    <t>Hãi</t>
  </si>
  <si>
    <t>22002661</t>
  </si>
  <si>
    <t>Đàng Quốc</t>
  </si>
  <si>
    <t>Hiển</t>
  </si>
  <si>
    <t>22002496</t>
  </si>
  <si>
    <t>22002624</t>
  </si>
  <si>
    <t>Hoàng Gia</t>
  </si>
  <si>
    <t>Huy</t>
  </si>
  <si>
    <t>22002643</t>
  </si>
  <si>
    <t>22002636</t>
  </si>
  <si>
    <t>Trương Minh</t>
  </si>
  <si>
    <t>22002625</t>
  </si>
  <si>
    <t>Cao Quốc</t>
  </si>
  <si>
    <t>22002446</t>
  </si>
  <si>
    <t>Lục Thanh</t>
  </si>
  <si>
    <t>22002602</t>
  </si>
  <si>
    <t>Nguyễn Đăng</t>
  </si>
  <si>
    <t>22002533</t>
  </si>
  <si>
    <t>Võ Tấn</t>
  </si>
  <si>
    <t>22002653</t>
  </si>
  <si>
    <t>Lê Trần Minh</t>
  </si>
  <si>
    <t>22002654</t>
  </si>
  <si>
    <t>Nguyễn Võ Anh</t>
  </si>
  <si>
    <t>22002674</t>
  </si>
  <si>
    <t>Lê Hồng Bảo</t>
  </si>
  <si>
    <t>22002644</t>
  </si>
  <si>
    <t>Bùi Hữu</t>
  </si>
  <si>
    <t>22002455</t>
  </si>
  <si>
    <t>22002524</t>
  </si>
  <si>
    <t>Đoàn Minh</t>
  </si>
  <si>
    <t>Mẫn</t>
  </si>
  <si>
    <t>22002483</t>
  </si>
  <si>
    <t>Nguyễn Đặng Gia</t>
  </si>
  <si>
    <t>22002607</t>
  </si>
  <si>
    <t>Lâm Hoàng</t>
  </si>
  <si>
    <t>22002501</t>
  </si>
  <si>
    <t>Lê Thái</t>
  </si>
  <si>
    <t>22002672</t>
  </si>
  <si>
    <t>Lê</t>
  </si>
  <si>
    <t>Nhiên</t>
  </si>
  <si>
    <t>22002497</t>
  </si>
  <si>
    <t>22002460</t>
  </si>
  <si>
    <t>Trương Thanh</t>
  </si>
  <si>
    <t>22002432</t>
  </si>
  <si>
    <t>La Xuân</t>
  </si>
  <si>
    <t>Phú</t>
  </si>
  <si>
    <t>22002547</t>
  </si>
  <si>
    <t>Trần Bá</t>
  </si>
  <si>
    <t>Phước</t>
  </si>
  <si>
    <t>22002434</t>
  </si>
  <si>
    <t>Hoàng Duy</t>
  </si>
  <si>
    <t>Quang</t>
  </si>
  <si>
    <t>22002657</t>
  </si>
  <si>
    <t>Nguyễn Đức</t>
  </si>
  <si>
    <t>22002499</t>
  </si>
  <si>
    <t>22002463</t>
  </si>
  <si>
    <t>Kiều Văn</t>
  </si>
  <si>
    <t>22004324</t>
  </si>
  <si>
    <t>22002500</t>
  </si>
  <si>
    <t>22002575</t>
  </si>
  <si>
    <t>Thái</t>
  </si>
  <si>
    <t>22002596</t>
  </si>
  <si>
    <t>Bùi Quang</t>
  </si>
  <si>
    <t>Thanh</t>
  </si>
  <si>
    <t>22002637</t>
  </si>
  <si>
    <t>Trần Tuấn</t>
  </si>
  <si>
    <t>22002560</t>
  </si>
  <si>
    <t>22002545</t>
  </si>
  <si>
    <t>Phan Dương</t>
  </si>
  <si>
    <t>Thoại</t>
  </si>
  <si>
    <t>22002461</t>
  </si>
  <si>
    <t>Nguyễn Anh</t>
  </si>
  <si>
    <t>22002606</t>
  </si>
  <si>
    <t>Trần Minh</t>
  </si>
  <si>
    <t>22002477</t>
  </si>
  <si>
    <t>Trung</t>
  </si>
  <si>
    <t>22002583</t>
  </si>
  <si>
    <t>Huỳnh Anh</t>
  </si>
  <si>
    <t>22002538</t>
  </si>
  <si>
    <t>Nguyễn Khánh</t>
  </si>
  <si>
    <t>Văn</t>
  </si>
  <si>
    <t>Lớp: 22C1-CNÔ3                Sĩ số:   50     Khoa: Động Lực</t>
  </si>
  <si>
    <t>22002813</t>
  </si>
  <si>
    <t>Chí</t>
  </si>
  <si>
    <t>22002848</t>
  </si>
  <si>
    <t>Phan Nguyễn Quang</t>
  </si>
  <si>
    <t>22002764</t>
  </si>
  <si>
    <t>Trần Thế</t>
  </si>
  <si>
    <t>22002713</t>
  </si>
  <si>
    <t>Nguyễn Như</t>
  </si>
  <si>
    <t>Công</t>
  </si>
  <si>
    <t>22002824</t>
  </si>
  <si>
    <t>Đặng Nhật</t>
  </si>
  <si>
    <t>22002858</t>
  </si>
  <si>
    <t>Ngô Nhật</t>
  </si>
  <si>
    <t>Du</t>
  </si>
  <si>
    <t>22002678</t>
  </si>
  <si>
    <t>Mai Đức</t>
  </si>
  <si>
    <t>22002827</t>
  </si>
  <si>
    <t>Ngô Hoàng</t>
  </si>
  <si>
    <t>22002733</t>
  </si>
  <si>
    <t>Đặng Phi</t>
  </si>
  <si>
    <t>22002677</t>
  </si>
  <si>
    <t>Nguyễn Huy</t>
  </si>
  <si>
    <t>22002709</t>
  </si>
  <si>
    <t>Trần Huy</t>
  </si>
  <si>
    <t>22002852</t>
  </si>
  <si>
    <t>Lâm Gia</t>
  </si>
  <si>
    <t>22002746</t>
  </si>
  <si>
    <t>Lê Mạnh</t>
  </si>
  <si>
    <t>22002719</t>
  </si>
  <si>
    <t>22002823</t>
  </si>
  <si>
    <t>Huỳnh Huỳnh</t>
  </si>
  <si>
    <t>Khá</t>
  </si>
  <si>
    <t>22002728</t>
  </si>
  <si>
    <t>Trần Duy</t>
  </si>
  <si>
    <t>22002682</t>
  </si>
  <si>
    <t>Bùi Trung</t>
  </si>
  <si>
    <t>22003608</t>
  </si>
  <si>
    <t>Lê Anh</t>
  </si>
  <si>
    <t>Kiệt</t>
  </si>
  <si>
    <t>22002856</t>
  </si>
  <si>
    <t>Võ Văn</t>
  </si>
  <si>
    <t>Lâm</t>
  </si>
  <si>
    <t>22002755</t>
  </si>
  <si>
    <t>Lê Đức</t>
  </si>
  <si>
    <t>Mạnh</t>
  </si>
  <si>
    <t>22002899</t>
  </si>
  <si>
    <t>22002889</t>
  </si>
  <si>
    <t>Lê Trọng</t>
  </si>
  <si>
    <t>22002818</t>
  </si>
  <si>
    <t>Trần Hoàng</t>
  </si>
  <si>
    <t>Nhất</t>
  </si>
  <si>
    <t>22002766</t>
  </si>
  <si>
    <t>Trần Ngọc Đại</t>
  </si>
  <si>
    <t>22002855</t>
  </si>
  <si>
    <t>Võ Đình</t>
  </si>
  <si>
    <t>22002817</t>
  </si>
  <si>
    <t>Võ Trọng</t>
  </si>
  <si>
    <t>22002750</t>
  </si>
  <si>
    <t>Phạm Quang</t>
  </si>
  <si>
    <t>22002836</t>
  </si>
  <si>
    <t>Quy</t>
  </si>
  <si>
    <t>22002831</t>
  </si>
  <si>
    <t>Lý Văn</t>
  </si>
  <si>
    <t>Quý</t>
  </si>
  <si>
    <t>22002859</t>
  </si>
  <si>
    <t>Sâm</t>
  </si>
  <si>
    <t>22002754</t>
  </si>
  <si>
    <t>Cáp Hữu</t>
  </si>
  <si>
    <t>22002773</t>
  </si>
  <si>
    <t>22002860</t>
  </si>
  <si>
    <t>Đinh Trường</t>
  </si>
  <si>
    <t>22002820</t>
  </si>
  <si>
    <t>Nguyễn Thị Minh</t>
  </si>
  <si>
    <t>Thư</t>
  </si>
  <si>
    <t>22002844</t>
  </si>
  <si>
    <t>Thái Văn</t>
  </si>
  <si>
    <t>Thức</t>
  </si>
  <si>
    <t>22002835</t>
  </si>
  <si>
    <t>Lê Hoàng</t>
  </si>
  <si>
    <t>Thương</t>
  </si>
  <si>
    <t>22002875</t>
  </si>
  <si>
    <t>Huỳnh Thanh</t>
  </si>
  <si>
    <t>Tiến</t>
  </si>
  <si>
    <t>22002806</t>
  </si>
  <si>
    <t>Nguyễn Lâm Quốc</t>
  </si>
  <si>
    <t>22002694</t>
  </si>
  <si>
    <t>Toản</t>
  </si>
  <si>
    <t>22002825</t>
  </si>
  <si>
    <t>Huỳnh Minh</t>
  </si>
  <si>
    <t>22002815</t>
  </si>
  <si>
    <t>Huỳnh Ngọc Đoan</t>
  </si>
  <si>
    <t>Trinh</t>
  </si>
  <si>
    <t>22002715</t>
  </si>
  <si>
    <t>Nguyễn</t>
  </si>
  <si>
    <t>22002903</t>
  </si>
  <si>
    <t>Trần Lê Quốc</t>
  </si>
  <si>
    <t>22002777</t>
  </si>
  <si>
    <t>Võ Hoàng</t>
  </si>
  <si>
    <t>Tú</t>
  </si>
  <si>
    <t>22002763</t>
  </si>
  <si>
    <t>Hồ Minh</t>
  </si>
  <si>
    <t>22002778</t>
  </si>
  <si>
    <t>Phạm Minh Anh</t>
  </si>
  <si>
    <t>22002845</t>
  </si>
  <si>
    <t>Lớp: 22C1-CNÔ4                Sĩ số:   47     Khoa: Động Lực</t>
  </si>
  <si>
    <t>Lớp: 22C1-CNÔ5                Sĩ số:   40     Khoa: Động Lực</t>
  </si>
  <si>
    <t>22003012</t>
  </si>
  <si>
    <t>Nguyễn Hoàng</t>
  </si>
  <si>
    <t>22002979</t>
  </si>
  <si>
    <t>22002941</t>
  </si>
  <si>
    <t>22002943</t>
  </si>
  <si>
    <t>Trần Đình</t>
  </si>
  <si>
    <t>Bi</t>
  </si>
  <si>
    <t>22002996</t>
  </si>
  <si>
    <t>Võ Hoàng Tuấn</t>
  </si>
  <si>
    <t>22002914</t>
  </si>
  <si>
    <t>Huỳnh Tấn</t>
  </si>
  <si>
    <t>22002931</t>
  </si>
  <si>
    <t>22002930</t>
  </si>
  <si>
    <t>Lâm Chí</t>
  </si>
  <si>
    <t>22003117</t>
  </si>
  <si>
    <t>Dương Minh</t>
  </si>
  <si>
    <t>Hiếu</t>
  </si>
  <si>
    <t>22003112</t>
  </si>
  <si>
    <t>Phạm Ngọc</t>
  </si>
  <si>
    <t>Hoài</t>
  </si>
  <si>
    <t>22002997</t>
  </si>
  <si>
    <t>Vũ Ngọc</t>
  </si>
  <si>
    <t>22002957</t>
  </si>
  <si>
    <t>Lê Văn</t>
  </si>
  <si>
    <t>22002942</t>
  </si>
  <si>
    <t>22002989</t>
  </si>
  <si>
    <t>22003121</t>
  </si>
  <si>
    <t>Nguyễn Tuấn</t>
  </si>
  <si>
    <t>Khanh</t>
  </si>
  <si>
    <t>22003055</t>
  </si>
  <si>
    <t>Trương Nguyễn Duy</t>
  </si>
  <si>
    <t>22003099</t>
  </si>
  <si>
    <t>Khởi</t>
  </si>
  <si>
    <t>22003075</t>
  </si>
  <si>
    <t>22003101</t>
  </si>
  <si>
    <t>Phan Anh</t>
  </si>
  <si>
    <t>22002929</t>
  </si>
  <si>
    <t>22003102</t>
  </si>
  <si>
    <t>Lê Trung Ngọc</t>
  </si>
  <si>
    <t>22003137</t>
  </si>
  <si>
    <t>Võ Thành</t>
  </si>
  <si>
    <t>22002911</t>
  </si>
  <si>
    <t>22002978</t>
  </si>
  <si>
    <t>Cao Bá</t>
  </si>
  <si>
    <t>22003020</t>
  </si>
  <si>
    <t>Huỳnh Hoàng</t>
  </si>
  <si>
    <t>22000688</t>
  </si>
  <si>
    <t>Ngô Xuân</t>
  </si>
  <si>
    <t>22002935</t>
  </si>
  <si>
    <t>Lê Tuấn</t>
  </si>
  <si>
    <t>22003017</t>
  </si>
  <si>
    <t>Võ Tá</t>
  </si>
  <si>
    <t>22003092</t>
  </si>
  <si>
    <t>22002927</t>
  </si>
  <si>
    <t>Thân</t>
  </si>
  <si>
    <t>22003057</t>
  </si>
  <si>
    <t>22003109</t>
  </si>
  <si>
    <t>22002684</t>
  </si>
  <si>
    <t>22003059</t>
  </si>
  <si>
    <t>Trần Khánh</t>
  </si>
  <si>
    <t>22002936</t>
  </si>
  <si>
    <t>Trỏng</t>
  </si>
  <si>
    <t>22003074</t>
  </si>
  <si>
    <t>Phạm Hồng</t>
  </si>
  <si>
    <t>Trúc</t>
  </si>
  <si>
    <t>22003049</t>
  </si>
  <si>
    <t>Phạm Thành</t>
  </si>
  <si>
    <t>22003000</t>
  </si>
  <si>
    <t>Hồ Thanh</t>
  </si>
  <si>
    <t>22002952</t>
  </si>
  <si>
    <t>Phạm Thanh</t>
  </si>
  <si>
    <t>22003094</t>
  </si>
  <si>
    <t>Lê Quang</t>
  </si>
  <si>
    <t>22003271</t>
  </si>
  <si>
    <t>22003421</t>
  </si>
  <si>
    <t>Trần Hoài</t>
  </si>
  <si>
    <t>22003167</t>
  </si>
  <si>
    <t>22003369</t>
  </si>
  <si>
    <t>Dương Phi Hồng</t>
  </si>
  <si>
    <t>22003233</t>
  </si>
  <si>
    <t>Nguyễn Hoàng Thiên</t>
  </si>
  <si>
    <t>22003237</t>
  </si>
  <si>
    <t>Nguyễn Thới</t>
  </si>
  <si>
    <t>Biền</t>
  </si>
  <si>
    <t>22003321</t>
  </si>
  <si>
    <t>Phạm Lâm</t>
  </si>
  <si>
    <t>Chất</t>
  </si>
  <si>
    <t>22003368</t>
  </si>
  <si>
    <t>22003154</t>
  </si>
  <si>
    <t>Trần Lê Tuấn</t>
  </si>
  <si>
    <t>22003312</t>
  </si>
  <si>
    <t>22003174</t>
  </si>
  <si>
    <t>Phạm Khánh</t>
  </si>
  <si>
    <t>22003260</t>
  </si>
  <si>
    <t>Giang</t>
  </si>
  <si>
    <t>22003402</t>
  </si>
  <si>
    <t>22003156</t>
  </si>
  <si>
    <t>Đặng Quốc</t>
  </si>
  <si>
    <t>22003335</t>
  </si>
  <si>
    <t>Nguyễn Việt</t>
  </si>
  <si>
    <t>22003189</t>
  </si>
  <si>
    <t>Huỳnh Bảo</t>
  </si>
  <si>
    <t>22003215</t>
  </si>
  <si>
    <t>Phạm Đăng</t>
  </si>
  <si>
    <t>22003177</t>
  </si>
  <si>
    <t>Phạm Tuấn</t>
  </si>
  <si>
    <t>22003363</t>
  </si>
  <si>
    <t>Nguyễn Dũng Thanh</t>
  </si>
  <si>
    <t>22003339</t>
  </si>
  <si>
    <t>20002987</t>
  </si>
  <si>
    <t>Vương Hoàng</t>
  </si>
  <si>
    <t>22003266</t>
  </si>
  <si>
    <t>22003387</t>
  </si>
  <si>
    <t>Nguyễn Hồ Vỹ</t>
  </si>
  <si>
    <t>Nhật</t>
  </si>
  <si>
    <t>22003265</t>
  </si>
  <si>
    <t>Phan Trọng</t>
  </si>
  <si>
    <t>22003344</t>
  </si>
  <si>
    <t>Liễu Hồ Tấn</t>
  </si>
  <si>
    <t>22003420</t>
  </si>
  <si>
    <t>Lô Đức</t>
  </si>
  <si>
    <t>22002770</t>
  </si>
  <si>
    <t>Đặng Nguyễn Hoàng</t>
  </si>
  <si>
    <t>22003289</t>
  </si>
  <si>
    <t>22003232</t>
  </si>
  <si>
    <t>Thạnh</t>
  </si>
  <si>
    <t>22003285</t>
  </si>
  <si>
    <t>Ti</t>
  </si>
  <si>
    <t>22003382</t>
  </si>
  <si>
    <t>22003236</t>
  </si>
  <si>
    <t>Tín</t>
  </si>
  <si>
    <t>22003149</t>
  </si>
  <si>
    <t>Lê Tấn</t>
  </si>
  <si>
    <t>22003388</t>
  </si>
  <si>
    <t>Lê Quốc</t>
  </si>
  <si>
    <t>Trịnh</t>
  </si>
  <si>
    <t>22003277</t>
  </si>
  <si>
    <t>Nguyễn Phú</t>
  </si>
  <si>
    <t>22003323</t>
  </si>
  <si>
    <t>Lại Thanh</t>
  </si>
  <si>
    <t>22003253</t>
  </si>
  <si>
    <t>22003152</t>
  </si>
  <si>
    <t>22003153</t>
  </si>
  <si>
    <t>Trần Hữu</t>
  </si>
  <si>
    <t>22003175</t>
  </si>
  <si>
    <t>22003347</t>
  </si>
  <si>
    <t>Nguyễn Hùng</t>
  </si>
  <si>
    <t>Lớp: 22C1-CNÔ6                Sĩ số:  41      Khoa: Động Lực</t>
  </si>
  <si>
    <t>22003557</t>
  </si>
  <si>
    <t>22003602</t>
  </si>
  <si>
    <t>Đặng Tú</t>
  </si>
  <si>
    <t>Bình</t>
  </si>
  <si>
    <t>22003442</t>
  </si>
  <si>
    <t>Đại</t>
  </si>
  <si>
    <t>22003551</t>
  </si>
  <si>
    <t>Lý Minh</t>
  </si>
  <si>
    <t>22003631</t>
  </si>
  <si>
    <t>22003531</t>
  </si>
  <si>
    <t>22002946</t>
  </si>
  <si>
    <t>Đinh Trọng</t>
  </si>
  <si>
    <t>22003623</t>
  </si>
  <si>
    <t>Voòng Lập</t>
  </si>
  <si>
    <t>22003508</t>
  </si>
  <si>
    <t>Trần Bảo</t>
  </si>
  <si>
    <t>22003578</t>
  </si>
  <si>
    <t>22003521</t>
  </si>
  <si>
    <t>Lê Nguyễn</t>
  </si>
  <si>
    <t>22003533</t>
  </si>
  <si>
    <t>Trần Quốc Khải</t>
  </si>
  <si>
    <t>Hoàn</t>
  </si>
  <si>
    <t>22003630</t>
  </si>
  <si>
    <t>22003561</t>
  </si>
  <si>
    <t>22003576</t>
  </si>
  <si>
    <t>22003511</t>
  </si>
  <si>
    <t>22003555</t>
  </si>
  <si>
    <t>22003530</t>
  </si>
  <si>
    <t>Lưu Đức Anh</t>
  </si>
  <si>
    <t>22003509</t>
  </si>
  <si>
    <t>22003609</t>
  </si>
  <si>
    <t>Huỳnh Trung</t>
  </si>
  <si>
    <t>22004113</t>
  </si>
  <si>
    <t>22003649</t>
  </si>
  <si>
    <t>22003482</t>
  </si>
  <si>
    <t>Thạch Minh</t>
  </si>
  <si>
    <t>Lang</t>
  </si>
  <si>
    <t>22003481</t>
  </si>
  <si>
    <t>Võ Quang</t>
  </si>
  <si>
    <t>22003532</t>
  </si>
  <si>
    <t>22003650</t>
  </si>
  <si>
    <t>22003610</t>
  </si>
  <si>
    <t>22003662</t>
  </si>
  <si>
    <t>Nguyễn Hồ Thanh</t>
  </si>
  <si>
    <t>Nhâm</t>
  </si>
  <si>
    <t>22003691</t>
  </si>
  <si>
    <t>Nguyễn Tiến</t>
  </si>
  <si>
    <t>22003572</t>
  </si>
  <si>
    <t>Nguyễn Hà Đức</t>
  </si>
  <si>
    <t>22003695</t>
  </si>
  <si>
    <t>Phan Thành</t>
  </si>
  <si>
    <t>22003625</t>
  </si>
  <si>
    <t>Cao Trọng</t>
  </si>
  <si>
    <t>22003472</t>
  </si>
  <si>
    <t>Võ Hữu</t>
  </si>
  <si>
    <t>22003538</t>
  </si>
  <si>
    <t>Trương Thế</t>
  </si>
  <si>
    <t>22003491</t>
  </si>
  <si>
    <t>22003566</t>
  </si>
  <si>
    <t>Võ Trần Hoài</t>
  </si>
  <si>
    <t>Thạch</t>
  </si>
  <si>
    <t>22003686</t>
  </si>
  <si>
    <t>Trần Công</t>
  </si>
  <si>
    <t>22003645</t>
  </si>
  <si>
    <t>Ka Să Ha</t>
  </si>
  <si>
    <t>Thể</t>
  </si>
  <si>
    <t>22003689</t>
  </si>
  <si>
    <t>Toán</t>
  </si>
  <si>
    <t>22003575</t>
  </si>
  <si>
    <t>Nguyễn Đỗ Minh</t>
  </si>
  <si>
    <t>22003473</t>
  </si>
  <si>
    <t>Trần Vũ</t>
  </si>
  <si>
    <t>22003540</t>
  </si>
  <si>
    <t>Đặng Thành</t>
  </si>
  <si>
    <t>22003558</t>
  </si>
  <si>
    <t>Vui</t>
  </si>
  <si>
    <t>22003687</t>
  </si>
  <si>
    <t>Bạch Thuần</t>
  </si>
  <si>
    <t>Vỹ</t>
  </si>
  <si>
    <t>Lớp: 22C1-CNÔ7                Sĩ số:   44     Khoa: Động Lực</t>
  </si>
  <si>
    <t>22003851</t>
  </si>
  <si>
    <t>Hoàng Phước</t>
  </si>
  <si>
    <t>22003910</t>
  </si>
  <si>
    <t>Lâm Quốc</t>
  </si>
  <si>
    <t>22003798</t>
  </si>
  <si>
    <t>Phan Hữu</t>
  </si>
  <si>
    <t>22003817</t>
  </si>
  <si>
    <t>Văn Phi</t>
  </si>
  <si>
    <t>22003799</t>
  </si>
  <si>
    <t>22003860</t>
  </si>
  <si>
    <t>22003859</t>
  </si>
  <si>
    <t>22003815</t>
  </si>
  <si>
    <t>22003755</t>
  </si>
  <si>
    <t>22003741</t>
  </si>
  <si>
    <t>22003864</t>
  </si>
  <si>
    <t>22003811</t>
  </si>
  <si>
    <t>Hợp</t>
  </si>
  <si>
    <t>22003929</t>
  </si>
  <si>
    <t>Bùi Đức</t>
  </si>
  <si>
    <t>22003762</t>
  </si>
  <si>
    <t>22003858</t>
  </si>
  <si>
    <t>22003909</t>
  </si>
  <si>
    <t>Huỳnh Trần Vĩnh</t>
  </si>
  <si>
    <t>22003826</t>
  </si>
  <si>
    <t>Nguyễn Nhựt</t>
  </si>
  <si>
    <t>22003916</t>
  </si>
  <si>
    <t>Nguyễn Thành Nhật</t>
  </si>
  <si>
    <t>22003830</t>
  </si>
  <si>
    <t>Nguyễn Hàn Nhật</t>
  </si>
  <si>
    <t>22002495</t>
  </si>
  <si>
    <t>22003844</t>
  </si>
  <si>
    <t>22003718</t>
  </si>
  <si>
    <t>Trương Tuấn</t>
  </si>
  <si>
    <t>22003736</t>
  </si>
  <si>
    <t>Nguyễn Trương Thái</t>
  </si>
  <si>
    <t>22003820</t>
  </si>
  <si>
    <t>Đinh Khánh</t>
  </si>
  <si>
    <t>22003868</t>
  </si>
  <si>
    <t>Nguyễn Phan Thành</t>
  </si>
  <si>
    <t>22003846</t>
  </si>
  <si>
    <t>Trương Quang</t>
  </si>
  <si>
    <t>Long</t>
  </si>
  <si>
    <t>22003738</t>
  </si>
  <si>
    <t>22003921</t>
  </si>
  <si>
    <t>Lực</t>
  </si>
  <si>
    <t>22003912</t>
  </si>
  <si>
    <t>22003772</t>
  </si>
  <si>
    <t>Nguyễn Công Thành</t>
  </si>
  <si>
    <t>22003951</t>
  </si>
  <si>
    <t>22003920</t>
  </si>
  <si>
    <t>Nguyễn Hoàng</t>
  </si>
  <si>
    <t>22003771</t>
  </si>
  <si>
    <t>Đỗ Minh</t>
  </si>
  <si>
    <t>22003767</t>
  </si>
  <si>
    <t>22003813</t>
  </si>
  <si>
    <t>Trần Phú</t>
  </si>
  <si>
    <t>22003740</t>
  </si>
  <si>
    <t>Trương Tấn</t>
  </si>
  <si>
    <t>Sĩ</t>
  </si>
  <si>
    <t>22003744</t>
  </si>
  <si>
    <t>Nguyễn Đoàn Thanh</t>
  </si>
  <si>
    <t>22003797</t>
  </si>
  <si>
    <t>Phùng Bảo</t>
  </si>
  <si>
    <t>22003882</t>
  </si>
  <si>
    <t>Phạm Huỳnh Trung</t>
  </si>
  <si>
    <t>22003937</t>
  </si>
  <si>
    <t>Phạm Huy</t>
  </si>
  <si>
    <t>22003754</t>
  </si>
  <si>
    <t>22003924</t>
  </si>
  <si>
    <t>22003769</t>
  </si>
  <si>
    <t>Đỗ Nhật</t>
  </si>
  <si>
    <t>Tường</t>
  </si>
  <si>
    <t>22003915</t>
  </si>
  <si>
    <t>Lớp: 22C1-CNÔ8                Sĩ số:   44     Khoa: Động Lực</t>
  </si>
  <si>
    <t>22004358</t>
  </si>
  <si>
    <t>Lê Hữu Gia</t>
  </si>
  <si>
    <t>22003170</t>
  </si>
  <si>
    <t>Chỉnh</t>
  </si>
  <si>
    <t>22004225</t>
  </si>
  <si>
    <t>22003970</t>
  </si>
  <si>
    <t>22004131</t>
  </si>
  <si>
    <t>Phạm Tiến</t>
  </si>
  <si>
    <t>22004206</t>
  </si>
  <si>
    <t>22004087</t>
  </si>
  <si>
    <t>22004037</t>
  </si>
  <si>
    <t>Thân Văn</t>
  </si>
  <si>
    <t>22004226</t>
  </si>
  <si>
    <t>Bùi Đình</t>
  </si>
  <si>
    <t>22004177</t>
  </si>
  <si>
    <t>Hồ Hoàng Phi</t>
  </si>
  <si>
    <t>22004359</t>
  </si>
  <si>
    <t>Trần Phi</t>
  </si>
  <si>
    <t>22004235</t>
  </si>
  <si>
    <t>Lê Phước</t>
  </si>
  <si>
    <t>Hửu</t>
  </si>
  <si>
    <t>22004179</t>
  </si>
  <si>
    <t>22004350</t>
  </si>
  <si>
    <t>Ngô Gia</t>
  </si>
  <si>
    <t>22004086</t>
  </si>
  <si>
    <t>Lê Thành</t>
  </si>
  <si>
    <t>22004205</t>
  </si>
  <si>
    <t>Phan Hoàng</t>
  </si>
  <si>
    <t>22004051</t>
  </si>
  <si>
    <t>22004140</t>
  </si>
  <si>
    <t>Phạm Văn</t>
  </si>
  <si>
    <t>22004171</t>
  </si>
  <si>
    <t>Nguyễn Khả</t>
  </si>
  <si>
    <t>22004216</t>
  </si>
  <si>
    <t>22004132</t>
  </si>
  <si>
    <t>Nhựt</t>
  </si>
  <si>
    <t>22003953</t>
  </si>
  <si>
    <t>Phan Song</t>
  </si>
  <si>
    <t>22004279</t>
  </si>
  <si>
    <t>Trần Tấn</t>
  </si>
  <si>
    <t>22004069</t>
  </si>
  <si>
    <t>Phan Văn</t>
  </si>
  <si>
    <t>Quí</t>
  </si>
  <si>
    <t>22003959</t>
  </si>
  <si>
    <t>Phạm Minh</t>
  </si>
  <si>
    <t>22004040</t>
  </si>
  <si>
    <t>Vũ Hoàng</t>
  </si>
  <si>
    <t>22004072</t>
  </si>
  <si>
    <t>22004101</t>
  </si>
  <si>
    <t>22004053</t>
  </si>
  <si>
    <t>Hoàng Phi</t>
  </si>
  <si>
    <t>22004211</t>
  </si>
  <si>
    <t>22004007</t>
  </si>
  <si>
    <t>Lớp: 22C1-CNÔ9                Sĩ số:   31     Khoa: Động Lực</t>
  </si>
  <si>
    <t>22004496</t>
  </si>
  <si>
    <t>Lê Phương</t>
  </si>
  <si>
    <t>22004512</t>
  </si>
  <si>
    <t>Đậu Ngọc</t>
  </si>
  <si>
    <t>22004603</t>
  </si>
  <si>
    <t>Nguyễn Thái</t>
  </si>
  <si>
    <t>22004416</t>
  </si>
  <si>
    <t>Trần Thành</t>
  </si>
  <si>
    <t>22004376</t>
  </si>
  <si>
    <t>Võ Anh</t>
  </si>
  <si>
    <t>22004470</t>
  </si>
  <si>
    <t>Tou Neh</t>
  </si>
  <si>
    <t>22004495</t>
  </si>
  <si>
    <t>22004363</t>
  </si>
  <si>
    <t>Lê Nguyễn Quốc</t>
  </si>
  <si>
    <t>22004705</t>
  </si>
  <si>
    <t>22002630</t>
  </si>
  <si>
    <t>Lê Dỷ</t>
  </si>
  <si>
    <t>22001962</t>
  </si>
  <si>
    <t>22004396</t>
  </si>
  <si>
    <t>Kơ Tơr Bũk</t>
  </si>
  <si>
    <t>Khễnh</t>
  </si>
  <si>
    <t>22004374</t>
  </si>
  <si>
    <t>Lê Tiến</t>
  </si>
  <si>
    <t>22003807</t>
  </si>
  <si>
    <t>Huỳnh Phi</t>
  </si>
  <si>
    <t>22004410</t>
  </si>
  <si>
    <t>Ngô Bảo</t>
  </si>
  <si>
    <t>22004493</t>
  </si>
  <si>
    <t>22004378</t>
  </si>
  <si>
    <t>22004550</t>
  </si>
  <si>
    <t>22005659</t>
  </si>
  <si>
    <t>Bùi Lê Anh</t>
  </si>
  <si>
    <t>22004476</t>
  </si>
  <si>
    <t>Lê Ngọc</t>
  </si>
  <si>
    <t>22004694</t>
  </si>
  <si>
    <t>Ngô Văn</t>
  </si>
  <si>
    <t>22004750</t>
  </si>
  <si>
    <t>Thuận</t>
  </si>
  <si>
    <t>22004467</t>
  </si>
  <si>
    <t>22004415</t>
  </si>
  <si>
    <t>Hứa Vủ</t>
  </si>
  <si>
    <t>Trương</t>
  </si>
  <si>
    <t>22004576</t>
  </si>
  <si>
    <t>Lâm Thái</t>
  </si>
  <si>
    <t>22004478</t>
  </si>
  <si>
    <t>Diệp Văn Quốc</t>
  </si>
  <si>
    <t>22004465</t>
  </si>
  <si>
    <t>Trần Thái</t>
  </si>
  <si>
    <t>22004472</t>
  </si>
  <si>
    <t>Bùi Trương</t>
  </si>
  <si>
    <t>Vương</t>
  </si>
  <si>
    <t>Lớp: 22C1-CNÔ10                Sĩ số:   28     Khoa: Động Lực</t>
  </si>
  <si>
    <t>22000495</t>
  </si>
  <si>
    <t>22001888</t>
  </si>
  <si>
    <t>22003048</t>
  </si>
  <si>
    <t>Lương Chí</t>
  </si>
  <si>
    <t>22002131</t>
  </si>
  <si>
    <t>22001911</t>
  </si>
  <si>
    <t>22000522</t>
  </si>
  <si>
    <t>22002240</t>
  </si>
  <si>
    <t>22003884</t>
  </si>
  <si>
    <t>Dương Thái Thịnh</t>
  </si>
  <si>
    <t>22002646</t>
  </si>
  <si>
    <t>22001460</t>
  </si>
  <si>
    <t>22002659</t>
  </si>
  <si>
    <t>Phan Hoàng Nhuận</t>
  </si>
  <si>
    <t>22002792</t>
  </si>
  <si>
    <t>22000935</t>
  </si>
  <si>
    <t>22002822</t>
  </si>
  <si>
    <t>Nguyễn Lê Gia</t>
  </si>
  <si>
    <t>22002140</t>
  </si>
  <si>
    <t>22003030</t>
  </si>
  <si>
    <t>22002364</t>
  </si>
  <si>
    <t>Trần Khắc</t>
  </si>
  <si>
    <t>Nghị</t>
  </si>
  <si>
    <t>22002101</t>
  </si>
  <si>
    <t>Phạm Tấn</t>
  </si>
  <si>
    <t>22002788</t>
  </si>
  <si>
    <t>Trương Anh</t>
  </si>
  <si>
    <t>22003019</t>
  </si>
  <si>
    <t>Đoàn Tấn</t>
  </si>
  <si>
    <t>22002353</t>
  </si>
  <si>
    <t>22002315</t>
  </si>
  <si>
    <t>22002628</t>
  </si>
  <si>
    <t>Nguyễn Hồ Minh</t>
  </si>
  <si>
    <t>22002197</t>
  </si>
  <si>
    <t>22001795</t>
  </si>
  <si>
    <t>Thiện</t>
  </si>
  <si>
    <t>22002471</t>
  </si>
  <si>
    <t>22003029</t>
  </si>
  <si>
    <t>Võ Thái</t>
  </si>
  <si>
    <t>22003013</t>
  </si>
  <si>
    <t>22001209</t>
  </si>
  <si>
    <t>Lương Thanh</t>
  </si>
  <si>
    <t>Lớp: 22C3-CNÔ1                Sĩ số:   29     Khoa: Động Lực</t>
  </si>
  <si>
    <t>22003888</t>
  </si>
  <si>
    <t>22003810</t>
  </si>
  <si>
    <t>Lương Đình</t>
  </si>
  <si>
    <t>22002005</t>
  </si>
  <si>
    <t>Nguyễn Tất</t>
  </si>
  <si>
    <t>22003330</t>
  </si>
  <si>
    <t>22004488</t>
  </si>
  <si>
    <t>Nguyễn Văn Thái</t>
  </si>
  <si>
    <t>22003808</t>
  </si>
  <si>
    <t>Nguyễn Lê Quốc</t>
  </si>
  <si>
    <t>22004095</t>
  </si>
  <si>
    <t>Nghiêm Nguyễn Gia Phong</t>
  </si>
  <si>
    <t>22003480</t>
  </si>
  <si>
    <t>Hồ Xuân</t>
  </si>
  <si>
    <t>Hậu</t>
  </si>
  <si>
    <t>22003633</t>
  </si>
  <si>
    <t>Phạm Hải</t>
  </si>
  <si>
    <t>22003445</t>
  </si>
  <si>
    <t>Dương Quốc Huy</t>
  </si>
  <si>
    <t>22004360</t>
  </si>
  <si>
    <t>Bùi Thanh</t>
  </si>
  <si>
    <t>22000552</t>
  </si>
  <si>
    <t>22002133</t>
  </si>
  <si>
    <t>Huỳnh Kim</t>
  </si>
  <si>
    <t>Khuê</t>
  </si>
  <si>
    <t>22003308</t>
  </si>
  <si>
    <t>Lê Quyền Gia</t>
  </si>
  <si>
    <t>22000730</t>
  </si>
  <si>
    <t>22003542</t>
  </si>
  <si>
    <t>22003648</t>
  </si>
  <si>
    <t>22003358</t>
  </si>
  <si>
    <t>22003408</t>
  </si>
  <si>
    <t>22003083</t>
  </si>
  <si>
    <t>Hồ Hoàng</t>
  </si>
  <si>
    <t>22002465</t>
  </si>
  <si>
    <t>Hồ Nguyễn Gia</t>
  </si>
  <si>
    <t>22002685</t>
  </si>
  <si>
    <t>Phương</t>
  </si>
  <si>
    <t>22003194</t>
  </si>
  <si>
    <t>Phạm Huỳnh Thanh</t>
  </si>
  <si>
    <t>Quyến</t>
  </si>
  <si>
    <t>22003765</t>
  </si>
  <si>
    <t>Nguyễn Ngô Anh</t>
  </si>
  <si>
    <t>22004253</t>
  </si>
  <si>
    <t>Trương Duy</t>
  </si>
  <si>
    <t>22004421</t>
  </si>
  <si>
    <t>22003984</t>
  </si>
  <si>
    <t>22003678</t>
  </si>
  <si>
    <t>Nguyễn Khắc</t>
  </si>
  <si>
    <t>22003692</t>
  </si>
  <si>
    <t>Lớp: 22C3-CNÔ2                Sĩ số:   29     Khoa: Động Lực</t>
  </si>
  <si>
    <t>22002464</t>
  </si>
  <si>
    <t>Ngô Hoài</t>
  </si>
  <si>
    <t>22002544</t>
  </si>
  <si>
    <t>Trần Xuân</t>
  </si>
  <si>
    <t>22004257</t>
  </si>
  <si>
    <t>Đỗ Xuân</t>
  </si>
  <si>
    <t>22003875</t>
  </si>
  <si>
    <t>22003568</t>
  </si>
  <si>
    <t>Bùi Nguyễn Thành</t>
  </si>
  <si>
    <t>22003025</t>
  </si>
  <si>
    <t>Nguyễn Hồ</t>
  </si>
  <si>
    <t>22001776</t>
  </si>
  <si>
    <t>Dư</t>
  </si>
  <si>
    <t>22002178</t>
  </si>
  <si>
    <t>Nguyễn Chung Anh</t>
  </si>
  <si>
    <t>22003886</t>
  </si>
  <si>
    <t>Trần Võ Anh</t>
  </si>
  <si>
    <t>22003218</t>
  </si>
  <si>
    <t>22002094</t>
  </si>
  <si>
    <t>22002779</t>
  </si>
  <si>
    <t>Võ Minh</t>
  </si>
  <si>
    <t>22002924</t>
  </si>
  <si>
    <t>Thái Anh</t>
  </si>
  <si>
    <t>22001972</t>
  </si>
  <si>
    <t>Lê Nhựt</t>
  </si>
  <si>
    <t>22003849</t>
  </si>
  <si>
    <t>Tạ Trường</t>
  </si>
  <si>
    <t>22001978</t>
  </si>
  <si>
    <t>Cao Hoàng</t>
  </si>
  <si>
    <t>22003238</t>
  </si>
  <si>
    <t>Mai Thành</t>
  </si>
  <si>
    <t>22002900</t>
  </si>
  <si>
    <t>22002076</t>
  </si>
  <si>
    <t>22001047</t>
  </si>
  <si>
    <t>Lê Hồ Vinh</t>
  </si>
  <si>
    <t>22003658</t>
  </si>
  <si>
    <t>22001506</t>
  </si>
  <si>
    <t>22003861</t>
  </si>
  <si>
    <t>Đặng Thanh</t>
  </si>
  <si>
    <t>22002821</t>
  </si>
  <si>
    <t>22002280</t>
  </si>
  <si>
    <t>22000859</t>
  </si>
  <si>
    <t>22001696</t>
  </si>
  <si>
    <t>Trần Hữu Vương</t>
  </si>
  <si>
    <t>Thông</t>
  </si>
  <si>
    <t>22002981</t>
  </si>
  <si>
    <t>22000590</t>
  </si>
  <si>
    <t>22003670</t>
  </si>
  <si>
    <t>22001726</t>
  </si>
  <si>
    <t>Trà</t>
  </si>
  <si>
    <t>22002868</t>
  </si>
  <si>
    <t>Lớp: 22C3-CNÔ3                Sĩ số:    32    Khoa: Động Lực</t>
  </si>
  <si>
    <t>22003041</t>
  </si>
  <si>
    <t>Nguyễn Hoàng Ngọc</t>
  </si>
  <si>
    <t>22003969</t>
  </si>
  <si>
    <t>22003394</t>
  </si>
  <si>
    <t>Đoàn Diển</t>
  </si>
  <si>
    <t>22001763</t>
  </si>
  <si>
    <t>22000858</t>
  </si>
  <si>
    <t>Nguyễn Duy</t>
  </si>
  <si>
    <t>22000499</t>
  </si>
  <si>
    <t>22003450</t>
  </si>
  <si>
    <t>Hà Huy</t>
  </si>
  <si>
    <t>22003446</t>
  </si>
  <si>
    <t>22001634</t>
  </si>
  <si>
    <t>22001120</t>
  </si>
  <si>
    <t>Nguyễn Vũ Minh</t>
  </si>
  <si>
    <t>22001193</t>
  </si>
  <si>
    <t>22004011</t>
  </si>
  <si>
    <t>Huỳnh Công</t>
  </si>
  <si>
    <t>Sự</t>
  </si>
  <si>
    <t>22004006</t>
  </si>
  <si>
    <t>Châu Quốc</t>
  </si>
  <si>
    <t>22003760</t>
  </si>
  <si>
    <t>Phạm Hữu</t>
  </si>
  <si>
    <t>22003865</t>
  </si>
  <si>
    <t>22002436</t>
  </si>
  <si>
    <t>Nguyễn Đông</t>
  </si>
  <si>
    <t>Triều</t>
  </si>
  <si>
    <t>22003254</t>
  </si>
  <si>
    <t>Lớp: 22C6-CNÔ1                Sĩ số:   17     Khoa: Động Lực</t>
  </si>
  <si>
    <t>22005676</t>
  </si>
  <si>
    <t>Trần Hồ Nam</t>
  </si>
  <si>
    <t>22004381</t>
  </si>
  <si>
    <t>22004338</t>
  </si>
  <si>
    <t>Tiết</t>
  </si>
  <si>
    <t>Băng</t>
  </si>
  <si>
    <t>22002973</t>
  </si>
  <si>
    <t>22004330</t>
  </si>
  <si>
    <t>22000740</t>
  </si>
  <si>
    <t>Trần Điền</t>
  </si>
  <si>
    <t>22004544</t>
  </si>
  <si>
    <t>22004636</t>
  </si>
  <si>
    <t>Trương Nguyễn Hoàng</t>
  </si>
  <si>
    <t>22003917</t>
  </si>
  <si>
    <t>22003946</t>
  </si>
  <si>
    <t>Phạm Xuân</t>
  </si>
  <si>
    <t>22003452</t>
  </si>
  <si>
    <t>Tô Thanh</t>
  </si>
  <si>
    <t>22002621</t>
  </si>
  <si>
    <t>Huỳnh Ngọc</t>
  </si>
  <si>
    <t>22003441</t>
  </si>
  <si>
    <t>22002673</t>
  </si>
  <si>
    <t>22003120</t>
  </si>
  <si>
    <t>Đặng Nguyễn Đức</t>
  </si>
  <si>
    <t>22003003</t>
  </si>
  <si>
    <t>22002409</t>
  </si>
  <si>
    <t>Nguyễn Thiện</t>
  </si>
  <si>
    <t>Lớp: 22T2-CNÔ1                Sĩ số:  17      Khoa: Động Lực</t>
  </si>
  <si>
    <t>Khiển trách</t>
  </si>
  <si>
    <t>LT</t>
  </si>
  <si>
    <t>Đề nghị tạm ngưng</t>
  </si>
  <si>
    <t>LP</t>
  </si>
  <si>
    <t>TT</t>
  </si>
  <si>
    <t>LP,UV</t>
  </si>
  <si>
    <t>Khiển trách(VPQCT)</t>
  </si>
  <si>
    <t>LP, VPQCT</t>
  </si>
  <si>
    <t>Trần Ngọc Giàu</t>
  </si>
  <si>
    <t xml:space="preserve">           Đỗ Thị Ngát</t>
  </si>
  <si>
    <t>TP. Hồ Chí Minh, ngày   10   tháng   8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</si>
</sst>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00B0F0"/>
      </patternFill>
    </fill>
    <fill>
      <patternFill patternType="gray06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3">
    <xf numFmtId="0" fontId="0" fillId="0" borderId="0"/>
    <xf numFmtId="0" fontId="17" fillId="0" borderId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19" fillId="4" borderId="0" applyNumberFormat="0" applyBorder="0" applyAlignment="0" applyProtection="0"/>
    <xf numFmtId="0" fontId="20" fillId="21" borderId="12" applyNumberFormat="0" applyAlignment="0" applyProtection="0"/>
    <xf numFmtId="0" fontId="21" fillId="22" borderId="13" applyNumberFormat="0" applyAlignment="0" applyProtection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8" borderId="12" applyNumberFormat="0" applyAlignment="0" applyProtection="0"/>
    <xf numFmtId="0" fontId="28" fillId="0" borderId="17" applyNumberFormat="0" applyFill="0" applyAlignment="0" applyProtection="0"/>
    <xf numFmtId="0" fontId="29" fillId="23" borderId="0" applyNumberFormat="0" applyBorder="0" applyAlignment="0" applyProtection="0"/>
    <xf numFmtId="0" fontId="17" fillId="24" borderId="18" applyNumberFormat="0" applyFont="0" applyAlignment="0" applyProtection="0"/>
    <xf numFmtId="0" fontId="30" fillId="21" borderId="19" applyNumberFormat="0" applyAlignment="0" applyProtection="0"/>
    <xf numFmtId="0" fontId="31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20" fillId="21" borderId="12" applyNumberFormat="0" applyBorder="0" applyAlignment="0" applyProtection="0"/>
    <xf numFmtId="0" fontId="21" fillId="22" borderId="13" applyNumberFormat="0" applyBorder="0" applyAlignment="0" applyProtection="0"/>
    <xf numFmtId="0" fontId="24" fillId="0" borderId="14" applyNumberFormat="0" applyFill="0" applyBorder="0" applyAlignment="0" applyProtection="0"/>
    <xf numFmtId="0" fontId="25" fillId="0" borderId="15" applyNumberFormat="0" applyFill="0" applyBorder="0" applyAlignment="0" applyProtection="0"/>
    <xf numFmtId="0" fontId="26" fillId="0" borderId="16" applyNumberFormat="0" applyFill="0" applyBorder="0" applyAlignment="0" applyProtection="0"/>
    <xf numFmtId="0" fontId="27" fillId="8" borderId="12" applyNumberFormat="0" applyBorder="0" applyAlignment="0" applyProtection="0"/>
    <xf numFmtId="0" fontId="28" fillId="0" borderId="17" applyNumberFormat="0" applyFill="0" applyBorder="0" applyAlignment="0" applyProtection="0"/>
    <xf numFmtId="0" fontId="17" fillId="24" borderId="18" applyNumberFormat="0" applyFont="0" applyBorder="0" applyAlignment="0" applyProtection="0"/>
    <xf numFmtId="0" fontId="30" fillId="21" borderId="19" applyNumberFormat="0" applyBorder="0" applyAlignment="0" applyProtection="0"/>
    <xf numFmtId="0" fontId="32" fillId="0" borderId="2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2" fontId="16" fillId="0" borderId="2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" fillId="25" borderId="0" xfId="0" applyFont="1" applyFill="1" applyAlignment="1" applyProtection="1">
      <alignment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3" fontId="1" fillId="0" borderId="2" xfId="0" applyNumberFormat="1" applyFont="1" applyBorder="1" applyAlignment="1" applyProtection="1">
      <alignment horizontal="center" vertical="center"/>
      <protection hidden="1"/>
    </xf>
    <xf numFmtId="4" fontId="15" fillId="2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4" fillId="0" borderId="2" xfId="0" quotePrefix="1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4" fillId="27" borderId="2" xfId="1" applyFont="1" applyFill="1" applyBorder="1" applyAlignment="1">
      <alignment horizontal="right" vertical="center"/>
    </xf>
    <xf numFmtId="0" fontId="14" fillId="0" borderId="2" xfId="1" applyFont="1" applyBorder="1" applyAlignment="1">
      <alignment horizontal="right" vertical="center"/>
    </xf>
    <xf numFmtId="0" fontId="14" fillId="26" borderId="2" xfId="1" applyFont="1" applyFill="1" applyBorder="1" applyAlignment="1">
      <alignment horizontal="right" vertical="center"/>
    </xf>
    <xf numFmtId="3" fontId="1" fillId="26" borderId="2" xfId="0" applyNumberFormat="1" applyFont="1" applyFill="1" applyBorder="1" applyAlignment="1" applyProtection="1">
      <alignment horizontal="center" vertical="center"/>
      <protection hidden="1"/>
    </xf>
    <xf numFmtId="0" fontId="34" fillId="0" borderId="2" xfId="0" quotePrefix="1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>
      <alignment horizontal="right" vertical="center"/>
    </xf>
    <xf numFmtId="0" fontId="14" fillId="28" borderId="2" xfId="0" applyFont="1" applyFill="1" applyBorder="1" applyAlignment="1">
      <alignment horizontal="right" vertical="center"/>
    </xf>
    <xf numFmtId="0" fontId="14" fillId="26" borderId="2" xfId="0" applyFont="1" applyFill="1" applyBorder="1" applyAlignment="1">
      <alignment horizontal="right" vertical="center"/>
    </xf>
    <xf numFmtId="4" fontId="15" fillId="0" borderId="2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</cellXfs>
  <cellStyles count="5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3" xfId="43"/>
    <cellStyle name="Check Cell 2" xfId="28"/>
    <cellStyle name="Check Cell 3" xfId="44"/>
    <cellStyle name="Explanatory Text 2" xfId="29"/>
    <cellStyle name="Good 2" xfId="30"/>
    <cellStyle name="Heading 1 2" xfId="31"/>
    <cellStyle name="Heading 1 3" xfId="45"/>
    <cellStyle name="Heading 2 2" xfId="32"/>
    <cellStyle name="Heading 2 3" xfId="46"/>
    <cellStyle name="Heading 3 2" xfId="33"/>
    <cellStyle name="Heading 3 3" xfId="47"/>
    <cellStyle name="Heading 4 2" xfId="34"/>
    <cellStyle name="Input 2" xfId="35"/>
    <cellStyle name="Input 3" xfId="48"/>
    <cellStyle name="Linked Cell 2" xfId="36"/>
    <cellStyle name="Linked Cell 3" xfId="49"/>
    <cellStyle name="Neutral 2" xfId="37"/>
    <cellStyle name="Normal" xfId="0" builtinId="0"/>
    <cellStyle name="Normal 2" xfId="1"/>
    <cellStyle name="Note 2" xfId="38"/>
    <cellStyle name="Note 3" xfId="50"/>
    <cellStyle name="Output 2" xfId="39"/>
    <cellStyle name="Output 3" xfId="51"/>
    <cellStyle name="Title 2" xfId="40"/>
    <cellStyle name="Total 2" xfId="41"/>
    <cellStyle name="Total 3" xfId="52"/>
    <cellStyle name="Warning Text 2" xfId="42"/>
  </cellStyles>
  <dxfs count="116"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theme="3" tint="0.59996337778862885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99E119C-9BA2-4195-9478-CC039A9A4307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339F124-5898-4976-B30A-8984CF5B62A6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DEDF34C-A7CE-4FDC-B49B-34479044AF81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449BB92-7232-4655-9199-031905AB589D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9661B67-046E-49B3-8CF2-09669F507772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C7D54DB-AC64-43D9-800C-0FBE837BA3BA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30D70476-6176-4A0F-987C-B7AAAA3DD3B8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CC93EFF1-E9FD-44D6-B8AF-07936E04DDB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0ACB886-212A-4C6E-9C07-BF1BB76AA4D6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C95D3B4-7E9E-402A-B542-4B61243438B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160549D-C0A4-4B5B-86F8-48BB88CBAE1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363327A-AFD4-4461-8739-C1E6B9F0F66A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E71AA9B-44F4-40BE-BB02-D68FB030352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6450F30-C489-4C3B-B8C9-E5092C62BBFD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83702EF0-1218-4545-AC21-D0BFFCA0B19E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3BF4661A-D5C1-4C42-845A-DE52679AD70D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4F073C2-D63A-4722-9EC4-6C9727A761EF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95E318D-6DF2-4719-AFD4-0C95B88117E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4ADBFE1-841E-4307-BC11-A2CBCC3F18E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08C8E28-AE52-40FD-A290-C099A54F3A3B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346D1E6-2128-43E8-96AC-04E875BAB46E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F179557-8B8F-404A-BFC6-F79E25D9324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C7F7482-F705-4677-9349-1B973634C94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B2E2492-C458-4B72-89B0-B1E30096144B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6A54C8D-4521-458D-A8A6-67D0AC982B2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85F1A66-CC90-4AD8-955A-4A6EFEFF3AE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90FDC04-ED19-4AC7-BB68-8B5D68DDF4C7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BF51E05-5C79-41F5-BF42-A83CDE9443A3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2495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opLeftCell="A58" zoomScaleNormal="100" workbookViewId="0">
      <selection activeCell="T64" sqref="T64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172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36</v>
      </c>
      <c r="C12" s="23" t="s">
        <v>37</v>
      </c>
      <c r="D12" s="24" t="s">
        <v>38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61" si="0">SUM(M12:P12)</f>
        <v>54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6.34</v>
      </c>
      <c r="J12" s="31"/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5.95" customHeight="1" x14ac:dyDescent="0.2">
      <c r="A13" s="21">
        <v>2</v>
      </c>
      <c r="B13" s="22" t="s">
        <v>39</v>
      </c>
      <c r="C13" s="23" t="s">
        <v>40</v>
      </c>
      <c r="D13" s="24" t="s">
        <v>41</v>
      </c>
      <c r="E13" s="10"/>
      <c r="F13" s="29" t="str">
        <f t="shared" ref="F13:F61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54</v>
      </c>
      <c r="H13" s="29" t="str">
        <f t="shared" ref="H13:H61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6.37</v>
      </c>
      <c r="J13" s="31"/>
      <c r="K13" s="30">
        <v>0</v>
      </c>
      <c r="L13" s="30">
        <v>1</v>
      </c>
      <c r="M13" s="30">
        <f t="shared" ref="M13:M61" si="3">IF(I13&gt;=9,55,IF(I13&gt;=8,54,IF(I13&gt;=7,53,IF(I13&gt;=6,52,IF(I13&gt;=5.5,51,IF(I13&gt;=4,50,IF(I13&gt;=3,40,30)))))))</f>
        <v>52</v>
      </c>
      <c r="N13" s="30">
        <f t="shared" ref="N13:N61" si="4">IF(K13&lt;=5,K13*5,25)</f>
        <v>0</v>
      </c>
      <c r="O13" s="30">
        <f t="shared" ref="O13:O6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1" si="6">IF(L13&lt;=5,L13*2,10)</f>
        <v>2</v>
      </c>
    </row>
    <row r="14" spans="1:21" s="8" customFormat="1" ht="15.95" customHeight="1" x14ac:dyDescent="0.2">
      <c r="A14" s="21">
        <v>3</v>
      </c>
      <c r="B14" s="22" t="s">
        <v>42</v>
      </c>
      <c r="C14" s="23" t="s">
        <v>43</v>
      </c>
      <c r="D14" s="24" t="s">
        <v>41</v>
      </c>
      <c r="E14" s="10"/>
      <c r="F14" s="29" t="str">
        <f t="shared" si="1"/>
        <v>Không XL</v>
      </c>
      <c r="G14" s="28">
        <f t="shared" si="0"/>
        <v>63</v>
      </c>
      <c r="H14" s="29" t="str">
        <f t="shared" si="2"/>
        <v>TB</v>
      </c>
      <c r="I14" s="41">
        <v>6.15</v>
      </c>
      <c r="J14" s="31" t="s">
        <v>1119</v>
      </c>
      <c r="K14" s="30">
        <v>1</v>
      </c>
      <c r="L14" s="30">
        <v>0</v>
      </c>
      <c r="M14" s="30">
        <f t="shared" si="3"/>
        <v>52</v>
      </c>
      <c r="N14" s="30">
        <f t="shared" si="4"/>
        <v>5</v>
      </c>
      <c r="O14" s="30">
        <f t="shared" si="5"/>
        <v>6</v>
      </c>
      <c r="P14" s="30">
        <f t="shared" si="6"/>
        <v>0</v>
      </c>
    </row>
    <row r="15" spans="1:21" s="8" customFormat="1" ht="15.95" customHeight="1" x14ac:dyDescent="0.2">
      <c r="A15" s="21">
        <v>4</v>
      </c>
      <c r="B15" s="22" t="s">
        <v>44</v>
      </c>
      <c r="C15" s="23" t="s">
        <v>45</v>
      </c>
      <c r="D15" s="24" t="s">
        <v>46</v>
      </c>
      <c r="E15" s="10"/>
      <c r="F15" s="29" t="str">
        <f t="shared" si="1"/>
        <v>Không XL</v>
      </c>
      <c r="G15" s="28">
        <f t="shared" si="0"/>
        <v>51</v>
      </c>
      <c r="H15" s="29" t="str">
        <f t="shared" si="2"/>
        <v>TB</v>
      </c>
      <c r="I15" s="41">
        <v>5.88</v>
      </c>
      <c r="J15" s="31"/>
      <c r="K15" s="30">
        <v>0</v>
      </c>
      <c r="L15" s="30">
        <v>0</v>
      </c>
      <c r="M15" s="30">
        <f t="shared" si="3"/>
        <v>51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47</v>
      </c>
      <c r="C16" s="23" t="s">
        <v>48</v>
      </c>
      <c r="D16" s="24" t="s">
        <v>49</v>
      </c>
      <c r="E16" s="10"/>
      <c r="F16" s="29" t="str">
        <f t="shared" si="1"/>
        <v>Không XL</v>
      </c>
      <c r="G16" s="28">
        <f t="shared" si="0"/>
        <v>51</v>
      </c>
      <c r="H16" s="29" t="str">
        <f t="shared" si="2"/>
        <v>TB</v>
      </c>
      <c r="I16" s="41">
        <v>5.59</v>
      </c>
      <c r="J16" s="31"/>
      <c r="K16" s="30">
        <v>0</v>
      </c>
      <c r="L16" s="30">
        <v>0</v>
      </c>
      <c r="M16" s="30">
        <f t="shared" si="3"/>
        <v>51</v>
      </c>
      <c r="N16" s="30">
        <f t="shared" si="4"/>
        <v>0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50</v>
      </c>
      <c r="C17" s="23" t="s">
        <v>51</v>
      </c>
      <c r="D17" s="24" t="s">
        <v>49</v>
      </c>
      <c r="E17" s="10"/>
      <c r="F17" s="29" t="str">
        <f t="shared" si="1"/>
        <v>Không XL</v>
      </c>
      <c r="G17" s="28">
        <f t="shared" si="0"/>
        <v>50</v>
      </c>
      <c r="H17" s="29" t="str">
        <f t="shared" si="2"/>
        <v>TB</v>
      </c>
      <c r="I17" s="41">
        <v>5.47</v>
      </c>
      <c r="J17" s="31"/>
      <c r="K17" s="30">
        <v>0</v>
      </c>
      <c r="L17" s="30">
        <v>0</v>
      </c>
      <c r="M17" s="30">
        <f t="shared" si="3"/>
        <v>50</v>
      </c>
      <c r="N17" s="30">
        <f t="shared" si="4"/>
        <v>0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52</v>
      </c>
      <c r="C18" s="23" t="s">
        <v>53</v>
      </c>
      <c r="D18" s="24" t="s">
        <v>54</v>
      </c>
      <c r="E18" s="10"/>
      <c r="F18" s="29" t="str">
        <f t="shared" si="1"/>
        <v>Không XL</v>
      </c>
      <c r="G18" s="28">
        <f t="shared" si="0"/>
        <v>64</v>
      </c>
      <c r="H18" s="29" t="str">
        <f t="shared" si="2"/>
        <v>TB</v>
      </c>
      <c r="I18" s="42">
        <v>8.33</v>
      </c>
      <c r="J18" s="31"/>
      <c r="K18" s="30">
        <v>0</v>
      </c>
      <c r="L18" s="30">
        <v>6</v>
      </c>
      <c r="M18" s="30">
        <f t="shared" si="3"/>
        <v>54</v>
      </c>
      <c r="N18" s="30">
        <f t="shared" si="4"/>
        <v>0</v>
      </c>
      <c r="O18" s="30">
        <f t="shared" si="5"/>
        <v>0</v>
      </c>
      <c r="P18" s="30">
        <f t="shared" si="6"/>
        <v>10</v>
      </c>
    </row>
    <row r="19" spans="1:16" s="8" customFormat="1" ht="15.95" customHeight="1" x14ac:dyDescent="0.2">
      <c r="A19" s="21">
        <v>8</v>
      </c>
      <c r="B19" s="22" t="s">
        <v>55</v>
      </c>
      <c r="C19" s="23" t="s">
        <v>56</v>
      </c>
      <c r="D19" s="24" t="s">
        <v>57</v>
      </c>
      <c r="E19" s="10"/>
      <c r="F19" s="29" t="str">
        <f t="shared" si="1"/>
        <v>Không XL</v>
      </c>
      <c r="G19" s="28">
        <f t="shared" si="0"/>
        <v>52</v>
      </c>
      <c r="H19" s="29" t="str">
        <f t="shared" si="2"/>
        <v>TB</v>
      </c>
      <c r="I19" s="41">
        <v>6.18</v>
      </c>
      <c r="J19" s="31"/>
      <c r="K19" s="30">
        <v>0</v>
      </c>
      <c r="L19" s="30">
        <v>0</v>
      </c>
      <c r="M19" s="30">
        <f t="shared" si="3"/>
        <v>52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5.95" customHeight="1" x14ac:dyDescent="0.2">
      <c r="A20" s="21">
        <v>9</v>
      </c>
      <c r="B20" s="22" t="s">
        <v>58</v>
      </c>
      <c r="C20" s="23" t="s">
        <v>59</v>
      </c>
      <c r="D20" s="24" t="s">
        <v>60</v>
      </c>
      <c r="E20" s="10"/>
      <c r="F20" s="29" t="str">
        <f t="shared" si="1"/>
        <v>Không XL</v>
      </c>
      <c r="G20" s="28">
        <f t="shared" si="0"/>
        <v>61</v>
      </c>
      <c r="H20" s="29" t="str">
        <f t="shared" si="2"/>
        <v>TB</v>
      </c>
      <c r="I20" s="42">
        <v>7.31</v>
      </c>
      <c r="J20" s="31"/>
      <c r="K20" s="30">
        <v>0</v>
      </c>
      <c r="L20" s="30">
        <v>4</v>
      </c>
      <c r="M20" s="30">
        <f t="shared" si="3"/>
        <v>53</v>
      </c>
      <c r="N20" s="30">
        <f t="shared" si="4"/>
        <v>0</v>
      </c>
      <c r="O20" s="30">
        <f t="shared" si="5"/>
        <v>0</v>
      </c>
      <c r="P20" s="30">
        <f t="shared" si="6"/>
        <v>8</v>
      </c>
    </row>
    <row r="21" spans="1:16" s="8" customFormat="1" ht="15.95" customHeight="1" x14ac:dyDescent="0.2">
      <c r="A21" s="21">
        <v>10</v>
      </c>
      <c r="B21" s="22" t="s">
        <v>61</v>
      </c>
      <c r="C21" s="23" t="s">
        <v>53</v>
      </c>
      <c r="D21" s="24" t="s">
        <v>60</v>
      </c>
      <c r="E21" s="10"/>
      <c r="F21" s="29" t="str">
        <f t="shared" si="1"/>
        <v>Không XL</v>
      </c>
      <c r="G21" s="28">
        <f t="shared" si="0"/>
        <v>57</v>
      </c>
      <c r="H21" s="29" t="str">
        <f t="shared" si="2"/>
        <v>TB</v>
      </c>
      <c r="I21" s="41">
        <v>6.77</v>
      </c>
      <c r="J21" s="31"/>
      <c r="K21" s="30">
        <v>1</v>
      </c>
      <c r="L21" s="30">
        <v>0</v>
      </c>
      <c r="M21" s="30">
        <f t="shared" si="3"/>
        <v>52</v>
      </c>
      <c r="N21" s="30">
        <f t="shared" si="4"/>
        <v>5</v>
      </c>
      <c r="O21" s="30">
        <f t="shared" si="5"/>
        <v>0</v>
      </c>
      <c r="P21" s="30">
        <f t="shared" si="6"/>
        <v>0</v>
      </c>
    </row>
    <row r="22" spans="1:16" s="8" customFormat="1" ht="15.95" customHeight="1" x14ac:dyDescent="0.2">
      <c r="A22" s="21">
        <v>11</v>
      </c>
      <c r="B22" s="22" t="s">
        <v>62</v>
      </c>
      <c r="C22" s="23" t="s">
        <v>63</v>
      </c>
      <c r="D22" s="24" t="s">
        <v>64</v>
      </c>
      <c r="E22" s="10"/>
      <c r="F22" s="29" t="str">
        <f t="shared" si="1"/>
        <v>Không XL</v>
      </c>
      <c r="G22" s="28">
        <f t="shared" si="0"/>
        <v>54</v>
      </c>
      <c r="H22" s="29" t="str">
        <f t="shared" si="2"/>
        <v>TB</v>
      </c>
      <c r="I22" s="41">
        <v>6.26</v>
      </c>
      <c r="J22" s="31"/>
      <c r="K22" s="30">
        <v>0</v>
      </c>
      <c r="L22" s="30">
        <v>1</v>
      </c>
      <c r="M22" s="30">
        <f t="shared" si="3"/>
        <v>52</v>
      </c>
      <c r="N22" s="30">
        <f t="shared" si="4"/>
        <v>0</v>
      </c>
      <c r="O22" s="30">
        <f t="shared" si="5"/>
        <v>0</v>
      </c>
      <c r="P22" s="30">
        <f t="shared" si="6"/>
        <v>2</v>
      </c>
    </row>
    <row r="23" spans="1:16" s="8" customFormat="1" ht="15.95" customHeight="1" x14ac:dyDescent="0.2">
      <c r="A23" s="21">
        <v>12</v>
      </c>
      <c r="B23" s="22" t="s">
        <v>65</v>
      </c>
      <c r="C23" s="23" t="s">
        <v>66</v>
      </c>
      <c r="D23" s="24" t="s">
        <v>64</v>
      </c>
      <c r="E23" s="10"/>
      <c r="F23" s="29" t="str">
        <f t="shared" si="1"/>
        <v>Không XL</v>
      </c>
      <c r="G23" s="28">
        <f t="shared" si="0"/>
        <v>57</v>
      </c>
      <c r="H23" s="29" t="str">
        <f t="shared" si="2"/>
        <v>TB</v>
      </c>
      <c r="I23" s="42">
        <v>7.18</v>
      </c>
      <c r="J23" s="31"/>
      <c r="K23" s="30">
        <v>0</v>
      </c>
      <c r="L23" s="30">
        <v>2</v>
      </c>
      <c r="M23" s="30">
        <f t="shared" si="3"/>
        <v>53</v>
      </c>
      <c r="N23" s="30">
        <f t="shared" si="4"/>
        <v>0</v>
      </c>
      <c r="O23" s="30">
        <f t="shared" si="5"/>
        <v>0</v>
      </c>
      <c r="P23" s="30">
        <f t="shared" si="6"/>
        <v>4</v>
      </c>
    </row>
    <row r="24" spans="1:16" s="8" customFormat="1" ht="15.95" customHeight="1" x14ac:dyDescent="0.2">
      <c r="A24" s="21">
        <v>13</v>
      </c>
      <c r="B24" s="22" t="s">
        <v>67</v>
      </c>
      <c r="C24" s="23" t="s">
        <v>68</v>
      </c>
      <c r="D24" s="24" t="s">
        <v>69</v>
      </c>
      <c r="E24" s="10"/>
      <c r="F24" s="29" t="str">
        <f t="shared" si="1"/>
        <v>Không XL</v>
      </c>
      <c r="G24" s="28">
        <f t="shared" si="0"/>
        <v>52</v>
      </c>
      <c r="H24" s="29" t="str">
        <f t="shared" si="2"/>
        <v>TB</v>
      </c>
      <c r="I24" s="41">
        <v>6.06</v>
      </c>
      <c r="J24" s="31"/>
      <c r="K24" s="30">
        <v>0</v>
      </c>
      <c r="L24" s="30">
        <v>0</v>
      </c>
      <c r="M24" s="30">
        <f t="shared" si="3"/>
        <v>52</v>
      </c>
      <c r="N24" s="30">
        <f t="shared" si="4"/>
        <v>0</v>
      </c>
      <c r="O24" s="30">
        <f t="shared" si="5"/>
        <v>0</v>
      </c>
      <c r="P24" s="30">
        <f t="shared" si="6"/>
        <v>0</v>
      </c>
    </row>
    <row r="25" spans="1:16" s="8" customFormat="1" ht="15.95" customHeight="1" x14ac:dyDescent="0.2">
      <c r="A25" s="21">
        <v>14</v>
      </c>
      <c r="B25" s="22" t="s">
        <v>70</v>
      </c>
      <c r="C25" s="23" t="s">
        <v>71</v>
      </c>
      <c r="D25" s="24" t="s">
        <v>72</v>
      </c>
      <c r="E25" s="10"/>
      <c r="F25" s="29" t="str">
        <f t="shared" si="1"/>
        <v>Không XL</v>
      </c>
      <c r="G25" s="28">
        <f t="shared" si="0"/>
        <v>56</v>
      </c>
      <c r="H25" s="29" t="str">
        <f t="shared" si="2"/>
        <v>TB</v>
      </c>
      <c r="I25" s="41">
        <v>6.83</v>
      </c>
      <c r="J25" s="31" t="s">
        <v>1120</v>
      </c>
      <c r="K25" s="30">
        <v>0</v>
      </c>
      <c r="L25" s="30">
        <v>0</v>
      </c>
      <c r="M25" s="30">
        <f t="shared" si="3"/>
        <v>52</v>
      </c>
      <c r="N25" s="30">
        <f t="shared" si="4"/>
        <v>0</v>
      </c>
      <c r="O25" s="30">
        <f t="shared" si="5"/>
        <v>4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73</v>
      </c>
      <c r="C26" s="23" t="s">
        <v>74</v>
      </c>
      <c r="D26" s="24" t="s">
        <v>75</v>
      </c>
      <c r="E26" s="10"/>
      <c r="F26" s="29" t="str">
        <f t="shared" si="1"/>
        <v>Không XL</v>
      </c>
      <c r="G26" s="28">
        <f t="shared" si="0"/>
        <v>61</v>
      </c>
      <c r="H26" s="29" t="str">
        <f t="shared" si="2"/>
        <v>TB</v>
      </c>
      <c r="I26" s="42">
        <v>7.47</v>
      </c>
      <c r="J26" s="31"/>
      <c r="K26" s="30">
        <v>0</v>
      </c>
      <c r="L26" s="30">
        <v>4</v>
      </c>
      <c r="M26" s="30">
        <f t="shared" si="3"/>
        <v>53</v>
      </c>
      <c r="N26" s="30">
        <f t="shared" si="4"/>
        <v>0</v>
      </c>
      <c r="O26" s="30">
        <f t="shared" si="5"/>
        <v>0</v>
      </c>
      <c r="P26" s="30">
        <f t="shared" si="6"/>
        <v>8</v>
      </c>
    </row>
    <row r="27" spans="1:16" s="8" customFormat="1" ht="15.95" customHeight="1" x14ac:dyDescent="0.2">
      <c r="A27" s="21">
        <v>16</v>
      </c>
      <c r="B27" s="22" t="s">
        <v>76</v>
      </c>
      <c r="C27" s="23" t="s">
        <v>77</v>
      </c>
      <c r="D27" s="24" t="s">
        <v>78</v>
      </c>
      <c r="E27" s="10"/>
      <c r="F27" s="29" t="str">
        <f t="shared" si="1"/>
        <v>Không XL</v>
      </c>
      <c r="G27" s="28">
        <f t="shared" si="0"/>
        <v>68</v>
      </c>
      <c r="H27" s="29" t="str">
        <f t="shared" si="2"/>
        <v>TB</v>
      </c>
      <c r="I27" s="42">
        <v>8.42</v>
      </c>
      <c r="J27" s="31" t="s">
        <v>1120</v>
      </c>
      <c r="K27" s="30">
        <v>0</v>
      </c>
      <c r="L27" s="30">
        <v>5</v>
      </c>
      <c r="M27" s="30">
        <f t="shared" si="3"/>
        <v>54</v>
      </c>
      <c r="N27" s="30">
        <f t="shared" si="4"/>
        <v>0</v>
      </c>
      <c r="O27" s="30">
        <f t="shared" si="5"/>
        <v>4</v>
      </c>
      <c r="P27" s="30">
        <f t="shared" si="6"/>
        <v>10</v>
      </c>
    </row>
    <row r="28" spans="1:16" s="8" customFormat="1" ht="15.95" customHeight="1" x14ac:dyDescent="0.2">
      <c r="A28" s="21">
        <v>17</v>
      </c>
      <c r="B28" s="22" t="s">
        <v>79</v>
      </c>
      <c r="C28" s="23" t="s">
        <v>80</v>
      </c>
      <c r="D28" s="24" t="s">
        <v>81</v>
      </c>
      <c r="E28" s="10"/>
      <c r="F28" s="29" t="str">
        <f t="shared" si="1"/>
        <v>Không XL</v>
      </c>
      <c r="G28" s="28">
        <f t="shared" si="0"/>
        <v>54</v>
      </c>
      <c r="H28" s="29" t="str">
        <f t="shared" si="2"/>
        <v>TB</v>
      </c>
      <c r="I28" s="41">
        <v>6.21</v>
      </c>
      <c r="J28" s="31"/>
      <c r="K28" s="30">
        <v>0</v>
      </c>
      <c r="L28" s="30">
        <v>1</v>
      </c>
      <c r="M28" s="30">
        <f t="shared" si="3"/>
        <v>52</v>
      </c>
      <c r="N28" s="30">
        <f t="shared" si="4"/>
        <v>0</v>
      </c>
      <c r="O28" s="30">
        <f t="shared" si="5"/>
        <v>0</v>
      </c>
      <c r="P28" s="30">
        <f t="shared" si="6"/>
        <v>2</v>
      </c>
    </row>
    <row r="29" spans="1:16" s="8" customFormat="1" ht="15.95" customHeight="1" x14ac:dyDescent="0.2">
      <c r="A29" s="21">
        <v>18</v>
      </c>
      <c r="B29" s="22" t="s">
        <v>82</v>
      </c>
      <c r="C29" s="23" t="s">
        <v>83</v>
      </c>
      <c r="D29" s="24" t="s">
        <v>84</v>
      </c>
      <c r="E29" s="10"/>
      <c r="F29" s="29" t="str">
        <f t="shared" si="1"/>
        <v>Không XL</v>
      </c>
      <c r="G29" s="28">
        <f t="shared" si="0"/>
        <v>52</v>
      </c>
      <c r="H29" s="29" t="str">
        <f t="shared" si="2"/>
        <v>TB</v>
      </c>
      <c r="I29" s="41">
        <v>5.43</v>
      </c>
      <c r="J29" s="31"/>
      <c r="K29" s="30">
        <v>0</v>
      </c>
      <c r="L29" s="30">
        <v>1</v>
      </c>
      <c r="M29" s="30">
        <f t="shared" si="3"/>
        <v>50</v>
      </c>
      <c r="N29" s="30">
        <f t="shared" si="4"/>
        <v>0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85</v>
      </c>
      <c r="C30" s="23" t="s">
        <v>86</v>
      </c>
      <c r="D30" s="24" t="s">
        <v>87</v>
      </c>
      <c r="E30" s="10"/>
      <c r="F30" s="29" t="str">
        <f t="shared" si="1"/>
        <v>Không XL</v>
      </c>
      <c r="G30" s="28">
        <f t="shared" si="0"/>
        <v>52</v>
      </c>
      <c r="H30" s="29" t="str">
        <f t="shared" si="2"/>
        <v>TB</v>
      </c>
      <c r="I30" s="41">
        <v>6.22</v>
      </c>
      <c r="J30" s="31"/>
      <c r="K30" s="30">
        <v>0</v>
      </c>
      <c r="L30" s="30">
        <v>0</v>
      </c>
      <c r="M30" s="30">
        <f t="shared" si="3"/>
        <v>52</v>
      </c>
      <c r="N30" s="30">
        <f t="shared" si="4"/>
        <v>0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88</v>
      </c>
      <c r="C31" s="23" t="s">
        <v>89</v>
      </c>
      <c r="D31" s="24" t="s">
        <v>87</v>
      </c>
      <c r="E31" s="10"/>
      <c r="F31" s="29" t="str">
        <f t="shared" si="1"/>
        <v>Không XL</v>
      </c>
      <c r="G31" s="28">
        <f t="shared" si="0"/>
        <v>51</v>
      </c>
      <c r="H31" s="29" t="str">
        <f t="shared" si="2"/>
        <v>TB</v>
      </c>
      <c r="I31" s="41">
        <v>5.79</v>
      </c>
      <c r="J31" s="31"/>
      <c r="K31" s="30">
        <v>0</v>
      </c>
      <c r="L31" s="30">
        <v>0</v>
      </c>
      <c r="M31" s="30">
        <f t="shared" si="3"/>
        <v>51</v>
      </c>
      <c r="N31" s="30">
        <f t="shared" si="4"/>
        <v>0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90</v>
      </c>
      <c r="C32" s="23" t="s">
        <v>91</v>
      </c>
      <c r="D32" s="24" t="s">
        <v>87</v>
      </c>
      <c r="E32" s="10"/>
      <c r="F32" s="29" t="str">
        <f t="shared" si="1"/>
        <v>Không XL</v>
      </c>
      <c r="G32" s="28">
        <f t="shared" si="0"/>
        <v>54</v>
      </c>
      <c r="H32" s="29" t="str">
        <f t="shared" si="2"/>
        <v>TB</v>
      </c>
      <c r="I32" s="41">
        <v>6.66</v>
      </c>
      <c r="J32" s="31"/>
      <c r="K32" s="30">
        <v>0</v>
      </c>
      <c r="L32" s="30">
        <v>1</v>
      </c>
      <c r="M32" s="30">
        <f t="shared" si="3"/>
        <v>52</v>
      </c>
      <c r="N32" s="30">
        <f t="shared" si="4"/>
        <v>0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92</v>
      </c>
      <c r="C33" s="23" t="s">
        <v>53</v>
      </c>
      <c r="D33" s="24" t="s">
        <v>93</v>
      </c>
      <c r="E33" s="10"/>
      <c r="F33" s="29" t="str">
        <f t="shared" si="1"/>
        <v>Không XL</v>
      </c>
      <c r="G33" s="28">
        <f t="shared" si="0"/>
        <v>55</v>
      </c>
      <c r="H33" s="29" t="str">
        <f t="shared" si="2"/>
        <v>TB</v>
      </c>
      <c r="I33" s="42">
        <v>7.18</v>
      </c>
      <c r="J33" s="31"/>
      <c r="K33" s="30">
        <v>0</v>
      </c>
      <c r="L33" s="30">
        <v>1</v>
      </c>
      <c r="M33" s="30">
        <f t="shared" si="3"/>
        <v>53</v>
      </c>
      <c r="N33" s="30">
        <f t="shared" si="4"/>
        <v>0</v>
      </c>
      <c r="O33" s="30">
        <f t="shared" si="5"/>
        <v>0</v>
      </c>
      <c r="P33" s="30">
        <f t="shared" si="6"/>
        <v>2</v>
      </c>
    </row>
    <row r="34" spans="1:16" s="8" customFormat="1" ht="15.95" customHeight="1" x14ac:dyDescent="0.2">
      <c r="A34" s="21">
        <v>23</v>
      </c>
      <c r="B34" s="22" t="s">
        <v>94</v>
      </c>
      <c r="C34" s="23" t="s">
        <v>95</v>
      </c>
      <c r="D34" s="24" t="s">
        <v>96</v>
      </c>
      <c r="E34" s="10"/>
      <c r="F34" s="29" t="str">
        <f t="shared" si="1"/>
        <v>Không XL</v>
      </c>
      <c r="G34" s="28">
        <f t="shared" si="0"/>
        <v>56</v>
      </c>
      <c r="H34" s="29" t="str">
        <f t="shared" si="2"/>
        <v>TB</v>
      </c>
      <c r="I34" s="41">
        <v>6.76</v>
      </c>
      <c r="J34" s="31"/>
      <c r="K34" s="30">
        <v>0</v>
      </c>
      <c r="L34" s="30">
        <v>2</v>
      </c>
      <c r="M34" s="30">
        <f t="shared" si="3"/>
        <v>52</v>
      </c>
      <c r="N34" s="30">
        <f t="shared" si="4"/>
        <v>0</v>
      </c>
      <c r="O34" s="30">
        <f t="shared" si="5"/>
        <v>0</v>
      </c>
      <c r="P34" s="30">
        <f t="shared" si="6"/>
        <v>4</v>
      </c>
    </row>
    <row r="35" spans="1:16" s="8" customFormat="1" ht="15.95" customHeight="1" x14ac:dyDescent="0.2">
      <c r="A35" s="21">
        <v>24</v>
      </c>
      <c r="B35" s="22" t="s">
        <v>97</v>
      </c>
      <c r="C35" s="23" t="s">
        <v>98</v>
      </c>
      <c r="D35" s="24" t="s">
        <v>99</v>
      </c>
      <c r="E35" s="10"/>
      <c r="F35" s="29" t="str">
        <f t="shared" si="1"/>
        <v>Không XL</v>
      </c>
      <c r="G35" s="28">
        <f t="shared" si="0"/>
        <v>63</v>
      </c>
      <c r="H35" s="29" t="str">
        <f t="shared" si="2"/>
        <v>TB</v>
      </c>
      <c r="I35" s="42">
        <v>7.94</v>
      </c>
      <c r="J35" s="31"/>
      <c r="K35" s="30">
        <v>0</v>
      </c>
      <c r="L35" s="30">
        <v>5</v>
      </c>
      <c r="M35" s="30">
        <f t="shared" si="3"/>
        <v>53</v>
      </c>
      <c r="N35" s="30">
        <f t="shared" si="4"/>
        <v>0</v>
      </c>
      <c r="O35" s="30">
        <f t="shared" si="5"/>
        <v>0</v>
      </c>
      <c r="P35" s="30">
        <f t="shared" si="6"/>
        <v>10</v>
      </c>
    </row>
    <row r="36" spans="1:16" s="8" customFormat="1" ht="15.95" customHeight="1" x14ac:dyDescent="0.2">
      <c r="A36" s="21">
        <v>25</v>
      </c>
      <c r="B36" s="22" t="s">
        <v>100</v>
      </c>
      <c r="C36" s="23" t="s">
        <v>101</v>
      </c>
      <c r="D36" s="24" t="s">
        <v>102</v>
      </c>
      <c r="E36" s="10"/>
      <c r="F36" s="29" t="str">
        <f t="shared" si="1"/>
        <v>Không XL</v>
      </c>
      <c r="G36" s="28">
        <f t="shared" si="0"/>
        <v>62</v>
      </c>
      <c r="H36" s="29" t="str">
        <f t="shared" si="2"/>
        <v>TB</v>
      </c>
      <c r="I36" s="42">
        <v>7.28</v>
      </c>
      <c r="J36" s="31"/>
      <c r="K36" s="30">
        <v>1</v>
      </c>
      <c r="L36" s="30">
        <v>2</v>
      </c>
      <c r="M36" s="30">
        <f t="shared" si="3"/>
        <v>53</v>
      </c>
      <c r="N36" s="30">
        <f t="shared" si="4"/>
        <v>5</v>
      </c>
      <c r="O36" s="30">
        <f t="shared" si="5"/>
        <v>0</v>
      </c>
      <c r="P36" s="30">
        <f t="shared" si="6"/>
        <v>4</v>
      </c>
    </row>
    <row r="37" spans="1:16" s="8" customFormat="1" ht="15.95" customHeight="1" x14ac:dyDescent="0.2">
      <c r="A37" s="21">
        <v>26</v>
      </c>
      <c r="B37" s="22" t="s">
        <v>103</v>
      </c>
      <c r="C37" s="23" t="s">
        <v>104</v>
      </c>
      <c r="D37" s="24" t="s">
        <v>105</v>
      </c>
      <c r="E37" s="10"/>
      <c r="F37" s="29" t="str">
        <f t="shared" si="1"/>
        <v>Không XL</v>
      </c>
      <c r="G37" s="28">
        <f t="shared" si="0"/>
        <v>57</v>
      </c>
      <c r="H37" s="29" t="str">
        <f t="shared" si="2"/>
        <v>TB</v>
      </c>
      <c r="I37" s="42">
        <v>7.23</v>
      </c>
      <c r="J37" s="31"/>
      <c r="K37" s="30">
        <v>0</v>
      </c>
      <c r="L37" s="30">
        <v>2</v>
      </c>
      <c r="M37" s="30">
        <f t="shared" si="3"/>
        <v>53</v>
      </c>
      <c r="N37" s="30">
        <f t="shared" si="4"/>
        <v>0</v>
      </c>
      <c r="O37" s="30">
        <f t="shared" si="5"/>
        <v>0</v>
      </c>
      <c r="P37" s="30">
        <f t="shared" si="6"/>
        <v>4</v>
      </c>
    </row>
    <row r="38" spans="1:16" s="8" customFormat="1" ht="15.95" customHeight="1" x14ac:dyDescent="0.2">
      <c r="A38" s="21">
        <v>27</v>
      </c>
      <c r="B38" s="22" t="s">
        <v>106</v>
      </c>
      <c r="C38" s="23" t="s">
        <v>107</v>
      </c>
      <c r="D38" s="24" t="s">
        <v>108</v>
      </c>
      <c r="E38" s="10"/>
      <c r="F38" s="29" t="str">
        <f t="shared" si="1"/>
        <v>Không XL</v>
      </c>
      <c r="G38" s="28">
        <f t="shared" si="0"/>
        <v>60</v>
      </c>
      <c r="H38" s="29" t="str">
        <f t="shared" si="2"/>
        <v>TB</v>
      </c>
      <c r="I38" s="41">
        <v>6.81</v>
      </c>
      <c r="J38" s="31" t="s">
        <v>1120</v>
      </c>
      <c r="K38" s="30">
        <v>0</v>
      </c>
      <c r="L38" s="30">
        <v>2</v>
      </c>
      <c r="M38" s="30">
        <f t="shared" si="3"/>
        <v>52</v>
      </c>
      <c r="N38" s="30">
        <f t="shared" si="4"/>
        <v>0</v>
      </c>
      <c r="O38" s="30">
        <f t="shared" si="5"/>
        <v>4</v>
      </c>
      <c r="P38" s="30">
        <f t="shared" si="6"/>
        <v>4</v>
      </c>
    </row>
    <row r="39" spans="1:16" s="8" customFormat="1" ht="15.95" customHeight="1" x14ac:dyDescent="0.2">
      <c r="A39" s="21">
        <v>28</v>
      </c>
      <c r="B39" s="22" t="s">
        <v>109</v>
      </c>
      <c r="C39" s="23" t="s">
        <v>110</v>
      </c>
      <c r="D39" s="24" t="s">
        <v>111</v>
      </c>
      <c r="E39" s="10"/>
      <c r="F39" s="29" t="str">
        <f t="shared" si="1"/>
        <v>Không XL</v>
      </c>
      <c r="G39" s="28">
        <f t="shared" si="0"/>
        <v>56</v>
      </c>
      <c r="H39" s="29" t="str">
        <f t="shared" si="2"/>
        <v>TB</v>
      </c>
      <c r="I39" s="41">
        <v>6.09</v>
      </c>
      <c r="J39" s="31"/>
      <c r="K39" s="30">
        <v>0</v>
      </c>
      <c r="L39" s="30">
        <v>2</v>
      </c>
      <c r="M39" s="30">
        <f t="shared" si="3"/>
        <v>52</v>
      </c>
      <c r="N39" s="30">
        <f t="shared" si="4"/>
        <v>0</v>
      </c>
      <c r="O39" s="30">
        <f t="shared" si="5"/>
        <v>0</v>
      </c>
      <c r="P39" s="30">
        <f t="shared" si="6"/>
        <v>4</v>
      </c>
    </row>
    <row r="40" spans="1:16" s="8" customFormat="1" ht="15.95" customHeight="1" x14ac:dyDescent="0.2">
      <c r="A40" s="21">
        <v>29</v>
      </c>
      <c r="B40" s="22" t="s">
        <v>112</v>
      </c>
      <c r="C40" s="23" t="s">
        <v>113</v>
      </c>
      <c r="D40" s="24" t="s">
        <v>114</v>
      </c>
      <c r="E40" s="10"/>
      <c r="F40" s="29" t="str">
        <f t="shared" si="1"/>
        <v>Không XL</v>
      </c>
      <c r="G40" s="28">
        <f t="shared" si="0"/>
        <v>54</v>
      </c>
      <c r="H40" s="29" t="str">
        <f t="shared" si="2"/>
        <v>TB</v>
      </c>
      <c r="I40" s="41">
        <v>6.69</v>
      </c>
      <c r="J40" s="31"/>
      <c r="K40" s="30">
        <v>0</v>
      </c>
      <c r="L40" s="30">
        <v>1</v>
      </c>
      <c r="M40" s="30">
        <f t="shared" si="3"/>
        <v>52</v>
      </c>
      <c r="N40" s="30">
        <f t="shared" si="4"/>
        <v>0</v>
      </c>
      <c r="O40" s="30">
        <f t="shared" si="5"/>
        <v>0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115</v>
      </c>
      <c r="C41" s="23" t="s">
        <v>116</v>
      </c>
      <c r="D41" s="24" t="s">
        <v>114</v>
      </c>
      <c r="E41" s="10"/>
      <c r="F41" s="29" t="str">
        <f t="shared" si="1"/>
        <v>Không XL</v>
      </c>
      <c r="G41" s="28">
        <f t="shared" si="0"/>
        <v>54</v>
      </c>
      <c r="H41" s="29" t="str">
        <f t="shared" si="2"/>
        <v>TB</v>
      </c>
      <c r="I41" s="41">
        <v>6.19</v>
      </c>
      <c r="J41" s="31"/>
      <c r="K41" s="30">
        <v>0</v>
      </c>
      <c r="L41" s="30">
        <v>1</v>
      </c>
      <c r="M41" s="30">
        <f t="shared" si="3"/>
        <v>52</v>
      </c>
      <c r="N41" s="30">
        <f t="shared" si="4"/>
        <v>0</v>
      </c>
      <c r="O41" s="30">
        <f t="shared" si="5"/>
        <v>0</v>
      </c>
      <c r="P41" s="30">
        <f t="shared" si="6"/>
        <v>2</v>
      </c>
    </row>
    <row r="42" spans="1:16" s="8" customFormat="1" ht="15.95" customHeight="1" x14ac:dyDescent="0.2">
      <c r="A42" s="21">
        <v>31</v>
      </c>
      <c r="B42" s="22" t="s">
        <v>117</v>
      </c>
      <c r="C42" s="23" t="s">
        <v>118</v>
      </c>
      <c r="D42" s="24" t="s">
        <v>119</v>
      </c>
      <c r="E42" s="10"/>
      <c r="F42" s="29" t="str">
        <f t="shared" si="1"/>
        <v>Không XL</v>
      </c>
      <c r="G42" s="28">
        <f t="shared" si="0"/>
        <v>59</v>
      </c>
      <c r="H42" s="29" t="str">
        <f t="shared" si="2"/>
        <v>TB</v>
      </c>
      <c r="I42" s="41">
        <v>6.25</v>
      </c>
      <c r="J42" s="31"/>
      <c r="K42" s="30">
        <v>1</v>
      </c>
      <c r="L42" s="30">
        <v>1</v>
      </c>
      <c r="M42" s="30">
        <f t="shared" si="3"/>
        <v>52</v>
      </c>
      <c r="N42" s="30">
        <f t="shared" si="4"/>
        <v>5</v>
      </c>
      <c r="O42" s="30">
        <f t="shared" si="5"/>
        <v>0</v>
      </c>
      <c r="P42" s="30">
        <f t="shared" si="6"/>
        <v>2</v>
      </c>
    </row>
    <row r="43" spans="1:16" s="8" customFormat="1" ht="15.95" customHeight="1" x14ac:dyDescent="0.2">
      <c r="A43" s="21">
        <v>32</v>
      </c>
      <c r="B43" s="22" t="s">
        <v>120</v>
      </c>
      <c r="C43" s="23" t="s">
        <v>121</v>
      </c>
      <c r="D43" s="24" t="s">
        <v>122</v>
      </c>
      <c r="E43" s="10"/>
      <c r="F43" s="29" t="str">
        <f t="shared" si="1"/>
        <v>Không XL</v>
      </c>
      <c r="G43" s="28">
        <f t="shared" si="0"/>
        <v>61</v>
      </c>
      <c r="H43" s="29" t="str">
        <f t="shared" si="2"/>
        <v>TB</v>
      </c>
      <c r="I43" s="42">
        <v>7.99</v>
      </c>
      <c r="J43" s="31"/>
      <c r="K43" s="30">
        <v>0</v>
      </c>
      <c r="L43" s="30">
        <v>4</v>
      </c>
      <c r="M43" s="30">
        <f t="shared" si="3"/>
        <v>53</v>
      </c>
      <c r="N43" s="30">
        <f t="shared" si="4"/>
        <v>0</v>
      </c>
      <c r="O43" s="30">
        <f t="shared" si="5"/>
        <v>0</v>
      </c>
      <c r="P43" s="30">
        <f t="shared" si="6"/>
        <v>8</v>
      </c>
    </row>
    <row r="44" spans="1:16" s="8" customFormat="1" ht="15.95" customHeight="1" x14ac:dyDescent="0.2">
      <c r="A44" s="21">
        <v>33</v>
      </c>
      <c r="B44" s="22" t="s">
        <v>123</v>
      </c>
      <c r="C44" s="23" t="s">
        <v>121</v>
      </c>
      <c r="D44" s="24" t="s">
        <v>124</v>
      </c>
      <c r="E44" s="10"/>
      <c r="F44" s="29" t="str">
        <f t="shared" si="1"/>
        <v>Không XL</v>
      </c>
      <c r="G44" s="28">
        <f t="shared" si="0"/>
        <v>63</v>
      </c>
      <c r="H44" s="29" t="str">
        <f t="shared" si="2"/>
        <v>TB</v>
      </c>
      <c r="I44" s="42">
        <v>7.97</v>
      </c>
      <c r="J44" s="31"/>
      <c r="K44" s="30">
        <v>0</v>
      </c>
      <c r="L44" s="30">
        <v>5</v>
      </c>
      <c r="M44" s="30">
        <f t="shared" si="3"/>
        <v>53</v>
      </c>
      <c r="N44" s="30">
        <f t="shared" si="4"/>
        <v>0</v>
      </c>
      <c r="O44" s="30">
        <f t="shared" si="5"/>
        <v>0</v>
      </c>
      <c r="P44" s="30">
        <f t="shared" si="6"/>
        <v>10</v>
      </c>
    </row>
    <row r="45" spans="1:16" s="8" customFormat="1" ht="15.95" customHeight="1" x14ac:dyDescent="0.2">
      <c r="A45" s="21">
        <v>34</v>
      </c>
      <c r="B45" s="22" t="s">
        <v>125</v>
      </c>
      <c r="C45" s="23" t="s">
        <v>126</v>
      </c>
      <c r="D45" s="24" t="s">
        <v>127</v>
      </c>
      <c r="E45" s="10"/>
      <c r="F45" s="29" t="str">
        <f t="shared" si="1"/>
        <v>Không XL</v>
      </c>
      <c r="G45" s="28">
        <f t="shared" si="0"/>
        <v>55</v>
      </c>
      <c r="H45" s="29" t="str">
        <f t="shared" si="2"/>
        <v>TB</v>
      </c>
      <c r="I45" s="42">
        <v>7.02</v>
      </c>
      <c r="J45" s="31"/>
      <c r="K45" s="30">
        <v>0</v>
      </c>
      <c r="L45" s="30">
        <v>1</v>
      </c>
      <c r="M45" s="30">
        <f t="shared" si="3"/>
        <v>53</v>
      </c>
      <c r="N45" s="30">
        <f t="shared" si="4"/>
        <v>0</v>
      </c>
      <c r="O45" s="30">
        <f t="shared" si="5"/>
        <v>0</v>
      </c>
      <c r="P45" s="30">
        <f t="shared" si="6"/>
        <v>2</v>
      </c>
    </row>
    <row r="46" spans="1:16" s="8" customFormat="1" ht="15.95" customHeight="1" x14ac:dyDescent="0.2">
      <c r="A46" s="21">
        <v>35</v>
      </c>
      <c r="B46" s="22" t="s">
        <v>128</v>
      </c>
      <c r="C46" s="23" t="s">
        <v>129</v>
      </c>
      <c r="D46" s="24" t="s">
        <v>130</v>
      </c>
      <c r="E46" s="10"/>
      <c r="F46" s="29" t="str">
        <f t="shared" si="1"/>
        <v>Không XL</v>
      </c>
      <c r="G46" s="28">
        <f t="shared" si="0"/>
        <v>52</v>
      </c>
      <c r="H46" s="29" t="str">
        <f t="shared" si="2"/>
        <v>TB</v>
      </c>
      <c r="I46" s="41">
        <v>6.77</v>
      </c>
      <c r="J46" s="31"/>
      <c r="K46" s="30">
        <v>0</v>
      </c>
      <c r="L46" s="30">
        <v>0</v>
      </c>
      <c r="M46" s="30">
        <f t="shared" si="3"/>
        <v>52</v>
      </c>
      <c r="N46" s="30">
        <f t="shared" si="4"/>
        <v>0</v>
      </c>
      <c r="O46" s="30">
        <f t="shared" si="5"/>
        <v>0</v>
      </c>
      <c r="P46" s="30">
        <f t="shared" si="6"/>
        <v>0</v>
      </c>
    </row>
    <row r="47" spans="1:16" s="8" customFormat="1" ht="15.95" customHeight="1" x14ac:dyDescent="0.2">
      <c r="A47" s="21">
        <v>36</v>
      </c>
      <c r="B47" s="22" t="s">
        <v>131</v>
      </c>
      <c r="C47" s="23" t="s">
        <v>132</v>
      </c>
      <c r="D47" s="24" t="s">
        <v>133</v>
      </c>
      <c r="E47" s="10"/>
      <c r="F47" s="29" t="str">
        <f t="shared" si="1"/>
        <v>Không XL</v>
      </c>
      <c r="G47" s="28">
        <f t="shared" si="0"/>
        <v>55</v>
      </c>
      <c r="H47" s="29" t="str">
        <f t="shared" si="2"/>
        <v>TB</v>
      </c>
      <c r="I47" s="42">
        <v>7.05</v>
      </c>
      <c r="J47" s="31"/>
      <c r="K47" s="30">
        <v>0</v>
      </c>
      <c r="L47" s="30">
        <v>1</v>
      </c>
      <c r="M47" s="30">
        <f t="shared" si="3"/>
        <v>53</v>
      </c>
      <c r="N47" s="30">
        <f t="shared" si="4"/>
        <v>0</v>
      </c>
      <c r="O47" s="30">
        <f t="shared" si="5"/>
        <v>0</v>
      </c>
      <c r="P47" s="30">
        <f t="shared" si="6"/>
        <v>2</v>
      </c>
    </row>
    <row r="48" spans="1:16" s="8" customFormat="1" ht="15.95" customHeight="1" x14ac:dyDescent="0.2">
      <c r="A48" s="21">
        <v>37</v>
      </c>
      <c r="B48" s="22" t="s">
        <v>134</v>
      </c>
      <c r="C48" s="23" t="s">
        <v>135</v>
      </c>
      <c r="D48" s="24" t="s">
        <v>136</v>
      </c>
      <c r="E48" s="10"/>
      <c r="F48" s="29" t="str">
        <f t="shared" si="1"/>
        <v>Không XL</v>
      </c>
      <c r="G48" s="28">
        <f t="shared" si="0"/>
        <v>58</v>
      </c>
      <c r="H48" s="29" t="str">
        <f t="shared" si="2"/>
        <v>TB</v>
      </c>
      <c r="I48" s="41">
        <v>6.45</v>
      </c>
      <c r="J48" s="31" t="s">
        <v>1119</v>
      </c>
      <c r="K48" s="30">
        <v>0</v>
      </c>
      <c r="L48" s="30">
        <v>0</v>
      </c>
      <c r="M48" s="30">
        <f t="shared" si="3"/>
        <v>52</v>
      </c>
      <c r="N48" s="30">
        <f t="shared" si="4"/>
        <v>0</v>
      </c>
      <c r="O48" s="30">
        <f t="shared" si="5"/>
        <v>6</v>
      </c>
      <c r="P48" s="30">
        <f t="shared" si="6"/>
        <v>0</v>
      </c>
    </row>
    <row r="49" spans="1:16" s="8" customFormat="1" ht="15.95" customHeight="1" x14ac:dyDescent="0.2">
      <c r="A49" s="21">
        <v>38</v>
      </c>
      <c r="B49" s="22" t="s">
        <v>137</v>
      </c>
      <c r="C49" s="23" t="s">
        <v>138</v>
      </c>
      <c r="D49" s="24" t="s">
        <v>139</v>
      </c>
      <c r="E49" s="10"/>
      <c r="F49" s="29" t="str">
        <f t="shared" si="1"/>
        <v>Không XL</v>
      </c>
      <c r="G49" s="28">
        <f t="shared" si="0"/>
        <v>59</v>
      </c>
      <c r="H49" s="29" t="str">
        <f t="shared" si="2"/>
        <v>TB</v>
      </c>
      <c r="I49" s="42">
        <v>7.19</v>
      </c>
      <c r="J49" s="31"/>
      <c r="K49" s="30">
        <v>0</v>
      </c>
      <c r="L49" s="30">
        <v>3</v>
      </c>
      <c r="M49" s="30">
        <f t="shared" si="3"/>
        <v>53</v>
      </c>
      <c r="N49" s="30">
        <f t="shared" si="4"/>
        <v>0</v>
      </c>
      <c r="O49" s="30">
        <f t="shared" si="5"/>
        <v>0</v>
      </c>
      <c r="P49" s="30">
        <f t="shared" si="6"/>
        <v>6</v>
      </c>
    </row>
    <row r="50" spans="1:16" s="8" customFormat="1" ht="15.95" customHeight="1" x14ac:dyDescent="0.2">
      <c r="A50" s="21">
        <v>39</v>
      </c>
      <c r="B50" s="22" t="s">
        <v>140</v>
      </c>
      <c r="C50" s="23" t="s">
        <v>132</v>
      </c>
      <c r="D50" s="24" t="s">
        <v>141</v>
      </c>
      <c r="E50" s="10"/>
      <c r="F50" s="29" t="str">
        <f t="shared" si="1"/>
        <v>Không XL</v>
      </c>
      <c r="G50" s="28">
        <f t="shared" si="0"/>
        <v>54</v>
      </c>
      <c r="H50" s="29" t="str">
        <f t="shared" si="2"/>
        <v>TB</v>
      </c>
      <c r="I50" s="41">
        <v>6.21</v>
      </c>
      <c r="J50" s="31"/>
      <c r="K50" s="30">
        <v>0</v>
      </c>
      <c r="L50" s="30">
        <v>1</v>
      </c>
      <c r="M50" s="30">
        <f t="shared" si="3"/>
        <v>52</v>
      </c>
      <c r="N50" s="30">
        <f t="shared" si="4"/>
        <v>0</v>
      </c>
      <c r="O50" s="30">
        <f t="shared" si="5"/>
        <v>0</v>
      </c>
      <c r="P50" s="30">
        <f t="shared" si="6"/>
        <v>2</v>
      </c>
    </row>
    <row r="51" spans="1:16" s="8" customFormat="1" ht="15.95" customHeight="1" x14ac:dyDescent="0.2">
      <c r="A51" s="21">
        <v>40</v>
      </c>
      <c r="B51" s="22" t="s">
        <v>142</v>
      </c>
      <c r="C51" s="23" t="s">
        <v>143</v>
      </c>
      <c r="D51" s="24" t="s">
        <v>144</v>
      </c>
      <c r="E51" s="10"/>
      <c r="F51" s="29" t="str">
        <f t="shared" si="1"/>
        <v>Không XL</v>
      </c>
      <c r="G51" s="28">
        <f t="shared" si="0"/>
        <v>52</v>
      </c>
      <c r="H51" s="29" t="str">
        <f t="shared" si="2"/>
        <v>TB</v>
      </c>
      <c r="I51" s="41">
        <v>6.38</v>
      </c>
      <c r="J51" s="31"/>
      <c r="K51" s="30">
        <v>0</v>
      </c>
      <c r="L51" s="30">
        <v>0</v>
      </c>
      <c r="M51" s="30">
        <f t="shared" si="3"/>
        <v>52</v>
      </c>
      <c r="N51" s="30">
        <f t="shared" si="4"/>
        <v>0</v>
      </c>
      <c r="O51" s="30">
        <f t="shared" si="5"/>
        <v>0</v>
      </c>
      <c r="P51" s="30">
        <f t="shared" si="6"/>
        <v>0</v>
      </c>
    </row>
    <row r="52" spans="1:16" s="8" customFormat="1" ht="15.95" customHeight="1" x14ac:dyDescent="0.2">
      <c r="A52" s="21">
        <v>41</v>
      </c>
      <c r="B52" s="22" t="s">
        <v>145</v>
      </c>
      <c r="C52" s="23" t="s">
        <v>146</v>
      </c>
      <c r="D52" s="24" t="s">
        <v>147</v>
      </c>
      <c r="E52" s="10"/>
      <c r="F52" s="29" t="str">
        <f t="shared" si="1"/>
        <v>Không XL</v>
      </c>
      <c r="G52" s="28">
        <f t="shared" si="0"/>
        <v>52</v>
      </c>
      <c r="H52" s="29" t="str">
        <f t="shared" si="2"/>
        <v>TB</v>
      </c>
      <c r="I52" s="41">
        <v>6.32</v>
      </c>
      <c r="J52" s="31"/>
      <c r="K52" s="30">
        <v>0</v>
      </c>
      <c r="L52" s="30">
        <v>0</v>
      </c>
      <c r="M52" s="30">
        <f t="shared" si="3"/>
        <v>52</v>
      </c>
      <c r="N52" s="30">
        <f t="shared" si="4"/>
        <v>0</v>
      </c>
      <c r="O52" s="30">
        <f t="shared" si="5"/>
        <v>0</v>
      </c>
      <c r="P52" s="30">
        <f t="shared" si="6"/>
        <v>0</v>
      </c>
    </row>
    <row r="53" spans="1:16" s="8" customFormat="1" ht="15.95" customHeight="1" x14ac:dyDescent="0.2">
      <c r="A53" s="21">
        <v>42</v>
      </c>
      <c r="B53" s="22" t="s">
        <v>148</v>
      </c>
      <c r="C53" s="23" t="s">
        <v>149</v>
      </c>
      <c r="D53" s="24" t="s">
        <v>150</v>
      </c>
      <c r="E53" s="10"/>
      <c r="F53" s="29" t="str">
        <f t="shared" si="1"/>
        <v>Không XL</v>
      </c>
      <c r="G53" s="28">
        <v>50</v>
      </c>
      <c r="H53" s="29" t="str">
        <f t="shared" si="2"/>
        <v>TB</v>
      </c>
      <c r="I53" s="41">
        <v>3.3</v>
      </c>
      <c r="J53" s="31"/>
      <c r="K53" s="30">
        <v>0</v>
      </c>
      <c r="L53" s="30">
        <v>1</v>
      </c>
      <c r="M53" s="30">
        <f t="shared" si="3"/>
        <v>40</v>
      </c>
      <c r="N53" s="30">
        <f t="shared" si="4"/>
        <v>0</v>
      </c>
      <c r="O53" s="30">
        <f t="shared" si="5"/>
        <v>0</v>
      </c>
      <c r="P53" s="30">
        <f t="shared" si="6"/>
        <v>2</v>
      </c>
    </row>
    <row r="54" spans="1:16" s="8" customFormat="1" ht="15.95" customHeight="1" x14ac:dyDescent="0.2">
      <c r="A54" s="21">
        <v>43</v>
      </c>
      <c r="B54" s="22" t="s">
        <v>151</v>
      </c>
      <c r="C54" s="23" t="s">
        <v>152</v>
      </c>
      <c r="D54" s="24" t="s">
        <v>153</v>
      </c>
      <c r="E54" s="10"/>
      <c r="F54" s="29" t="str">
        <f t="shared" si="1"/>
        <v>Không XL</v>
      </c>
      <c r="G54" s="28">
        <f t="shared" si="0"/>
        <v>73</v>
      </c>
      <c r="H54" s="29" t="str">
        <f t="shared" si="2"/>
        <v>Khá</v>
      </c>
      <c r="I54" s="42">
        <v>7.12</v>
      </c>
      <c r="J54" s="31" t="s">
        <v>1117</v>
      </c>
      <c r="K54" s="30">
        <v>2</v>
      </c>
      <c r="L54" s="30">
        <v>1</v>
      </c>
      <c r="M54" s="30">
        <f t="shared" si="3"/>
        <v>53</v>
      </c>
      <c r="N54" s="30">
        <f t="shared" si="4"/>
        <v>10</v>
      </c>
      <c r="O54" s="30">
        <f t="shared" si="5"/>
        <v>8</v>
      </c>
      <c r="P54" s="30">
        <f t="shared" si="6"/>
        <v>2</v>
      </c>
    </row>
    <row r="55" spans="1:16" s="8" customFormat="1" ht="15.95" customHeight="1" x14ac:dyDescent="0.2">
      <c r="A55" s="21">
        <v>44</v>
      </c>
      <c r="B55" s="22" t="s">
        <v>154</v>
      </c>
      <c r="C55" s="23" t="s">
        <v>155</v>
      </c>
      <c r="D55" s="24" t="s">
        <v>156</v>
      </c>
      <c r="E55" s="10"/>
      <c r="F55" s="29" t="str">
        <f t="shared" si="1"/>
        <v>Không XL</v>
      </c>
      <c r="G55" s="28">
        <f t="shared" si="0"/>
        <v>53</v>
      </c>
      <c r="H55" s="29" t="str">
        <f t="shared" si="2"/>
        <v>TB</v>
      </c>
      <c r="I55" s="41">
        <v>5.97</v>
      </c>
      <c r="J55" s="31"/>
      <c r="K55" s="30">
        <v>0</v>
      </c>
      <c r="L55" s="30">
        <v>1</v>
      </c>
      <c r="M55" s="30">
        <f t="shared" si="3"/>
        <v>51</v>
      </c>
      <c r="N55" s="30">
        <f t="shared" si="4"/>
        <v>0</v>
      </c>
      <c r="O55" s="30">
        <f t="shared" si="5"/>
        <v>0</v>
      </c>
      <c r="P55" s="30">
        <f t="shared" si="6"/>
        <v>2</v>
      </c>
    </row>
    <row r="56" spans="1:16" s="8" customFormat="1" ht="15.95" customHeight="1" x14ac:dyDescent="0.2">
      <c r="A56" s="21">
        <v>45</v>
      </c>
      <c r="B56" s="22" t="s">
        <v>157</v>
      </c>
      <c r="C56" s="23" t="s">
        <v>146</v>
      </c>
      <c r="D56" s="24" t="s">
        <v>158</v>
      </c>
      <c r="E56" s="10"/>
      <c r="F56" s="29" t="str">
        <f t="shared" si="1"/>
        <v>Không XL</v>
      </c>
      <c r="G56" s="28">
        <f t="shared" si="0"/>
        <v>73</v>
      </c>
      <c r="H56" s="29" t="str">
        <f t="shared" si="2"/>
        <v>Khá</v>
      </c>
      <c r="I56" s="42">
        <v>8.4499999999999993</v>
      </c>
      <c r="J56" s="31" t="s">
        <v>1120</v>
      </c>
      <c r="K56" s="30">
        <v>1</v>
      </c>
      <c r="L56" s="30">
        <v>6</v>
      </c>
      <c r="M56" s="30">
        <f t="shared" si="3"/>
        <v>54</v>
      </c>
      <c r="N56" s="30">
        <f t="shared" si="4"/>
        <v>5</v>
      </c>
      <c r="O56" s="30">
        <f t="shared" si="5"/>
        <v>4</v>
      </c>
      <c r="P56" s="30">
        <f t="shared" si="6"/>
        <v>10</v>
      </c>
    </row>
    <row r="57" spans="1:16" s="8" customFormat="1" ht="15.95" customHeight="1" x14ac:dyDescent="0.2">
      <c r="A57" s="21">
        <v>46</v>
      </c>
      <c r="B57" s="22" t="s">
        <v>159</v>
      </c>
      <c r="C57" s="23" t="s">
        <v>160</v>
      </c>
      <c r="D57" s="24" t="s">
        <v>161</v>
      </c>
      <c r="E57" s="10"/>
      <c r="F57" s="29" t="str">
        <f t="shared" si="1"/>
        <v>Không XL</v>
      </c>
      <c r="G57" s="28">
        <v>0</v>
      </c>
      <c r="H57" s="29" t="str">
        <f t="shared" si="2"/>
        <v>Không XL</v>
      </c>
      <c r="I57" s="43">
        <v>0.55000000000000004</v>
      </c>
      <c r="J57" s="31" t="s">
        <v>1118</v>
      </c>
      <c r="K57" s="30">
        <v>1</v>
      </c>
      <c r="L57" s="30">
        <v>0</v>
      </c>
      <c r="M57" s="30">
        <f t="shared" si="3"/>
        <v>30</v>
      </c>
      <c r="N57" s="30">
        <f t="shared" si="4"/>
        <v>5</v>
      </c>
      <c r="O57" s="30">
        <f t="shared" si="5"/>
        <v>0</v>
      </c>
      <c r="P57" s="30">
        <f t="shared" si="6"/>
        <v>0</v>
      </c>
    </row>
    <row r="58" spans="1:16" s="8" customFormat="1" ht="15.95" customHeight="1" x14ac:dyDescent="0.2">
      <c r="A58" s="21">
        <v>47</v>
      </c>
      <c r="B58" s="22" t="s">
        <v>162</v>
      </c>
      <c r="C58" s="23" t="s">
        <v>163</v>
      </c>
      <c r="D58" s="24" t="s">
        <v>164</v>
      </c>
      <c r="E58" s="10"/>
      <c r="F58" s="29" t="str">
        <f t="shared" si="1"/>
        <v>Không XL</v>
      </c>
      <c r="G58" s="28">
        <f t="shared" si="0"/>
        <v>55</v>
      </c>
      <c r="H58" s="29" t="str">
        <f t="shared" si="2"/>
        <v>TB</v>
      </c>
      <c r="I58" s="42">
        <v>7.07</v>
      </c>
      <c r="J58" s="31"/>
      <c r="K58" s="30">
        <v>0</v>
      </c>
      <c r="L58" s="30">
        <v>1</v>
      </c>
      <c r="M58" s="30">
        <f t="shared" si="3"/>
        <v>53</v>
      </c>
      <c r="N58" s="30">
        <f t="shared" si="4"/>
        <v>0</v>
      </c>
      <c r="O58" s="30">
        <f t="shared" si="5"/>
        <v>0</v>
      </c>
      <c r="P58" s="30">
        <f t="shared" si="6"/>
        <v>2</v>
      </c>
    </row>
    <row r="59" spans="1:16" s="8" customFormat="1" ht="15.95" customHeight="1" x14ac:dyDescent="0.2">
      <c r="A59" s="21">
        <v>48</v>
      </c>
      <c r="B59" s="22" t="s">
        <v>165</v>
      </c>
      <c r="C59" s="23" t="s">
        <v>166</v>
      </c>
      <c r="D59" s="24" t="s">
        <v>164</v>
      </c>
      <c r="E59" s="10"/>
      <c r="F59" s="29" t="str">
        <f t="shared" si="1"/>
        <v>Không XL</v>
      </c>
      <c r="G59" s="28">
        <f t="shared" si="0"/>
        <v>56</v>
      </c>
      <c r="H59" s="29" t="str">
        <f t="shared" si="2"/>
        <v>TB</v>
      </c>
      <c r="I59" s="41">
        <v>6.65</v>
      </c>
      <c r="J59" s="31"/>
      <c r="K59" s="30">
        <v>0</v>
      </c>
      <c r="L59" s="30">
        <v>2</v>
      </c>
      <c r="M59" s="30">
        <f t="shared" si="3"/>
        <v>52</v>
      </c>
      <c r="N59" s="30">
        <f t="shared" si="4"/>
        <v>0</v>
      </c>
      <c r="O59" s="30">
        <f t="shared" si="5"/>
        <v>0</v>
      </c>
      <c r="P59" s="30">
        <f t="shared" si="6"/>
        <v>4</v>
      </c>
    </row>
    <row r="60" spans="1:16" s="8" customFormat="1" ht="15.95" customHeight="1" x14ac:dyDescent="0.2">
      <c r="A60" s="21">
        <v>49</v>
      </c>
      <c r="B60" s="22" t="s">
        <v>167</v>
      </c>
      <c r="C60" s="23" t="s">
        <v>168</v>
      </c>
      <c r="D60" s="24" t="s">
        <v>169</v>
      </c>
      <c r="E60" s="10"/>
      <c r="F60" s="29" t="str">
        <f t="shared" si="1"/>
        <v>Không XL</v>
      </c>
      <c r="G60" s="28">
        <f t="shared" si="0"/>
        <v>64</v>
      </c>
      <c r="H60" s="29" t="str">
        <f t="shared" si="2"/>
        <v>TB</v>
      </c>
      <c r="I60" s="42">
        <v>8.1300000000000008</v>
      </c>
      <c r="J60" s="31"/>
      <c r="K60" s="30">
        <v>0</v>
      </c>
      <c r="L60" s="30">
        <v>7</v>
      </c>
      <c r="M60" s="30">
        <f t="shared" si="3"/>
        <v>54</v>
      </c>
      <c r="N60" s="30">
        <f t="shared" si="4"/>
        <v>0</v>
      </c>
      <c r="O60" s="30">
        <f t="shared" si="5"/>
        <v>0</v>
      </c>
      <c r="P60" s="30">
        <f t="shared" si="6"/>
        <v>10</v>
      </c>
    </row>
    <row r="61" spans="1:16" s="8" customFormat="1" ht="15.95" customHeight="1" x14ac:dyDescent="0.2">
      <c r="A61" s="21">
        <v>50</v>
      </c>
      <c r="B61" s="22" t="s">
        <v>170</v>
      </c>
      <c r="C61" s="23" t="s">
        <v>171</v>
      </c>
      <c r="D61" s="24" t="s">
        <v>169</v>
      </c>
      <c r="E61" s="10"/>
      <c r="F61" s="29" t="str">
        <f t="shared" si="1"/>
        <v>Không XL</v>
      </c>
      <c r="G61" s="28">
        <f t="shared" si="0"/>
        <v>52</v>
      </c>
      <c r="H61" s="29" t="str">
        <f t="shared" si="2"/>
        <v>TB</v>
      </c>
      <c r="I61" s="41">
        <v>6.55</v>
      </c>
      <c r="J61" s="31"/>
      <c r="K61" s="30">
        <v>0</v>
      </c>
      <c r="L61" s="30">
        <v>0</v>
      </c>
      <c r="M61" s="30">
        <f t="shared" si="3"/>
        <v>52</v>
      </c>
      <c r="N61" s="30">
        <f t="shared" si="4"/>
        <v>0</v>
      </c>
      <c r="O61" s="30">
        <f t="shared" si="5"/>
        <v>0</v>
      </c>
      <c r="P61" s="30">
        <f t="shared" si="6"/>
        <v>0</v>
      </c>
    </row>
    <row r="62" spans="1:16" ht="18" customHeight="1" x14ac:dyDescent="0.25">
      <c r="C62" s="62" t="s">
        <v>11</v>
      </c>
      <c r="D62" s="62"/>
      <c r="E62" s="62"/>
      <c r="F62" s="62"/>
      <c r="G62" s="62"/>
      <c r="H62" s="62"/>
      <c r="I62" s="62"/>
      <c r="J62" s="62"/>
    </row>
    <row r="63" spans="1:16" ht="17.100000000000001" customHeight="1" x14ac:dyDescent="0.25">
      <c r="C63" s="63" t="s">
        <v>12</v>
      </c>
      <c r="D63" s="11"/>
      <c r="E63" s="64" t="s">
        <v>6</v>
      </c>
      <c r="F63" s="65"/>
      <c r="G63" s="64" t="s">
        <v>7</v>
      </c>
      <c r="H63" s="65"/>
      <c r="I63" s="33"/>
      <c r="J63" s="63" t="s">
        <v>8</v>
      </c>
    </row>
    <row r="64" spans="1:16" s="8" customFormat="1" ht="17.100000000000001" customHeight="1" x14ac:dyDescent="0.2">
      <c r="C64" s="63"/>
      <c r="D64" s="12"/>
      <c r="E64" s="9" t="s">
        <v>13</v>
      </c>
      <c r="F64" s="13" t="s">
        <v>14</v>
      </c>
      <c r="G64" s="9" t="s">
        <v>13</v>
      </c>
      <c r="H64" s="13" t="s">
        <v>14</v>
      </c>
      <c r="I64" s="13"/>
      <c r="J64" s="63"/>
    </row>
    <row r="65" spans="1:10" ht="17.100000000000001" customHeight="1" x14ac:dyDescent="0.25">
      <c r="C65" s="14" t="s">
        <v>15</v>
      </c>
      <c r="D65" s="35"/>
      <c r="E65" s="15">
        <f>COUNTIF(F12:F61,"XS")</f>
        <v>0</v>
      </c>
      <c r="F65" s="16">
        <f>E65*100/$A$61</f>
        <v>0</v>
      </c>
      <c r="G65" s="15">
        <f>COUNTIF(H12:H61,"XS")</f>
        <v>0</v>
      </c>
      <c r="H65" s="16">
        <f>G65*100/$A$61</f>
        <v>0</v>
      </c>
      <c r="I65" s="16"/>
      <c r="J65" s="17"/>
    </row>
    <row r="66" spans="1:10" ht="17.100000000000001" customHeight="1" x14ac:dyDescent="0.25">
      <c r="C66" s="14" t="s">
        <v>16</v>
      </c>
      <c r="D66" s="35"/>
      <c r="E66" s="15">
        <f>COUNTIF(F12:F61,"Tốt")</f>
        <v>0</v>
      </c>
      <c r="F66" s="16">
        <f t="shared" ref="F66:F70" si="7">E66*100/$A$61</f>
        <v>0</v>
      </c>
      <c r="G66" s="15">
        <f>COUNTIF(H12:H61,"Tốt")</f>
        <v>0</v>
      </c>
      <c r="H66" s="16">
        <f t="shared" ref="H66:H70" si="8">G66*100/$A$61</f>
        <v>0</v>
      </c>
      <c r="I66" s="16"/>
      <c r="J66" s="17"/>
    </row>
    <row r="67" spans="1:10" ht="17.100000000000001" customHeight="1" x14ac:dyDescent="0.25">
      <c r="C67" s="14" t="s">
        <v>17</v>
      </c>
      <c r="D67" s="35"/>
      <c r="E67" s="15">
        <f>COUNTIF(F12:F61,"Khá")</f>
        <v>0</v>
      </c>
      <c r="F67" s="16">
        <f t="shared" si="7"/>
        <v>0</v>
      </c>
      <c r="G67" s="15">
        <f>COUNTIF(H12:H61,"Khá")</f>
        <v>2</v>
      </c>
      <c r="H67" s="16">
        <f t="shared" si="8"/>
        <v>4</v>
      </c>
      <c r="I67" s="16"/>
      <c r="J67" s="17"/>
    </row>
    <row r="68" spans="1:10" ht="17.100000000000001" customHeight="1" x14ac:dyDescent="0.25">
      <c r="C68" s="14" t="s">
        <v>18</v>
      </c>
      <c r="D68" s="35"/>
      <c r="E68" s="15">
        <f>COUNTIF(F12:F61,"TB")</f>
        <v>0</v>
      </c>
      <c r="F68" s="16">
        <f t="shared" si="7"/>
        <v>0</v>
      </c>
      <c r="G68" s="15">
        <f>COUNTIF(H12:H61,"TB")</f>
        <v>47</v>
      </c>
      <c r="H68" s="16">
        <f t="shared" si="8"/>
        <v>94</v>
      </c>
      <c r="I68" s="16"/>
      <c r="J68" s="17"/>
    </row>
    <row r="69" spans="1:10" ht="17.100000000000001" customHeight="1" x14ac:dyDescent="0.25">
      <c r="C69" s="14" t="s">
        <v>19</v>
      </c>
      <c r="D69" s="35"/>
      <c r="E69" s="15">
        <f>COUNTIF(F12:F61,"Yếu")</f>
        <v>0</v>
      </c>
      <c r="F69" s="16">
        <f t="shared" si="7"/>
        <v>0</v>
      </c>
      <c r="G69" s="15">
        <f>COUNTIF(H12:H61,"Yếu")</f>
        <v>0</v>
      </c>
      <c r="H69" s="16">
        <f t="shared" si="8"/>
        <v>0</v>
      </c>
      <c r="I69" s="16"/>
      <c r="J69" s="17"/>
    </row>
    <row r="70" spans="1:10" ht="17.100000000000001" customHeight="1" x14ac:dyDescent="0.25">
      <c r="C70" s="14" t="s">
        <v>25</v>
      </c>
      <c r="D70" s="35"/>
      <c r="E70" s="15">
        <f>COUNTIF(F12:F61,"Không XL")</f>
        <v>50</v>
      </c>
      <c r="F70" s="16">
        <f t="shared" si="7"/>
        <v>100</v>
      </c>
      <c r="G70" s="15">
        <f>COUNTIF(H12:H61,"Không XL")</f>
        <v>1</v>
      </c>
      <c r="H70" s="16">
        <f t="shared" si="8"/>
        <v>2</v>
      </c>
      <c r="I70" s="16"/>
      <c r="J70" s="17"/>
    </row>
    <row r="71" spans="1:10" ht="9.9499999999999993" customHeight="1" x14ac:dyDescent="0.25">
      <c r="C71" s="18"/>
      <c r="D71" s="18"/>
      <c r="F71" s="19"/>
    </row>
    <row r="72" spans="1:10" ht="17.100000000000001" customHeight="1" x14ac:dyDescent="0.25">
      <c r="E72" s="66" t="s">
        <v>24</v>
      </c>
      <c r="F72" s="66"/>
      <c r="G72" s="66"/>
      <c r="H72" s="66"/>
      <c r="I72" s="66"/>
      <c r="J72" s="66"/>
    </row>
    <row r="73" spans="1:10" ht="17.100000000000001" customHeight="1" x14ac:dyDescent="0.25">
      <c r="A73" s="48" t="s">
        <v>27</v>
      </c>
      <c r="B73" s="48"/>
      <c r="C73" s="48"/>
      <c r="D73" s="48"/>
      <c r="E73" s="48"/>
      <c r="F73" s="48" t="s">
        <v>6</v>
      </c>
      <c r="G73" s="48"/>
      <c r="H73" s="48"/>
      <c r="I73" s="32"/>
      <c r="J73" s="20" t="s">
        <v>20</v>
      </c>
    </row>
    <row r="74" spans="1:10" ht="17.100000000000001" customHeight="1" x14ac:dyDescent="0.25"/>
    <row r="75" spans="1:10" ht="17.100000000000001" customHeight="1" x14ac:dyDescent="0.25"/>
    <row r="76" spans="1:10" ht="17.100000000000001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sheetProtection algorithmName="SHA-512" hashValue="YDzPYv6nCzzG7MNBDg767p793k2tm6Y1ZPEZezzdqCD1It5lifb8gucvBKN/XRhp4oVb7WQm9/Vy/LSGNFh+Ew==" saltValue="/K4rkmR5LUH/scMUysUPNA==" spinCount="100000" sheet="1" objects="1" scenarios="1"/>
  <mergeCells count="24">
    <mergeCell ref="A73:E73"/>
    <mergeCell ref="F73:H73"/>
    <mergeCell ref="C62:J62"/>
    <mergeCell ref="C63:C64"/>
    <mergeCell ref="E63:F63"/>
    <mergeCell ref="G63:H63"/>
    <mergeCell ref="J63:J64"/>
    <mergeCell ref="E72:J72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61">
    <cfRule type="cellIs" dxfId="115" priority="11" stopIfTrue="1" operator="equal">
      <formula>"SVG"</formula>
    </cfRule>
    <cfRule type="cellIs" dxfId="114" priority="12" stopIfTrue="1" operator="equal">
      <formula>"SVXS"</formula>
    </cfRule>
  </conditionalFormatting>
  <conditionalFormatting sqref="H12:H61">
    <cfRule type="cellIs" dxfId="113" priority="3" operator="equal">
      <formula>"Yếu"</formula>
    </cfRule>
    <cfRule type="cellIs" dxfId="112" priority="9" stopIfTrue="1" operator="equal">
      <formula>"SVG"</formula>
    </cfRule>
    <cfRule type="cellIs" dxfId="111" priority="10" stopIfTrue="1" operator="equal">
      <formula>"SVXS"</formula>
    </cfRule>
  </conditionalFormatting>
  <conditionalFormatting sqref="I12:I61">
    <cfRule type="cellIs" dxfId="110" priority="1" stopIfTrue="1" operator="lessThan">
      <formula>2</formula>
    </cfRule>
    <cfRule type="cellIs" dxfId="109" priority="2" stopIfTrue="1" operator="greaterThanOrEqual">
      <formula>7</formula>
    </cfRule>
  </conditionalFormatting>
  <conditionalFormatting sqref="O12:O61">
    <cfRule type="cellIs" dxfId="108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topLeftCell="A61" zoomScaleNormal="100" workbookViewId="0">
      <selection activeCell="E72" sqref="E72:J7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173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174</v>
      </c>
      <c r="C12" s="23" t="s">
        <v>175</v>
      </c>
      <c r="D12" s="24" t="s">
        <v>176</v>
      </c>
      <c r="E12" s="10">
        <v>62</v>
      </c>
      <c r="F12" s="29" t="str">
        <f>IF(AND(E12&gt;=90),"XS",IF(AND(E12&gt;=80),"Tốt",IF(AND(E12&gt;=70),"Khá",IF(AND(E12&gt;=60),"TB",IF(AND(E12&gt;=50),"TB",IF(AND(E12&lt;50),IF(AND(E12&gt;0),"Yếu",IF(AND(E12=0),"Không XL"," "))))))))</f>
        <v>TB</v>
      </c>
      <c r="G12" s="28">
        <f t="shared" ref="G12:G60" si="0">SUM(M12:P12)</f>
        <v>62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6.38</v>
      </c>
      <c r="J12" s="31" t="s">
        <v>1119</v>
      </c>
      <c r="K12" s="30">
        <v>0</v>
      </c>
      <c r="L12" s="30">
        <v>2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6</v>
      </c>
      <c r="P12" s="30">
        <f>IF(L12&lt;=5,L12*2,10)</f>
        <v>4</v>
      </c>
    </row>
    <row r="13" spans="1:21" s="8" customFormat="1" ht="15.95" customHeight="1" x14ac:dyDescent="0.2">
      <c r="A13" s="21">
        <v>2</v>
      </c>
      <c r="B13" s="22" t="s">
        <v>177</v>
      </c>
      <c r="C13" s="23" t="s">
        <v>178</v>
      </c>
      <c r="D13" s="24" t="s">
        <v>179</v>
      </c>
      <c r="E13" s="10">
        <v>55</v>
      </c>
      <c r="F13" s="29" t="str">
        <f t="shared" ref="F13:F61" si="1">IF(AND(E13&gt;=90),"XS",IF(AND(E13&gt;=80),"Tốt",IF(AND(E13&gt;=70),"Khá",IF(AND(E13&gt;=60),"TB",IF(AND(E13&gt;=50),"TB",IF(AND(E13&lt;50),IF(AND(E13&gt;0),"Yếu",IF(AND(E13=0),"Không XL"," "))))))))</f>
        <v>TB</v>
      </c>
      <c r="G13" s="28">
        <f t="shared" si="0"/>
        <v>56</v>
      </c>
      <c r="H13" s="29" t="str">
        <f t="shared" ref="H13:H61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5.67</v>
      </c>
      <c r="J13" s="31"/>
      <c r="K13" s="30">
        <v>1</v>
      </c>
      <c r="L13" s="30">
        <v>0</v>
      </c>
      <c r="M13" s="30">
        <f t="shared" ref="M13:M61" si="3">IF(I13&gt;=9,55,IF(I13&gt;=8,54,IF(I13&gt;=7,53,IF(I13&gt;=6,52,IF(I13&gt;=5.5,51,IF(I13&gt;=4,50,IF(I13&gt;=3,40,30)))))))</f>
        <v>51</v>
      </c>
      <c r="N13" s="30">
        <f t="shared" ref="N13:N61" si="4">IF(K13&lt;=5,K13*5,25)</f>
        <v>5</v>
      </c>
      <c r="O13" s="30">
        <f t="shared" ref="O13:O6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1" si="6">IF(L13&lt;=5,L13*2,10)</f>
        <v>0</v>
      </c>
    </row>
    <row r="14" spans="1:21" s="8" customFormat="1" ht="15.95" customHeight="1" x14ac:dyDescent="0.2">
      <c r="A14" s="21">
        <v>3</v>
      </c>
      <c r="B14" s="22" t="s">
        <v>180</v>
      </c>
      <c r="C14" s="23" t="s">
        <v>181</v>
      </c>
      <c r="D14" s="24" t="s">
        <v>46</v>
      </c>
      <c r="E14" s="10">
        <v>57</v>
      </c>
      <c r="F14" s="29" t="str">
        <f t="shared" si="1"/>
        <v>TB</v>
      </c>
      <c r="G14" s="28">
        <f t="shared" si="0"/>
        <v>57</v>
      </c>
      <c r="H14" s="29" t="str">
        <f t="shared" si="2"/>
        <v>TB</v>
      </c>
      <c r="I14" s="41">
        <v>6.93</v>
      </c>
      <c r="J14" s="31"/>
      <c r="K14" s="30">
        <v>1</v>
      </c>
      <c r="L14" s="30">
        <v>0</v>
      </c>
      <c r="M14" s="30">
        <f t="shared" si="3"/>
        <v>52</v>
      </c>
      <c r="N14" s="30">
        <f t="shared" si="4"/>
        <v>5</v>
      </c>
      <c r="O14" s="30">
        <f t="shared" si="5"/>
        <v>0</v>
      </c>
      <c r="P14" s="30">
        <f t="shared" si="6"/>
        <v>0</v>
      </c>
    </row>
    <row r="15" spans="1:21" s="8" customFormat="1" ht="15.95" customHeight="1" x14ac:dyDescent="0.2">
      <c r="A15" s="21">
        <v>4</v>
      </c>
      <c r="B15" s="22" t="s">
        <v>182</v>
      </c>
      <c r="C15" s="23" t="s">
        <v>183</v>
      </c>
      <c r="D15" s="24" t="s">
        <v>46</v>
      </c>
      <c r="E15" s="10">
        <v>52</v>
      </c>
      <c r="F15" s="29" t="str">
        <f t="shared" si="1"/>
        <v>TB</v>
      </c>
      <c r="G15" s="28">
        <f t="shared" si="0"/>
        <v>52</v>
      </c>
      <c r="H15" s="29" t="str">
        <f t="shared" si="2"/>
        <v>TB</v>
      </c>
      <c r="I15" s="41">
        <v>6.61</v>
      </c>
      <c r="J15" s="31"/>
      <c r="K15" s="30">
        <v>0</v>
      </c>
      <c r="L15" s="30">
        <v>0</v>
      </c>
      <c r="M15" s="30">
        <f t="shared" si="3"/>
        <v>52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184</v>
      </c>
      <c r="C16" s="23" t="s">
        <v>185</v>
      </c>
      <c r="D16" s="24" t="s">
        <v>46</v>
      </c>
      <c r="E16" s="10">
        <v>86</v>
      </c>
      <c r="F16" s="29" t="str">
        <f t="shared" si="1"/>
        <v>Tốt</v>
      </c>
      <c r="G16" s="28">
        <f t="shared" si="0"/>
        <v>86</v>
      </c>
      <c r="H16" s="29" t="str">
        <f t="shared" si="2"/>
        <v>Tốt</v>
      </c>
      <c r="I16" s="42">
        <v>7.93</v>
      </c>
      <c r="J16" s="31"/>
      <c r="K16" s="30">
        <v>5</v>
      </c>
      <c r="L16" s="30">
        <v>4</v>
      </c>
      <c r="M16" s="30">
        <f t="shared" si="3"/>
        <v>53</v>
      </c>
      <c r="N16" s="30">
        <f t="shared" si="4"/>
        <v>25</v>
      </c>
      <c r="O16" s="30">
        <f t="shared" si="5"/>
        <v>0</v>
      </c>
      <c r="P16" s="30">
        <f t="shared" si="6"/>
        <v>8</v>
      </c>
    </row>
    <row r="17" spans="1:16" s="8" customFormat="1" ht="15.95" customHeight="1" x14ac:dyDescent="0.2">
      <c r="A17" s="21">
        <v>6</v>
      </c>
      <c r="B17" s="22" t="s">
        <v>186</v>
      </c>
      <c r="C17" s="23" t="s">
        <v>121</v>
      </c>
      <c r="D17" s="24" t="s">
        <v>187</v>
      </c>
      <c r="E17" s="10">
        <v>52</v>
      </c>
      <c r="F17" s="29" t="str">
        <f t="shared" si="1"/>
        <v>TB</v>
      </c>
      <c r="G17" s="28">
        <f t="shared" si="0"/>
        <v>52</v>
      </c>
      <c r="H17" s="29" t="str">
        <f t="shared" si="2"/>
        <v>TB</v>
      </c>
      <c r="I17" s="41">
        <v>6.14</v>
      </c>
      <c r="J17" s="31"/>
      <c r="K17" s="30">
        <v>0</v>
      </c>
      <c r="L17" s="30">
        <v>0</v>
      </c>
      <c r="M17" s="30">
        <f t="shared" si="3"/>
        <v>52</v>
      </c>
      <c r="N17" s="30">
        <f t="shared" si="4"/>
        <v>0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188</v>
      </c>
      <c r="C18" s="23" t="s">
        <v>104</v>
      </c>
      <c r="D18" s="24" t="s">
        <v>189</v>
      </c>
      <c r="E18" s="10">
        <v>54</v>
      </c>
      <c r="F18" s="29" t="str">
        <f t="shared" si="1"/>
        <v>TB</v>
      </c>
      <c r="G18" s="28">
        <f t="shared" si="0"/>
        <v>54</v>
      </c>
      <c r="H18" s="29" t="str">
        <f t="shared" si="2"/>
        <v>TB</v>
      </c>
      <c r="I18" s="41">
        <v>6.41</v>
      </c>
      <c r="J18" s="31"/>
      <c r="K18" s="30">
        <v>0</v>
      </c>
      <c r="L18" s="30">
        <v>1</v>
      </c>
      <c r="M18" s="30">
        <f t="shared" si="3"/>
        <v>52</v>
      </c>
      <c r="N18" s="30">
        <f t="shared" si="4"/>
        <v>0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190</v>
      </c>
      <c r="C19" s="23" t="s">
        <v>191</v>
      </c>
      <c r="D19" s="24" t="s">
        <v>192</v>
      </c>
      <c r="E19" s="10">
        <v>60</v>
      </c>
      <c r="F19" s="29" t="str">
        <f t="shared" si="1"/>
        <v>TB</v>
      </c>
      <c r="G19" s="28">
        <f t="shared" si="0"/>
        <v>60</v>
      </c>
      <c r="H19" s="29" t="str">
        <f t="shared" si="2"/>
        <v>TB</v>
      </c>
      <c r="I19" s="41">
        <v>6.53</v>
      </c>
      <c r="J19" s="31" t="s">
        <v>1120</v>
      </c>
      <c r="K19" s="30">
        <v>0</v>
      </c>
      <c r="L19" s="30">
        <v>2</v>
      </c>
      <c r="M19" s="30">
        <f t="shared" si="3"/>
        <v>52</v>
      </c>
      <c r="N19" s="30">
        <f t="shared" si="4"/>
        <v>0</v>
      </c>
      <c r="O19" s="30">
        <f t="shared" si="5"/>
        <v>4</v>
      </c>
      <c r="P19" s="30">
        <f t="shared" si="6"/>
        <v>4</v>
      </c>
    </row>
    <row r="20" spans="1:16" s="8" customFormat="1" ht="15.95" customHeight="1" x14ac:dyDescent="0.2">
      <c r="A20" s="21">
        <v>9</v>
      </c>
      <c r="B20" s="22" t="s">
        <v>193</v>
      </c>
      <c r="C20" s="23" t="s">
        <v>194</v>
      </c>
      <c r="D20" s="24" t="s">
        <v>54</v>
      </c>
      <c r="E20" s="10">
        <v>57</v>
      </c>
      <c r="F20" s="29" t="str">
        <f t="shared" si="1"/>
        <v>TB</v>
      </c>
      <c r="G20" s="28">
        <f t="shared" si="0"/>
        <v>57</v>
      </c>
      <c r="H20" s="29" t="str">
        <f t="shared" si="2"/>
        <v>TB</v>
      </c>
      <c r="I20" s="41">
        <v>6.81</v>
      </c>
      <c r="J20" s="31"/>
      <c r="K20" s="30">
        <v>1</v>
      </c>
      <c r="L20" s="30">
        <v>0</v>
      </c>
      <c r="M20" s="30">
        <f t="shared" si="3"/>
        <v>52</v>
      </c>
      <c r="N20" s="30">
        <f t="shared" si="4"/>
        <v>5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195</v>
      </c>
      <c r="C21" s="23" t="s">
        <v>104</v>
      </c>
      <c r="D21" s="24" t="s">
        <v>196</v>
      </c>
      <c r="E21" s="10">
        <v>82</v>
      </c>
      <c r="F21" s="29" t="str">
        <f t="shared" si="1"/>
        <v>Tốt</v>
      </c>
      <c r="G21" s="28">
        <f t="shared" si="0"/>
        <v>82</v>
      </c>
      <c r="H21" s="29" t="str">
        <f t="shared" si="2"/>
        <v>Tốt</v>
      </c>
      <c r="I21" s="42">
        <v>7.17</v>
      </c>
      <c r="J21" s="31"/>
      <c r="K21" s="30">
        <v>7</v>
      </c>
      <c r="L21" s="30">
        <v>2</v>
      </c>
      <c r="M21" s="30">
        <f t="shared" si="3"/>
        <v>53</v>
      </c>
      <c r="N21" s="30">
        <f t="shared" si="4"/>
        <v>25</v>
      </c>
      <c r="O21" s="30">
        <f t="shared" si="5"/>
        <v>0</v>
      </c>
      <c r="P21" s="30">
        <f t="shared" si="6"/>
        <v>4</v>
      </c>
    </row>
    <row r="22" spans="1:16" s="8" customFormat="1" ht="15.95" customHeight="1" x14ac:dyDescent="0.2">
      <c r="A22" s="21">
        <v>11</v>
      </c>
      <c r="B22" s="22" t="s">
        <v>197</v>
      </c>
      <c r="C22" s="23" t="s">
        <v>198</v>
      </c>
      <c r="D22" s="24" t="s">
        <v>199</v>
      </c>
      <c r="E22" s="10">
        <v>54</v>
      </c>
      <c r="F22" s="29" t="str">
        <f t="shared" si="1"/>
        <v>TB</v>
      </c>
      <c r="G22" s="28">
        <f t="shared" si="0"/>
        <v>54</v>
      </c>
      <c r="H22" s="29" t="str">
        <f t="shared" si="2"/>
        <v>TB</v>
      </c>
      <c r="I22" s="41">
        <v>6.47</v>
      </c>
      <c r="J22" s="31"/>
      <c r="K22" s="30">
        <v>0</v>
      </c>
      <c r="L22" s="30">
        <v>1</v>
      </c>
      <c r="M22" s="30">
        <f t="shared" si="3"/>
        <v>52</v>
      </c>
      <c r="N22" s="30">
        <f t="shared" si="4"/>
        <v>0</v>
      </c>
      <c r="O22" s="30">
        <f t="shared" si="5"/>
        <v>0</v>
      </c>
      <c r="P22" s="30">
        <f t="shared" si="6"/>
        <v>2</v>
      </c>
    </row>
    <row r="23" spans="1:16" s="8" customFormat="1" ht="15.95" customHeight="1" x14ac:dyDescent="0.2">
      <c r="A23" s="21">
        <v>12</v>
      </c>
      <c r="B23" s="22" t="s">
        <v>200</v>
      </c>
      <c r="C23" s="23" t="s">
        <v>201</v>
      </c>
      <c r="D23" s="24" t="s">
        <v>60</v>
      </c>
      <c r="E23" s="10">
        <v>59</v>
      </c>
      <c r="F23" s="29" t="str">
        <f t="shared" si="1"/>
        <v>TB</v>
      </c>
      <c r="G23" s="28">
        <f t="shared" si="0"/>
        <v>59</v>
      </c>
      <c r="H23" s="29" t="str">
        <f t="shared" si="2"/>
        <v>TB</v>
      </c>
      <c r="I23" s="42">
        <v>7.19</v>
      </c>
      <c r="J23" s="31" t="s">
        <v>1120</v>
      </c>
      <c r="K23" s="30">
        <v>0</v>
      </c>
      <c r="L23" s="30">
        <v>1</v>
      </c>
      <c r="M23" s="30">
        <f t="shared" si="3"/>
        <v>53</v>
      </c>
      <c r="N23" s="30">
        <f t="shared" si="4"/>
        <v>0</v>
      </c>
      <c r="O23" s="30">
        <f t="shared" si="5"/>
        <v>4</v>
      </c>
      <c r="P23" s="30">
        <f t="shared" si="6"/>
        <v>2</v>
      </c>
    </row>
    <row r="24" spans="1:16" s="8" customFormat="1" ht="15.95" customHeight="1" x14ac:dyDescent="0.2">
      <c r="A24" s="21">
        <v>13</v>
      </c>
      <c r="B24" s="22" t="s">
        <v>202</v>
      </c>
      <c r="C24" s="23" t="s">
        <v>203</v>
      </c>
      <c r="D24" s="24" t="s">
        <v>60</v>
      </c>
      <c r="E24" s="10">
        <v>0</v>
      </c>
      <c r="F24" s="29" t="str">
        <f t="shared" si="1"/>
        <v>Không XL</v>
      </c>
      <c r="G24" s="28">
        <v>0</v>
      </c>
      <c r="H24" s="29" t="str">
        <f t="shared" si="2"/>
        <v>Không XL</v>
      </c>
      <c r="I24" s="43">
        <v>1.05</v>
      </c>
      <c r="J24" s="31" t="s">
        <v>1118</v>
      </c>
      <c r="K24" s="30">
        <v>0</v>
      </c>
      <c r="L24" s="30">
        <v>0</v>
      </c>
      <c r="M24" s="30">
        <f t="shared" si="3"/>
        <v>30</v>
      </c>
      <c r="N24" s="30">
        <f t="shared" si="4"/>
        <v>0</v>
      </c>
      <c r="O24" s="30">
        <f t="shared" si="5"/>
        <v>0</v>
      </c>
      <c r="P24" s="30">
        <f t="shared" si="6"/>
        <v>0</v>
      </c>
    </row>
    <row r="25" spans="1:16" s="8" customFormat="1" ht="15.95" customHeight="1" x14ac:dyDescent="0.2">
      <c r="A25" s="21">
        <v>14</v>
      </c>
      <c r="B25" s="22" t="s">
        <v>204</v>
      </c>
      <c r="C25" s="23" t="s">
        <v>43</v>
      </c>
      <c r="D25" s="24" t="s">
        <v>205</v>
      </c>
      <c r="E25" s="10">
        <v>85</v>
      </c>
      <c r="F25" s="29" t="str">
        <f t="shared" si="1"/>
        <v>Tốt</v>
      </c>
      <c r="G25" s="28">
        <f t="shared" si="0"/>
        <v>85</v>
      </c>
      <c r="H25" s="29" t="str">
        <f t="shared" si="2"/>
        <v>Tốt</v>
      </c>
      <c r="I25" s="41">
        <v>6.42</v>
      </c>
      <c r="J25" s="31" t="s">
        <v>1117</v>
      </c>
      <c r="K25" s="30">
        <v>8</v>
      </c>
      <c r="L25" s="30">
        <v>0</v>
      </c>
      <c r="M25" s="30">
        <f t="shared" si="3"/>
        <v>52</v>
      </c>
      <c r="N25" s="30">
        <f t="shared" si="4"/>
        <v>25</v>
      </c>
      <c r="O25" s="30">
        <f t="shared" si="5"/>
        <v>8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206</v>
      </c>
      <c r="C26" s="23" t="s">
        <v>207</v>
      </c>
      <c r="D26" s="24" t="s">
        <v>208</v>
      </c>
      <c r="E26" s="10">
        <v>0</v>
      </c>
      <c r="F26" s="29" t="str">
        <f t="shared" si="1"/>
        <v>Không XL</v>
      </c>
      <c r="G26" s="28">
        <v>0</v>
      </c>
      <c r="H26" s="29" t="str">
        <f t="shared" si="2"/>
        <v>Không XL</v>
      </c>
      <c r="I26" s="43">
        <v>1.91</v>
      </c>
      <c r="J26" s="31" t="s">
        <v>1118</v>
      </c>
      <c r="K26" s="30">
        <v>0</v>
      </c>
      <c r="L26" s="30">
        <v>0</v>
      </c>
      <c r="M26" s="30">
        <f t="shared" si="3"/>
        <v>30</v>
      </c>
      <c r="N26" s="30">
        <f t="shared" si="4"/>
        <v>0</v>
      </c>
      <c r="O26" s="30">
        <f t="shared" si="5"/>
        <v>0</v>
      </c>
      <c r="P26" s="30">
        <f t="shared" si="6"/>
        <v>0</v>
      </c>
    </row>
    <row r="27" spans="1:16" s="8" customFormat="1" ht="15.95" customHeight="1" x14ac:dyDescent="0.2">
      <c r="A27" s="21">
        <v>16</v>
      </c>
      <c r="B27" s="22" t="s">
        <v>209</v>
      </c>
      <c r="C27" s="23" t="s">
        <v>210</v>
      </c>
      <c r="D27" s="24" t="s">
        <v>211</v>
      </c>
      <c r="E27" s="10">
        <v>57</v>
      </c>
      <c r="F27" s="29" t="str">
        <f t="shared" si="1"/>
        <v>TB</v>
      </c>
      <c r="G27" s="28">
        <f t="shared" si="0"/>
        <v>57</v>
      </c>
      <c r="H27" s="29" t="str">
        <f t="shared" si="2"/>
        <v>TB</v>
      </c>
      <c r="I27" s="41">
        <v>6.62</v>
      </c>
      <c r="J27" s="31"/>
      <c r="K27" s="30">
        <v>1</v>
      </c>
      <c r="L27" s="30">
        <v>0</v>
      </c>
      <c r="M27" s="30">
        <f t="shared" si="3"/>
        <v>52</v>
      </c>
      <c r="N27" s="30">
        <f t="shared" si="4"/>
        <v>5</v>
      </c>
      <c r="O27" s="30">
        <f t="shared" si="5"/>
        <v>0</v>
      </c>
      <c r="P27" s="30">
        <f t="shared" si="6"/>
        <v>0</v>
      </c>
    </row>
    <row r="28" spans="1:16" s="8" customFormat="1" ht="15.95" customHeight="1" x14ac:dyDescent="0.2">
      <c r="A28" s="21">
        <v>17</v>
      </c>
      <c r="B28" s="22" t="s">
        <v>212</v>
      </c>
      <c r="C28" s="23" t="s">
        <v>121</v>
      </c>
      <c r="D28" s="24" t="s">
        <v>213</v>
      </c>
      <c r="E28" s="10">
        <v>55</v>
      </c>
      <c r="F28" s="29" t="str">
        <f t="shared" si="1"/>
        <v>TB</v>
      </c>
      <c r="G28" s="28">
        <f t="shared" si="0"/>
        <v>55</v>
      </c>
      <c r="H28" s="29" t="str">
        <f t="shared" si="2"/>
        <v>TB</v>
      </c>
      <c r="I28" s="42">
        <v>7.19</v>
      </c>
      <c r="J28" s="31"/>
      <c r="K28" s="30">
        <v>0</v>
      </c>
      <c r="L28" s="30">
        <v>1</v>
      </c>
      <c r="M28" s="30">
        <f t="shared" si="3"/>
        <v>53</v>
      </c>
      <c r="N28" s="30">
        <f t="shared" si="4"/>
        <v>0</v>
      </c>
      <c r="O28" s="30">
        <f t="shared" si="5"/>
        <v>0</v>
      </c>
      <c r="P28" s="30">
        <f t="shared" si="6"/>
        <v>2</v>
      </c>
    </row>
    <row r="29" spans="1:16" s="8" customFormat="1" ht="15.95" customHeight="1" x14ac:dyDescent="0.2">
      <c r="A29" s="21">
        <v>18</v>
      </c>
      <c r="B29" s="22" t="s">
        <v>214</v>
      </c>
      <c r="C29" s="23" t="s">
        <v>215</v>
      </c>
      <c r="D29" s="24" t="s">
        <v>216</v>
      </c>
      <c r="E29" s="10">
        <v>55</v>
      </c>
      <c r="F29" s="29" t="str">
        <f t="shared" si="1"/>
        <v>TB</v>
      </c>
      <c r="G29" s="28">
        <f t="shared" si="0"/>
        <v>55</v>
      </c>
      <c r="H29" s="29" t="str">
        <f t="shared" si="2"/>
        <v>TB</v>
      </c>
      <c r="I29" s="42">
        <v>7.62</v>
      </c>
      <c r="J29" s="31"/>
      <c r="K29" s="30">
        <v>0</v>
      </c>
      <c r="L29" s="30">
        <v>1</v>
      </c>
      <c r="M29" s="30">
        <f t="shared" si="3"/>
        <v>53</v>
      </c>
      <c r="N29" s="30">
        <f t="shared" si="4"/>
        <v>0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217</v>
      </c>
      <c r="C30" s="23" t="s">
        <v>218</v>
      </c>
      <c r="D30" s="24" t="s">
        <v>219</v>
      </c>
      <c r="E30" s="10">
        <v>56</v>
      </c>
      <c r="F30" s="29" t="str">
        <f t="shared" si="1"/>
        <v>TB</v>
      </c>
      <c r="G30" s="28">
        <f t="shared" si="0"/>
        <v>56</v>
      </c>
      <c r="H30" s="29" t="str">
        <f t="shared" si="2"/>
        <v>TB</v>
      </c>
      <c r="I30" s="41">
        <v>6.99</v>
      </c>
      <c r="J30" s="31"/>
      <c r="K30" s="30">
        <v>0</v>
      </c>
      <c r="L30" s="30">
        <v>2</v>
      </c>
      <c r="M30" s="30">
        <f t="shared" si="3"/>
        <v>52</v>
      </c>
      <c r="N30" s="30">
        <f t="shared" si="4"/>
        <v>0</v>
      </c>
      <c r="O30" s="30">
        <f t="shared" si="5"/>
        <v>0</v>
      </c>
      <c r="P30" s="30">
        <f t="shared" si="6"/>
        <v>4</v>
      </c>
    </row>
    <row r="31" spans="1:16" s="8" customFormat="1" ht="15.95" customHeight="1" x14ac:dyDescent="0.2">
      <c r="A31" s="21">
        <v>20</v>
      </c>
      <c r="B31" s="22" t="s">
        <v>220</v>
      </c>
      <c r="C31" s="23" t="s">
        <v>221</v>
      </c>
      <c r="D31" s="24" t="s">
        <v>222</v>
      </c>
      <c r="E31" s="10">
        <v>81</v>
      </c>
      <c r="F31" s="29" t="str">
        <f t="shared" si="1"/>
        <v>Tốt</v>
      </c>
      <c r="G31" s="28">
        <f t="shared" si="0"/>
        <v>81</v>
      </c>
      <c r="H31" s="29" t="str">
        <f t="shared" si="2"/>
        <v>Tốt</v>
      </c>
      <c r="I31" s="42">
        <v>7.72</v>
      </c>
      <c r="J31" s="31"/>
      <c r="K31" s="30">
        <v>4</v>
      </c>
      <c r="L31" s="30">
        <v>4</v>
      </c>
      <c r="M31" s="30">
        <f t="shared" si="3"/>
        <v>53</v>
      </c>
      <c r="N31" s="30">
        <f t="shared" si="4"/>
        <v>20</v>
      </c>
      <c r="O31" s="30">
        <f t="shared" si="5"/>
        <v>0</v>
      </c>
      <c r="P31" s="30">
        <f t="shared" si="6"/>
        <v>8</v>
      </c>
    </row>
    <row r="32" spans="1:16" s="8" customFormat="1" ht="15.95" customHeight="1" x14ac:dyDescent="0.2">
      <c r="A32" s="21">
        <v>21</v>
      </c>
      <c r="B32" s="22" t="s">
        <v>223</v>
      </c>
      <c r="C32" s="23" t="s">
        <v>224</v>
      </c>
      <c r="D32" s="24" t="s">
        <v>225</v>
      </c>
      <c r="E32" s="10">
        <v>50</v>
      </c>
      <c r="F32" s="29" t="str">
        <f t="shared" si="1"/>
        <v>TB</v>
      </c>
      <c r="G32" s="28">
        <f t="shared" si="0"/>
        <v>50</v>
      </c>
      <c r="H32" s="29" t="str">
        <f t="shared" si="2"/>
        <v>TB</v>
      </c>
      <c r="I32" s="41">
        <v>4.99</v>
      </c>
      <c r="J32" s="31"/>
      <c r="K32" s="30">
        <v>0</v>
      </c>
      <c r="L32" s="30">
        <v>0</v>
      </c>
      <c r="M32" s="30">
        <f t="shared" si="3"/>
        <v>50</v>
      </c>
      <c r="N32" s="30">
        <f t="shared" si="4"/>
        <v>0</v>
      </c>
      <c r="O32" s="30">
        <f t="shared" si="5"/>
        <v>0</v>
      </c>
      <c r="P32" s="30">
        <f t="shared" si="6"/>
        <v>0</v>
      </c>
    </row>
    <row r="33" spans="1:16" s="8" customFormat="1" ht="15.95" customHeight="1" x14ac:dyDescent="0.2">
      <c r="A33" s="21">
        <v>22</v>
      </c>
      <c r="B33" s="22" t="s">
        <v>226</v>
      </c>
      <c r="C33" s="23" t="s">
        <v>227</v>
      </c>
      <c r="D33" s="24" t="s">
        <v>228</v>
      </c>
      <c r="E33" s="10">
        <v>60</v>
      </c>
      <c r="F33" s="29" t="str">
        <f t="shared" si="1"/>
        <v>TB</v>
      </c>
      <c r="G33" s="28">
        <f t="shared" si="0"/>
        <v>60</v>
      </c>
      <c r="H33" s="29" t="str">
        <f t="shared" si="2"/>
        <v>TB</v>
      </c>
      <c r="I33" s="41">
        <v>6.92</v>
      </c>
      <c r="J33" s="31" t="s">
        <v>1120</v>
      </c>
      <c r="K33" s="30">
        <v>0</v>
      </c>
      <c r="L33" s="30">
        <v>2</v>
      </c>
      <c r="M33" s="30">
        <f t="shared" si="3"/>
        <v>52</v>
      </c>
      <c r="N33" s="30">
        <f t="shared" si="4"/>
        <v>0</v>
      </c>
      <c r="O33" s="30">
        <f t="shared" si="5"/>
        <v>4</v>
      </c>
      <c r="P33" s="30">
        <f t="shared" si="6"/>
        <v>4</v>
      </c>
    </row>
    <row r="34" spans="1:16" s="8" customFormat="1" ht="15.95" customHeight="1" x14ac:dyDescent="0.2">
      <c r="A34" s="21">
        <v>23</v>
      </c>
      <c r="B34" s="22" t="s">
        <v>229</v>
      </c>
      <c r="C34" s="23" t="s">
        <v>230</v>
      </c>
      <c r="D34" s="24" t="s">
        <v>81</v>
      </c>
      <c r="E34" s="10">
        <v>86</v>
      </c>
      <c r="F34" s="29" t="str">
        <f t="shared" si="1"/>
        <v>Tốt</v>
      </c>
      <c r="G34" s="28">
        <f t="shared" si="0"/>
        <v>86</v>
      </c>
      <c r="H34" s="29" t="str">
        <f t="shared" si="2"/>
        <v>Tốt</v>
      </c>
      <c r="I34" s="42">
        <v>7.82</v>
      </c>
      <c r="J34" s="31"/>
      <c r="K34" s="30">
        <v>7</v>
      </c>
      <c r="L34" s="30">
        <v>4</v>
      </c>
      <c r="M34" s="30">
        <f t="shared" si="3"/>
        <v>53</v>
      </c>
      <c r="N34" s="30">
        <f t="shared" si="4"/>
        <v>25</v>
      </c>
      <c r="O34" s="30">
        <f t="shared" si="5"/>
        <v>0</v>
      </c>
      <c r="P34" s="30">
        <f t="shared" si="6"/>
        <v>8</v>
      </c>
    </row>
    <row r="35" spans="1:16" s="8" customFormat="1" ht="15.95" customHeight="1" x14ac:dyDescent="0.2">
      <c r="A35" s="21">
        <v>24</v>
      </c>
      <c r="B35" s="22" t="s">
        <v>231</v>
      </c>
      <c r="C35" s="23" t="s">
        <v>232</v>
      </c>
      <c r="D35" s="24" t="s">
        <v>233</v>
      </c>
      <c r="E35" s="10">
        <v>53</v>
      </c>
      <c r="F35" s="29" t="str">
        <f t="shared" si="1"/>
        <v>TB</v>
      </c>
      <c r="G35" s="28">
        <f t="shared" si="0"/>
        <v>52</v>
      </c>
      <c r="H35" s="29" t="str">
        <f t="shared" si="2"/>
        <v>TB</v>
      </c>
      <c r="I35" s="41">
        <v>6.04</v>
      </c>
      <c r="J35" s="31"/>
      <c r="K35" s="30">
        <v>0</v>
      </c>
      <c r="L35" s="30">
        <v>0</v>
      </c>
      <c r="M35" s="30">
        <f t="shared" si="3"/>
        <v>52</v>
      </c>
      <c r="N35" s="30">
        <f t="shared" si="4"/>
        <v>0</v>
      </c>
      <c r="O35" s="30">
        <f t="shared" si="5"/>
        <v>0</v>
      </c>
      <c r="P35" s="30">
        <f t="shared" si="6"/>
        <v>0</v>
      </c>
    </row>
    <row r="36" spans="1:16" s="8" customFormat="1" ht="15.95" customHeight="1" x14ac:dyDescent="0.2">
      <c r="A36" s="21">
        <v>25</v>
      </c>
      <c r="B36" s="22" t="s">
        <v>234</v>
      </c>
      <c r="C36" s="23" t="s">
        <v>121</v>
      </c>
      <c r="D36" s="24" t="s">
        <v>235</v>
      </c>
      <c r="E36" s="10">
        <v>62</v>
      </c>
      <c r="F36" s="29" t="str">
        <f t="shared" si="1"/>
        <v>TB</v>
      </c>
      <c r="G36" s="28">
        <f t="shared" si="0"/>
        <v>62</v>
      </c>
      <c r="H36" s="29" t="str">
        <f t="shared" si="2"/>
        <v>TB</v>
      </c>
      <c r="I36" s="41">
        <v>6.7</v>
      </c>
      <c r="J36" s="31"/>
      <c r="K36" s="30">
        <v>2</v>
      </c>
      <c r="L36" s="30">
        <v>0</v>
      </c>
      <c r="M36" s="30">
        <f t="shared" si="3"/>
        <v>52</v>
      </c>
      <c r="N36" s="30">
        <f t="shared" si="4"/>
        <v>10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236</v>
      </c>
      <c r="C37" s="23" t="s">
        <v>237</v>
      </c>
      <c r="D37" s="24" t="s">
        <v>235</v>
      </c>
      <c r="E37" s="10">
        <v>50</v>
      </c>
      <c r="F37" s="29" t="str">
        <f t="shared" si="1"/>
        <v>TB</v>
      </c>
      <c r="G37" s="28">
        <v>50</v>
      </c>
      <c r="H37" s="29" t="str">
        <f t="shared" si="2"/>
        <v>TB</v>
      </c>
      <c r="I37" s="41">
        <v>2.5499999999999998</v>
      </c>
      <c r="J37" s="31"/>
      <c r="K37" s="30">
        <v>0</v>
      </c>
      <c r="L37" s="30">
        <v>0</v>
      </c>
      <c r="M37" s="30">
        <f t="shared" si="3"/>
        <v>30</v>
      </c>
      <c r="N37" s="30">
        <f t="shared" si="4"/>
        <v>0</v>
      </c>
      <c r="O37" s="30">
        <f t="shared" si="5"/>
        <v>0</v>
      </c>
      <c r="P37" s="30">
        <f t="shared" si="6"/>
        <v>0</v>
      </c>
    </row>
    <row r="38" spans="1:16" s="8" customFormat="1" ht="15.95" customHeight="1" x14ac:dyDescent="0.2">
      <c r="A38" s="21">
        <v>27</v>
      </c>
      <c r="B38" s="22" t="s">
        <v>238</v>
      </c>
      <c r="C38" s="23" t="s">
        <v>239</v>
      </c>
      <c r="D38" s="24" t="s">
        <v>240</v>
      </c>
      <c r="E38" s="10">
        <v>51</v>
      </c>
      <c r="F38" s="29" t="str">
        <f t="shared" si="1"/>
        <v>TB</v>
      </c>
      <c r="G38" s="28">
        <f t="shared" si="0"/>
        <v>51</v>
      </c>
      <c r="H38" s="29" t="str">
        <f t="shared" si="2"/>
        <v>TB</v>
      </c>
      <c r="I38" s="41">
        <v>5.99</v>
      </c>
      <c r="J38" s="31"/>
      <c r="K38" s="30">
        <v>0</v>
      </c>
      <c r="L38" s="30">
        <v>0</v>
      </c>
      <c r="M38" s="30">
        <f t="shared" si="3"/>
        <v>51</v>
      </c>
      <c r="N38" s="30">
        <f t="shared" si="4"/>
        <v>0</v>
      </c>
      <c r="O38" s="30">
        <f t="shared" si="5"/>
        <v>0</v>
      </c>
      <c r="P38" s="30">
        <f t="shared" si="6"/>
        <v>0</v>
      </c>
    </row>
    <row r="39" spans="1:16" s="8" customFormat="1" ht="15.95" customHeight="1" x14ac:dyDescent="0.2">
      <c r="A39" s="21">
        <v>28</v>
      </c>
      <c r="B39" s="22" t="s">
        <v>241</v>
      </c>
      <c r="C39" s="23" t="s">
        <v>242</v>
      </c>
      <c r="D39" s="24" t="s">
        <v>243</v>
      </c>
      <c r="E39" s="10">
        <v>51</v>
      </c>
      <c r="F39" s="29" t="str">
        <f t="shared" si="1"/>
        <v>TB</v>
      </c>
      <c r="G39" s="28">
        <f t="shared" si="0"/>
        <v>51</v>
      </c>
      <c r="H39" s="29" t="str">
        <f t="shared" si="2"/>
        <v>TB</v>
      </c>
      <c r="I39" s="41">
        <v>5.93</v>
      </c>
      <c r="J39" s="31"/>
      <c r="K39" s="30">
        <v>0</v>
      </c>
      <c r="L39" s="30">
        <v>0</v>
      </c>
      <c r="M39" s="30">
        <f t="shared" si="3"/>
        <v>51</v>
      </c>
      <c r="N39" s="30">
        <f t="shared" si="4"/>
        <v>0</v>
      </c>
      <c r="O39" s="30">
        <f t="shared" si="5"/>
        <v>0</v>
      </c>
      <c r="P39" s="30">
        <f t="shared" si="6"/>
        <v>0</v>
      </c>
    </row>
    <row r="40" spans="1:16" s="8" customFormat="1" ht="15.95" customHeight="1" x14ac:dyDescent="0.2">
      <c r="A40" s="21">
        <v>29</v>
      </c>
      <c r="B40" s="22" t="s">
        <v>244</v>
      </c>
      <c r="C40" s="23" t="s">
        <v>245</v>
      </c>
      <c r="D40" s="24" t="s">
        <v>96</v>
      </c>
      <c r="E40" s="10">
        <v>60</v>
      </c>
      <c r="F40" s="29" t="str">
        <f t="shared" si="1"/>
        <v>TB</v>
      </c>
      <c r="G40" s="28">
        <f t="shared" si="0"/>
        <v>60</v>
      </c>
      <c r="H40" s="29" t="str">
        <f t="shared" si="2"/>
        <v>TB</v>
      </c>
      <c r="I40" s="42">
        <v>7.37</v>
      </c>
      <c r="J40" s="31"/>
      <c r="K40" s="30">
        <v>1</v>
      </c>
      <c r="L40" s="30">
        <v>1</v>
      </c>
      <c r="M40" s="30">
        <f t="shared" si="3"/>
        <v>53</v>
      </c>
      <c r="N40" s="30">
        <f t="shared" si="4"/>
        <v>5</v>
      </c>
      <c r="O40" s="30">
        <f t="shared" si="5"/>
        <v>0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246</v>
      </c>
      <c r="C41" s="23" t="s">
        <v>247</v>
      </c>
      <c r="D41" s="24" t="s">
        <v>99</v>
      </c>
      <c r="E41" s="10">
        <v>89</v>
      </c>
      <c r="F41" s="29" t="str">
        <f t="shared" si="1"/>
        <v>Tốt</v>
      </c>
      <c r="G41" s="28">
        <f t="shared" si="0"/>
        <v>89</v>
      </c>
      <c r="H41" s="29" t="str">
        <f t="shared" si="2"/>
        <v>Tốt</v>
      </c>
      <c r="I41" s="42">
        <v>8.5299999999999994</v>
      </c>
      <c r="J41" s="31"/>
      <c r="K41" s="30">
        <v>12</v>
      </c>
      <c r="L41" s="30">
        <v>7</v>
      </c>
      <c r="M41" s="30">
        <f t="shared" si="3"/>
        <v>54</v>
      </c>
      <c r="N41" s="30">
        <f t="shared" si="4"/>
        <v>25</v>
      </c>
      <c r="O41" s="30">
        <f t="shared" si="5"/>
        <v>0</v>
      </c>
      <c r="P41" s="30">
        <f t="shared" si="6"/>
        <v>10</v>
      </c>
    </row>
    <row r="42" spans="1:16" s="8" customFormat="1" ht="15.95" customHeight="1" x14ac:dyDescent="0.2">
      <c r="A42" s="21">
        <v>31</v>
      </c>
      <c r="B42" s="22" t="s">
        <v>248</v>
      </c>
      <c r="C42" s="23" t="s">
        <v>249</v>
      </c>
      <c r="D42" s="24" t="s">
        <v>250</v>
      </c>
      <c r="E42" s="10">
        <v>59</v>
      </c>
      <c r="F42" s="29" t="str">
        <f t="shared" si="1"/>
        <v>TB</v>
      </c>
      <c r="G42" s="28">
        <f t="shared" si="0"/>
        <v>59</v>
      </c>
      <c r="H42" s="29" t="str">
        <f t="shared" si="2"/>
        <v>TB</v>
      </c>
      <c r="I42" s="41">
        <v>6.17</v>
      </c>
      <c r="J42" s="31"/>
      <c r="K42" s="30">
        <v>1</v>
      </c>
      <c r="L42" s="30">
        <v>1</v>
      </c>
      <c r="M42" s="30">
        <f t="shared" si="3"/>
        <v>52</v>
      </c>
      <c r="N42" s="30">
        <f t="shared" si="4"/>
        <v>5</v>
      </c>
      <c r="O42" s="30">
        <f t="shared" si="5"/>
        <v>0</v>
      </c>
      <c r="P42" s="30">
        <f t="shared" si="6"/>
        <v>2</v>
      </c>
    </row>
    <row r="43" spans="1:16" s="8" customFormat="1" ht="15.95" customHeight="1" x14ac:dyDescent="0.2">
      <c r="A43" s="21">
        <v>32</v>
      </c>
      <c r="B43" s="22" t="s">
        <v>251</v>
      </c>
      <c r="C43" s="23" t="s">
        <v>48</v>
      </c>
      <c r="D43" s="24" t="s">
        <v>252</v>
      </c>
      <c r="E43" s="10">
        <v>50</v>
      </c>
      <c r="F43" s="29" t="str">
        <f t="shared" si="1"/>
        <v>TB</v>
      </c>
      <c r="G43" s="28">
        <v>50</v>
      </c>
      <c r="H43" s="29" t="str">
        <f t="shared" si="2"/>
        <v>TB</v>
      </c>
      <c r="I43" s="41">
        <v>3.78</v>
      </c>
      <c r="J43" s="31"/>
      <c r="K43" s="30">
        <v>1</v>
      </c>
      <c r="L43" s="30">
        <v>1</v>
      </c>
      <c r="M43" s="30">
        <f t="shared" si="3"/>
        <v>40</v>
      </c>
      <c r="N43" s="30">
        <f t="shared" si="4"/>
        <v>5</v>
      </c>
      <c r="O43" s="30">
        <f t="shared" si="5"/>
        <v>0</v>
      </c>
      <c r="P43" s="30">
        <f t="shared" si="6"/>
        <v>2</v>
      </c>
    </row>
    <row r="44" spans="1:16" s="8" customFormat="1" ht="15.95" customHeight="1" x14ac:dyDescent="0.2">
      <c r="A44" s="21">
        <v>33</v>
      </c>
      <c r="B44" s="22" t="s">
        <v>253</v>
      </c>
      <c r="C44" s="23" t="s">
        <v>254</v>
      </c>
      <c r="D44" s="24" t="s">
        <v>111</v>
      </c>
      <c r="E44" s="10">
        <v>50</v>
      </c>
      <c r="F44" s="29" t="str">
        <f t="shared" si="1"/>
        <v>TB</v>
      </c>
      <c r="G44" s="28">
        <f t="shared" si="0"/>
        <v>50</v>
      </c>
      <c r="H44" s="29" t="str">
        <f t="shared" si="2"/>
        <v>TB</v>
      </c>
      <c r="I44" s="41">
        <v>4.57</v>
      </c>
      <c r="J44" s="31" t="s">
        <v>1116</v>
      </c>
      <c r="K44" s="30">
        <v>0</v>
      </c>
      <c r="L44" s="30">
        <v>0</v>
      </c>
      <c r="M44" s="30">
        <f t="shared" si="3"/>
        <v>50</v>
      </c>
      <c r="N44" s="30">
        <f t="shared" si="4"/>
        <v>0</v>
      </c>
      <c r="O44" s="30">
        <f t="shared" si="5"/>
        <v>0</v>
      </c>
      <c r="P44" s="30">
        <f t="shared" si="6"/>
        <v>0</v>
      </c>
    </row>
    <row r="45" spans="1:16" s="8" customFormat="1" ht="15.95" customHeight="1" x14ac:dyDescent="0.2">
      <c r="A45" s="21">
        <v>34</v>
      </c>
      <c r="B45" s="22" t="s">
        <v>255</v>
      </c>
      <c r="C45" s="23" t="s">
        <v>256</v>
      </c>
      <c r="D45" s="24" t="s">
        <v>111</v>
      </c>
      <c r="E45" s="10">
        <v>60</v>
      </c>
      <c r="F45" s="29" t="str">
        <f t="shared" si="1"/>
        <v>TB</v>
      </c>
      <c r="G45" s="28">
        <f t="shared" si="0"/>
        <v>57</v>
      </c>
      <c r="H45" s="29" t="str">
        <f t="shared" si="2"/>
        <v>TB</v>
      </c>
      <c r="I45" s="41">
        <v>6.62</v>
      </c>
      <c r="J45" s="31"/>
      <c r="K45" s="30">
        <v>1</v>
      </c>
      <c r="L45" s="30">
        <v>0</v>
      </c>
      <c r="M45" s="30">
        <f t="shared" si="3"/>
        <v>52</v>
      </c>
      <c r="N45" s="30">
        <f t="shared" si="4"/>
        <v>5</v>
      </c>
      <c r="O45" s="30">
        <f t="shared" si="5"/>
        <v>0</v>
      </c>
      <c r="P45" s="30">
        <f t="shared" si="6"/>
        <v>0</v>
      </c>
    </row>
    <row r="46" spans="1:16" s="8" customFormat="1" ht="15.95" customHeight="1" x14ac:dyDescent="0.2">
      <c r="A46" s="21">
        <v>35</v>
      </c>
      <c r="B46" s="22" t="s">
        <v>257</v>
      </c>
      <c r="C46" s="23" t="s">
        <v>53</v>
      </c>
      <c r="D46" s="24" t="s">
        <v>258</v>
      </c>
      <c r="E46" s="10">
        <v>65</v>
      </c>
      <c r="F46" s="29" t="str">
        <f t="shared" si="1"/>
        <v>TB</v>
      </c>
      <c r="G46" s="28">
        <f t="shared" si="0"/>
        <v>65</v>
      </c>
      <c r="H46" s="29" t="str">
        <f t="shared" si="2"/>
        <v>TB</v>
      </c>
      <c r="I46" s="41">
        <v>6.14</v>
      </c>
      <c r="J46" s="31" t="s">
        <v>1116</v>
      </c>
      <c r="K46" s="30">
        <v>1</v>
      </c>
      <c r="L46" s="30">
        <v>4</v>
      </c>
      <c r="M46" s="30">
        <f t="shared" si="3"/>
        <v>52</v>
      </c>
      <c r="N46" s="30">
        <f t="shared" si="4"/>
        <v>5</v>
      </c>
      <c r="O46" s="30">
        <f t="shared" si="5"/>
        <v>0</v>
      </c>
      <c r="P46" s="30">
        <f t="shared" si="6"/>
        <v>8</v>
      </c>
    </row>
    <row r="47" spans="1:16" s="8" customFormat="1" ht="15.95" customHeight="1" x14ac:dyDescent="0.2">
      <c r="A47" s="21">
        <v>36</v>
      </c>
      <c r="B47" s="22" t="s">
        <v>259</v>
      </c>
      <c r="C47" s="23" t="s">
        <v>260</v>
      </c>
      <c r="D47" s="24" t="s">
        <v>130</v>
      </c>
      <c r="E47" s="10">
        <v>50</v>
      </c>
      <c r="F47" s="29" t="str">
        <f t="shared" si="1"/>
        <v>TB</v>
      </c>
      <c r="G47" s="28">
        <v>50</v>
      </c>
      <c r="H47" s="29" t="str">
        <f t="shared" si="2"/>
        <v>TB</v>
      </c>
      <c r="I47" s="41">
        <v>3.64</v>
      </c>
      <c r="J47" s="31"/>
      <c r="K47" s="30">
        <v>0</v>
      </c>
      <c r="L47" s="30">
        <v>0</v>
      </c>
      <c r="M47" s="30">
        <f t="shared" si="3"/>
        <v>40</v>
      </c>
      <c r="N47" s="30">
        <f t="shared" si="4"/>
        <v>0</v>
      </c>
      <c r="O47" s="30">
        <f t="shared" si="5"/>
        <v>0</v>
      </c>
      <c r="P47" s="30">
        <f t="shared" si="6"/>
        <v>0</v>
      </c>
    </row>
    <row r="48" spans="1:16" s="8" customFormat="1" ht="15.95" customHeight="1" x14ac:dyDescent="0.2">
      <c r="A48" s="21">
        <v>37</v>
      </c>
      <c r="B48" s="22" t="s">
        <v>261</v>
      </c>
      <c r="C48" s="23" t="s">
        <v>83</v>
      </c>
      <c r="D48" s="24" t="s">
        <v>136</v>
      </c>
      <c r="E48" s="10">
        <v>52</v>
      </c>
      <c r="F48" s="29" t="str">
        <f t="shared" si="1"/>
        <v>TB</v>
      </c>
      <c r="G48" s="28">
        <f t="shared" si="0"/>
        <v>52</v>
      </c>
      <c r="H48" s="29" t="str">
        <f t="shared" si="2"/>
        <v>TB</v>
      </c>
      <c r="I48" s="41">
        <v>6.46</v>
      </c>
      <c r="J48" s="31"/>
      <c r="K48" s="30">
        <v>0</v>
      </c>
      <c r="L48" s="30">
        <v>0</v>
      </c>
      <c r="M48" s="30">
        <f t="shared" si="3"/>
        <v>52</v>
      </c>
      <c r="N48" s="30">
        <f t="shared" si="4"/>
        <v>0</v>
      </c>
      <c r="O48" s="30">
        <f t="shared" si="5"/>
        <v>0</v>
      </c>
      <c r="P48" s="30">
        <f t="shared" si="6"/>
        <v>0</v>
      </c>
    </row>
    <row r="49" spans="1:16" s="8" customFormat="1" ht="15.95" customHeight="1" x14ac:dyDescent="0.2">
      <c r="A49" s="21">
        <v>38</v>
      </c>
      <c r="B49" s="22" t="s">
        <v>262</v>
      </c>
      <c r="C49" s="23" t="s">
        <v>263</v>
      </c>
      <c r="D49" s="24" t="s">
        <v>264</v>
      </c>
      <c r="E49" s="10">
        <v>52</v>
      </c>
      <c r="F49" s="29" t="str">
        <f t="shared" si="1"/>
        <v>TB</v>
      </c>
      <c r="G49" s="28">
        <f t="shared" si="0"/>
        <v>52</v>
      </c>
      <c r="H49" s="29" t="str">
        <f t="shared" si="2"/>
        <v>TB</v>
      </c>
      <c r="I49" s="41">
        <v>6.91</v>
      </c>
      <c r="J49" s="31"/>
      <c r="K49" s="30">
        <v>0</v>
      </c>
      <c r="L49" s="30">
        <v>0</v>
      </c>
      <c r="M49" s="30">
        <f t="shared" si="3"/>
        <v>52</v>
      </c>
      <c r="N49" s="30">
        <f t="shared" si="4"/>
        <v>0</v>
      </c>
      <c r="O49" s="30">
        <f t="shared" si="5"/>
        <v>0</v>
      </c>
      <c r="P49" s="30">
        <f t="shared" si="6"/>
        <v>0</v>
      </c>
    </row>
    <row r="50" spans="1:16" s="8" customFormat="1" ht="15.95" customHeight="1" x14ac:dyDescent="0.2">
      <c r="A50" s="21">
        <v>39</v>
      </c>
      <c r="B50" s="22" t="s">
        <v>265</v>
      </c>
      <c r="C50" s="23" t="s">
        <v>266</v>
      </c>
      <c r="D50" s="24" t="s">
        <v>267</v>
      </c>
      <c r="E50" s="10">
        <v>54</v>
      </c>
      <c r="F50" s="29" t="str">
        <f t="shared" si="1"/>
        <v>TB</v>
      </c>
      <c r="G50" s="28">
        <f t="shared" si="0"/>
        <v>54</v>
      </c>
      <c r="H50" s="29" t="str">
        <f t="shared" si="2"/>
        <v>TB</v>
      </c>
      <c r="I50" s="41">
        <v>6.32</v>
      </c>
      <c r="J50" s="31"/>
      <c r="K50" s="30">
        <v>0</v>
      </c>
      <c r="L50" s="30">
        <v>1</v>
      </c>
      <c r="M50" s="30">
        <f t="shared" si="3"/>
        <v>52</v>
      </c>
      <c r="N50" s="30">
        <f t="shared" si="4"/>
        <v>0</v>
      </c>
      <c r="O50" s="30">
        <f t="shared" si="5"/>
        <v>0</v>
      </c>
      <c r="P50" s="30">
        <f t="shared" si="6"/>
        <v>2</v>
      </c>
    </row>
    <row r="51" spans="1:16" s="8" customFormat="1" ht="15.95" customHeight="1" x14ac:dyDescent="0.2">
      <c r="A51" s="21">
        <v>40</v>
      </c>
      <c r="B51" s="22" t="s">
        <v>268</v>
      </c>
      <c r="C51" s="23" t="s">
        <v>269</v>
      </c>
      <c r="D51" s="24" t="s">
        <v>267</v>
      </c>
      <c r="E51" s="10">
        <v>54</v>
      </c>
      <c r="F51" s="29" t="str">
        <f t="shared" si="1"/>
        <v>TB</v>
      </c>
      <c r="G51" s="28">
        <f t="shared" si="0"/>
        <v>54</v>
      </c>
      <c r="H51" s="29" t="str">
        <f t="shared" si="2"/>
        <v>TB</v>
      </c>
      <c r="I51" s="41">
        <v>6.75</v>
      </c>
      <c r="J51" s="31"/>
      <c r="K51" s="30">
        <v>0</v>
      </c>
      <c r="L51" s="30">
        <v>1</v>
      </c>
      <c r="M51" s="30">
        <f t="shared" si="3"/>
        <v>52</v>
      </c>
      <c r="N51" s="30">
        <f t="shared" si="4"/>
        <v>0</v>
      </c>
      <c r="O51" s="30">
        <f t="shared" si="5"/>
        <v>0</v>
      </c>
      <c r="P51" s="30">
        <f t="shared" si="6"/>
        <v>2</v>
      </c>
    </row>
    <row r="52" spans="1:16" s="8" customFormat="1" ht="15.95" customHeight="1" x14ac:dyDescent="0.2">
      <c r="A52" s="21">
        <v>41</v>
      </c>
      <c r="B52" s="22" t="s">
        <v>270</v>
      </c>
      <c r="C52" s="23" t="s">
        <v>271</v>
      </c>
      <c r="D52" s="24" t="s">
        <v>272</v>
      </c>
      <c r="E52" s="10">
        <v>64</v>
      </c>
      <c r="F52" s="29" t="str">
        <f t="shared" si="1"/>
        <v>TB</v>
      </c>
      <c r="G52" s="28">
        <f t="shared" si="0"/>
        <v>64</v>
      </c>
      <c r="H52" s="29" t="str">
        <f t="shared" si="2"/>
        <v>TB</v>
      </c>
      <c r="I52" s="42">
        <v>7.22</v>
      </c>
      <c r="J52" s="31"/>
      <c r="K52" s="30">
        <v>1</v>
      </c>
      <c r="L52" s="30">
        <v>3</v>
      </c>
      <c r="M52" s="30">
        <f t="shared" si="3"/>
        <v>53</v>
      </c>
      <c r="N52" s="30">
        <f t="shared" si="4"/>
        <v>5</v>
      </c>
      <c r="O52" s="30">
        <f t="shared" si="5"/>
        <v>0</v>
      </c>
      <c r="P52" s="30">
        <f t="shared" si="6"/>
        <v>6</v>
      </c>
    </row>
    <row r="53" spans="1:16" s="8" customFormat="1" ht="15.95" customHeight="1" x14ac:dyDescent="0.2">
      <c r="A53" s="21">
        <v>42</v>
      </c>
      <c r="B53" s="22" t="s">
        <v>273</v>
      </c>
      <c r="C53" s="23" t="s">
        <v>83</v>
      </c>
      <c r="D53" s="24" t="s">
        <v>274</v>
      </c>
      <c r="E53" s="10">
        <v>54</v>
      </c>
      <c r="F53" s="29" t="str">
        <f t="shared" si="1"/>
        <v>TB</v>
      </c>
      <c r="G53" s="28">
        <f t="shared" si="0"/>
        <v>54</v>
      </c>
      <c r="H53" s="29" t="str">
        <f t="shared" si="2"/>
        <v>TB</v>
      </c>
      <c r="I53" s="41">
        <v>6.24</v>
      </c>
      <c r="J53" s="31"/>
      <c r="K53" s="30">
        <v>0</v>
      </c>
      <c r="L53" s="30">
        <v>1</v>
      </c>
      <c r="M53" s="30">
        <f t="shared" si="3"/>
        <v>52</v>
      </c>
      <c r="N53" s="30">
        <f t="shared" si="4"/>
        <v>0</v>
      </c>
      <c r="O53" s="30">
        <f t="shared" si="5"/>
        <v>0</v>
      </c>
      <c r="P53" s="30">
        <f t="shared" si="6"/>
        <v>2</v>
      </c>
    </row>
    <row r="54" spans="1:16" s="8" customFormat="1" ht="15.95" customHeight="1" x14ac:dyDescent="0.2">
      <c r="A54" s="21">
        <v>43</v>
      </c>
      <c r="B54" s="22" t="s">
        <v>275</v>
      </c>
      <c r="C54" s="23" t="s">
        <v>232</v>
      </c>
      <c r="D54" s="24" t="s">
        <v>276</v>
      </c>
      <c r="E54" s="10">
        <v>52</v>
      </c>
      <c r="F54" s="29" t="str">
        <f t="shared" si="1"/>
        <v>TB</v>
      </c>
      <c r="G54" s="28">
        <f t="shared" si="0"/>
        <v>52</v>
      </c>
      <c r="H54" s="29" t="str">
        <f t="shared" si="2"/>
        <v>TB</v>
      </c>
      <c r="I54" s="41">
        <v>6.19</v>
      </c>
      <c r="J54" s="31"/>
      <c r="K54" s="30">
        <v>0</v>
      </c>
      <c r="L54" s="30">
        <v>0</v>
      </c>
      <c r="M54" s="30">
        <f t="shared" si="3"/>
        <v>52</v>
      </c>
      <c r="N54" s="30">
        <f t="shared" si="4"/>
        <v>0</v>
      </c>
      <c r="O54" s="30">
        <f t="shared" si="5"/>
        <v>0</v>
      </c>
      <c r="P54" s="30">
        <f t="shared" si="6"/>
        <v>0</v>
      </c>
    </row>
    <row r="55" spans="1:16" s="8" customFormat="1" ht="15.95" customHeight="1" x14ac:dyDescent="0.2">
      <c r="A55" s="21">
        <v>44</v>
      </c>
      <c r="B55" s="22" t="s">
        <v>277</v>
      </c>
      <c r="C55" s="23" t="s">
        <v>278</v>
      </c>
      <c r="D55" s="24" t="s">
        <v>279</v>
      </c>
      <c r="E55" s="10">
        <v>52</v>
      </c>
      <c r="F55" s="29" t="str">
        <f t="shared" si="1"/>
        <v>TB</v>
      </c>
      <c r="G55" s="28">
        <f t="shared" si="0"/>
        <v>52</v>
      </c>
      <c r="H55" s="29" t="str">
        <f t="shared" si="2"/>
        <v>TB</v>
      </c>
      <c r="I55" s="41">
        <v>6.14</v>
      </c>
      <c r="J55" s="31"/>
      <c r="K55" s="30">
        <v>0</v>
      </c>
      <c r="L55" s="30">
        <v>0</v>
      </c>
      <c r="M55" s="30">
        <f t="shared" si="3"/>
        <v>52</v>
      </c>
      <c r="N55" s="30">
        <f t="shared" si="4"/>
        <v>0</v>
      </c>
      <c r="O55" s="30">
        <f t="shared" si="5"/>
        <v>0</v>
      </c>
      <c r="P55" s="30">
        <f t="shared" si="6"/>
        <v>0</v>
      </c>
    </row>
    <row r="56" spans="1:16" s="8" customFormat="1" ht="15.95" customHeight="1" x14ac:dyDescent="0.2">
      <c r="A56" s="21">
        <v>45</v>
      </c>
      <c r="B56" s="22" t="s">
        <v>280</v>
      </c>
      <c r="C56" s="23" t="s">
        <v>281</v>
      </c>
      <c r="D56" s="24" t="s">
        <v>147</v>
      </c>
      <c r="E56" s="10">
        <v>52</v>
      </c>
      <c r="F56" s="29" t="str">
        <f t="shared" si="1"/>
        <v>TB</v>
      </c>
      <c r="G56" s="28">
        <f t="shared" si="0"/>
        <v>52</v>
      </c>
      <c r="H56" s="29" t="str">
        <f t="shared" si="2"/>
        <v>TB</v>
      </c>
      <c r="I56" s="41">
        <v>6.16</v>
      </c>
      <c r="J56" s="31"/>
      <c r="K56" s="30">
        <v>0</v>
      </c>
      <c r="L56" s="30">
        <v>0</v>
      </c>
      <c r="M56" s="30">
        <f t="shared" si="3"/>
        <v>52</v>
      </c>
      <c r="N56" s="30">
        <f t="shared" si="4"/>
        <v>0</v>
      </c>
      <c r="O56" s="30">
        <f t="shared" si="5"/>
        <v>0</v>
      </c>
      <c r="P56" s="30">
        <f t="shared" si="6"/>
        <v>0</v>
      </c>
    </row>
    <row r="57" spans="1:16" s="8" customFormat="1" ht="15.95" customHeight="1" x14ac:dyDescent="0.2">
      <c r="A57" s="21">
        <v>46</v>
      </c>
      <c r="B57" s="22" t="s">
        <v>282</v>
      </c>
      <c r="C57" s="23" t="s">
        <v>283</v>
      </c>
      <c r="D57" s="24" t="s">
        <v>284</v>
      </c>
      <c r="E57" s="10">
        <v>70</v>
      </c>
      <c r="F57" s="29" t="str">
        <f t="shared" si="1"/>
        <v>Khá</v>
      </c>
      <c r="G57" s="28">
        <f t="shared" si="0"/>
        <v>70</v>
      </c>
      <c r="H57" s="29" t="str">
        <f t="shared" si="2"/>
        <v>Khá</v>
      </c>
      <c r="I57" s="41">
        <v>6.14</v>
      </c>
      <c r="J57" s="31" t="s">
        <v>1119</v>
      </c>
      <c r="K57" s="30">
        <v>2</v>
      </c>
      <c r="L57" s="30">
        <v>1</v>
      </c>
      <c r="M57" s="30">
        <f t="shared" si="3"/>
        <v>52</v>
      </c>
      <c r="N57" s="30">
        <f t="shared" si="4"/>
        <v>10</v>
      </c>
      <c r="O57" s="30">
        <f t="shared" si="5"/>
        <v>6</v>
      </c>
      <c r="P57" s="30">
        <f t="shared" si="6"/>
        <v>2</v>
      </c>
    </row>
    <row r="58" spans="1:16" s="8" customFormat="1" ht="15.95" customHeight="1" x14ac:dyDescent="0.2">
      <c r="A58" s="21">
        <v>47</v>
      </c>
      <c r="B58" s="22" t="s">
        <v>285</v>
      </c>
      <c r="C58" s="23" t="s">
        <v>48</v>
      </c>
      <c r="D58" s="24" t="s">
        <v>286</v>
      </c>
      <c r="E58" s="10">
        <v>54</v>
      </c>
      <c r="F58" s="29" t="str">
        <f t="shared" si="1"/>
        <v>TB</v>
      </c>
      <c r="G58" s="28">
        <f t="shared" si="0"/>
        <v>54</v>
      </c>
      <c r="H58" s="29" t="str">
        <f t="shared" si="2"/>
        <v>TB</v>
      </c>
      <c r="I58" s="41">
        <v>6.27</v>
      </c>
      <c r="J58" s="31"/>
      <c r="K58" s="30">
        <v>0</v>
      </c>
      <c r="L58" s="30">
        <v>1</v>
      </c>
      <c r="M58" s="30">
        <f t="shared" si="3"/>
        <v>52</v>
      </c>
      <c r="N58" s="30">
        <f t="shared" si="4"/>
        <v>0</v>
      </c>
      <c r="O58" s="30">
        <f t="shared" si="5"/>
        <v>0</v>
      </c>
      <c r="P58" s="30">
        <f t="shared" si="6"/>
        <v>2</v>
      </c>
    </row>
    <row r="59" spans="1:16" s="8" customFormat="1" ht="15.95" customHeight="1" x14ac:dyDescent="0.2">
      <c r="A59" s="21">
        <v>48</v>
      </c>
      <c r="B59" s="22" t="s">
        <v>287</v>
      </c>
      <c r="C59" s="23" t="s">
        <v>288</v>
      </c>
      <c r="D59" s="24" t="s">
        <v>150</v>
      </c>
      <c r="E59" s="10">
        <v>68</v>
      </c>
      <c r="F59" s="29" t="str">
        <f t="shared" si="1"/>
        <v>TB</v>
      </c>
      <c r="G59" s="28">
        <f t="shared" si="0"/>
        <v>68</v>
      </c>
      <c r="H59" s="29" t="str">
        <f t="shared" si="2"/>
        <v>TB</v>
      </c>
      <c r="I59" s="41">
        <v>6.56</v>
      </c>
      <c r="J59" s="31" t="s">
        <v>1120</v>
      </c>
      <c r="K59" s="30">
        <v>2</v>
      </c>
      <c r="L59" s="30">
        <v>1</v>
      </c>
      <c r="M59" s="30">
        <f t="shared" si="3"/>
        <v>52</v>
      </c>
      <c r="N59" s="30">
        <f t="shared" si="4"/>
        <v>10</v>
      </c>
      <c r="O59" s="30">
        <f t="shared" si="5"/>
        <v>4</v>
      </c>
      <c r="P59" s="30">
        <f t="shared" si="6"/>
        <v>2</v>
      </c>
    </row>
    <row r="60" spans="1:16" s="8" customFormat="1" ht="15.95" customHeight="1" x14ac:dyDescent="0.2">
      <c r="A60" s="21">
        <v>49</v>
      </c>
      <c r="B60" s="22" t="s">
        <v>289</v>
      </c>
      <c r="C60" s="23" t="s">
        <v>290</v>
      </c>
      <c r="D60" s="24" t="s">
        <v>164</v>
      </c>
      <c r="E60" s="10">
        <v>54</v>
      </c>
      <c r="F60" s="29" t="str">
        <f t="shared" si="1"/>
        <v>TB</v>
      </c>
      <c r="G60" s="28">
        <f t="shared" si="0"/>
        <v>54</v>
      </c>
      <c r="H60" s="29" t="str">
        <f t="shared" si="2"/>
        <v>TB</v>
      </c>
      <c r="I60" s="41">
        <v>5.03</v>
      </c>
      <c r="J60" s="31"/>
      <c r="K60" s="30">
        <v>0</v>
      </c>
      <c r="L60" s="30">
        <v>2</v>
      </c>
      <c r="M60" s="30">
        <f t="shared" si="3"/>
        <v>50</v>
      </c>
      <c r="N60" s="30">
        <f t="shared" si="4"/>
        <v>0</v>
      </c>
      <c r="O60" s="30">
        <f t="shared" si="5"/>
        <v>0</v>
      </c>
      <c r="P60" s="30">
        <f t="shared" si="6"/>
        <v>4</v>
      </c>
    </row>
    <row r="61" spans="1:16" s="8" customFormat="1" ht="15.95" customHeight="1" x14ac:dyDescent="0.2">
      <c r="A61" s="21">
        <v>50</v>
      </c>
      <c r="B61" s="22" t="s">
        <v>291</v>
      </c>
      <c r="C61" s="23" t="s">
        <v>292</v>
      </c>
      <c r="D61" s="24" t="s">
        <v>169</v>
      </c>
      <c r="E61" s="10">
        <v>70</v>
      </c>
      <c r="F61" s="29" t="str">
        <f t="shared" si="1"/>
        <v>Khá</v>
      </c>
      <c r="G61" s="39">
        <f>SUM(M61:P61)+2</f>
        <v>70</v>
      </c>
      <c r="H61" s="29" t="str">
        <f t="shared" si="2"/>
        <v>Khá</v>
      </c>
      <c r="I61" s="42">
        <v>7.86</v>
      </c>
      <c r="J61" s="31"/>
      <c r="K61" s="30">
        <v>1</v>
      </c>
      <c r="L61" s="30">
        <v>5</v>
      </c>
      <c r="M61" s="30">
        <f t="shared" si="3"/>
        <v>53</v>
      </c>
      <c r="N61" s="30">
        <f t="shared" si="4"/>
        <v>5</v>
      </c>
      <c r="O61" s="30">
        <f t="shared" si="5"/>
        <v>0</v>
      </c>
      <c r="P61" s="30">
        <f t="shared" si="6"/>
        <v>10</v>
      </c>
    </row>
    <row r="62" spans="1:16" ht="18" customHeight="1" x14ac:dyDescent="0.25">
      <c r="C62" s="62" t="s">
        <v>11</v>
      </c>
      <c r="D62" s="62"/>
      <c r="E62" s="62"/>
      <c r="F62" s="62"/>
      <c r="G62" s="62"/>
      <c r="H62" s="62"/>
      <c r="I62" s="62"/>
      <c r="J62" s="62"/>
    </row>
    <row r="63" spans="1:16" ht="17.100000000000001" customHeight="1" x14ac:dyDescent="0.25">
      <c r="C63" s="63" t="s">
        <v>12</v>
      </c>
      <c r="D63" s="11"/>
      <c r="E63" s="64" t="s">
        <v>6</v>
      </c>
      <c r="F63" s="65"/>
      <c r="G63" s="64" t="s">
        <v>7</v>
      </c>
      <c r="H63" s="65"/>
      <c r="I63" s="33"/>
      <c r="J63" s="63" t="s">
        <v>8</v>
      </c>
    </row>
    <row r="64" spans="1:16" s="8" customFormat="1" ht="17.100000000000001" customHeight="1" x14ac:dyDescent="0.2">
      <c r="C64" s="63"/>
      <c r="D64" s="12"/>
      <c r="E64" s="9" t="s">
        <v>13</v>
      </c>
      <c r="F64" s="13" t="s">
        <v>14</v>
      </c>
      <c r="G64" s="9" t="s">
        <v>13</v>
      </c>
      <c r="H64" s="13" t="s">
        <v>14</v>
      </c>
      <c r="I64" s="13"/>
      <c r="J64" s="63"/>
    </row>
    <row r="65" spans="1:10" ht="17.100000000000001" customHeight="1" x14ac:dyDescent="0.25">
      <c r="C65" s="14" t="s">
        <v>15</v>
      </c>
      <c r="D65" s="35"/>
      <c r="E65" s="15">
        <f>COUNTIF(F12:F61,"XS")</f>
        <v>0</v>
      </c>
      <c r="F65" s="16">
        <f>E65*100/$A$61</f>
        <v>0</v>
      </c>
      <c r="G65" s="15">
        <f>COUNTIF(H12:H61,"XS")</f>
        <v>0</v>
      </c>
      <c r="H65" s="16">
        <f>G65*100/$A$61</f>
        <v>0</v>
      </c>
      <c r="I65" s="16"/>
      <c r="J65" s="17"/>
    </row>
    <row r="66" spans="1:10" ht="17.100000000000001" customHeight="1" x14ac:dyDescent="0.25">
      <c r="C66" s="14" t="s">
        <v>16</v>
      </c>
      <c r="D66" s="35"/>
      <c r="E66" s="15">
        <f>COUNTIF(F12:F61,"Tốt")</f>
        <v>6</v>
      </c>
      <c r="F66" s="16">
        <f t="shared" ref="F66:F70" si="7">E66*100/$A$61</f>
        <v>12</v>
      </c>
      <c r="G66" s="15">
        <f>COUNTIF(H12:H61,"Tốt")</f>
        <v>6</v>
      </c>
      <c r="H66" s="16">
        <f t="shared" ref="H66:H70" si="8">G66*100/$A$61</f>
        <v>12</v>
      </c>
      <c r="I66" s="16"/>
      <c r="J66" s="17"/>
    </row>
    <row r="67" spans="1:10" ht="17.100000000000001" customHeight="1" x14ac:dyDescent="0.25">
      <c r="C67" s="14" t="s">
        <v>17</v>
      </c>
      <c r="D67" s="35"/>
      <c r="E67" s="15">
        <f>COUNTIF(F12:F61,"Khá")</f>
        <v>2</v>
      </c>
      <c r="F67" s="16">
        <f t="shared" si="7"/>
        <v>4</v>
      </c>
      <c r="G67" s="15">
        <f>COUNTIF(H12:H61,"Khá")</f>
        <v>2</v>
      </c>
      <c r="H67" s="16">
        <f t="shared" si="8"/>
        <v>4</v>
      </c>
      <c r="I67" s="16"/>
      <c r="J67" s="17"/>
    </row>
    <row r="68" spans="1:10" ht="17.100000000000001" customHeight="1" x14ac:dyDescent="0.25">
      <c r="C68" s="14" t="s">
        <v>18</v>
      </c>
      <c r="D68" s="35"/>
      <c r="E68" s="15">
        <f>COUNTIF(F12:F61,"TB")</f>
        <v>40</v>
      </c>
      <c r="F68" s="16">
        <f t="shared" si="7"/>
        <v>80</v>
      </c>
      <c r="G68" s="15">
        <f>COUNTIF(H12:H61,"TB")</f>
        <v>40</v>
      </c>
      <c r="H68" s="16">
        <f t="shared" si="8"/>
        <v>80</v>
      </c>
      <c r="I68" s="16"/>
      <c r="J68" s="17"/>
    </row>
    <row r="69" spans="1:10" ht="17.100000000000001" customHeight="1" x14ac:dyDescent="0.25">
      <c r="C69" s="14" t="s">
        <v>19</v>
      </c>
      <c r="D69" s="35"/>
      <c r="E69" s="15">
        <f>COUNTIF(F12:F61,"Yếu")</f>
        <v>0</v>
      </c>
      <c r="F69" s="16">
        <f t="shared" si="7"/>
        <v>0</v>
      </c>
      <c r="G69" s="15">
        <f>COUNTIF(H12:H61,"Yếu")</f>
        <v>0</v>
      </c>
      <c r="H69" s="16">
        <f t="shared" si="8"/>
        <v>0</v>
      </c>
      <c r="I69" s="16"/>
      <c r="J69" s="17"/>
    </row>
    <row r="70" spans="1:10" ht="17.100000000000001" customHeight="1" x14ac:dyDescent="0.25">
      <c r="C70" s="14" t="s">
        <v>25</v>
      </c>
      <c r="D70" s="35"/>
      <c r="E70" s="15">
        <f>COUNTIF(F12:F61,"Không XL")</f>
        <v>2</v>
      </c>
      <c r="F70" s="16">
        <f t="shared" si="7"/>
        <v>4</v>
      </c>
      <c r="G70" s="15">
        <f>COUNTIF(H12:H61,"Không XL")</f>
        <v>2</v>
      </c>
      <c r="H70" s="16">
        <f t="shared" si="8"/>
        <v>4</v>
      </c>
      <c r="I70" s="16"/>
      <c r="J70" s="17"/>
    </row>
    <row r="71" spans="1:10" ht="9.9499999999999993" customHeight="1" x14ac:dyDescent="0.25">
      <c r="C71" s="18"/>
      <c r="D71" s="18"/>
      <c r="F71" s="19"/>
    </row>
    <row r="72" spans="1:10" ht="17.100000000000001" customHeight="1" x14ac:dyDescent="0.25">
      <c r="E72" s="66" t="s">
        <v>1126</v>
      </c>
      <c r="F72" s="66"/>
      <c r="G72" s="66"/>
      <c r="H72" s="66"/>
      <c r="I72" s="66"/>
      <c r="J72" s="66"/>
    </row>
    <row r="73" spans="1:10" ht="17.100000000000001" customHeight="1" x14ac:dyDescent="0.25">
      <c r="A73" s="48" t="s">
        <v>27</v>
      </c>
      <c r="B73" s="48"/>
      <c r="C73" s="48"/>
      <c r="D73" s="48"/>
      <c r="E73" s="48"/>
      <c r="F73" s="48" t="s">
        <v>6</v>
      </c>
      <c r="G73" s="48"/>
      <c r="H73" s="48"/>
      <c r="I73" s="32"/>
      <c r="J73" s="20" t="s">
        <v>20</v>
      </c>
    </row>
    <row r="74" spans="1:10" ht="17.100000000000001" customHeight="1" x14ac:dyDescent="0.25"/>
    <row r="75" spans="1:10" ht="17.100000000000001" customHeight="1" x14ac:dyDescent="0.25"/>
    <row r="76" spans="1:10" ht="17.100000000000001" customHeight="1" x14ac:dyDescent="0.25">
      <c r="F76" s="1" t="s">
        <v>1125</v>
      </c>
      <c r="J76" s="1" t="s">
        <v>1124</v>
      </c>
    </row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sheetProtection algorithmName="SHA-512" hashValue="3D/Ia0p5xb/ujiP19TVYNN9+AnL+eMSAdhrXOucbyrkeGywrPSeS3Cy6IifnLMPCBrjdbA8YSGltrjC1tmQFhw==" saltValue="1cblvesYnrEGWvLcxyCEVw==" spinCount="100000" sheet="1" objects="1" scenarios="1"/>
  <mergeCells count="24">
    <mergeCell ref="A73:E73"/>
    <mergeCell ref="F73:H73"/>
    <mergeCell ref="C62:J62"/>
    <mergeCell ref="C63:C64"/>
    <mergeCell ref="E63:F63"/>
    <mergeCell ref="G63:H63"/>
    <mergeCell ref="J63:J64"/>
    <mergeCell ref="E72:J72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61">
    <cfRule type="cellIs" dxfId="107" priority="7" stopIfTrue="1" operator="equal">
      <formula>"SVG"</formula>
    </cfRule>
    <cfRule type="cellIs" dxfId="106" priority="8" stopIfTrue="1" operator="equal">
      <formula>"SVXS"</formula>
    </cfRule>
  </conditionalFormatting>
  <conditionalFormatting sqref="H12:H61">
    <cfRule type="cellIs" dxfId="105" priority="3" operator="equal">
      <formula>"Yếu"</formula>
    </cfRule>
    <cfRule type="cellIs" dxfId="104" priority="5" stopIfTrue="1" operator="equal">
      <formula>"SVG"</formula>
    </cfRule>
    <cfRule type="cellIs" dxfId="103" priority="6" stopIfTrue="1" operator="equal">
      <formula>"SVXS"</formula>
    </cfRule>
  </conditionalFormatting>
  <conditionalFormatting sqref="I12:I61">
    <cfRule type="cellIs" dxfId="102" priority="1" stopIfTrue="1" operator="lessThan">
      <formula>2</formula>
    </cfRule>
    <cfRule type="cellIs" dxfId="101" priority="2" stopIfTrue="1" operator="greaterThanOrEqual">
      <formula>7</formula>
    </cfRule>
  </conditionalFormatting>
  <conditionalFormatting sqref="O12:O61">
    <cfRule type="cellIs" dxfId="100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opLeftCell="A10" zoomScaleNormal="100" workbookViewId="0">
      <selection activeCell="K1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397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293</v>
      </c>
      <c r="C12" s="23" t="s">
        <v>294</v>
      </c>
      <c r="D12" s="24" t="s">
        <v>38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v>50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3.24</v>
      </c>
      <c r="J12" s="31"/>
      <c r="K12" s="30">
        <v>1</v>
      </c>
      <c r="L12" s="30">
        <v>0</v>
      </c>
      <c r="M12" s="30">
        <f>IF(I12&gt;=9,55,IF(I12&gt;=8,54,IF(I12&gt;=7,53,IF(I12&gt;=6,52,IF(I12&gt;=5.5,51,IF(I12&gt;=4,50,IF(I12&gt;=3,40,30)))))))</f>
        <v>40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0</v>
      </c>
    </row>
    <row r="13" spans="1:21" s="8" customFormat="1" ht="15.95" customHeight="1" x14ac:dyDescent="0.2">
      <c r="A13" s="21">
        <v>2</v>
      </c>
      <c r="B13" s="22" t="s">
        <v>295</v>
      </c>
      <c r="C13" s="23" t="s">
        <v>296</v>
      </c>
      <c r="D13" s="24" t="s">
        <v>41</v>
      </c>
      <c r="E13" s="10"/>
      <c r="F13" s="29" t="str">
        <f t="shared" ref="F13:F61" si="0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ref="G13:G61" si="1">SUM(M13:P13)</f>
        <v>70</v>
      </c>
      <c r="H13" s="29" t="str">
        <f t="shared" ref="H13:H61" si="2">IF(AND(G13&gt;=90),"XS",IF(AND(G13&gt;=80),"Tốt",IF(AND(G13&gt;=70),"Khá",IF(AND(G13&gt;=60),"TB",IF(AND(G13&gt;=50),"TB",IF(AND(G13&lt;50),IF(AND(G13&gt;0),"Yếu",IF(AND(G13=0),"Không XL"," "))))))))</f>
        <v>Khá</v>
      </c>
      <c r="I13" s="41">
        <v>5.85</v>
      </c>
      <c r="J13" s="31"/>
      <c r="K13" s="30">
        <v>3</v>
      </c>
      <c r="L13" s="30">
        <v>2</v>
      </c>
      <c r="M13" s="30">
        <f t="shared" ref="M13:M61" si="3">IF(I13&gt;=9,55,IF(I13&gt;=8,54,IF(I13&gt;=7,53,IF(I13&gt;=6,52,IF(I13&gt;=5.5,51,IF(I13&gt;=4,50,IF(I13&gt;=3,40,30)))))))</f>
        <v>51</v>
      </c>
      <c r="N13" s="30">
        <f t="shared" ref="N13:N61" si="4">IF(K13&lt;=5,K13*5,25)</f>
        <v>15</v>
      </c>
      <c r="O13" s="30">
        <f t="shared" ref="O13:O6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61" si="6">IF(L13&lt;=5,L13*2,10)</f>
        <v>4</v>
      </c>
    </row>
    <row r="14" spans="1:21" s="8" customFormat="1" ht="15.95" customHeight="1" x14ac:dyDescent="0.2">
      <c r="A14" s="21">
        <v>3</v>
      </c>
      <c r="B14" s="22" t="s">
        <v>297</v>
      </c>
      <c r="C14" s="23" t="s">
        <v>298</v>
      </c>
      <c r="D14" s="24" t="s">
        <v>189</v>
      </c>
      <c r="E14" s="10"/>
      <c r="F14" s="29" t="str">
        <f t="shared" si="0"/>
        <v>Không XL</v>
      </c>
      <c r="G14" s="28">
        <f t="shared" si="1"/>
        <v>64</v>
      </c>
      <c r="H14" s="29" t="str">
        <f t="shared" si="2"/>
        <v>TB</v>
      </c>
      <c r="I14" s="42">
        <v>7.81</v>
      </c>
      <c r="J14" s="31"/>
      <c r="K14" s="30">
        <v>1</v>
      </c>
      <c r="L14" s="30">
        <v>3</v>
      </c>
      <c r="M14" s="30">
        <f t="shared" si="3"/>
        <v>53</v>
      </c>
      <c r="N14" s="30">
        <f t="shared" si="4"/>
        <v>5</v>
      </c>
      <c r="O14" s="30">
        <f t="shared" si="5"/>
        <v>0</v>
      </c>
      <c r="P14" s="30">
        <f t="shared" si="6"/>
        <v>6</v>
      </c>
    </row>
    <row r="15" spans="1:21" s="8" customFormat="1" ht="15.95" customHeight="1" x14ac:dyDescent="0.2">
      <c r="A15" s="21">
        <v>4</v>
      </c>
      <c r="B15" s="22" t="s">
        <v>299</v>
      </c>
      <c r="C15" s="23" t="s">
        <v>300</v>
      </c>
      <c r="D15" s="24" t="s">
        <v>54</v>
      </c>
      <c r="E15" s="10"/>
      <c r="F15" s="29" t="str">
        <f t="shared" si="0"/>
        <v>Không XL</v>
      </c>
      <c r="G15" s="28">
        <f t="shared" si="1"/>
        <v>64</v>
      </c>
      <c r="H15" s="29" t="str">
        <f t="shared" si="2"/>
        <v>TB</v>
      </c>
      <c r="I15" s="41">
        <v>6.14</v>
      </c>
      <c r="J15" s="31"/>
      <c r="K15" s="30">
        <v>2</v>
      </c>
      <c r="L15" s="30">
        <v>1</v>
      </c>
      <c r="M15" s="30">
        <f t="shared" si="3"/>
        <v>52</v>
      </c>
      <c r="N15" s="30">
        <f t="shared" si="4"/>
        <v>10</v>
      </c>
      <c r="O15" s="30">
        <f t="shared" si="5"/>
        <v>0</v>
      </c>
      <c r="P15" s="30">
        <f t="shared" si="6"/>
        <v>2</v>
      </c>
    </row>
    <row r="16" spans="1:21" s="8" customFormat="1" ht="15.95" customHeight="1" x14ac:dyDescent="0.2">
      <c r="A16" s="21">
        <v>5</v>
      </c>
      <c r="B16" s="22" t="s">
        <v>301</v>
      </c>
      <c r="C16" s="23" t="s">
        <v>302</v>
      </c>
      <c r="D16" s="24" t="s">
        <v>303</v>
      </c>
      <c r="E16" s="10"/>
      <c r="F16" s="29" t="str">
        <f t="shared" si="0"/>
        <v>Không XL</v>
      </c>
      <c r="G16" s="28">
        <f t="shared" si="1"/>
        <v>67</v>
      </c>
      <c r="H16" s="29" t="str">
        <f t="shared" si="2"/>
        <v>TB</v>
      </c>
      <c r="I16" s="41">
        <v>6.42</v>
      </c>
      <c r="J16" s="31"/>
      <c r="K16" s="30">
        <v>3</v>
      </c>
      <c r="L16" s="30">
        <v>0</v>
      </c>
      <c r="M16" s="30">
        <f t="shared" si="3"/>
        <v>52</v>
      </c>
      <c r="N16" s="30">
        <f t="shared" si="4"/>
        <v>15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304</v>
      </c>
      <c r="C17" s="23" t="s">
        <v>104</v>
      </c>
      <c r="D17" s="24" t="s">
        <v>305</v>
      </c>
      <c r="E17" s="10"/>
      <c r="F17" s="29" t="str">
        <f t="shared" si="0"/>
        <v>Không XL</v>
      </c>
      <c r="G17" s="28">
        <f t="shared" si="1"/>
        <v>72</v>
      </c>
      <c r="H17" s="29" t="str">
        <f t="shared" si="2"/>
        <v>Khá</v>
      </c>
      <c r="I17" s="41">
        <v>6.53</v>
      </c>
      <c r="J17" s="31"/>
      <c r="K17" s="30">
        <v>4</v>
      </c>
      <c r="L17" s="30">
        <v>0</v>
      </c>
      <c r="M17" s="30">
        <f t="shared" si="3"/>
        <v>52</v>
      </c>
      <c r="N17" s="30">
        <f t="shared" si="4"/>
        <v>20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306</v>
      </c>
      <c r="C18" s="23" t="s">
        <v>307</v>
      </c>
      <c r="D18" s="24" t="s">
        <v>308</v>
      </c>
      <c r="E18" s="10"/>
      <c r="F18" s="29" t="str">
        <f t="shared" si="0"/>
        <v>Không XL</v>
      </c>
      <c r="G18" s="28">
        <f t="shared" si="1"/>
        <v>58</v>
      </c>
      <c r="H18" s="29" t="str">
        <f t="shared" si="2"/>
        <v>TB</v>
      </c>
      <c r="I18" s="41">
        <v>5.59</v>
      </c>
      <c r="J18" s="31"/>
      <c r="K18" s="30">
        <v>1</v>
      </c>
      <c r="L18" s="30">
        <v>1</v>
      </c>
      <c r="M18" s="30">
        <f t="shared" si="3"/>
        <v>51</v>
      </c>
      <c r="N18" s="30">
        <f t="shared" si="4"/>
        <v>5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309</v>
      </c>
      <c r="C19" s="23" t="s">
        <v>132</v>
      </c>
      <c r="D19" s="24" t="s">
        <v>308</v>
      </c>
      <c r="E19" s="10"/>
      <c r="F19" s="29" t="str">
        <f t="shared" si="0"/>
        <v>Không XL</v>
      </c>
      <c r="G19" s="28">
        <f t="shared" si="1"/>
        <v>59</v>
      </c>
      <c r="H19" s="29" t="str">
        <f t="shared" si="2"/>
        <v>TB</v>
      </c>
      <c r="I19" s="41">
        <v>6.7</v>
      </c>
      <c r="J19" s="31"/>
      <c r="K19" s="30">
        <v>1</v>
      </c>
      <c r="L19" s="30">
        <v>1</v>
      </c>
      <c r="M19" s="30">
        <f t="shared" si="3"/>
        <v>52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310</v>
      </c>
      <c r="C20" s="23" t="s">
        <v>311</v>
      </c>
      <c r="D20" s="24" t="s">
        <v>60</v>
      </c>
      <c r="E20" s="10"/>
      <c r="F20" s="29" t="str">
        <f t="shared" si="0"/>
        <v>Không XL</v>
      </c>
      <c r="G20" s="28">
        <f t="shared" si="1"/>
        <v>71</v>
      </c>
      <c r="H20" s="29" t="str">
        <f t="shared" si="2"/>
        <v>Khá</v>
      </c>
      <c r="I20" s="41">
        <v>5.86</v>
      </c>
      <c r="J20" s="31"/>
      <c r="K20" s="30">
        <v>4</v>
      </c>
      <c r="L20" s="30">
        <v>0</v>
      </c>
      <c r="M20" s="30">
        <f t="shared" si="3"/>
        <v>51</v>
      </c>
      <c r="N20" s="30">
        <f t="shared" si="4"/>
        <v>20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312</v>
      </c>
      <c r="C21" s="23" t="s">
        <v>313</v>
      </c>
      <c r="D21" s="24" t="s">
        <v>208</v>
      </c>
      <c r="E21" s="10"/>
      <c r="F21" s="29" t="str">
        <f t="shared" si="0"/>
        <v>Không XL</v>
      </c>
      <c r="G21" s="28">
        <f t="shared" si="1"/>
        <v>79</v>
      </c>
      <c r="H21" s="29" t="str">
        <f t="shared" si="2"/>
        <v>Khá</v>
      </c>
      <c r="I21" s="41">
        <v>6.01</v>
      </c>
      <c r="J21" s="31" t="s">
        <v>1117</v>
      </c>
      <c r="K21" s="30">
        <v>3</v>
      </c>
      <c r="L21" s="30">
        <v>2</v>
      </c>
      <c r="M21" s="30">
        <f t="shared" si="3"/>
        <v>52</v>
      </c>
      <c r="N21" s="30">
        <f t="shared" si="4"/>
        <v>15</v>
      </c>
      <c r="O21" s="30">
        <f t="shared" si="5"/>
        <v>8</v>
      </c>
      <c r="P21" s="30">
        <f t="shared" si="6"/>
        <v>4</v>
      </c>
    </row>
    <row r="22" spans="1:16" s="8" customFormat="1" ht="15.95" customHeight="1" x14ac:dyDescent="0.2">
      <c r="A22" s="21">
        <v>11</v>
      </c>
      <c r="B22" s="22" t="s">
        <v>314</v>
      </c>
      <c r="C22" s="23" t="s">
        <v>315</v>
      </c>
      <c r="D22" s="24" t="s">
        <v>316</v>
      </c>
      <c r="E22" s="10"/>
      <c r="F22" s="29" t="str">
        <f t="shared" si="0"/>
        <v>Không XL</v>
      </c>
      <c r="G22" s="28">
        <f t="shared" si="1"/>
        <v>67</v>
      </c>
      <c r="H22" s="29" t="str">
        <f t="shared" si="2"/>
        <v>TB</v>
      </c>
      <c r="I22" s="41">
        <v>5.87</v>
      </c>
      <c r="J22" s="31" t="s">
        <v>1119</v>
      </c>
      <c r="K22" s="30">
        <v>2</v>
      </c>
      <c r="L22" s="30">
        <v>0</v>
      </c>
      <c r="M22" s="30">
        <f t="shared" si="3"/>
        <v>51</v>
      </c>
      <c r="N22" s="30">
        <f t="shared" si="4"/>
        <v>10</v>
      </c>
      <c r="O22" s="30">
        <f t="shared" si="5"/>
        <v>6</v>
      </c>
      <c r="P22" s="30">
        <f t="shared" si="6"/>
        <v>0</v>
      </c>
    </row>
    <row r="23" spans="1:16" s="8" customFormat="1" ht="15.95" customHeight="1" x14ac:dyDescent="0.2">
      <c r="A23" s="21">
        <v>12</v>
      </c>
      <c r="B23" s="22" t="s">
        <v>317</v>
      </c>
      <c r="C23" s="23" t="s">
        <v>318</v>
      </c>
      <c r="D23" s="24" t="s">
        <v>319</v>
      </c>
      <c r="E23" s="10"/>
      <c r="F23" s="29" t="str">
        <f t="shared" si="0"/>
        <v>Không XL</v>
      </c>
      <c r="G23" s="28">
        <f t="shared" si="1"/>
        <v>61</v>
      </c>
      <c r="H23" s="29" t="str">
        <f t="shared" si="2"/>
        <v>TB</v>
      </c>
      <c r="I23" s="41">
        <v>5.73</v>
      </c>
      <c r="J23" s="31"/>
      <c r="K23" s="30">
        <v>2</v>
      </c>
      <c r="L23" s="30">
        <v>0</v>
      </c>
      <c r="M23" s="30">
        <f t="shared" si="3"/>
        <v>51</v>
      </c>
      <c r="N23" s="30">
        <f t="shared" si="4"/>
        <v>10</v>
      </c>
      <c r="O23" s="30">
        <f t="shared" si="5"/>
        <v>0</v>
      </c>
      <c r="P23" s="30">
        <f t="shared" si="6"/>
        <v>0</v>
      </c>
    </row>
    <row r="24" spans="1:16" s="8" customFormat="1" ht="15.95" customHeight="1" x14ac:dyDescent="0.2">
      <c r="A24" s="21">
        <v>13</v>
      </c>
      <c r="B24" s="22" t="s">
        <v>320</v>
      </c>
      <c r="C24" s="23" t="s">
        <v>242</v>
      </c>
      <c r="D24" s="24" t="s">
        <v>216</v>
      </c>
      <c r="E24" s="10"/>
      <c r="F24" s="29" t="str">
        <f t="shared" si="0"/>
        <v>Không XL</v>
      </c>
      <c r="G24" s="28">
        <f t="shared" si="1"/>
        <v>74</v>
      </c>
      <c r="H24" s="29" t="str">
        <f t="shared" si="2"/>
        <v>Khá</v>
      </c>
      <c r="I24" s="41">
        <v>5.2</v>
      </c>
      <c r="J24" s="31"/>
      <c r="K24" s="30">
        <v>4</v>
      </c>
      <c r="L24" s="30">
        <v>2</v>
      </c>
      <c r="M24" s="30">
        <f t="shared" si="3"/>
        <v>50</v>
      </c>
      <c r="N24" s="30">
        <f t="shared" si="4"/>
        <v>20</v>
      </c>
      <c r="O24" s="30">
        <f t="shared" si="5"/>
        <v>0</v>
      </c>
      <c r="P24" s="30">
        <f t="shared" si="6"/>
        <v>4</v>
      </c>
    </row>
    <row r="25" spans="1:16" s="8" customFormat="1" ht="15.95" customHeight="1" x14ac:dyDescent="0.2">
      <c r="A25" s="21">
        <v>14</v>
      </c>
      <c r="B25" s="22" t="s">
        <v>321</v>
      </c>
      <c r="C25" s="23" t="s">
        <v>322</v>
      </c>
      <c r="D25" s="24" t="s">
        <v>323</v>
      </c>
      <c r="E25" s="10"/>
      <c r="F25" s="29" t="str">
        <f t="shared" si="0"/>
        <v>Không XL</v>
      </c>
      <c r="G25" s="28">
        <f t="shared" si="1"/>
        <v>62</v>
      </c>
      <c r="H25" s="29" t="str">
        <f t="shared" si="2"/>
        <v>TB</v>
      </c>
      <c r="I25" s="41">
        <v>6.32</v>
      </c>
      <c r="J25" s="31"/>
      <c r="K25" s="30">
        <v>2</v>
      </c>
      <c r="L25" s="30">
        <v>0</v>
      </c>
      <c r="M25" s="30">
        <f t="shared" si="3"/>
        <v>52</v>
      </c>
      <c r="N25" s="30">
        <f t="shared" si="4"/>
        <v>10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324</v>
      </c>
      <c r="C26" s="23" t="s">
        <v>59</v>
      </c>
      <c r="D26" s="24" t="s">
        <v>323</v>
      </c>
      <c r="E26" s="10"/>
      <c r="F26" s="29" t="str">
        <f t="shared" si="0"/>
        <v>Không XL</v>
      </c>
      <c r="G26" s="28">
        <f t="shared" si="1"/>
        <v>50</v>
      </c>
      <c r="H26" s="29" t="str">
        <f t="shared" si="2"/>
        <v>TB</v>
      </c>
      <c r="I26" s="41">
        <v>3.45</v>
      </c>
      <c r="J26" s="31"/>
      <c r="K26" s="30">
        <v>2</v>
      </c>
      <c r="L26" s="30">
        <v>0</v>
      </c>
      <c r="M26" s="30">
        <f t="shared" si="3"/>
        <v>40</v>
      </c>
      <c r="N26" s="30">
        <f t="shared" si="4"/>
        <v>10</v>
      </c>
      <c r="O26" s="30">
        <f t="shared" si="5"/>
        <v>0</v>
      </c>
      <c r="P26" s="30">
        <f t="shared" si="6"/>
        <v>0</v>
      </c>
    </row>
    <row r="27" spans="1:16" s="8" customFormat="1" ht="15.95" customHeight="1" x14ac:dyDescent="0.2">
      <c r="A27" s="21">
        <v>16</v>
      </c>
      <c r="B27" s="22" t="s">
        <v>325</v>
      </c>
      <c r="C27" s="23" t="s">
        <v>326</v>
      </c>
      <c r="D27" s="24" t="s">
        <v>323</v>
      </c>
      <c r="E27" s="10"/>
      <c r="F27" s="29" t="str">
        <f t="shared" si="0"/>
        <v>Không XL</v>
      </c>
      <c r="G27" s="28">
        <f t="shared" si="1"/>
        <v>57</v>
      </c>
      <c r="H27" s="29" t="str">
        <f t="shared" si="2"/>
        <v>TB</v>
      </c>
      <c r="I27" s="41">
        <v>3.35</v>
      </c>
      <c r="J27" s="31"/>
      <c r="K27" s="30">
        <v>3</v>
      </c>
      <c r="L27" s="30">
        <v>1</v>
      </c>
      <c r="M27" s="30">
        <f t="shared" si="3"/>
        <v>40</v>
      </c>
      <c r="N27" s="30">
        <f t="shared" si="4"/>
        <v>15</v>
      </c>
      <c r="O27" s="30">
        <f t="shared" si="5"/>
        <v>0</v>
      </c>
      <c r="P27" s="30">
        <f t="shared" si="6"/>
        <v>2</v>
      </c>
    </row>
    <row r="28" spans="1:16" s="8" customFormat="1" ht="15.95" customHeight="1" x14ac:dyDescent="0.2">
      <c r="A28" s="21">
        <v>17</v>
      </c>
      <c r="B28" s="22" t="s">
        <v>327</v>
      </c>
      <c r="C28" s="23" t="s">
        <v>328</v>
      </c>
      <c r="D28" s="24" t="s">
        <v>75</v>
      </c>
      <c r="E28" s="10"/>
      <c r="F28" s="29" t="str">
        <f t="shared" si="0"/>
        <v>Không XL</v>
      </c>
      <c r="G28" s="28">
        <f t="shared" si="1"/>
        <v>62</v>
      </c>
      <c r="H28" s="29" t="str">
        <f t="shared" si="2"/>
        <v>TB</v>
      </c>
      <c r="I28" s="41">
        <v>6.06</v>
      </c>
      <c r="J28" s="31"/>
      <c r="K28" s="30">
        <v>2</v>
      </c>
      <c r="L28" s="30">
        <v>0</v>
      </c>
      <c r="M28" s="30">
        <f t="shared" si="3"/>
        <v>52</v>
      </c>
      <c r="N28" s="30">
        <f t="shared" si="4"/>
        <v>10</v>
      </c>
      <c r="O28" s="30">
        <f t="shared" si="5"/>
        <v>0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329</v>
      </c>
      <c r="C29" s="23" t="s">
        <v>330</v>
      </c>
      <c r="D29" s="24" t="s">
        <v>75</v>
      </c>
      <c r="E29" s="10"/>
      <c r="F29" s="29" t="str">
        <f t="shared" si="0"/>
        <v>Không XL</v>
      </c>
      <c r="G29" s="28">
        <f t="shared" si="1"/>
        <v>64</v>
      </c>
      <c r="H29" s="29" t="str">
        <f t="shared" si="2"/>
        <v>TB</v>
      </c>
      <c r="I29" s="41">
        <v>6.19</v>
      </c>
      <c r="J29" s="31"/>
      <c r="K29" s="30">
        <v>2</v>
      </c>
      <c r="L29" s="30">
        <v>1</v>
      </c>
      <c r="M29" s="30">
        <f t="shared" si="3"/>
        <v>52</v>
      </c>
      <c r="N29" s="30">
        <f t="shared" si="4"/>
        <v>10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331</v>
      </c>
      <c r="C30" s="23" t="s">
        <v>332</v>
      </c>
      <c r="D30" s="24" t="s">
        <v>81</v>
      </c>
      <c r="E30" s="10"/>
      <c r="F30" s="29" t="str">
        <f t="shared" si="0"/>
        <v>Không XL</v>
      </c>
      <c r="G30" s="28">
        <f t="shared" si="1"/>
        <v>66</v>
      </c>
      <c r="H30" s="29" t="str">
        <f t="shared" si="2"/>
        <v>TB</v>
      </c>
      <c r="I30" s="41">
        <v>5.94</v>
      </c>
      <c r="J30" s="31"/>
      <c r="K30" s="30">
        <v>3</v>
      </c>
      <c r="L30" s="30">
        <v>0</v>
      </c>
      <c r="M30" s="30">
        <f t="shared" si="3"/>
        <v>51</v>
      </c>
      <c r="N30" s="30">
        <f t="shared" si="4"/>
        <v>15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333</v>
      </c>
      <c r="C31" s="23" t="s">
        <v>334</v>
      </c>
      <c r="D31" s="24" t="s">
        <v>81</v>
      </c>
      <c r="E31" s="10"/>
      <c r="F31" s="29" t="str">
        <f t="shared" si="0"/>
        <v>Không XL</v>
      </c>
      <c r="G31" s="28">
        <f t="shared" si="1"/>
        <v>82</v>
      </c>
      <c r="H31" s="29" t="str">
        <f t="shared" si="2"/>
        <v>Tốt</v>
      </c>
      <c r="I31" s="41">
        <v>6.44</v>
      </c>
      <c r="J31" s="31" t="s">
        <v>1119</v>
      </c>
      <c r="K31" s="30">
        <v>4</v>
      </c>
      <c r="L31" s="30">
        <v>2</v>
      </c>
      <c r="M31" s="30">
        <f t="shared" si="3"/>
        <v>52</v>
      </c>
      <c r="N31" s="30">
        <f t="shared" si="4"/>
        <v>20</v>
      </c>
      <c r="O31" s="30">
        <f t="shared" si="5"/>
        <v>6</v>
      </c>
      <c r="P31" s="30">
        <f t="shared" si="6"/>
        <v>4</v>
      </c>
    </row>
    <row r="32" spans="1:16" s="8" customFormat="1" ht="15.95" customHeight="1" x14ac:dyDescent="0.2">
      <c r="A32" s="21">
        <v>21</v>
      </c>
      <c r="B32" s="22" t="s">
        <v>335</v>
      </c>
      <c r="C32" s="23" t="s">
        <v>336</v>
      </c>
      <c r="D32" s="24" t="s">
        <v>84</v>
      </c>
      <c r="E32" s="10"/>
      <c r="F32" s="29" t="str">
        <f t="shared" si="0"/>
        <v>Không XL</v>
      </c>
      <c r="G32" s="28">
        <f t="shared" si="1"/>
        <v>59</v>
      </c>
      <c r="H32" s="29" t="str">
        <f t="shared" si="2"/>
        <v>TB</v>
      </c>
      <c r="I32" s="41">
        <v>6.2</v>
      </c>
      <c r="J32" s="31"/>
      <c r="K32" s="30">
        <v>1</v>
      </c>
      <c r="L32" s="30">
        <v>1</v>
      </c>
      <c r="M32" s="30">
        <f t="shared" si="3"/>
        <v>52</v>
      </c>
      <c r="N32" s="30">
        <f t="shared" si="4"/>
        <v>5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337</v>
      </c>
      <c r="C33" s="23" t="s">
        <v>338</v>
      </c>
      <c r="D33" s="24" t="s">
        <v>84</v>
      </c>
      <c r="E33" s="10"/>
      <c r="F33" s="29" t="str">
        <f t="shared" si="0"/>
        <v>Không XL</v>
      </c>
      <c r="G33" s="28">
        <f t="shared" si="1"/>
        <v>69</v>
      </c>
      <c r="H33" s="29" t="str">
        <f t="shared" si="2"/>
        <v>TB</v>
      </c>
      <c r="I33" s="41">
        <v>6.13</v>
      </c>
      <c r="J33" s="31"/>
      <c r="K33" s="30">
        <v>3</v>
      </c>
      <c r="L33" s="30">
        <v>1</v>
      </c>
      <c r="M33" s="30">
        <f t="shared" si="3"/>
        <v>52</v>
      </c>
      <c r="N33" s="30">
        <f t="shared" si="4"/>
        <v>15</v>
      </c>
      <c r="O33" s="30">
        <f t="shared" si="5"/>
        <v>0</v>
      </c>
      <c r="P33" s="30">
        <f t="shared" si="6"/>
        <v>2</v>
      </c>
    </row>
    <row r="34" spans="1:16" s="8" customFormat="1" ht="15.95" customHeight="1" x14ac:dyDescent="0.2">
      <c r="A34" s="21">
        <v>23</v>
      </c>
      <c r="B34" s="22" t="s">
        <v>339</v>
      </c>
      <c r="C34" s="23" t="s">
        <v>340</v>
      </c>
      <c r="D34" s="24" t="s">
        <v>93</v>
      </c>
      <c r="E34" s="10"/>
      <c r="F34" s="29" t="str">
        <f t="shared" si="0"/>
        <v>Không XL</v>
      </c>
      <c r="G34" s="28">
        <f t="shared" si="1"/>
        <v>50</v>
      </c>
      <c r="H34" s="29" t="str">
        <f t="shared" si="2"/>
        <v>TB</v>
      </c>
      <c r="I34" s="41">
        <v>3.97</v>
      </c>
      <c r="J34" s="31"/>
      <c r="K34" s="30">
        <v>2</v>
      </c>
      <c r="L34" s="30">
        <v>0</v>
      </c>
      <c r="M34" s="30">
        <f t="shared" si="3"/>
        <v>40</v>
      </c>
      <c r="N34" s="30">
        <f t="shared" si="4"/>
        <v>10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341</v>
      </c>
      <c r="C35" s="23" t="s">
        <v>342</v>
      </c>
      <c r="D35" s="24" t="s">
        <v>235</v>
      </c>
      <c r="E35" s="10"/>
      <c r="F35" s="29" t="str">
        <f t="shared" si="0"/>
        <v>Không XL</v>
      </c>
      <c r="G35" s="28">
        <f t="shared" si="1"/>
        <v>71</v>
      </c>
      <c r="H35" s="29" t="str">
        <f t="shared" si="2"/>
        <v>Khá</v>
      </c>
      <c r="I35" s="41">
        <v>6.76</v>
      </c>
      <c r="J35" s="31"/>
      <c r="K35" s="30">
        <v>3</v>
      </c>
      <c r="L35" s="30">
        <v>2</v>
      </c>
      <c r="M35" s="30">
        <f t="shared" si="3"/>
        <v>52</v>
      </c>
      <c r="N35" s="30">
        <f t="shared" si="4"/>
        <v>15</v>
      </c>
      <c r="O35" s="30">
        <f t="shared" si="5"/>
        <v>0</v>
      </c>
      <c r="P35" s="30">
        <f t="shared" si="6"/>
        <v>4</v>
      </c>
    </row>
    <row r="36" spans="1:16" s="8" customFormat="1" ht="15.95" customHeight="1" x14ac:dyDescent="0.2">
      <c r="A36" s="21">
        <v>25</v>
      </c>
      <c r="B36" s="22" t="s">
        <v>343</v>
      </c>
      <c r="C36" s="23" t="s">
        <v>326</v>
      </c>
      <c r="D36" s="24" t="s">
        <v>240</v>
      </c>
      <c r="E36" s="10"/>
      <c r="F36" s="29" t="str">
        <f t="shared" si="0"/>
        <v>Không XL</v>
      </c>
      <c r="G36" s="28">
        <v>0</v>
      </c>
      <c r="H36" s="29" t="str">
        <f t="shared" si="2"/>
        <v>Không XL</v>
      </c>
      <c r="I36" s="43">
        <v>0.74</v>
      </c>
      <c r="J36" s="31" t="s">
        <v>1118</v>
      </c>
      <c r="K36" s="30">
        <v>1</v>
      </c>
      <c r="L36" s="30">
        <v>0</v>
      </c>
      <c r="M36" s="30">
        <f t="shared" si="3"/>
        <v>30</v>
      </c>
      <c r="N36" s="30">
        <f t="shared" si="4"/>
        <v>5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344</v>
      </c>
      <c r="C37" s="23" t="s">
        <v>345</v>
      </c>
      <c r="D37" s="24" t="s">
        <v>346</v>
      </c>
      <c r="E37" s="10"/>
      <c r="F37" s="29" t="str">
        <f t="shared" si="0"/>
        <v>Không XL</v>
      </c>
      <c r="G37" s="28">
        <f t="shared" si="1"/>
        <v>61</v>
      </c>
      <c r="H37" s="29" t="str">
        <f t="shared" si="2"/>
        <v>TB</v>
      </c>
      <c r="I37" s="41">
        <v>6.25</v>
      </c>
      <c r="J37" s="31"/>
      <c r="K37" s="30">
        <v>1</v>
      </c>
      <c r="L37" s="30">
        <v>2</v>
      </c>
      <c r="M37" s="30">
        <f t="shared" si="3"/>
        <v>52</v>
      </c>
      <c r="N37" s="30">
        <f t="shared" si="4"/>
        <v>5</v>
      </c>
      <c r="O37" s="30">
        <f t="shared" si="5"/>
        <v>0</v>
      </c>
      <c r="P37" s="30">
        <f t="shared" si="6"/>
        <v>4</v>
      </c>
    </row>
    <row r="38" spans="1:16" s="8" customFormat="1" ht="15.95" customHeight="1" x14ac:dyDescent="0.2">
      <c r="A38" s="21">
        <v>27</v>
      </c>
      <c r="B38" s="22" t="s">
        <v>347</v>
      </c>
      <c r="C38" s="23" t="s">
        <v>348</v>
      </c>
      <c r="D38" s="24" t="s">
        <v>96</v>
      </c>
      <c r="E38" s="10"/>
      <c r="F38" s="29" t="str">
        <f t="shared" si="0"/>
        <v>Không XL</v>
      </c>
      <c r="G38" s="28">
        <f t="shared" si="1"/>
        <v>75</v>
      </c>
      <c r="H38" s="29" t="str">
        <f t="shared" si="2"/>
        <v>Khá</v>
      </c>
      <c r="I38" s="41">
        <v>5.97</v>
      </c>
      <c r="J38" s="31"/>
      <c r="K38" s="30">
        <v>4</v>
      </c>
      <c r="L38" s="30">
        <v>2</v>
      </c>
      <c r="M38" s="30">
        <f t="shared" si="3"/>
        <v>51</v>
      </c>
      <c r="N38" s="30">
        <f t="shared" si="4"/>
        <v>20</v>
      </c>
      <c r="O38" s="30">
        <f t="shared" si="5"/>
        <v>0</v>
      </c>
      <c r="P38" s="30">
        <f t="shared" si="6"/>
        <v>4</v>
      </c>
    </row>
    <row r="39" spans="1:16" s="8" customFormat="1" ht="15.95" customHeight="1" x14ac:dyDescent="0.2">
      <c r="A39" s="21">
        <v>28</v>
      </c>
      <c r="B39" s="22" t="s">
        <v>349</v>
      </c>
      <c r="C39" s="23" t="s">
        <v>350</v>
      </c>
      <c r="D39" s="24" t="s">
        <v>99</v>
      </c>
      <c r="E39" s="10"/>
      <c r="F39" s="29" t="str">
        <f t="shared" si="0"/>
        <v>Không XL</v>
      </c>
      <c r="G39" s="28">
        <f t="shared" si="1"/>
        <v>61</v>
      </c>
      <c r="H39" s="29" t="str">
        <f t="shared" si="2"/>
        <v>TB</v>
      </c>
      <c r="I39" s="41">
        <v>5.67</v>
      </c>
      <c r="J39" s="31"/>
      <c r="K39" s="30">
        <v>2</v>
      </c>
      <c r="L39" s="30">
        <v>0</v>
      </c>
      <c r="M39" s="30">
        <f t="shared" si="3"/>
        <v>51</v>
      </c>
      <c r="N39" s="30">
        <f t="shared" si="4"/>
        <v>10</v>
      </c>
      <c r="O39" s="30">
        <f t="shared" si="5"/>
        <v>0</v>
      </c>
      <c r="P39" s="30">
        <f t="shared" si="6"/>
        <v>0</v>
      </c>
    </row>
    <row r="40" spans="1:16" s="8" customFormat="1" ht="15.95" customHeight="1" x14ac:dyDescent="0.2">
      <c r="A40" s="21">
        <v>29</v>
      </c>
      <c r="B40" s="22" t="s">
        <v>351</v>
      </c>
      <c r="C40" s="23" t="s">
        <v>352</v>
      </c>
      <c r="D40" s="24" t="s">
        <v>250</v>
      </c>
      <c r="E40" s="10"/>
      <c r="F40" s="29" t="str">
        <f t="shared" si="0"/>
        <v>Không XL</v>
      </c>
      <c r="G40" s="28">
        <f t="shared" si="1"/>
        <v>64</v>
      </c>
      <c r="H40" s="29" t="str">
        <f t="shared" si="2"/>
        <v>TB</v>
      </c>
      <c r="I40" s="41">
        <v>6.37</v>
      </c>
      <c r="J40" s="31"/>
      <c r="K40" s="30">
        <v>2</v>
      </c>
      <c r="L40" s="30">
        <v>1</v>
      </c>
      <c r="M40" s="30">
        <f t="shared" si="3"/>
        <v>52</v>
      </c>
      <c r="N40" s="30">
        <f t="shared" si="4"/>
        <v>10</v>
      </c>
      <c r="O40" s="30">
        <f t="shared" si="5"/>
        <v>0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353</v>
      </c>
      <c r="C41" s="23" t="s">
        <v>354</v>
      </c>
      <c r="D41" s="24" t="s">
        <v>355</v>
      </c>
      <c r="E41" s="10"/>
      <c r="F41" s="29" t="str">
        <f t="shared" si="0"/>
        <v>Không XL</v>
      </c>
      <c r="G41" s="28">
        <f t="shared" si="1"/>
        <v>70</v>
      </c>
      <c r="H41" s="29" t="str">
        <f t="shared" si="2"/>
        <v>Khá</v>
      </c>
      <c r="I41" s="42">
        <v>7.09</v>
      </c>
      <c r="J41" s="31"/>
      <c r="K41" s="30">
        <v>3</v>
      </c>
      <c r="L41" s="30">
        <v>1</v>
      </c>
      <c r="M41" s="30">
        <f t="shared" si="3"/>
        <v>53</v>
      </c>
      <c r="N41" s="30">
        <f t="shared" si="4"/>
        <v>15</v>
      </c>
      <c r="O41" s="30">
        <f t="shared" si="5"/>
        <v>0</v>
      </c>
      <c r="P41" s="30">
        <f t="shared" si="6"/>
        <v>2</v>
      </c>
    </row>
    <row r="42" spans="1:16" s="8" customFormat="1" ht="15.95" customHeight="1" x14ac:dyDescent="0.2">
      <c r="A42" s="21">
        <v>31</v>
      </c>
      <c r="B42" s="22" t="s">
        <v>356</v>
      </c>
      <c r="C42" s="23" t="s">
        <v>53</v>
      </c>
      <c r="D42" s="24" t="s">
        <v>111</v>
      </c>
      <c r="E42" s="10"/>
      <c r="F42" s="29" t="str">
        <f t="shared" si="0"/>
        <v>Không XL</v>
      </c>
      <c r="G42" s="28">
        <f t="shared" si="1"/>
        <v>67</v>
      </c>
      <c r="H42" s="29" t="str">
        <f t="shared" si="2"/>
        <v>TB</v>
      </c>
      <c r="I42" s="41">
        <v>6.25</v>
      </c>
      <c r="J42" s="31"/>
      <c r="K42" s="30">
        <v>3</v>
      </c>
      <c r="L42" s="30">
        <v>0</v>
      </c>
      <c r="M42" s="30">
        <f t="shared" si="3"/>
        <v>52</v>
      </c>
      <c r="N42" s="30">
        <f t="shared" si="4"/>
        <v>15</v>
      </c>
      <c r="O42" s="30">
        <f t="shared" si="5"/>
        <v>0</v>
      </c>
      <c r="P42" s="30">
        <f t="shared" si="6"/>
        <v>0</v>
      </c>
    </row>
    <row r="43" spans="1:16" s="8" customFormat="1" ht="15.95" customHeight="1" x14ac:dyDescent="0.2">
      <c r="A43" s="21">
        <v>32</v>
      </c>
      <c r="B43" s="22" t="s">
        <v>357</v>
      </c>
      <c r="C43" s="23" t="s">
        <v>358</v>
      </c>
      <c r="D43" s="24" t="s">
        <v>114</v>
      </c>
      <c r="E43" s="10"/>
      <c r="F43" s="29" t="str">
        <f t="shared" si="0"/>
        <v>Không XL</v>
      </c>
      <c r="G43" s="28">
        <f t="shared" si="1"/>
        <v>68</v>
      </c>
      <c r="H43" s="29" t="str">
        <f t="shared" si="2"/>
        <v>TB</v>
      </c>
      <c r="I43" s="41">
        <v>6.59</v>
      </c>
      <c r="J43" s="31"/>
      <c r="K43" s="30">
        <v>2</v>
      </c>
      <c r="L43" s="30">
        <v>3</v>
      </c>
      <c r="M43" s="30">
        <f t="shared" si="3"/>
        <v>52</v>
      </c>
      <c r="N43" s="30">
        <f t="shared" si="4"/>
        <v>10</v>
      </c>
      <c r="O43" s="30">
        <f t="shared" si="5"/>
        <v>0</v>
      </c>
      <c r="P43" s="30">
        <f t="shared" si="6"/>
        <v>6</v>
      </c>
    </row>
    <row r="44" spans="1:16" s="8" customFormat="1" ht="15.95" customHeight="1" x14ac:dyDescent="0.2">
      <c r="A44" s="21">
        <v>33</v>
      </c>
      <c r="B44" s="22" t="s">
        <v>359</v>
      </c>
      <c r="C44" s="23" t="s">
        <v>360</v>
      </c>
      <c r="D44" s="24" t="s">
        <v>361</v>
      </c>
      <c r="E44" s="10"/>
      <c r="F44" s="29" t="str">
        <f t="shared" si="0"/>
        <v>Không XL</v>
      </c>
      <c r="G44" s="28">
        <f t="shared" si="1"/>
        <v>69</v>
      </c>
      <c r="H44" s="29" t="str">
        <f t="shared" si="2"/>
        <v>TB</v>
      </c>
      <c r="I44" s="41">
        <v>6.49</v>
      </c>
      <c r="J44" s="31"/>
      <c r="K44" s="30">
        <v>3</v>
      </c>
      <c r="L44" s="30">
        <v>1</v>
      </c>
      <c r="M44" s="30">
        <f t="shared" si="3"/>
        <v>52</v>
      </c>
      <c r="N44" s="30">
        <f t="shared" si="4"/>
        <v>15</v>
      </c>
      <c r="O44" s="30">
        <f t="shared" si="5"/>
        <v>0</v>
      </c>
      <c r="P44" s="30">
        <f t="shared" si="6"/>
        <v>2</v>
      </c>
    </row>
    <row r="45" spans="1:16" s="8" customFormat="1" ht="15.95" customHeight="1" x14ac:dyDescent="0.2">
      <c r="A45" s="21">
        <v>34</v>
      </c>
      <c r="B45" s="22" t="s">
        <v>362</v>
      </c>
      <c r="C45" s="23" t="s">
        <v>363</v>
      </c>
      <c r="D45" s="24" t="s">
        <v>364</v>
      </c>
      <c r="E45" s="10"/>
      <c r="F45" s="29" t="str">
        <f t="shared" si="0"/>
        <v>Không XL</v>
      </c>
      <c r="G45" s="28">
        <f t="shared" si="1"/>
        <v>64</v>
      </c>
      <c r="H45" s="29" t="str">
        <f t="shared" si="2"/>
        <v>TB</v>
      </c>
      <c r="I45" s="41">
        <v>6.32</v>
      </c>
      <c r="J45" s="31"/>
      <c r="K45" s="30">
        <v>2</v>
      </c>
      <c r="L45" s="30">
        <v>1</v>
      </c>
      <c r="M45" s="30">
        <f t="shared" si="3"/>
        <v>52</v>
      </c>
      <c r="N45" s="30">
        <f t="shared" si="4"/>
        <v>10</v>
      </c>
      <c r="O45" s="30">
        <f t="shared" si="5"/>
        <v>0</v>
      </c>
      <c r="P45" s="30">
        <f t="shared" si="6"/>
        <v>2</v>
      </c>
    </row>
    <row r="46" spans="1:16" s="8" customFormat="1" ht="15.95" customHeight="1" x14ac:dyDescent="0.2">
      <c r="A46" s="21">
        <v>35</v>
      </c>
      <c r="B46" s="22" t="s">
        <v>365</v>
      </c>
      <c r="C46" s="23" t="s">
        <v>366</v>
      </c>
      <c r="D46" s="24" t="s">
        <v>367</v>
      </c>
      <c r="E46" s="10"/>
      <c r="F46" s="29" t="str">
        <f t="shared" si="0"/>
        <v>Không XL</v>
      </c>
      <c r="G46" s="28">
        <f t="shared" si="1"/>
        <v>67</v>
      </c>
      <c r="H46" s="29" t="str">
        <f t="shared" si="2"/>
        <v>TB</v>
      </c>
      <c r="I46" s="42">
        <v>7.04</v>
      </c>
      <c r="J46" s="31"/>
      <c r="K46" s="30">
        <v>2</v>
      </c>
      <c r="L46" s="30">
        <v>2</v>
      </c>
      <c r="M46" s="30">
        <f t="shared" si="3"/>
        <v>53</v>
      </c>
      <c r="N46" s="30">
        <f t="shared" si="4"/>
        <v>10</v>
      </c>
      <c r="O46" s="30">
        <f t="shared" si="5"/>
        <v>0</v>
      </c>
      <c r="P46" s="30">
        <f t="shared" si="6"/>
        <v>4</v>
      </c>
    </row>
    <row r="47" spans="1:16" s="8" customFormat="1" ht="15.95" customHeight="1" x14ac:dyDescent="0.2">
      <c r="A47" s="21">
        <v>36</v>
      </c>
      <c r="B47" s="22" t="s">
        <v>368</v>
      </c>
      <c r="C47" s="23" t="s">
        <v>369</v>
      </c>
      <c r="D47" s="24" t="s">
        <v>258</v>
      </c>
      <c r="E47" s="10"/>
      <c r="F47" s="29" t="str">
        <f t="shared" si="0"/>
        <v>Không XL</v>
      </c>
      <c r="G47" s="28">
        <f t="shared" si="1"/>
        <v>62</v>
      </c>
      <c r="H47" s="29" t="str">
        <f t="shared" si="2"/>
        <v>TB</v>
      </c>
      <c r="I47" s="41">
        <v>6.11</v>
      </c>
      <c r="J47" s="31"/>
      <c r="K47" s="30">
        <v>2</v>
      </c>
      <c r="L47" s="30">
        <v>0</v>
      </c>
      <c r="M47" s="30">
        <f t="shared" si="3"/>
        <v>52</v>
      </c>
      <c r="N47" s="30">
        <f t="shared" si="4"/>
        <v>10</v>
      </c>
      <c r="O47" s="30">
        <f t="shared" si="5"/>
        <v>0</v>
      </c>
      <c r="P47" s="30">
        <f t="shared" si="6"/>
        <v>0</v>
      </c>
    </row>
    <row r="48" spans="1:16" s="8" customFormat="1" ht="15.95" customHeight="1" x14ac:dyDescent="0.2">
      <c r="A48" s="21">
        <v>37</v>
      </c>
      <c r="B48" s="22" t="s">
        <v>370</v>
      </c>
      <c r="C48" s="23" t="s">
        <v>59</v>
      </c>
      <c r="D48" s="24" t="s">
        <v>258</v>
      </c>
      <c r="E48" s="10"/>
      <c r="F48" s="29" t="str">
        <f t="shared" si="0"/>
        <v>Không XL</v>
      </c>
      <c r="G48" s="28">
        <f t="shared" si="1"/>
        <v>66</v>
      </c>
      <c r="H48" s="29" t="str">
        <f t="shared" si="2"/>
        <v>TB</v>
      </c>
      <c r="I48" s="41">
        <v>6.67</v>
      </c>
      <c r="J48" s="31"/>
      <c r="K48" s="30">
        <v>2</v>
      </c>
      <c r="L48" s="30">
        <v>2</v>
      </c>
      <c r="M48" s="30">
        <f t="shared" si="3"/>
        <v>52</v>
      </c>
      <c r="N48" s="30">
        <f t="shared" si="4"/>
        <v>10</v>
      </c>
      <c r="O48" s="30">
        <f t="shared" si="5"/>
        <v>0</v>
      </c>
      <c r="P48" s="30">
        <f t="shared" si="6"/>
        <v>4</v>
      </c>
    </row>
    <row r="49" spans="1:16" s="8" customFormat="1" ht="15.95" customHeight="1" x14ac:dyDescent="0.2">
      <c r="A49" s="21">
        <v>38</v>
      </c>
      <c r="B49" s="22" t="s">
        <v>371</v>
      </c>
      <c r="C49" s="23" t="s">
        <v>372</v>
      </c>
      <c r="D49" s="24" t="s">
        <v>133</v>
      </c>
      <c r="E49" s="10"/>
      <c r="F49" s="29" t="str">
        <f t="shared" si="0"/>
        <v>Không XL</v>
      </c>
      <c r="G49" s="28">
        <f t="shared" si="1"/>
        <v>64</v>
      </c>
      <c r="H49" s="29" t="str">
        <f t="shared" si="2"/>
        <v>TB</v>
      </c>
      <c r="I49" s="41">
        <v>5.47</v>
      </c>
      <c r="J49" s="31"/>
      <c r="K49" s="30">
        <v>2</v>
      </c>
      <c r="L49" s="30">
        <v>2</v>
      </c>
      <c r="M49" s="30">
        <f t="shared" si="3"/>
        <v>50</v>
      </c>
      <c r="N49" s="30">
        <f t="shared" si="4"/>
        <v>10</v>
      </c>
      <c r="O49" s="30">
        <f t="shared" si="5"/>
        <v>0</v>
      </c>
      <c r="P49" s="30">
        <f t="shared" si="6"/>
        <v>4</v>
      </c>
    </row>
    <row r="50" spans="1:16" s="8" customFormat="1" ht="15.95" customHeight="1" x14ac:dyDescent="0.2">
      <c r="A50" s="21">
        <v>39</v>
      </c>
      <c r="B50" s="22" t="s">
        <v>373</v>
      </c>
      <c r="C50" s="23" t="s">
        <v>104</v>
      </c>
      <c r="D50" s="24" t="s">
        <v>133</v>
      </c>
      <c r="E50" s="10"/>
      <c r="F50" s="29" t="str">
        <f t="shared" si="0"/>
        <v>Không XL</v>
      </c>
      <c r="G50" s="28">
        <f t="shared" si="1"/>
        <v>64</v>
      </c>
      <c r="H50" s="29" t="str">
        <f t="shared" si="2"/>
        <v>TB</v>
      </c>
      <c r="I50" s="41">
        <v>6.72</v>
      </c>
      <c r="J50" s="31"/>
      <c r="K50" s="30">
        <v>2</v>
      </c>
      <c r="L50" s="30">
        <v>1</v>
      </c>
      <c r="M50" s="30">
        <f t="shared" si="3"/>
        <v>52</v>
      </c>
      <c r="N50" s="30">
        <f t="shared" si="4"/>
        <v>10</v>
      </c>
      <c r="O50" s="30">
        <f t="shared" si="5"/>
        <v>0</v>
      </c>
      <c r="P50" s="30">
        <f t="shared" si="6"/>
        <v>2</v>
      </c>
    </row>
    <row r="51" spans="1:16" s="8" customFormat="1" ht="15.95" customHeight="1" x14ac:dyDescent="0.2">
      <c r="A51" s="21">
        <v>40</v>
      </c>
      <c r="B51" s="22" t="s">
        <v>374</v>
      </c>
      <c r="C51" s="23" t="s">
        <v>59</v>
      </c>
      <c r="D51" s="24" t="s">
        <v>136</v>
      </c>
      <c r="E51" s="10"/>
      <c r="F51" s="29" t="str">
        <f t="shared" si="0"/>
        <v>Không XL</v>
      </c>
      <c r="G51" s="28">
        <f t="shared" si="1"/>
        <v>62</v>
      </c>
      <c r="H51" s="29" t="str">
        <f t="shared" si="2"/>
        <v>TB</v>
      </c>
      <c r="I51" s="41">
        <v>4.4400000000000004</v>
      </c>
      <c r="J51" s="31"/>
      <c r="K51" s="30">
        <v>2</v>
      </c>
      <c r="L51" s="30">
        <v>1</v>
      </c>
      <c r="M51" s="30">
        <f t="shared" si="3"/>
        <v>50</v>
      </c>
      <c r="N51" s="30">
        <f t="shared" si="4"/>
        <v>10</v>
      </c>
      <c r="O51" s="30">
        <f t="shared" si="5"/>
        <v>0</v>
      </c>
      <c r="P51" s="30">
        <f t="shared" si="6"/>
        <v>2</v>
      </c>
    </row>
    <row r="52" spans="1:16" s="8" customFormat="1" ht="15.95" customHeight="1" x14ac:dyDescent="0.2">
      <c r="A52" s="21">
        <v>41</v>
      </c>
      <c r="B52" s="22" t="s">
        <v>375</v>
      </c>
      <c r="C52" s="23" t="s">
        <v>281</v>
      </c>
      <c r="D52" s="24" t="s">
        <v>376</v>
      </c>
      <c r="E52" s="10"/>
      <c r="F52" s="29" t="str">
        <f t="shared" si="0"/>
        <v>Không XL</v>
      </c>
      <c r="G52" s="28">
        <f t="shared" si="1"/>
        <v>67</v>
      </c>
      <c r="H52" s="29" t="str">
        <f t="shared" si="2"/>
        <v>TB</v>
      </c>
      <c r="I52" s="41">
        <v>6.04</v>
      </c>
      <c r="J52" s="31"/>
      <c r="K52" s="30">
        <v>3</v>
      </c>
      <c r="L52" s="30">
        <v>0</v>
      </c>
      <c r="M52" s="30">
        <f t="shared" si="3"/>
        <v>52</v>
      </c>
      <c r="N52" s="30">
        <f t="shared" si="4"/>
        <v>15</v>
      </c>
      <c r="O52" s="30">
        <f t="shared" si="5"/>
        <v>0</v>
      </c>
      <c r="P52" s="30">
        <f t="shared" si="6"/>
        <v>0</v>
      </c>
    </row>
    <row r="53" spans="1:16" s="8" customFormat="1" ht="15.95" customHeight="1" x14ac:dyDescent="0.2">
      <c r="A53" s="21">
        <v>42</v>
      </c>
      <c r="B53" s="22" t="s">
        <v>377</v>
      </c>
      <c r="C53" s="23" t="s">
        <v>378</v>
      </c>
      <c r="D53" s="24" t="s">
        <v>379</v>
      </c>
      <c r="E53" s="10"/>
      <c r="F53" s="29" t="str">
        <f t="shared" si="0"/>
        <v>Không XL</v>
      </c>
      <c r="G53" s="28">
        <f t="shared" si="1"/>
        <v>56</v>
      </c>
      <c r="H53" s="29" t="str">
        <f t="shared" si="2"/>
        <v>TB</v>
      </c>
      <c r="I53" s="41">
        <v>5.77</v>
      </c>
      <c r="J53" s="31"/>
      <c r="K53" s="30">
        <v>1</v>
      </c>
      <c r="L53" s="30">
        <v>0</v>
      </c>
      <c r="M53" s="30">
        <f t="shared" si="3"/>
        <v>51</v>
      </c>
      <c r="N53" s="30">
        <f t="shared" si="4"/>
        <v>5</v>
      </c>
      <c r="O53" s="30">
        <f t="shared" si="5"/>
        <v>0</v>
      </c>
      <c r="P53" s="30">
        <f t="shared" si="6"/>
        <v>0</v>
      </c>
    </row>
    <row r="54" spans="1:16" s="8" customFormat="1" ht="15.95" customHeight="1" x14ac:dyDescent="0.2">
      <c r="A54" s="21">
        <v>43</v>
      </c>
      <c r="B54" s="22" t="s">
        <v>380</v>
      </c>
      <c r="C54" s="23" t="s">
        <v>381</v>
      </c>
      <c r="D54" s="24" t="s">
        <v>379</v>
      </c>
      <c r="E54" s="10"/>
      <c r="F54" s="29" t="str">
        <f t="shared" si="0"/>
        <v>Không XL</v>
      </c>
      <c r="G54" s="28">
        <f t="shared" si="1"/>
        <v>71</v>
      </c>
      <c r="H54" s="29" t="str">
        <f t="shared" si="2"/>
        <v>Khá</v>
      </c>
      <c r="I54" s="41">
        <v>6.52</v>
      </c>
      <c r="J54" s="31"/>
      <c r="K54" s="30">
        <v>3</v>
      </c>
      <c r="L54" s="30">
        <v>2</v>
      </c>
      <c r="M54" s="30">
        <f t="shared" si="3"/>
        <v>52</v>
      </c>
      <c r="N54" s="30">
        <f t="shared" si="4"/>
        <v>15</v>
      </c>
      <c r="O54" s="30">
        <f t="shared" si="5"/>
        <v>0</v>
      </c>
      <c r="P54" s="30">
        <f t="shared" si="6"/>
        <v>4</v>
      </c>
    </row>
    <row r="55" spans="1:16" s="8" customFormat="1" ht="15.95" customHeight="1" x14ac:dyDescent="0.2">
      <c r="A55" s="21">
        <v>44</v>
      </c>
      <c r="B55" s="22" t="s">
        <v>382</v>
      </c>
      <c r="C55" s="23" t="s">
        <v>59</v>
      </c>
      <c r="D55" s="24" t="s">
        <v>272</v>
      </c>
      <c r="E55" s="10"/>
      <c r="F55" s="29" t="str">
        <f t="shared" si="0"/>
        <v>Không XL</v>
      </c>
      <c r="G55" s="28">
        <f t="shared" si="1"/>
        <v>73</v>
      </c>
      <c r="H55" s="29" t="str">
        <f t="shared" si="2"/>
        <v>Khá</v>
      </c>
      <c r="I55" s="41">
        <v>5.76</v>
      </c>
      <c r="J55" s="31"/>
      <c r="K55" s="30">
        <v>4</v>
      </c>
      <c r="L55" s="30">
        <v>1</v>
      </c>
      <c r="M55" s="30">
        <f t="shared" si="3"/>
        <v>51</v>
      </c>
      <c r="N55" s="30">
        <f t="shared" si="4"/>
        <v>20</v>
      </c>
      <c r="O55" s="30">
        <f t="shared" si="5"/>
        <v>0</v>
      </c>
      <c r="P55" s="30">
        <f t="shared" si="6"/>
        <v>2</v>
      </c>
    </row>
    <row r="56" spans="1:16" s="8" customFormat="1" ht="15.95" customHeight="1" x14ac:dyDescent="0.2">
      <c r="A56" s="21">
        <v>45</v>
      </c>
      <c r="B56" s="22" t="s">
        <v>383</v>
      </c>
      <c r="C56" s="23" t="s">
        <v>384</v>
      </c>
      <c r="D56" s="24" t="s">
        <v>385</v>
      </c>
      <c r="E56" s="10"/>
      <c r="F56" s="29" t="str">
        <f t="shared" si="0"/>
        <v>Không XL</v>
      </c>
      <c r="G56" s="28">
        <f t="shared" si="1"/>
        <v>61</v>
      </c>
      <c r="H56" s="29" t="str">
        <f t="shared" si="2"/>
        <v>TB</v>
      </c>
      <c r="I56" s="41">
        <v>5.77</v>
      </c>
      <c r="J56" s="31"/>
      <c r="K56" s="30">
        <v>2</v>
      </c>
      <c r="L56" s="30">
        <v>0</v>
      </c>
      <c r="M56" s="30">
        <f t="shared" si="3"/>
        <v>51</v>
      </c>
      <c r="N56" s="30">
        <f t="shared" si="4"/>
        <v>10</v>
      </c>
      <c r="O56" s="30">
        <f t="shared" si="5"/>
        <v>0</v>
      </c>
      <c r="P56" s="30">
        <f t="shared" si="6"/>
        <v>0</v>
      </c>
    </row>
    <row r="57" spans="1:16" s="8" customFormat="1" ht="15.95" customHeight="1" x14ac:dyDescent="0.2">
      <c r="A57" s="21">
        <v>46</v>
      </c>
      <c r="B57" s="22" t="s">
        <v>386</v>
      </c>
      <c r="C57" s="23" t="s">
        <v>387</v>
      </c>
      <c r="D57" s="24" t="s">
        <v>147</v>
      </c>
      <c r="E57" s="10"/>
      <c r="F57" s="29" t="str">
        <f t="shared" si="0"/>
        <v>Không XL</v>
      </c>
      <c r="G57" s="28">
        <f t="shared" si="1"/>
        <v>62</v>
      </c>
      <c r="H57" s="29" t="str">
        <f t="shared" si="2"/>
        <v>TB</v>
      </c>
      <c r="I57" s="41">
        <v>6.23</v>
      </c>
      <c r="J57" s="31"/>
      <c r="K57" s="30">
        <v>2</v>
      </c>
      <c r="L57" s="30">
        <v>0</v>
      </c>
      <c r="M57" s="30">
        <f t="shared" si="3"/>
        <v>52</v>
      </c>
      <c r="N57" s="30">
        <f t="shared" si="4"/>
        <v>10</v>
      </c>
      <c r="O57" s="30">
        <f t="shared" si="5"/>
        <v>0</v>
      </c>
      <c r="P57" s="30">
        <f t="shared" si="6"/>
        <v>0</v>
      </c>
    </row>
    <row r="58" spans="1:16" s="8" customFormat="1" ht="15.95" customHeight="1" x14ac:dyDescent="0.2">
      <c r="A58" s="21">
        <v>47</v>
      </c>
      <c r="B58" s="22" t="s">
        <v>388</v>
      </c>
      <c r="C58" s="23" t="s">
        <v>389</v>
      </c>
      <c r="D58" s="24" t="s">
        <v>284</v>
      </c>
      <c r="E58" s="10"/>
      <c r="F58" s="29" t="str">
        <f t="shared" si="0"/>
        <v>Không XL</v>
      </c>
      <c r="G58" s="28">
        <f t="shared" si="1"/>
        <v>69</v>
      </c>
      <c r="H58" s="29" t="str">
        <f t="shared" si="2"/>
        <v>TB</v>
      </c>
      <c r="I58" s="41">
        <v>6.95</v>
      </c>
      <c r="J58" s="31"/>
      <c r="K58" s="30">
        <v>3</v>
      </c>
      <c r="L58" s="30">
        <v>1</v>
      </c>
      <c r="M58" s="30">
        <f t="shared" si="3"/>
        <v>52</v>
      </c>
      <c r="N58" s="30">
        <f t="shared" si="4"/>
        <v>15</v>
      </c>
      <c r="O58" s="30">
        <f t="shared" si="5"/>
        <v>0</v>
      </c>
      <c r="P58" s="30">
        <f t="shared" si="6"/>
        <v>2</v>
      </c>
    </row>
    <row r="59" spans="1:16" s="8" customFormat="1" ht="15.95" customHeight="1" x14ac:dyDescent="0.2">
      <c r="A59" s="21">
        <v>48</v>
      </c>
      <c r="B59" s="22" t="s">
        <v>390</v>
      </c>
      <c r="C59" s="23" t="s">
        <v>48</v>
      </c>
      <c r="D59" s="24" t="s">
        <v>391</v>
      </c>
      <c r="E59" s="10"/>
      <c r="F59" s="29" t="str">
        <f t="shared" si="0"/>
        <v>Không XL</v>
      </c>
      <c r="G59" s="28">
        <f t="shared" si="1"/>
        <v>60</v>
      </c>
      <c r="H59" s="29" t="str">
        <f t="shared" si="2"/>
        <v>TB</v>
      </c>
      <c r="I59" s="41">
        <v>4.3</v>
      </c>
      <c r="J59" s="31"/>
      <c r="K59" s="30">
        <v>2</v>
      </c>
      <c r="L59" s="30">
        <v>0</v>
      </c>
      <c r="M59" s="30">
        <f t="shared" si="3"/>
        <v>50</v>
      </c>
      <c r="N59" s="30">
        <f t="shared" si="4"/>
        <v>10</v>
      </c>
      <c r="O59" s="30">
        <f t="shared" si="5"/>
        <v>0</v>
      </c>
      <c r="P59" s="30">
        <f t="shared" si="6"/>
        <v>0</v>
      </c>
    </row>
    <row r="60" spans="1:16" s="8" customFormat="1" ht="15.95" customHeight="1" x14ac:dyDescent="0.2">
      <c r="A60" s="21">
        <v>49</v>
      </c>
      <c r="B60" s="22" t="s">
        <v>392</v>
      </c>
      <c r="C60" s="23" t="s">
        <v>393</v>
      </c>
      <c r="D60" s="24" t="s">
        <v>153</v>
      </c>
      <c r="E60" s="10"/>
      <c r="F60" s="29" t="str">
        <f t="shared" si="0"/>
        <v>Không XL</v>
      </c>
      <c r="G60" s="28">
        <v>0</v>
      </c>
      <c r="H60" s="29" t="str">
        <f t="shared" si="2"/>
        <v>Không XL</v>
      </c>
      <c r="I60" s="43">
        <v>1.01</v>
      </c>
      <c r="J60" s="31" t="s">
        <v>1118</v>
      </c>
      <c r="K60" s="30">
        <v>1</v>
      </c>
      <c r="L60" s="30">
        <v>0</v>
      </c>
      <c r="M60" s="30">
        <f t="shared" si="3"/>
        <v>30</v>
      </c>
      <c r="N60" s="30">
        <f t="shared" si="4"/>
        <v>5</v>
      </c>
      <c r="O60" s="30">
        <f t="shared" si="5"/>
        <v>0</v>
      </c>
      <c r="P60" s="30">
        <f t="shared" si="6"/>
        <v>0</v>
      </c>
    </row>
    <row r="61" spans="1:16" s="8" customFormat="1" ht="15.95" customHeight="1" x14ac:dyDescent="0.2">
      <c r="A61" s="21">
        <v>50</v>
      </c>
      <c r="B61" s="22" t="s">
        <v>394</v>
      </c>
      <c r="C61" s="23" t="s">
        <v>395</v>
      </c>
      <c r="D61" s="24" t="s">
        <v>396</v>
      </c>
      <c r="E61" s="10"/>
      <c r="F61" s="29" t="str">
        <f t="shared" si="0"/>
        <v>Không XL</v>
      </c>
      <c r="G61" s="28">
        <f t="shared" si="1"/>
        <v>50</v>
      </c>
      <c r="H61" s="29" t="str">
        <f t="shared" si="2"/>
        <v>TB</v>
      </c>
      <c r="I61" s="41">
        <v>3.38</v>
      </c>
      <c r="J61" s="31"/>
      <c r="K61" s="30">
        <v>2</v>
      </c>
      <c r="L61" s="30">
        <v>0</v>
      </c>
      <c r="M61" s="30">
        <f t="shared" si="3"/>
        <v>40</v>
      </c>
      <c r="N61" s="30">
        <f t="shared" si="4"/>
        <v>10</v>
      </c>
      <c r="O61" s="30">
        <f t="shared" si="5"/>
        <v>0</v>
      </c>
      <c r="P61" s="30">
        <f t="shared" si="6"/>
        <v>0</v>
      </c>
    </row>
    <row r="62" spans="1:16" ht="18" customHeight="1" x14ac:dyDescent="0.25">
      <c r="C62" s="62" t="s">
        <v>11</v>
      </c>
      <c r="D62" s="62"/>
      <c r="E62" s="62"/>
      <c r="F62" s="62"/>
      <c r="G62" s="62"/>
      <c r="H62" s="62"/>
      <c r="I62" s="62"/>
      <c r="J62" s="62"/>
    </row>
    <row r="63" spans="1:16" ht="17.100000000000001" customHeight="1" x14ac:dyDescent="0.25">
      <c r="C63" s="63" t="s">
        <v>12</v>
      </c>
      <c r="D63" s="11"/>
      <c r="E63" s="64" t="s">
        <v>6</v>
      </c>
      <c r="F63" s="65"/>
      <c r="G63" s="64" t="s">
        <v>7</v>
      </c>
      <c r="H63" s="65"/>
      <c r="I63" s="33"/>
      <c r="J63" s="63" t="s">
        <v>8</v>
      </c>
    </row>
    <row r="64" spans="1:16" s="8" customFormat="1" ht="17.100000000000001" customHeight="1" x14ac:dyDescent="0.2">
      <c r="C64" s="63"/>
      <c r="D64" s="12"/>
      <c r="E64" s="9" t="s">
        <v>13</v>
      </c>
      <c r="F64" s="13" t="s">
        <v>14</v>
      </c>
      <c r="G64" s="9" t="s">
        <v>13</v>
      </c>
      <c r="H64" s="13" t="s">
        <v>14</v>
      </c>
      <c r="I64" s="13"/>
      <c r="J64" s="63"/>
    </row>
    <row r="65" spans="1:10" ht="17.100000000000001" customHeight="1" x14ac:dyDescent="0.25">
      <c r="C65" s="14" t="s">
        <v>15</v>
      </c>
      <c r="D65" s="35"/>
      <c r="E65" s="15">
        <f>COUNTIF(F12:F61,"XS")</f>
        <v>0</v>
      </c>
      <c r="F65" s="16">
        <f>E65*100/$A$61</f>
        <v>0</v>
      </c>
      <c r="G65" s="15">
        <f>COUNTIF(H12:H61,"XS")</f>
        <v>0</v>
      </c>
      <c r="H65" s="16">
        <f>G65*100/$A$61</f>
        <v>0</v>
      </c>
      <c r="I65" s="16"/>
      <c r="J65" s="17"/>
    </row>
    <row r="66" spans="1:10" ht="17.100000000000001" customHeight="1" x14ac:dyDescent="0.25">
      <c r="C66" s="14" t="s">
        <v>16</v>
      </c>
      <c r="D66" s="35"/>
      <c r="E66" s="15">
        <f>COUNTIF(F12:F61,"Tốt")</f>
        <v>0</v>
      </c>
      <c r="F66" s="16">
        <f t="shared" ref="F66:F70" si="7">E66*100/$A$61</f>
        <v>0</v>
      </c>
      <c r="G66" s="15">
        <f>COUNTIF(H12:H61,"Tốt")</f>
        <v>1</v>
      </c>
      <c r="H66" s="16">
        <f t="shared" ref="H66:H70" si="8">G66*100/$A$61</f>
        <v>2</v>
      </c>
      <c r="I66" s="16"/>
      <c r="J66" s="17"/>
    </row>
    <row r="67" spans="1:10" ht="17.100000000000001" customHeight="1" x14ac:dyDescent="0.25">
      <c r="C67" s="14" t="s">
        <v>17</v>
      </c>
      <c r="D67" s="35"/>
      <c r="E67" s="15">
        <f>COUNTIF(F12:F61,"Khá")</f>
        <v>0</v>
      </c>
      <c r="F67" s="16">
        <f t="shared" si="7"/>
        <v>0</v>
      </c>
      <c r="G67" s="15">
        <f>COUNTIF(H12:H61,"Khá")</f>
        <v>10</v>
      </c>
      <c r="H67" s="16">
        <f t="shared" si="8"/>
        <v>20</v>
      </c>
      <c r="I67" s="16"/>
      <c r="J67" s="17"/>
    </row>
    <row r="68" spans="1:10" ht="17.100000000000001" customHeight="1" x14ac:dyDescent="0.25">
      <c r="C68" s="14" t="s">
        <v>18</v>
      </c>
      <c r="D68" s="35"/>
      <c r="E68" s="15">
        <f>COUNTIF(F12:F61,"TB")</f>
        <v>0</v>
      </c>
      <c r="F68" s="16">
        <f t="shared" si="7"/>
        <v>0</v>
      </c>
      <c r="G68" s="15">
        <f>COUNTIF(H12:H61,"TB")</f>
        <v>37</v>
      </c>
      <c r="H68" s="16">
        <f t="shared" si="8"/>
        <v>74</v>
      </c>
      <c r="I68" s="16"/>
      <c r="J68" s="17"/>
    </row>
    <row r="69" spans="1:10" ht="17.100000000000001" customHeight="1" x14ac:dyDescent="0.25">
      <c r="C69" s="14" t="s">
        <v>19</v>
      </c>
      <c r="D69" s="35"/>
      <c r="E69" s="15">
        <f>COUNTIF(F12:F61,"Yếu")</f>
        <v>0</v>
      </c>
      <c r="F69" s="16">
        <f t="shared" si="7"/>
        <v>0</v>
      </c>
      <c r="G69" s="15">
        <f>COUNTIF(H12:H61,"Yếu")</f>
        <v>0</v>
      </c>
      <c r="H69" s="16">
        <f t="shared" si="8"/>
        <v>0</v>
      </c>
      <c r="I69" s="16"/>
      <c r="J69" s="17"/>
    </row>
    <row r="70" spans="1:10" ht="17.100000000000001" customHeight="1" x14ac:dyDescent="0.25">
      <c r="C70" s="14" t="s">
        <v>25</v>
      </c>
      <c r="D70" s="35"/>
      <c r="E70" s="15">
        <f>COUNTIF(F12:F61,"Không XL")</f>
        <v>50</v>
      </c>
      <c r="F70" s="16">
        <f t="shared" si="7"/>
        <v>100</v>
      </c>
      <c r="G70" s="15">
        <f>COUNTIF(H12:H61,"Không XL")</f>
        <v>2</v>
      </c>
      <c r="H70" s="16">
        <f t="shared" si="8"/>
        <v>4</v>
      </c>
      <c r="I70" s="16"/>
      <c r="J70" s="17"/>
    </row>
    <row r="71" spans="1:10" ht="9.9499999999999993" customHeight="1" x14ac:dyDescent="0.25">
      <c r="C71" s="18"/>
      <c r="D71" s="18"/>
      <c r="F71" s="19"/>
    </row>
    <row r="72" spans="1:10" ht="17.100000000000001" customHeight="1" x14ac:dyDescent="0.25">
      <c r="E72" s="66" t="s">
        <v>24</v>
      </c>
      <c r="F72" s="66"/>
      <c r="G72" s="66"/>
      <c r="H72" s="66"/>
      <c r="I72" s="66"/>
      <c r="J72" s="66"/>
    </row>
    <row r="73" spans="1:10" ht="17.100000000000001" customHeight="1" x14ac:dyDescent="0.25">
      <c r="A73" s="48" t="s">
        <v>27</v>
      </c>
      <c r="B73" s="48"/>
      <c r="C73" s="48"/>
      <c r="D73" s="48"/>
      <c r="E73" s="48"/>
      <c r="F73" s="48" t="s">
        <v>6</v>
      </c>
      <c r="G73" s="48"/>
      <c r="H73" s="48"/>
      <c r="I73" s="32"/>
      <c r="J73" s="20" t="s">
        <v>20</v>
      </c>
    </row>
    <row r="74" spans="1:10" ht="17.100000000000001" customHeight="1" x14ac:dyDescent="0.25"/>
    <row r="75" spans="1:10" ht="17.100000000000001" customHeight="1" x14ac:dyDescent="0.25"/>
    <row r="76" spans="1:10" ht="17.100000000000001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sheetProtection algorithmName="SHA-512" hashValue="aZWq8qMVSMEO7ZQvkbQ2bRW8Q7I+u0FoTIe6FYjlYaA5G4RCX51lATeflig9HFfYBU8lUJ+j/US7rwpzYW2cKQ==" saltValue="LxlHvYk8jUHpPLhoeIxFfg==" spinCount="100000" sheet="1" objects="1" scenarios="1"/>
  <mergeCells count="24">
    <mergeCell ref="A73:E73"/>
    <mergeCell ref="F73:H73"/>
    <mergeCell ref="C62:J62"/>
    <mergeCell ref="C63:C64"/>
    <mergeCell ref="E63:F63"/>
    <mergeCell ref="G63:H63"/>
    <mergeCell ref="J63:J64"/>
    <mergeCell ref="E72:J72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61">
    <cfRule type="cellIs" dxfId="99" priority="7" stopIfTrue="1" operator="equal">
      <formula>"SVG"</formula>
    </cfRule>
    <cfRule type="cellIs" dxfId="98" priority="8" stopIfTrue="1" operator="equal">
      <formula>"SVXS"</formula>
    </cfRule>
  </conditionalFormatting>
  <conditionalFormatting sqref="H12:H61">
    <cfRule type="cellIs" dxfId="97" priority="3" operator="equal">
      <formula>"Yếu"</formula>
    </cfRule>
    <cfRule type="cellIs" dxfId="96" priority="5" stopIfTrue="1" operator="equal">
      <formula>"SVG"</formula>
    </cfRule>
    <cfRule type="cellIs" dxfId="95" priority="6" stopIfTrue="1" operator="equal">
      <formula>"SVXS"</formula>
    </cfRule>
  </conditionalFormatting>
  <conditionalFormatting sqref="I12:I61">
    <cfRule type="cellIs" dxfId="94" priority="1" stopIfTrue="1" operator="lessThan">
      <formula>2</formula>
    </cfRule>
    <cfRule type="cellIs" dxfId="93" priority="2" stopIfTrue="1" operator="greaterThanOrEqual">
      <formula>7</formula>
    </cfRule>
  </conditionalFormatting>
  <conditionalFormatting sqref="O12:O61">
    <cfRule type="cellIs" dxfId="92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topLeftCell="A7" zoomScaleNormal="100" workbookViewId="0">
      <selection activeCell="K4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502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398</v>
      </c>
      <c r="C12" s="23" t="s">
        <v>83</v>
      </c>
      <c r="D12" s="24" t="s">
        <v>399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8" si="0">SUM(M12:P12)</f>
        <v>59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5.81</v>
      </c>
      <c r="J12" s="31" t="s">
        <v>1119</v>
      </c>
      <c r="K12" s="30">
        <v>0</v>
      </c>
      <c r="L12" s="30">
        <v>1</v>
      </c>
      <c r="M12" s="30">
        <f>IF(I12&gt;=9,55,IF(I12&gt;=8,54,IF(I12&gt;=7,53,IF(I12&gt;=6,52,IF(I12&gt;=5.5,51,IF(I12&gt;=4,50,IF(I12&gt;=3,40,30)))))))</f>
        <v>51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6</v>
      </c>
      <c r="P12" s="30">
        <f>IF(L12&lt;=5,L12*2,10)</f>
        <v>2</v>
      </c>
    </row>
    <row r="13" spans="1:21" s="8" customFormat="1" ht="15.95" customHeight="1" x14ac:dyDescent="0.2">
      <c r="A13" s="21">
        <v>2</v>
      </c>
      <c r="B13" s="22" t="s">
        <v>400</v>
      </c>
      <c r="C13" s="23" t="s">
        <v>401</v>
      </c>
      <c r="D13" s="24" t="s">
        <v>187</v>
      </c>
      <c r="E13" s="10"/>
      <c r="F13" s="29" t="str">
        <f t="shared" ref="F13:F58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56</v>
      </c>
      <c r="H13" s="29" t="str">
        <f t="shared" ref="H13:H58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5.96</v>
      </c>
      <c r="J13" s="31"/>
      <c r="K13" s="30">
        <v>1</v>
      </c>
      <c r="L13" s="30">
        <v>0</v>
      </c>
      <c r="M13" s="30">
        <f t="shared" ref="M13:M58" si="3">IF(I13&gt;=9,55,IF(I13&gt;=8,54,IF(I13&gt;=7,53,IF(I13&gt;=6,52,IF(I13&gt;=5.5,51,IF(I13&gt;=4,50,IF(I13&gt;=3,40,30)))))))</f>
        <v>51</v>
      </c>
      <c r="N13" s="30">
        <f t="shared" ref="N13:N58" si="4">IF(K13&lt;=5,K13*5,25)</f>
        <v>5</v>
      </c>
      <c r="O13" s="30">
        <f t="shared" ref="O13:O58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8" si="6">IF(L13&lt;=5,L13*2,10)</f>
        <v>0</v>
      </c>
    </row>
    <row r="14" spans="1:21" s="8" customFormat="1" ht="15.95" customHeight="1" x14ac:dyDescent="0.2">
      <c r="A14" s="21">
        <v>3</v>
      </c>
      <c r="B14" s="22" t="s">
        <v>402</v>
      </c>
      <c r="C14" s="23" t="s">
        <v>403</v>
      </c>
      <c r="D14" s="24" t="s">
        <v>187</v>
      </c>
      <c r="E14" s="10"/>
      <c r="F14" s="29" t="str">
        <f t="shared" si="1"/>
        <v>Không XL</v>
      </c>
      <c r="G14" s="28">
        <f t="shared" si="0"/>
        <v>52</v>
      </c>
      <c r="H14" s="29" t="str">
        <f t="shared" si="2"/>
        <v>TB</v>
      </c>
      <c r="I14" s="41">
        <v>6.01</v>
      </c>
      <c r="J14" s="31"/>
      <c r="K14" s="30">
        <v>0</v>
      </c>
      <c r="L14" s="30">
        <v>0</v>
      </c>
      <c r="M14" s="30">
        <f t="shared" si="3"/>
        <v>52</v>
      </c>
      <c r="N14" s="30">
        <f t="shared" si="4"/>
        <v>0</v>
      </c>
      <c r="O14" s="30">
        <f t="shared" si="5"/>
        <v>0</v>
      </c>
      <c r="P14" s="30">
        <f t="shared" si="6"/>
        <v>0</v>
      </c>
    </row>
    <row r="15" spans="1:21" s="8" customFormat="1" ht="15.95" customHeight="1" x14ac:dyDescent="0.2">
      <c r="A15" s="21">
        <v>4</v>
      </c>
      <c r="B15" s="22" t="s">
        <v>404</v>
      </c>
      <c r="C15" s="23" t="s">
        <v>405</v>
      </c>
      <c r="D15" s="24" t="s">
        <v>406</v>
      </c>
      <c r="E15" s="10"/>
      <c r="F15" s="29" t="str">
        <f t="shared" si="1"/>
        <v>Không XL</v>
      </c>
      <c r="G15" s="28">
        <f t="shared" si="0"/>
        <v>52</v>
      </c>
      <c r="H15" s="29" t="str">
        <f t="shared" si="2"/>
        <v>TB</v>
      </c>
      <c r="I15" s="41">
        <v>4.58</v>
      </c>
      <c r="J15" s="31"/>
      <c r="K15" s="30">
        <v>0</v>
      </c>
      <c r="L15" s="30">
        <v>1</v>
      </c>
      <c r="M15" s="30">
        <f t="shared" si="3"/>
        <v>50</v>
      </c>
      <c r="N15" s="30">
        <f t="shared" si="4"/>
        <v>0</v>
      </c>
      <c r="O15" s="30">
        <f t="shared" si="5"/>
        <v>0</v>
      </c>
      <c r="P15" s="30">
        <f t="shared" si="6"/>
        <v>2</v>
      </c>
    </row>
    <row r="16" spans="1:21" s="8" customFormat="1" ht="15.95" customHeight="1" x14ac:dyDescent="0.2">
      <c r="A16" s="21">
        <v>5</v>
      </c>
      <c r="B16" s="22" t="s">
        <v>407</v>
      </c>
      <c r="C16" s="23" t="s">
        <v>408</v>
      </c>
      <c r="D16" s="24" t="s">
        <v>189</v>
      </c>
      <c r="E16" s="10"/>
      <c r="F16" s="29" t="str">
        <f t="shared" si="1"/>
        <v>Không XL</v>
      </c>
      <c r="G16" s="28">
        <v>0</v>
      </c>
      <c r="H16" s="29" t="str">
        <f t="shared" si="2"/>
        <v>Không XL</v>
      </c>
      <c r="I16" s="43">
        <v>0.64</v>
      </c>
      <c r="J16" s="31" t="s">
        <v>1118</v>
      </c>
      <c r="K16" s="30">
        <v>1</v>
      </c>
      <c r="L16" s="30">
        <v>0</v>
      </c>
      <c r="M16" s="30">
        <f t="shared" si="3"/>
        <v>30</v>
      </c>
      <c r="N16" s="30">
        <f t="shared" si="4"/>
        <v>5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409</v>
      </c>
      <c r="C17" s="23" t="s">
        <v>410</v>
      </c>
      <c r="D17" s="24" t="s">
        <v>411</v>
      </c>
      <c r="E17" s="10"/>
      <c r="F17" s="29" t="str">
        <f t="shared" si="1"/>
        <v>Không XL</v>
      </c>
      <c r="G17" s="28">
        <f t="shared" si="0"/>
        <v>57</v>
      </c>
      <c r="H17" s="29" t="str">
        <f t="shared" si="2"/>
        <v>TB</v>
      </c>
      <c r="I17" s="41">
        <v>4.99</v>
      </c>
      <c r="J17" s="31"/>
      <c r="K17" s="30">
        <v>1</v>
      </c>
      <c r="L17" s="30">
        <v>1</v>
      </c>
      <c r="M17" s="30">
        <f t="shared" si="3"/>
        <v>50</v>
      </c>
      <c r="N17" s="30">
        <f t="shared" si="4"/>
        <v>5</v>
      </c>
      <c r="O17" s="30">
        <f t="shared" si="5"/>
        <v>0</v>
      </c>
      <c r="P17" s="30">
        <f t="shared" si="6"/>
        <v>2</v>
      </c>
    </row>
    <row r="18" spans="1:16" s="8" customFormat="1" ht="15.95" customHeight="1" x14ac:dyDescent="0.2">
      <c r="A18" s="21">
        <v>7</v>
      </c>
      <c r="B18" s="22" t="s">
        <v>412</v>
      </c>
      <c r="C18" s="23" t="s">
        <v>413</v>
      </c>
      <c r="D18" s="24" t="s">
        <v>60</v>
      </c>
      <c r="E18" s="10"/>
      <c r="F18" s="29" t="str">
        <f t="shared" si="1"/>
        <v>Không XL</v>
      </c>
      <c r="G18" s="28">
        <f t="shared" si="0"/>
        <v>54</v>
      </c>
      <c r="H18" s="29" t="str">
        <f t="shared" si="2"/>
        <v>TB</v>
      </c>
      <c r="I18" s="41">
        <v>6.39</v>
      </c>
      <c r="J18" s="31"/>
      <c r="K18" s="30">
        <v>0</v>
      </c>
      <c r="L18" s="30">
        <v>1</v>
      </c>
      <c r="M18" s="30">
        <f t="shared" si="3"/>
        <v>52</v>
      </c>
      <c r="N18" s="30">
        <f t="shared" si="4"/>
        <v>0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414</v>
      </c>
      <c r="C19" s="23" t="s">
        <v>415</v>
      </c>
      <c r="D19" s="24" t="s">
        <v>60</v>
      </c>
      <c r="E19" s="10"/>
      <c r="F19" s="29" t="str">
        <f t="shared" si="1"/>
        <v>Không XL</v>
      </c>
      <c r="G19" s="28">
        <f t="shared" si="0"/>
        <v>78</v>
      </c>
      <c r="H19" s="29" t="str">
        <f t="shared" si="2"/>
        <v>Khá</v>
      </c>
      <c r="I19" s="42">
        <v>7.25</v>
      </c>
      <c r="J19" s="31" t="s">
        <v>1119</v>
      </c>
      <c r="K19" s="30">
        <v>3</v>
      </c>
      <c r="L19" s="30">
        <v>2</v>
      </c>
      <c r="M19" s="30">
        <f t="shared" si="3"/>
        <v>53</v>
      </c>
      <c r="N19" s="30">
        <f t="shared" si="4"/>
        <v>15</v>
      </c>
      <c r="O19" s="30">
        <f t="shared" si="5"/>
        <v>6</v>
      </c>
      <c r="P19" s="30">
        <f t="shared" si="6"/>
        <v>4</v>
      </c>
    </row>
    <row r="20" spans="1:16" s="8" customFormat="1" ht="15.95" customHeight="1" x14ac:dyDescent="0.2">
      <c r="A20" s="21">
        <v>9</v>
      </c>
      <c r="B20" s="22" t="s">
        <v>416</v>
      </c>
      <c r="C20" s="23" t="s">
        <v>417</v>
      </c>
      <c r="D20" s="24" t="s">
        <v>64</v>
      </c>
      <c r="E20" s="10"/>
      <c r="F20" s="29" t="str">
        <f t="shared" si="1"/>
        <v>Không XL</v>
      </c>
      <c r="G20" s="28">
        <f t="shared" si="0"/>
        <v>54</v>
      </c>
      <c r="H20" s="29" t="str">
        <f t="shared" si="2"/>
        <v>TB</v>
      </c>
      <c r="I20" s="41">
        <v>6.06</v>
      </c>
      <c r="J20" s="31"/>
      <c r="K20" s="30">
        <v>0</v>
      </c>
      <c r="L20" s="30">
        <v>1</v>
      </c>
      <c r="M20" s="30">
        <f t="shared" si="3"/>
        <v>52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5.95" customHeight="1" x14ac:dyDescent="0.2">
      <c r="A21" s="21">
        <v>10</v>
      </c>
      <c r="B21" s="22" t="s">
        <v>418</v>
      </c>
      <c r="C21" s="23" t="s">
        <v>419</v>
      </c>
      <c r="D21" s="24" t="s">
        <v>213</v>
      </c>
      <c r="E21" s="10"/>
      <c r="F21" s="29" t="str">
        <f t="shared" si="1"/>
        <v>Không XL</v>
      </c>
      <c r="G21" s="28">
        <f t="shared" si="0"/>
        <v>59</v>
      </c>
      <c r="H21" s="29" t="str">
        <f t="shared" si="2"/>
        <v>TB</v>
      </c>
      <c r="I21" s="42">
        <v>7.01</v>
      </c>
      <c r="J21" s="31"/>
      <c r="K21" s="30">
        <v>0</v>
      </c>
      <c r="L21" s="30">
        <v>3</v>
      </c>
      <c r="M21" s="30">
        <f t="shared" si="3"/>
        <v>53</v>
      </c>
      <c r="N21" s="30">
        <f t="shared" si="4"/>
        <v>0</v>
      </c>
      <c r="O21" s="30">
        <f t="shared" si="5"/>
        <v>0</v>
      </c>
      <c r="P21" s="30">
        <f t="shared" si="6"/>
        <v>6</v>
      </c>
    </row>
    <row r="22" spans="1:16" s="8" customFormat="1" ht="15.95" customHeight="1" x14ac:dyDescent="0.2">
      <c r="A22" s="21">
        <v>11</v>
      </c>
      <c r="B22" s="22" t="s">
        <v>420</v>
      </c>
      <c r="C22" s="23" t="s">
        <v>421</v>
      </c>
      <c r="D22" s="24" t="s">
        <v>213</v>
      </c>
      <c r="E22" s="10"/>
      <c r="F22" s="29" t="str">
        <f t="shared" si="1"/>
        <v>Không XL</v>
      </c>
      <c r="G22" s="28">
        <f t="shared" si="0"/>
        <v>59</v>
      </c>
      <c r="H22" s="29" t="str">
        <f t="shared" si="2"/>
        <v>TB</v>
      </c>
      <c r="I22" s="41">
        <v>6.22</v>
      </c>
      <c r="J22" s="31"/>
      <c r="K22" s="30">
        <v>1</v>
      </c>
      <c r="L22" s="30">
        <v>1</v>
      </c>
      <c r="M22" s="30">
        <f t="shared" si="3"/>
        <v>52</v>
      </c>
      <c r="N22" s="30">
        <f t="shared" si="4"/>
        <v>5</v>
      </c>
      <c r="O22" s="30">
        <f t="shared" si="5"/>
        <v>0</v>
      </c>
      <c r="P22" s="30">
        <f t="shared" si="6"/>
        <v>2</v>
      </c>
    </row>
    <row r="23" spans="1:16" s="8" customFormat="1" ht="15.95" customHeight="1" x14ac:dyDescent="0.2">
      <c r="A23" s="21">
        <v>12</v>
      </c>
      <c r="B23" s="22" t="s">
        <v>422</v>
      </c>
      <c r="C23" s="23" t="s">
        <v>423</v>
      </c>
      <c r="D23" s="24" t="s">
        <v>323</v>
      </c>
      <c r="E23" s="10"/>
      <c r="F23" s="29" t="str">
        <f t="shared" si="1"/>
        <v>Không XL</v>
      </c>
      <c r="G23" s="28">
        <f t="shared" si="0"/>
        <v>52</v>
      </c>
      <c r="H23" s="29" t="str">
        <f t="shared" si="2"/>
        <v>TB</v>
      </c>
      <c r="I23" s="41">
        <v>6.55</v>
      </c>
      <c r="J23" s="31"/>
      <c r="K23" s="30">
        <v>0</v>
      </c>
      <c r="L23" s="30">
        <v>0</v>
      </c>
      <c r="M23" s="30">
        <f t="shared" si="3"/>
        <v>52</v>
      </c>
      <c r="N23" s="30">
        <f t="shared" si="4"/>
        <v>0</v>
      </c>
      <c r="O23" s="30">
        <f t="shared" si="5"/>
        <v>0</v>
      </c>
      <c r="P23" s="30">
        <f t="shared" si="6"/>
        <v>0</v>
      </c>
    </row>
    <row r="24" spans="1:16" s="8" customFormat="1" ht="15.95" customHeight="1" x14ac:dyDescent="0.2">
      <c r="A24" s="21">
        <v>13</v>
      </c>
      <c r="B24" s="22" t="s">
        <v>424</v>
      </c>
      <c r="C24" s="23" t="s">
        <v>425</v>
      </c>
      <c r="D24" s="24" t="s">
        <v>323</v>
      </c>
      <c r="E24" s="10"/>
      <c r="F24" s="29" t="str">
        <f t="shared" si="1"/>
        <v>Không XL</v>
      </c>
      <c r="G24" s="28">
        <f t="shared" si="0"/>
        <v>76</v>
      </c>
      <c r="H24" s="29" t="str">
        <f t="shared" si="2"/>
        <v>Khá</v>
      </c>
      <c r="I24" s="42">
        <v>7.37</v>
      </c>
      <c r="J24" s="31" t="s">
        <v>1120</v>
      </c>
      <c r="K24" s="30">
        <v>3</v>
      </c>
      <c r="L24" s="30">
        <v>2</v>
      </c>
      <c r="M24" s="30">
        <f t="shared" si="3"/>
        <v>53</v>
      </c>
      <c r="N24" s="30">
        <f t="shared" si="4"/>
        <v>15</v>
      </c>
      <c r="O24" s="30">
        <f t="shared" si="5"/>
        <v>4</v>
      </c>
      <c r="P24" s="30">
        <f t="shared" si="6"/>
        <v>4</v>
      </c>
    </row>
    <row r="25" spans="1:16" s="8" customFormat="1" ht="15.95" customHeight="1" x14ac:dyDescent="0.2">
      <c r="A25" s="21">
        <v>14</v>
      </c>
      <c r="B25" s="22" t="s">
        <v>426</v>
      </c>
      <c r="C25" s="23" t="s">
        <v>68</v>
      </c>
      <c r="D25" s="24" t="s">
        <v>323</v>
      </c>
      <c r="E25" s="10"/>
      <c r="F25" s="29" t="str">
        <f t="shared" si="1"/>
        <v>Không XL</v>
      </c>
      <c r="G25" s="28">
        <f t="shared" si="0"/>
        <v>58</v>
      </c>
      <c r="H25" s="29" t="str">
        <f t="shared" si="2"/>
        <v>TB</v>
      </c>
      <c r="I25" s="42">
        <v>7.09</v>
      </c>
      <c r="J25" s="31"/>
      <c r="K25" s="30">
        <v>1</v>
      </c>
      <c r="L25" s="30">
        <v>0</v>
      </c>
      <c r="M25" s="30">
        <f t="shared" si="3"/>
        <v>53</v>
      </c>
      <c r="N25" s="30">
        <f t="shared" si="4"/>
        <v>5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427</v>
      </c>
      <c r="C26" s="23" t="s">
        <v>428</v>
      </c>
      <c r="D26" s="24" t="s">
        <v>429</v>
      </c>
      <c r="E26" s="10"/>
      <c r="F26" s="29" t="str">
        <f t="shared" si="1"/>
        <v>Không XL</v>
      </c>
      <c r="G26" s="28">
        <f t="shared" si="0"/>
        <v>58</v>
      </c>
      <c r="H26" s="29" t="str">
        <f t="shared" si="2"/>
        <v>TB</v>
      </c>
      <c r="I26" s="41">
        <v>6.95</v>
      </c>
      <c r="J26" s="31"/>
      <c r="K26" s="30">
        <v>0</v>
      </c>
      <c r="L26" s="30">
        <v>3</v>
      </c>
      <c r="M26" s="30">
        <f t="shared" si="3"/>
        <v>52</v>
      </c>
      <c r="N26" s="30">
        <f t="shared" si="4"/>
        <v>0</v>
      </c>
      <c r="O26" s="30">
        <f t="shared" si="5"/>
        <v>0</v>
      </c>
      <c r="P26" s="30">
        <f t="shared" si="6"/>
        <v>6</v>
      </c>
    </row>
    <row r="27" spans="1:16" s="8" customFormat="1" ht="15.95" customHeight="1" x14ac:dyDescent="0.2">
      <c r="A27" s="21">
        <v>16</v>
      </c>
      <c r="B27" s="22" t="s">
        <v>430</v>
      </c>
      <c r="C27" s="23" t="s">
        <v>431</v>
      </c>
      <c r="D27" s="24" t="s">
        <v>78</v>
      </c>
      <c r="E27" s="10"/>
      <c r="F27" s="29" t="str">
        <f t="shared" si="1"/>
        <v>Không XL</v>
      </c>
      <c r="G27" s="28">
        <f t="shared" si="0"/>
        <v>50</v>
      </c>
      <c r="H27" s="29" t="str">
        <f t="shared" si="2"/>
        <v>TB</v>
      </c>
      <c r="I27" s="41">
        <v>5.09</v>
      </c>
      <c r="J27" s="31"/>
      <c r="K27" s="30">
        <v>0</v>
      </c>
      <c r="L27" s="30">
        <v>0</v>
      </c>
      <c r="M27" s="30">
        <f t="shared" si="3"/>
        <v>50</v>
      </c>
      <c r="N27" s="30">
        <f t="shared" si="4"/>
        <v>0</v>
      </c>
      <c r="O27" s="30">
        <f t="shared" si="5"/>
        <v>0</v>
      </c>
      <c r="P27" s="30">
        <f t="shared" si="6"/>
        <v>0</v>
      </c>
    </row>
    <row r="28" spans="1:16" s="8" customFormat="1" ht="15.95" customHeight="1" x14ac:dyDescent="0.2">
      <c r="A28" s="21">
        <v>17</v>
      </c>
      <c r="B28" s="22" t="s">
        <v>432</v>
      </c>
      <c r="C28" s="23" t="s">
        <v>433</v>
      </c>
      <c r="D28" s="24" t="s">
        <v>87</v>
      </c>
      <c r="E28" s="10"/>
      <c r="F28" s="29" t="str">
        <f t="shared" si="1"/>
        <v>Không XL</v>
      </c>
      <c r="G28" s="28">
        <f t="shared" si="0"/>
        <v>57</v>
      </c>
      <c r="H28" s="29" t="str">
        <f t="shared" si="2"/>
        <v>TB</v>
      </c>
      <c r="I28" s="41">
        <v>5.0999999999999996</v>
      </c>
      <c r="J28" s="31"/>
      <c r="K28" s="30">
        <v>1</v>
      </c>
      <c r="L28" s="30">
        <v>1</v>
      </c>
      <c r="M28" s="30">
        <f t="shared" si="3"/>
        <v>50</v>
      </c>
      <c r="N28" s="30">
        <f t="shared" si="4"/>
        <v>5</v>
      </c>
      <c r="O28" s="30">
        <f t="shared" si="5"/>
        <v>0</v>
      </c>
      <c r="P28" s="30">
        <f t="shared" si="6"/>
        <v>2</v>
      </c>
    </row>
    <row r="29" spans="1:16" s="8" customFormat="1" ht="15.95" customHeight="1" x14ac:dyDescent="0.2">
      <c r="A29" s="21">
        <v>18</v>
      </c>
      <c r="B29" s="22" t="s">
        <v>434</v>
      </c>
      <c r="C29" s="23" t="s">
        <v>435</v>
      </c>
      <c r="D29" s="24" t="s">
        <v>436</v>
      </c>
      <c r="E29" s="10"/>
      <c r="F29" s="29" t="str">
        <f t="shared" si="1"/>
        <v>Không XL</v>
      </c>
      <c r="G29" s="28">
        <f t="shared" si="0"/>
        <v>62</v>
      </c>
      <c r="H29" s="29" t="str">
        <f t="shared" si="2"/>
        <v>TB</v>
      </c>
      <c r="I29" s="42">
        <v>7.37</v>
      </c>
      <c r="J29" s="31"/>
      <c r="K29" s="30">
        <v>1</v>
      </c>
      <c r="L29" s="30">
        <v>2</v>
      </c>
      <c r="M29" s="30">
        <f t="shared" si="3"/>
        <v>53</v>
      </c>
      <c r="N29" s="30">
        <f t="shared" si="4"/>
        <v>5</v>
      </c>
      <c r="O29" s="30">
        <f t="shared" si="5"/>
        <v>0</v>
      </c>
      <c r="P29" s="30">
        <f t="shared" si="6"/>
        <v>4</v>
      </c>
    </row>
    <row r="30" spans="1:16" s="8" customFormat="1" ht="15.95" customHeight="1" x14ac:dyDescent="0.2">
      <c r="A30" s="21">
        <v>19</v>
      </c>
      <c r="B30" s="22" t="s">
        <v>437</v>
      </c>
      <c r="C30" s="23" t="s">
        <v>438</v>
      </c>
      <c r="D30" s="24" t="s">
        <v>439</v>
      </c>
      <c r="E30" s="10"/>
      <c r="F30" s="29" t="str">
        <f t="shared" si="1"/>
        <v>Không XL</v>
      </c>
      <c r="G30" s="28">
        <f t="shared" si="0"/>
        <v>52</v>
      </c>
      <c r="H30" s="29" t="str">
        <f t="shared" si="2"/>
        <v>TB</v>
      </c>
      <c r="I30" s="41">
        <v>4.18</v>
      </c>
      <c r="J30" s="31"/>
      <c r="K30" s="30">
        <v>0</v>
      </c>
      <c r="L30" s="30">
        <v>1</v>
      </c>
      <c r="M30" s="30">
        <f t="shared" si="3"/>
        <v>50</v>
      </c>
      <c r="N30" s="30">
        <f t="shared" si="4"/>
        <v>0</v>
      </c>
      <c r="O30" s="30">
        <f t="shared" si="5"/>
        <v>0</v>
      </c>
      <c r="P30" s="30">
        <f t="shared" si="6"/>
        <v>2</v>
      </c>
    </row>
    <row r="31" spans="1:16" s="8" customFormat="1" ht="15.95" customHeight="1" x14ac:dyDescent="0.2">
      <c r="A31" s="21">
        <v>20</v>
      </c>
      <c r="B31" s="22" t="s">
        <v>440</v>
      </c>
      <c r="C31" s="23" t="s">
        <v>441</v>
      </c>
      <c r="D31" s="24" t="s">
        <v>442</v>
      </c>
      <c r="E31" s="10"/>
      <c r="F31" s="29" t="str">
        <f t="shared" si="1"/>
        <v>Không XL</v>
      </c>
      <c r="G31" s="28">
        <f t="shared" si="0"/>
        <v>50</v>
      </c>
      <c r="H31" s="29" t="str">
        <f t="shared" si="2"/>
        <v>TB</v>
      </c>
      <c r="I31" s="41">
        <v>5</v>
      </c>
      <c r="J31" s="31"/>
      <c r="K31" s="30">
        <v>0</v>
      </c>
      <c r="L31" s="30">
        <v>0</v>
      </c>
      <c r="M31" s="30">
        <f t="shared" si="3"/>
        <v>50</v>
      </c>
      <c r="N31" s="30">
        <f t="shared" si="4"/>
        <v>0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443</v>
      </c>
      <c r="C32" s="23" t="s">
        <v>53</v>
      </c>
      <c r="D32" s="24" t="s">
        <v>99</v>
      </c>
      <c r="E32" s="10"/>
      <c r="F32" s="29" t="str">
        <f t="shared" si="1"/>
        <v>Không XL</v>
      </c>
      <c r="G32" s="28">
        <f t="shared" si="0"/>
        <v>75</v>
      </c>
      <c r="H32" s="29" t="str">
        <f t="shared" si="2"/>
        <v>Khá</v>
      </c>
      <c r="I32" s="42">
        <v>8.11</v>
      </c>
      <c r="J32" s="31"/>
      <c r="K32" s="30">
        <v>3</v>
      </c>
      <c r="L32" s="30">
        <v>3</v>
      </c>
      <c r="M32" s="30">
        <f t="shared" si="3"/>
        <v>54</v>
      </c>
      <c r="N32" s="30">
        <f t="shared" si="4"/>
        <v>15</v>
      </c>
      <c r="O32" s="30">
        <f t="shared" si="5"/>
        <v>0</v>
      </c>
      <c r="P32" s="30">
        <f t="shared" si="6"/>
        <v>6</v>
      </c>
    </row>
    <row r="33" spans="1:16" s="8" customFormat="1" ht="15.95" customHeight="1" x14ac:dyDescent="0.2">
      <c r="A33" s="21">
        <v>22</v>
      </c>
      <c r="B33" s="22" t="s">
        <v>444</v>
      </c>
      <c r="C33" s="23" t="s">
        <v>445</v>
      </c>
      <c r="D33" s="24" t="s">
        <v>250</v>
      </c>
      <c r="E33" s="10"/>
      <c r="F33" s="29" t="str">
        <f t="shared" si="1"/>
        <v>Không XL</v>
      </c>
      <c r="G33" s="28">
        <v>0</v>
      </c>
      <c r="H33" s="29" t="str">
        <f t="shared" si="2"/>
        <v>Không XL</v>
      </c>
      <c r="I33" s="43">
        <v>0.95</v>
      </c>
      <c r="J33" s="31" t="s">
        <v>1118</v>
      </c>
      <c r="K33" s="30">
        <v>0</v>
      </c>
      <c r="L33" s="30">
        <v>0</v>
      </c>
      <c r="M33" s="30">
        <f t="shared" si="3"/>
        <v>30</v>
      </c>
      <c r="N33" s="30">
        <f t="shared" si="4"/>
        <v>0</v>
      </c>
      <c r="O33" s="30">
        <f t="shared" si="5"/>
        <v>0</v>
      </c>
      <c r="P33" s="30">
        <f t="shared" si="6"/>
        <v>0</v>
      </c>
    </row>
    <row r="34" spans="1:16" s="8" customFormat="1" ht="15.95" customHeight="1" x14ac:dyDescent="0.2">
      <c r="A34" s="21">
        <v>23</v>
      </c>
      <c r="B34" s="22" t="s">
        <v>446</v>
      </c>
      <c r="C34" s="23" t="s">
        <v>447</v>
      </c>
      <c r="D34" s="24" t="s">
        <v>448</v>
      </c>
      <c r="E34" s="10"/>
      <c r="F34" s="29" t="str">
        <f t="shared" si="1"/>
        <v>Không XL</v>
      </c>
      <c r="G34" s="28">
        <f t="shared" si="0"/>
        <v>57</v>
      </c>
      <c r="H34" s="29" t="str">
        <f t="shared" si="2"/>
        <v>TB</v>
      </c>
      <c r="I34" s="41">
        <v>6.84</v>
      </c>
      <c r="J34" s="31"/>
      <c r="K34" s="30">
        <v>1</v>
      </c>
      <c r="L34" s="30">
        <v>0</v>
      </c>
      <c r="M34" s="30">
        <f t="shared" si="3"/>
        <v>52</v>
      </c>
      <c r="N34" s="30">
        <f t="shared" si="4"/>
        <v>5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449</v>
      </c>
      <c r="C35" s="23" t="s">
        <v>450</v>
      </c>
      <c r="D35" s="24" t="s">
        <v>111</v>
      </c>
      <c r="E35" s="10"/>
      <c r="F35" s="29" t="str">
        <f t="shared" si="1"/>
        <v>Không XL</v>
      </c>
      <c r="G35" s="28">
        <f t="shared" si="0"/>
        <v>52</v>
      </c>
      <c r="H35" s="29" t="str">
        <f t="shared" si="2"/>
        <v>TB</v>
      </c>
      <c r="I35" s="41">
        <v>4.22</v>
      </c>
      <c r="J35" s="31"/>
      <c r="K35" s="30">
        <v>0</v>
      </c>
      <c r="L35" s="30">
        <v>1</v>
      </c>
      <c r="M35" s="30">
        <f t="shared" si="3"/>
        <v>50</v>
      </c>
      <c r="N35" s="30">
        <f t="shared" si="4"/>
        <v>0</v>
      </c>
      <c r="O35" s="30">
        <f t="shared" si="5"/>
        <v>0</v>
      </c>
      <c r="P35" s="30">
        <f t="shared" si="6"/>
        <v>2</v>
      </c>
    </row>
    <row r="36" spans="1:16" s="8" customFormat="1" ht="15.95" customHeight="1" x14ac:dyDescent="0.2">
      <c r="A36" s="21">
        <v>25</v>
      </c>
      <c r="B36" s="22" t="s">
        <v>451</v>
      </c>
      <c r="C36" s="23" t="s">
        <v>452</v>
      </c>
      <c r="D36" s="24" t="s">
        <v>119</v>
      </c>
      <c r="E36" s="10"/>
      <c r="F36" s="29" t="str">
        <f t="shared" si="1"/>
        <v>Không XL</v>
      </c>
      <c r="G36" s="28">
        <f t="shared" si="0"/>
        <v>61</v>
      </c>
      <c r="H36" s="29" t="str">
        <f t="shared" si="2"/>
        <v>TB</v>
      </c>
      <c r="I36" s="41">
        <v>6.64</v>
      </c>
      <c r="J36" s="31"/>
      <c r="K36" s="30">
        <v>1</v>
      </c>
      <c r="L36" s="30">
        <v>2</v>
      </c>
      <c r="M36" s="30">
        <f t="shared" si="3"/>
        <v>52</v>
      </c>
      <c r="N36" s="30">
        <f t="shared" si="4"/>
        <v>5</v>
      </c>
      <c r="O36" s="30">
        <f t="shared" si="5"/>
        <v>0</v>
      </c>
      <c r="P36" s="30">
        <f t="shared" si="6"/>
        <v>4</v>
      </c>
    </row>
    <row r="37" spans="1:16" s="8" customFormat="1" ht="15.95" customHeight="1" x14ac:dyDescent="0.2">
      <c r="A37" s="21">
        <v>26</v>
      </c>
      <c r="B37" s="22" t="s">
        <v>453</v>
      </c>
      <c r="C37" s="23" t="s">
        <v>454</v>
      </c>
      <c r="D37" s="24" t="s">
        <v>119</v>
      </c>
      <c r="E37" s="10"/>
      <c r="F37" s="29" t="str">
        <f t="shared" si="1"/>
        <v>Không XL</v>
      </c>
      <c r="G37" s="28">
        <f t="shared" si="0"/>
        <v>58</v>
      </c>
      <c r="H37" s="29" t="str">
        <f t="shared" si="2"/>
        <v>TB</v>
      </c>
      <c r="I37" s="41">
        <v>5.61</v>
      </c>
      <c r="J37" s="31"/>
      <c r="K37" s="30">
        <v>1</v>
      </c>
      <c r="L37" s="30">
        <v>1</v>
      </c>
      <c r="M37" s="30">
        <f t="shared" si="3"/>
        <v>51</v>
      </c>
      <c r="N37" s="30">
        <f t="shared" si="4"/>
        <v>5</v>
      </c>
      <c r="O37" s="30">
        <f t="shared" si="5"/>
        <v>0</v>
      </c>
      <c r="P37" s="30">
        <f t="shared" si="6"/>
        <v>2</v>
      </c>
    </row>
    <row r="38" spans="1:16" s="8" customFormat="1" ht="15.95" customHeight="1" x14ac:dyDescent="0.2">
      <c r="A38" s="21">
        <v>27</v>
      </c>
      <c r="B38" s="22" t="s">
        <v>455</v>
      </c>
      <c r="C38" s="23" t="s">
        <v>456</v>
      </c>
      <c r="D38" s="24" t="s">
        <v>122</v>
      </c>
      <c r="E38" s="10"/>
      <c r="F38" s="29" t="str">
        <f t="shared" si="1"/>
        <v>Không XL</v>
      </c>
      <c r="G38" s="28">
        <f t="shared" si="0"/>
        <v>52</v>
      </c>
      <c r="H38" s="29" t="str">
        <f t="shared" si="2"/>
        <v>TB</v>
      </c>
      <c r="I38" s="41">
        <v>4.24</v>
      </c>
      <c r="J38" s="31"/>
      <c r="K38" s="30">
        <v>0</v>
      </c>
      <c r="L38" s="30">
        <v>1</v>
      </c>
      <c r="M38" s="30">
        <f t="shared" si="3"/>
        <v>50</v>
      </c>
      <c r="N38" s="30">
        <f t="shared" si="4"/>
        <v>0</v>
      </c>
      <c r="O38" s="30">
        <f t="shared" si="5"/>
        <v>0</v>
      </c>
      <c r="P38" s="30">
        <f t="shared" si="6"/>
        <v>2</v>
      </c>
    </row>
    <row r="39" spans="1:16" s="8" customFormat="1" ht="15.95" customHeight="1" x14ac:dyDescent="0.2">
      <c r="A39" s="21">
        <v>28</v>
      </c>
      <c r="B39" s="22" t="s">
        <v>457</v>
      </c>
      <c r="C39" s="23" t="s">
        <v>281</v>
      </c>
      <c r="D39" s="24" t="s">
        <v>458</v>
      </c>
      <c r="E39" s="10"/>
      <c r="F39" s="29" t="str">
        <f t="shared" si="1"/>
        <v>Không XL</v>
      </c>
      <c r="G39" s="28">
        <f t="shared" si="0"/>
        <v>50</v>
      </c>
      <c r="H39" s="29" t="str">
        <f t="shared" si="2"/>
        <v>TB</v>
      </c>
      <c r="I39" s="41">
        <v>4.8600000000000003</v>
      </c>
      <c r="J39" s="31"/>
      <c r="K39" s="30">
        <v>0</v>
      </c>
      <c r="L39" s="30">
        <v>0</v>
      </c>
      <c r="M39" s="30">
        <f t="shared" si="3"/>
        <v>50</v>
      </c>
      <c r="N39" s="30">
        <f t="shared" si="4"/>
        <v>0</v>
      </c>
      <c r="O39" s="30">
        <f t="shared" si="5"/>
        <v>0</v>
      </c>
      <c r="P39" s="30">
        <f t="shared" si="6"/>
        <v>0</v>
      </c>
    </row>
    <row r="40" spans="1:16" s="8" customFormat="1" ht="15.95" customHeight="1" x14ac:dyDescent="0.2">
      <c r="A40" s="21">
        <v>29</v>
      </c>
      <c r="B40" s="22" t="s">
        <v>459</v>
      </c>
      <c r="C40" s="23" t="s">
        <v>460</v>
      </c>
      <c r="D40" s="24" t="s">
        <v>461</v>
      </c>
      <c r="E40" s="10"/>
      <c r="F40" s="29" t="str">
        <f t="shared" si="1"/>
        <v>Không XL</v>
      </c>
      <c r="G40" s="28">
        <f t="shared" si="0"/>
        <v>60</v>
      </c>
      <c r="H40" s="29" t="str">
        <f t="shared" si="2"/>
        <v>TB</v>
      </c>
      <c r="I40" s="41">
        <v>5.75</v>
      </c>
      <c r="J40" s="31" t="s">
        <v>1120</v>
      </c>
      <c r="K40" s="30">
        <v>1</v>
      </c>
      <c r="L40" s="30">
        <v>0</v>
      </c>
      <c r="M40" s="30">
        <f t="shared" si="3"/>
        <v>51</v>
      </c>
      <c r="N40" s="30">
        <f t="shared" si="4"/>
        <v>5</v>
      </c>
      <c r="O40" s="30">
        <f t="shared" si="5"/>
        <v>4</v>
      </c>
      <c r="P40" s="30">
        <f t="shared" si="6"/>
        <v>0</v>
      </c>
    </row>
    <row r="41" spans="1:16" s="8" customFormat="1" ht="15.95" customHeight="1" x14ac:dyDescent="0.2">
      <c r="A41" s="21">
        <v>30</v>
      </c>
      <c r="B41" s="22" t="s">
        <v>462</v>
      </c>
      <c r="C41" s="23" t="s">
        <v>121</v>
      </c>
      <c r="D41" s="24" t="s">
        <v>463</v>
      </c>
      <c r="E41" s="10"/>
      <c r="F41" s="29" t="str">
        <f t="shared" si="1"/>
        <v>Không XL</v>
      </c>
      <c r="G41" s="28">
        <f t="shared" si="0"/>
        <v>59</v>
      </c>
      <c r="H41" s="29" t="str">
        <f t="shared" si="2"/>
        <v>TB</v>
      </c>
      <c r="I41" s="41">
        <v>6.15</v>
      </c>
      <c r="J41" s="31"/>
      <c r="K41" s="30">
        <v>1</v>
      </c>
      <c r="L41" s="30">
        <v>1</v>
      </c>
      <c r="M41" s="30">
        <f t="shared" si="3"/>
        <v>52</v>
      </c>
      <c r="N41" s="30">
        <f t="shared" si="4"/>
        <v>5</v>
      </c>
      <c r="O41" s="30">
        <f t="shared" si="5"/>
        <v>0</v>
      </c>
      <c r="P41" s="30">
        <f t="shared" si="6"/>
        <v>2</v>
      </c>
    </row>
    <row r="42" spans="1:16" s="8" customFormat="1" ht="15.95" customHeight="1" x14ac:dyDescent="0.2">
      <c r="A42" s="21">
        <v>31</v>
      </c>
      <c r="B42" s="22" t="s">
        <v>464</v>
      </c>
      <c r="C42" s="23" t="s">
        <v>465</v>
      </c>
      <c r="D42" s="24" t="s">
        <v>130</v>
      </c>
      <c r="E42" s="10"/>
      <c r="F42" s="29" t="str">
        <f t="shared" si="1"/>
        <v>Không XL</v>
      </c>
      <c r="G42" s="28">
        <f t="shared" si="0"/>
        <v>52</v>
      </c>
      <c r="H42" s="29" t="str">
        <f t="shared" si="2"/>
        <v>TB</v>
      </c>
      <c r="I42" s="41">
        <v>4.63</v>
      </c>
      <c r="J42" s="31"/>
      <c r="K42" s="30">
        <v>0</v>
      </c>
      <c r="L42" s="30">
        <v>1</v>
      </c>
      <c r="M42" s="30">
        <f t="shared" si="3"/>
        <v>50</v>
      </c>
      <c r="N42" s="30">
        <f t="shared" si="4"/>
        <v>0</v>
      </c>
      <c r="O42" s="30">
        <f t="shared" si="5"/>
        <v>0</v>
      </c>
      <c r="P42" s="30">
        <f t="shared" si="6"/>
        <v>2</v>
      </c>
    </row>
    <row r="43" spans="1:16" s="8" customFormat="1" ht="15.95" customHeight="1" x14ac:dyDescent="0.2">
      <c r="A43" s="21">
        <v>32</v>
      </c>
      <c r="B43" s="22" t="s">
        <v>466</v>
      </c>
      <c r="C43" s="23" t="s">
        <v>138</v>
      </c>
      <c r="D43" s="24" t="s">
        <v>136</v>
      </c>
      <c r="E43" s="10"/>
      <c r="F43" s="29" t="str">
        <f t="shared" si="1"/>
        <v>Không XL</v>
      </c>
      <c r="G43" s="28">
        <f t="shared" si="0"/>
        <v>54</v>
      </c>
      <c r="H43" s="29" t="str">
        <f t="shared" si="2"/>
        <v>TB</v>
      </c>
      <c r="I43" s="41">
        <v>6.32</v>
      </c>
      <c r="J43" s="31"/>
      <c r="K43" s="30">
        <v>0</v>
      </c>
      <c r="L43" s="30">
        <v>1</v>
      </c>
      <c r="M43" s="30">
        <f t="shared" si="3"/>
        <v>52</v>
      </c>
      <c r="N43" s="30">
        <f t="shared" si="4"/>
        <v>0</v>
      </c>
      <c r="O43" s="30">
        <f t="shared" si="5"/>
        <v>0</v>
      </c>
      <c r="P43" s="30">
        <f t="shared" si="6"/>
        <v>2</v>
      </c>
    </row>
    <row r="44" spans="1:16" s="8" customFormat="1" ht="15.95" customHeight="1" x14ac:dyDescent="0.2">
      <c r="A44" s="21">
        <v>33</v>
      </c>
      <c r="B44" s="22" t="s">
        <v>467</v>
      </c>
      <c r="C44" s="23" t="s">
        <v>468</v>
      </c>
      <c r="D44" s="24" t="s">
        <v>276</v>
      </c>
      <c r="E44" s="10"/>
      <c r="F44" s="29" t="str">
        <f t="shared" si="1"/>
        <v>Không XL</v>
      </c>
      <c r="G44" s="28">
        <f t="shared" si="0"/>
        <v>62</v>
      </c>
      <c r="H44" s="29" t="str">
        <f t="shared" si="2"/>
        <v>TB</v>
      </c>
      <c r="I44" s="41">
        <v>6.13</v>
      </c>
      <c r="J44" s="31" t="s">
        <v>1117</v>
      </c>
      <c r="K44" s="30">
        <v>0</v>
      </c>
      <c r="L44" s="30">
        <v>1</v>
      </c>
      <c r="M44" s="30">
        <f t="shared" si="3"/>
        <v>52</v>
      </c>
      <c r="N44" s="30">
        <f t="shared" si="4"/>
        <v>0</v>
      </c>
      <c r="O44" s="30">
        <f t="shared" si="5"/>
        <v>8</v>
      </c>
      <c r="P44" s="30">
        <f t="shared" si="6"/>
        <v>2</v>
      </c>
    </row>
    <row r="45" spans="1:16" s="8" customFormat="1" ht="15.95" customHeight="1" x14ac:dyDescent="0.2">
      <c r="A45" s="21">
        <v>34</v>
      </c>
      <c r="B45" s="22" t="s">
        <v>469</v>
      </c>
      <c r="C45" s="23" t="s">
        <v>470</v>
      </c>
      <c r="D45" s="24" t="s">
        <v>471</v>
      </c>
      <c r="E45" s="10"/>
      <c r="F45" s="29" t="str">
        <f t="shared" si="1"/>
        <v>Không XL</v>
      </c>
      <c r="G45" s="28">
        <f t="shared" si="0"/>
        <v>56</v>
      </c>
      <c r="H45" s="29" t="str">
        <f t="shared" si="2"/>
        <v>TB</v>
      </c>
      <c r="I45" s="41">
        <v>6.12</v>
      </c>
      <c r="J45" s="31" t="s">
        <v>1120</v>
      </c>
      <c r="K45" s="30">
        <v>0</v>
      </c>
      <c r="L45" s="30">
        <v>0</v>
      </c>
      <c r="M45" s="30">
        <f t="shared" si="3"/>
        <v>52</v>
      </c>
      <c r="N45" s="30">
        <f t="shared" si="4"/>
        <v>0</v>
      </c>
      <c r="O45" s="30">
        <f t="shared" si="5"/>
        <v>4</v>
      </c>
      <c r="P45" s="30">
        <f t="shared" si="6"/>
        <v>0</v>
      </c>
    </row>
    <row r="46" spans="1:16" s="8" customFormat="1" ht="15.95" customHeight="1" x14ac:dyDescent="0.2">
      <c r="A46" s="21">
        <v>35</v>
      </c>
      <c r="B46" s="22" t="s">
        <v>472</v>
      </c>
      <c r="C46" s="23" t="s">
        <v>473</v>
      </c>
      <c r="D46" s="24" t="s">
        <v>474</v>
      </c>
      <c r="E46" s="10"/>
      <c r="F46" s="29" t="str">
        <f t="shared" si="1"/>
        <v>Không XL</v>
      </c>
      <c r="G46" s="28">
        <f t="shared" si="0"/>
        <v>56</v>
      </c>
      <c r="H46" s="29" t="str">
        <f t="shared" si="2"/>
        <v>TB</v>
      </c>
      <c r="I46" s="41">
        <v>6.94</v>
      </c>
      <c r="J46" s="31"/>
      <c r="K46" s="30">
        <v>0</v>
      </c>
      <c r="L46" s="30">
        <v>2</v>
      </c>
      <c r="M46" s="30">
        <f t="shared" si="3"/>
        <v>52</v>
      </c>
      <c r="N46" s="30">
        <f t="shared" si="4"/>
        <v>0</v>
      </c>
      <c r="O46" s="30">
        <f t="shared" si="5"/>
        <v>0</v>
      </c>
      <c r="P46" s="30">
        <f t="shared" si="6"/>
        <v>4</v>
      </c>
    </row>
    <row r="47" spans="1:16" s="8" customFormat="1" ht="15.95" customHeight="1" x14ac:dyDescent="0.2">
      <c r="A47" s="21">
        <v>36</v>
      </c>
      <c r="B47" s="22" t="s">
        <v>475</v>
      </c>
      <c r="C47" s="23" t="s">
        <v>476</v>
      </c>
      <c r="D47" s="24" t="s">
        <v>477</v>
      </c>
      <c r="E47" s="10"/>
      <c r="F47" s="29" t="str">
        <f t="shared" si="1"/>
        <v>Không XL</v>
      </c>
      <c r="G47" s="28">
        <f t="shared" si="0"/>
        <v>59</v>
      </c>
      <c r="H47" s="29" t="str">
        <f t="shared" si="2"/>
        <v>TB</v>
      </c>
      <c r="I47" s="41">
        <v>6.95</v>
      </c>
      <c r="J47" s="31"/>
      <c r="K47" s="30">
        <v>1</v>
      </c>
      <c r="L47" s="30">
        <v>1</v>
      </c>
      <c r="M47" s="30">
        <f t="shared" si="3"/>
        <v>52</v>
      </c>
      <c r="N47" s="30">
        <f t="shared" si="4"/>
        <v>5</v>
      </c>
      <c r="O47" s="30">
        <f t="shared" si="5"/>
        <v>0</v>
      </c>
      <c r="P47" s="30">
        <f t="shared" si="6"/>
        <v>2</v>
      </c>
    </row>
    <row r="48" spans="1:16" s="8" customFormat="1" ht="15.95" customHeight="1" x14ac:dyDescent="0.2">
      <c r="A48" s="21">
        <v>37</v>
      </c>
      <c r="B48" s="22" t="s">
        <v>478</v>
      </c>
      <c r="C48" s="23" t="s">
        <v>479</v>
      </c>
      <c r="D48" s="24" t="s">
        <v>480</v>
      </c>
      <c r="E48" s="10"/>
      <c r="F48" s="29" t="str">
        <f t="shared" si="1"/>
        <v>Không XL</v>
      </c>
      <c r="G48" s="28">
        <f t="shared" si="0"/>
        <v>54</v>
      </c>
      <c r="H48" s="29" t="str">
        <f t="shared" si="2"/>
        <v>TB</v>
      </c>
      <c r="I48" s="41">
        <v>6.25</v>
      </c>
      <c r="J48" s="31"/>
      <c r="K48" s="30">
        <v>0</v>
      </c>
      <c r="L48" s="30">
        <v>1</v>
      </c>
      <c r="M48" s="30">
        <f t="shared" si="3"/>
        <v>52</v>
      </c>
      <c r="N48" s="30">
        <f t="shared" si="4"/>
        <v>0</v>
      </c>
      <c r="O48" s="30">
        <f t="shared" si="5"/>
        <v>0</v>
      </c>
      <c r="P48" s="30">
        <f t="shared" si="6"/>
        <v>2</v>
      </c>
    </row>
    <row r="49" spans="1:16" s="8" customFormat="1" ht="15.95" customHeight="1" x14ac:dyDescent="0.2">
      <c r="A49" s="21">
        <v>38</v>
      </c>
      <c r="B49" s="22" t="s">
        <v>481</v>
      </c>
      <c r="C49" s="23" t="s">
        <v>482</v>
      </c>
      <c r="D49" s="24" t="s">
        <v>147</v>
      </c>
      <c r="E49" s="10"/>
      <c r="F49" s="29" t="str">
        <f t="shared" si="1"/>
        <v>Không XL</v>
      </c>
      <c r="G49" s="28">
        <f t="shared" si="0"/>
        <v>55</v>
      </c>
      <c r="H49" s="29" t="str">
        <f t="shared" si="2"/>
        <v>TB</v>
      </c>
      <c r="I49" s="41">
        <v>5.58</v>
      </c>
      <c r="J49" s="31"/>
      <c r="K49" s="30">
        <v>0</v>
      </c>
      <c r="L49" s="30">
        <v>2</v>
      </c>
      <c r="M49" s="30">
        <f t="shared" si="3"/>
        <v>51</v>
      </c>
      <c r="N49" s="30">
        <f t="shared" si="4"/>
        <v>0</v>
      </c>
      <c r="O49" s="30">
        <f t="shared" si="5"/>
        <v>0</v>
      </c>
      <c r="P49" s="30">
        <f t="shared" si="6"/>
        <v>4</v>
      </c>
    </row>
    <row r="50" spans="1:16" s="8" customFormat="1" ht="15.95" customHeight="1" x14ac:dyDescent="0.2">
      <c r="A50" s="21">
        <v>39</v>
      </c>
      <c r="B50" s="22" t="s">
        <v>483</v>
      </c>
      <c r="C50" s="23" t="s">
        <v>104</v>
      </c>
      <c r="D50" s="24" t="s">
        <v>484</v>
      </c>
      <c r="E50" s="10"/>
      <c r="F50" s="29" t="str">
        <f t="shared" si="1"/>
        <v>Không XL</v>
      </c>
      <c r="G50" s="28">
        <f t="shared" si="0"/>
        <v>54</v>
      </c>
      <c r="H50" s="29" t="str">
        <f t="shared" si="2"/>
        <v>TB</v>
      </c>
      <c r="I50" s="41">
        <v>6.51</v>
      </c>
      <c r="J50" s="31"/>
      <c r="K50" s="30">
        <v>0</v>
      </c>
      <c r="L50" s="30">
        <v>1</v>
      </c>
      <c r="M50" s="30">
        <f t="shared" si="3"/>
        <v>52</v>
      </c>
      <c r="N50" s="30">
        <f t="shared" si="4"/>
        <v>0</v>
      </c>
      <c r="O50" s="30">
        <f t="shared" si="5"/>
        <v>0</v>
      </c>
      <c r="P50" s="30">
        <f t="shared" si="6"/>
        <v>2</v>
      </c>
    </row>
    <row r="51" spans="1:16" s="8" customFormat="1" ht="15.95" customHeight="1" x14ac:dyDescent="0.2">
      <c r="A51" s="21">
        <v>40</v>
      </c>
      <c r="B51" s="22" t="s">
        <v>485</v>
      </c>
      <c r="C51" s="23" t="s">
        <v>486</v>
      </c>
      <c r="D51" s="24" t="s">
        <v>284</v>
      </c>
      <c r="E51" s="10"/>
      <c r="F51" s="29" t="str">
        <f t="shared" si="1"/>
        <v>Không XL</v>
      </c>
      <c r="G51" s="28">
        <f t="shared" si="0"/>
        <v>50</v>
      </c>
      <c r="H51" s="29" t="str">
        <f t="shared" si="2"/>
        <v>TB</v>
      </c>
      <c r="I51" s="41">
        <v>5.19</v>
      </c>
      <c r="J51" s="31"/>
      <c r="K51" s="30">
        <v>0</v>
      </c>
      <c r="L51" s="30">
        <v>0</v>
      </c>
      <c r="M51" s="30">
        <f t="shared" si="3"/>
        <v>50</v>
      </c>
      <c r="N51" s="30">
        <f t="shared" si="4"/>
        <v>0</v>
      </c>
      <c r="O51" s="30">
        <f t="shared" si="5"/>
        <v>0</v>
      </c>
      <c r="P51" s="30">
        <f t="shared" si="6"/>
        <v>0</v>
      </c>
    </row>
    <row r="52" spans="1:16" s="8" customFormat="1" ht="15.95" customHeight="1" x14ac:dyDescent="0.2">
      <c r="A52" s="21">
        <v>41</v>
      </c>
      <c r="B52" s="22" t="s">
        <v>487</v>
      </c>
      <c r="C52" s="23" t="s">
        <v>488</v>
      </c>
      <c r="D52" s="24" t="s">
        <v>489</v>
      </c>
      <c r="E52" s="10"/>
      <c r="F52" s="29" t="str">
        <f t="shared" si="1"/>
        <v>Không XL</v>
      </c>
      <c r="G52" s="28">
        <f t="shared" si="0"/>
        <v>55</v>
      </c>
      <c r="H52" s="29" t="str">
        <f t="shared" si="2"/>
        <v>TB</v>
      </c>
      <c r="I52" s="41">
        <v>5.86</v>
      </c>
      <c r="J52" s="31" t="s">
        <v>1120</v>
      </c>
      <c r="K52" s="30">
        <v>0</v>
      </c>
      <c r="L52" s="30">
        <v>0</v>
      </c>
      <c r="M52" s="30">
        <f t="shared" si="3"/>
        <v>51</v>
      </c>
      <c r="N52" s="30">
        <f t="shared" si="4"/>
        <v>0</v>
      </c>
      <c r="O52" s="30">
        <f t="shared" si="5"/>
        <v>4</v>
      </c>
      <c r="P52" s="30">
        <f t="shared" si="6"/>
        <v>0</v>
      </c>
    </row>
    <row r="53" spans="1:16" s="8" customFormat="1" ht="15.95" customHeight="1" x14ac:dyDescent="0.2">
      <c r="A53" s="21">
        <v>42</v>
      </c>
      <c r="B53" s="22" t="s">
        <v>490</v>
      </c>
      <c r="C53" s="23" t="s">
        <v>491</v>
      </c>
      <c r="D53" s="24" t="s">
        <v>286</v>
      </c>
      <c r="E53" s="10"/>
      <c r="F53" s="29" t="str">
        <f t="shared" si="1"/>
        <v>Không XL</v>
      </c>
      <c r="G53" s="28">
        <v>40</v>
      </c>
      <c r="H53" s="29" t="str">
        <f t="shared" si="2"/>
        <v>Yếu</v>
      </c>
      <c r="I53" s="41">
        <v>2.68</v>
      </c>
      <c r="J53" s="31"/>
      <c r="K53" s="30">
        <v>0</v>
      </c>
      <c r="L53" s="30">
        <v>0</v>
      </c>
      <c r="M53" s="30">
        <f t="shared" si="3"/>
        <v>30</v>
      </c>
      <c r="N53" s="30">
        <f t="shared" si="4"/>
        <v>0</v>
      </c>
      <c r="O53" s="30">
        <f t="shared" si="5"/>
        <v>0</v>
      </c>
      <c r="P53" s="30">
        <f t="shared" si="6"/>
        <v>0</v>
      </c>
    </row>
    <row r="54" spans="1:16" s="8" customFormat="1" ht="15.95" customHeight="1" x14ac:dyDescent="0.2">
      <c r="A54" s="21">
        <v>43</v>
      </c>
      <c r="B54" s="22" t="s">
        <v>492</v>
      </c>
      <c r="C54" s="23" t="s">
        <v>493</v>
      </c>
      <c r="D54" s="24" t="s">
        <v>391</v>
      </c>
      <c r="E54" s="10"/>
      <c r="F54" s="29" t="str">
        <f t="shared" si="1"/>
        <v>Không XL</v>
      </c>
      <c r="G54" s="28">
        <f t="shared" si="0"/>
        <v>59</v>
      </c>
      <c r="H54" s="29" t="str">
        <f t="shared" si="2"/>
        <v>TB</v>
      </c>
      <c r="I54" s="41">
        <v>6.2</v>
      </c>
      <c r="J54" s="31"/>
      <c r="K54" s="30">
        <v>1</v>
      </c>
      <c r="L54" s="30">
        <v>1</v>
      </c>
      <c r="M54" s="30">
        <f t="shared" si="3"/>
        <v>52</v>
      </c>
      <c r="N54" s="30">
        <f t="shared" si="4"/>
        <v>5</v>
      </c>
      <c r="O54" s="30">
        <f t="shared" si="5"/>
        <v>0</v>
      </c>
      <c r="P54" s="30">
        <f t="shared" si="6"/>
        <v>2</v>
      </c>
    </row>
    <row r="55" spans="1:16" s="8" customFormat="1" ht="15.95" customHeight="1" x14ac:dyDescent="0.2">
      <c r="A55" s="21">
        <v>44</v>
      </c>
      <c r="B55" s="22" t="s">
        <v>494</v>
      </c>
      <c r="C55" s="23" t="s">
        <v>495</v>
      </c>
      <c r="D55" s="24" t="s">
        <v>496</v>
      </c>
      <c r="E55" s="10"/>
      <c r="F55" s="29" t="str">
        <f t="shared" si="1"/>
        <v>Không XL</v>
      </c>
      <c r="G55" s="28">
        <f t="shared" si="0"/>
        <v>50</v>
      </c>
      <c r="H55" s="29" t="str">
        <f t="shared" si="2"/>
        <v>TB</v>
      </c>
      <c r="I55" s="41">
        <v>5.04</v>
      </c>
      <c r="J55" s="31"/>
      <c r="K55" s="30">
        <v>0</v>
      </c>
      <c r="L55" s="30">
        <v>0</v>
      </c>
      <c r="M55" s="30">
        <f t="shared" si="3"/>
        <v>50</v>
      </c>
      <c r="N55" s="30">
        <f t="shared" si="4"/>
        <v>0</v>
      </c>
      <c r="O55" s="30">
        <f t="shared" si="5"/>
        <v>0</v>
      </c>
      <c r="P55" s="30">
        <f t="shared" si="6"/>
        <v>0</v>
      </c>
    </row>
    <row r="56" spans="1:16" s="8" customFormat="1" ht="15.95" customHeight="1" x14ac:dyDescent="0.2">
      <c r="A56" s="21">
        <v>45</v>
      </c>
      <c r="B56" s="22" t="s">
        <v>497</v>
      </c>
      <c r="C56" s="23" t="s">
        <v>498</v>
      </c>
      <c r="D56" s="24" t="s">
        <v>153</v>
      </c>
      <c r="E56" s="10"/>
      <c r="F56" s="29" t="str">
        <f t="shared" si="1"/>
        <v>Không XL</v>
      </c>
      <c r="G56" s="28">
        <f t="shared" si="0"/>
        <v>52</v>
      </c>
      <c r="H56" s="29" t="str">
        <f t="shared" si="2"/>
        <v>TB</v>
      </c>
      <c r="I56" s="41">
        <v>6.42</v>
      </c>
      <c r="J56" s="31"/>
      <c r="K56" s="30">
        <v>0</v>
      </c>
      <c r="L56" s="30">
        <v>0</v>
      </c>
      <c r="M56" s="30">
        <f t="shared" si="3"/>
        <v>52</v>
      </c>
      <c r="N56" s="30">
        <f t="shared" si="4"/>
        <v>0</v>
      </c>
      <c r="O56" s="30">
        <f t="shared" si="5"/>
        <v>0</v>
      </c>
      <c r="P56" s="30">
        <f t="shared" si="6"/>
        <v>0</v>
      </c>
    </row>
    <row r="57" spans="1:16" s="8" customFormat="1" ht="15.95" customHeight="1" x14ac:dyDescent="0.2">
      <c r="A57" s="21">
        <v>46</v>
      </c>
      <c r="B57" s="22" t="s">
        <v>499</v>
      </c>
      <c r="C57" s="23" t="s">
        <v>500</v>
      </c>
      <c r="D57" s="24" t="s">
        <v>153</v>
      </c>
      <c r="E57" s="10"/>
      <c r="F57" s="29" t="str">
        <f t="shared" si="1"/>
        <v>Không XL</v>
      </c>
      <c r="G57" s="28">
        <f t="shared" si="0"/>
        <v>52</v>
      </c>
      <c r="H57" s="29" t="str">
        <f t="shared" si="2"/>
        <v>TB</v>
      </c>
      <c r="I57" s="41">
        <v>6.16</v>
      </c>
      <c r="J57" s="31"/>
      <c r="K57" s="30">
        <v>0</v>
      </c>
      <c r="L57" s="30">
        <v>0</v>
      </c>
      <c r="M57" s="30">
        <f t="shared" si="3"/>
        <v>52</v>
      </c>
      <c r="N57" s="30">
        <f t="shared" si="4"/>
        <v>0</v>
      </c>
      <c r="O57" s="30">
        <f t="shared" si="5"/>
        <v>0</v>
      </c>
      <c r="P57" s="30">
        <f t="shared" si="6"/>
        <v>0</v>
      </c>
    </row>
    <row r="58" spans="1:16" s="8" customFormat="1" ht="15.95" customHeight="1" x14ac:dyDescent="0.2">
      <c r="A58" s="21">
        <v>47</v>
      </c>
      <c r="B58" s="22" t="s">
        <v>501</v>
      </c>
      <c r="C58" s="23" t="s">
        <v>121</v>
      </c>
      <c r="D58" s="24" t="s">
        <v>169</v>
      </c>
      <c r="E58" s="10"/>
      <c r="F58" s="29" t="str">
        <f t="shared" si="1"/>
        <v>Không XL</v>
      </c>
      <c r="G58" s="28">
        <f t="shared" si="0"/>
        <v>67</v>
      </c>
      <c r="H58" s="29" t="str">
        <f t="shared" si="2"/>
        <v>TB</v>
      </c>
      <c r="I58" s="41">
        <v>6.06</v>
      </c>
      <c r="J58" s="31"/>
      <c r="K58" s="30">
        <v>3</v>
      </c>
      <c r="L58" s="30">
        <v>0</v>
      </c>
      <c r="M58" s="30">
        <f t="shared" si="3"/>
        <v>52</v>
      </c>
      <c r="N58" s="30">
        <f t="shared" si="4"/>
        <v>15</v>
      </c>
      <c r="O58" s="30">
        <f t="shared" si="5"/>
        <v>0</v>
      </c>
      <c r="P58" s="30">
        <f t="shared" si="6"/>
        <v>0</v>
      </c>
    </row>
    <row r="59" spans="1:16" ht="18" customHeight="1" x14ac:dyDescent="0.25">
      <c r="C59" s="62" t="s">
        <v>11</v>
      </c>
      <c r="D59" s="62"/>
      <c r="E59" s="62"/>
      <c r="F59" s="62"/>
      <c r="G59" s="62"/>
      <c r="H59" s="62"/>
      <c r="I59" s="62"/>
      <c r="J59" s="62"/>
    </row>
    <row r="60" spans="1:16" ht="17.100000000000001" customHeight="1" x14ac:dyDescent="0.25">
      <c r="C60" s="63" t="s">
        <v>12</v>
      </c>
      <c r="D60" s="11"/>
      <c r="E60" s="64" t="s">
        <v>6</v>
      </c>
      <c r="F60" s="65"/>
      <c r="G60" s="64" t="s">
        <v>7</v>
      </c>
      <c r="H60" s="65"/>
      <c r="I60" s="33"/>
      <c r="J60" s="63" t="s">
        <v>8</v>
      </c>
    </row>
    <row r="61" spans="1:16" s="8" customFormat="1" ht="17.100000000000001" customHeight="1" x14ac:dyDescent="0.2">
      <c r="C61" s="63"/>
      <c r="D61" s="12"/>
      <c r="E61" s="9" t="s">
        <v>13</v>
      </c>
      <c r="F61" s="13" t="s">
        <v>14</v>
      </c>
      <c r="G61" s="9" t="s">
        <v>13</v>
      </c>
      <c r="H61" s="13" t="s">
        <v>14</v>
      </c>
      <c r="I61" s="13"/>
      <c r="J61" s="63"/>
    </row>
    <row r="62" spans="1:16" ht="17.100000000000001" customHeight="1" x14ac:dyDescent="0.25">
      <c r="C62" s="14" t="s">
        <v>15</v>
      </c>
      <c r="D62" s="35"/>
      <c r="E62" s="15">
        <f>COUNTIF(F12:F58,"XS")</f>
        <v>0</v>
      </c>
      <c r="F62" s="16">
        <f>E62*100/$A$58</f>
        <v>0</v>
      </c>
      <c r="G62" s="15">
        <f>COUNTIF(H12:H58,"XS")</f>
        <v>0</v>
      </c>
      <c r="H62" s="16">
        <f>G62*100/$A$58</f>
        <v>0</v>
      </c>
      <c r="I62" s="16"/>
      <c r="J62" s="17"/>
    </row>
    <row r="63" spans="1:16" ht="17.100000000000001" customHeight="1" x14ac:dyDescent="0.25">
      <c r="C63" s="14" t="s">
        <v>16</v>
      </c>
      <c r="D63" s="35"/>
      <c r="E63" s="15">
        <f>COUNTIF(F12:F58,"Tốt")</f>
        <v>0</v>
      </c>
      <c r="F63" s="16">
        <f t="shared" ref="F63:F67" si="7">E63*100/$A$58</f>
        <v>0</v>
      </c>
      <c r="G63" s="15">
        <f>COUNTIF(H12:H58,"Tốt")</f>
        <v>0</v>
      </c>
      <c r="H63" s="16">
        <f t="shared" ref="H63:H67" si="8">G63*100/$A$58</f>
        <v>0</v>
      </c>
      <c r="I63" s="16"/>
      <c r="J63" s="17"/>
    </row>
    <row r="64" spans="1:16" ht="17.100000000000001" customHeight="1" x14ac:dyDescent="0.25">
      <c r="C64" s="14" t="s">
        <v>17</v>
      </c>
      <c r="D64" s="35"/>
      <c r="E64" s="15">
        <f>COUNTIF(F12:F58,"Khá")</f>
        <v>0</v>
      </c>
      <c r="F64" s="16">
        <f t="shared" si="7"/>
        <v>0</v>
      </c>
      <c r="G64" s="15">
        <f>COUNTIF(H12:H58,"Khá")</f>
        <v>3</v>
      </c>
      <c r="H64" s="16">
        <f t="shared" si="8"/>
        <v>6.3829787234042552</v>
      </c>
      <c r="I64" s="16"/>
      <c r="J64" s="17"/>
    </row>
    <row r="65" spans="1:10" ht="17.100000000000001" customHeight="1" x14ac:dyDescent="0.25">
      <c r="C65" s="14" t="s">
        <v>18</v>
      </c>
      <c r="D65" s="35"/>
      <c r="E65" s="15">
        <f>COUNTIF(F12:F58,"TB")</f>
        <v>0</v>
      </c>
      <c r="F65" s="16">
        <f t="shared" si="7"/>
        <v>0</v>
      </c>
      <c r="G65" s="15">
        <f>COUNTIF(H12:H58,"TB")</f>
        <v>41</v>
      </c>
      <c r="H65" s="16">
        <f t="shared" si="8"/>
        <v>87.234042553191486</v>
      </c>
      <c r="I65" s="16"/>
      <c r="J65" s="17"/>
    </row>
    <row r="66" spans="1:10" ht="17.100000000000001" customHeight="1" x14ac:dyDescent="0.25">
      <c r="C66" s="14" t="s">
        <v>19</v>
      </c>
      <c r="D66" s="35"/>
      <c r="E66" s="15">
        <f>COUNTIF(F12:F58,"Yếu")</f>
        <v>0</v>
      </c>
      <c r="F66" s="16">
        <f t="shared" si="7"/>
        <v>0</v>
      </c>
      <c r="G66" s="15">
        <f>COUNTIF(H12:H58,"Yếu")</f>
        <v>1</v>
      </c>
      <c r="H66" s="16">
        <f t="shared" si="8"/>
        <v>2.1276595744680851</v>
      </c>
      <c r="I66" s="16"/>
      <c r="J66" s="17"/>
    </row>
    <row r="67" spans="1:10" ht="17.100000000000001" customHeight="1" x14ac:dyDescent="0.25">
      <c r="C67" s="14" t="s">
        <v>25</v>
      </c>
      <c r="D67" s="35"/>
      <c r="E67" s="15">
        <f>COUNTIF(F12:F58,"Không XL")</f>
        <v>47</v>
      </c>
      <c r="F67" s="16">
        <f t="shared" si="7"/>
        <v>100</v>
      </c>
      <c r="G67" s="15">
        <f>COUNTIF(H12:H58,"Không XL")</f>
        <v>2</v>
      </c>
      <c r="H67" s="16">
        <f t="shared" si="8"/>
        <v>4.2553191489361701</v>
      </c>
      <c r="I67" s="16"/>
      <c r="J67" s="17"/>
    </row>
    <row r="68" spans="1:10" ht="9.9499999999999993" customHeight="1" x14ac:dyDescent="0.25">
      <c r="C68" s="18"/>
      <c r="D68" s="18"/>
      <c r="F68" s="19"/>
    </row>
    <row r="69" spans="1:10" ht="17.100000000000001" customHeight="1" x14ac:dyDescent="0.25">
      <c r="E69" s="66" t="s">
        <v>24</v>
      </c>
      <c r="F69" s="66"/>
      <c r="G69" s="66"/>
      <c r="H69" s="66"/>
      <c r="I69" s="66"/>
      <c r="J69" s="66"/>
    </row>
    <row r="70" spans="1:10" ht="17.100000000000001" customHeight="1" x14ac:dyDescent="0.25">
      <c r="A70" s="48" t="s">
        <v>27</v>
      </c>
      <c r="B70" s="48"/>
      <c r="C70" s="48"/>
      <c r="D70" s="48"/>
      <c r="E70" s="48"/>
      <c r="F70" s="48" t="s">
        <v>6</v>
      </c>
      <c r="G70" s="48"/>
      <c r="H70" s="48"/>
      <c r="I70" s="32"/>
      <c r="J70" s="20" t="s">
        <v>20</v>
      </c>
    </row>
    <row r="71" spans="1:10" ht="17.100000000000001" customHeight="1" x14ac:dyDescent="0.25"/>
    <row r="72" spans="1:10" ht="17.100000000000001" customHeight="1" x14ac:dyDescent="0.25"/>
    <row r="73" spans="1:10" ht="17.100000000000001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sheetProtection algorithmName="SHA-512" hashValue="RZWSPqsFEUN7uKd2Iw6zv7luxEvwRgpxaPHkP6zhS+DFL0TOQijTNfMf1dEl/6CNy+S3vX8bteYRJ3ka8MmXUQ==" saltValue="bgSg5OAIoqx+cSgsdTHY3A==" spinCount="100000" sheet="1" objects="1" scenarios="1"/>
  <mergeCells count="24">
    <mergeCell ref="A70:E70"/>
    <mergeCell ref="F70:H70"/>
    <mergeCell ref="C59:J59"/>
    <mergeCell ref="C60:C61"/>
    <mergeCell ref="E60:F60"/>
    <mergeCell ref="G60:H60"/>
    <mergeCell ref="J60:J61"/>
    <mergeCell ref="E69:J69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8">
    <cfRule type="cellIs" dxfId="91" priority="7" stopIfTrue="1" operator="equal">
      <formula>"SVG"</formula>
    </cfRule>
    <cfRule type="cellIs" dxfId="90" priority="8" stopIfTrue="1" operator="equal">
      <formula>"SVXS"</formula>
    </cfRule>
  </conditionalFormatting>
  <conditionalFormatting sqref="H12:H58">
    <cfRule type="cellIs" dxfId="89" priority="3" operator="equal">
      <formula>"Yếu"</formula>
    </cfRule>
    <cfRule type="cellIs" dxfId="88" priority="5" stopIfTrue="1" operator="equal">
      <formula>"SVG"</formula>
    </cfRule>
    <cfRule type="cellIs" dxfId="87" priority="6" stopIfTrue="1" operator="equal">
      <formula>"SVXS"</formula>
    </cfRule>
  </conditionalFormatting>
  <conditionalFormatting sqref="I12:I58">
    <cfRule type="cellIs" dxfId="86" priority="1" stopIfTrue="1" operator="lessThan">
      <formula>2</formula>
    </cfRule>
    <cfRule type="cellIs" dxfId="85" priority="2" stopIfTrue="1" operator="greaterThanOrEqual">
      <formula>7</formula>
    </cfRule>
  </conditionalFormatting>
  <conditionalFormatting sqref="O12:O58">
    <cfRule type="cellIs" dxfId="84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40" zoomScaleNormal="100" workbookViewId="0">
      <selection activeCell="K4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503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504</v>
      </c>
      <c r="C12" s="23" t="s">
        <v>505</v>
      </c>
      <c r="D12" s="24" t="s">
        <v>38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1" si="0">SUM(M12:P12)</f>
        <v>73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41">
        <v>6.84</v>
      </c>
      <c r="J12" s="31" t="s">
        <v>1119</v>
      </c>
      <c r="K12" s="30">
        <v>3</v>
      </c>
      <c r="L12" s="30">
        <v>0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15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6</v>
      </c>
      <c r="P12" s="30">
        <f>IF(L12&lt;=5,L12*2,10)</f>
        <v>0</v>
      </c>
    </row>
    <row r="13" spans="1:21" s="8" customFormat="1" ht="15.95" customHeight="1" x14ac:dyDescent="0.2">
      <c r="A13" s="21">
        <v>2</v>
      </c>
      <c r="B13" s="22" t="s">
        <v>506</v>
      </c>
      <c r="C13" s="23" t="s">
        <v>281</v>
      </c>
      <c r="D13" s="24" t="s">
        <v>38</v>
      </c>
      <c r="E13" s="10"/>
      <c r="F13" s="29" t="str">
        <f t="shared" ref="F13:F51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56</v>
      </c>
      <c r="H13" s="29" t="str">
        <f t="shared" ref="H13:H51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5.94</v>
      </c>
      <c r="J13" s="31"/>
      <c r="K13" s="30">
        <v>1</v>
      </c>
      <c r="L13" s="30">
        <v>0</v>
      </c>
      <c r="M13" s="30">
        <f t="shared" ref="M13:M51" si="3">IF(I13&gt;=9,55,IF(I13&gt;=8,54,IF(I13&gt;=7,53,IF(I13&gt;=6,52,IF(I13&gt;=5.5,51,IF(I13&gt;=4,50,IF(I13&gt;=3,40,30)))))))</f>
        <v>51</v>
      </c>
      <c r="N13" s="30">
        <f t="shared" ref="N13:N51" si="4">IF(K13&lt;=5,K13*5,25)</f>
        <v>5</v>
      </c>
      <c r="O13" s="30">
        <f t="shared" ref="O13:O51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1" si="6">IF(L13&lt;=5,L13*2,10)</f>
        <v>0</v>
      </c>
    </row>
    <row r="14" spans="1:21" s="8" customFormat="1" ht="15.95" customHeight="1" x14ac:dyDescent="0.2">
      <c r="A14" s="21">
        <v>3</v>
      </c>
      <c r="B14" s="22" t="s">
        <v>507</v>
      </c>
      <c r="C14" s="23" t="s">
        <v>254</v>
      </c>
      <c r="D14" s="24" t="s">
        <v>46</v>
      </c>
      <c r="E14" s="10"/>
      <c r="F14" s="29" t="str">
        <f t="shared" si="1"/>
        <v>Không XL</v>
      </c>
      <c r="G14" s="28">
        <f t="shared" si="0"/>
        <v>57</v>
      </c>
      <c r="H14" s="29" t="str">
        <f t="shared" si="2"/>
        <v>TB</v>
      </c>
      <c r="I14" s="41">
        <v>6.33</v>
      </c>
      <c r="J14" s="31"/>
      <c r="K14" s="30">
        <v>1</v>
      </c>
      <c r="L14" s="30">
        <v>0</v>
      </c>
      <c r="M14" s="30">
        <f t="shared" si="3"/>
        <v>52</v>
      </c>
      <c r="N14" s="30">
        <f t="shared" si="4"/>
        <v>5</v>
      </c>
      <c r="O14" s="30">
        <f t="shared" si="5"/>
        <v>0</v>
      </c>
      <c r="P14" s="30">
        <f t="shared" si="6"/>
        <v>0</v>
      </c>
    </row>
    <row r="15" spans="1:21" s="8" customFormat="1" ht="15.95" customHeight="1" x14ac:dyDescent="0.2">
      <c r="A15" s="21">
        <v>4</v>
      </c>
      <c r="B15" s="22" t="s">
        <v>508</v>
      </c>
      <c r="C15" s="23" t="s">
        <v>509</v>
      </c>
      <c r="D15" s="24" t="s">
        <v>510</v>
      </c>
      <c r="E15" s="10"/>
      <c r="F15" s="29" t="str">
        <f t="shared" si="1"/>
        <v>Không XL</v>
      </c>
      <c r="G15" s="28">
        <f t="shared" si="0"/>
        <v>57</v>
      </c>
      <c r="H15" s="29" t="str">
        <f t="shared" si="2"/>
        <v>TB</v>
      </c>
      <c r="I15" s="42">
        <v>7.04</v>
      </c>
      <c r="J15" s="31"/>
      <c r="K15" s="30">
        <v>0</v>
      </c>
      <c r="L15" s="30">
        <v>2</v>
      </c>
      <c r="M15" s="30">
        <f t="shared" si="3"/>
        <v>53</v>
      </c>
      <c r="N15" s="30">
        <f t="shared" si="4"/>
        <v>0</v>
      </c>
      <c r="O15" s="30">
        <f t="shared" si="5"/>
        <v>0</v>
      </c>
      <c r="P15" s="30">
        <f t="shared" si="6"/>
        <v>4</v>
      </c>
    </row>
    <row r="16" spans="1:21" s="8" customFormat="1" ht="15.95" customHeight="1" x14ac:dyDescent="0.2">
      <c r="A16" s="21">
        <v>5</v>
      </c>
      <c r="B16" s="22" t="s">
        <v>511</v>
      </c>
      <c r="C16" s="23" t="s">
        <v>512</v>
      </c>
      <c r="D16" s="24" t="s">
        <v>54</v>
      </c>
      <c r="E16" s="10"/>
      <c r="F16" s="29" t="str">
        <f t="shared" si="1"/>
        <v>Không XL</v>
      </c>
      <c r="G16" s="28">
        <f t="shared" si="0"/>
        <v>76</v>
      </c>
      <c r="H16" s="29" t="str">
        <f t="shared" si="2"/>
        <v>Khá</v>
      </c>
      <c r="I16" s="42">
        <v>7.86</v>
      </c>
      <c r="J16" s="31"/>
      <c r="K16" s="30">
        <v>3</v>
      </c>
      <c r="L16" s="30">
        <v>4</v>
      </c>
      <c r="M16" s="30">
        <f t="shared" si="3"/>
        <v>53</v>
      </c>
      <c r="N16" s="30">
        <f t="shared" si="4"/>
        <v>15</v>
      </c>
      <c r="O16" s="30">
        <f t="shared" si="5"/>
        <v>0</v>
      </c>
      <c r="P16" s="30">
        <f t="shared" si="6"/>
        <v>8</v>
      </c>
    </row>
    <row r="17" spans="1:16" s="8" customFormat="1" ht="15.95" customHeight="1" x14ac:dyDescent="0.2">
      <c r="A17" s="21">
        <v>6</v>
      </c>
      <c r="B17" s="22" t="s">
        <v>513</v>
      </c>
      <c r="C17" s="23" t="s">
        <v>514</v>
      </c>
      <c r="D17" s="24" t="s">
        <v>205</v>
      </c>
      <c r="E17" s="10"/>
      <c r="F17" s="29" t="str">
        <f t="shared" si="1"/>
        <v>Không XL</v>
      </c>
      <c r="G17" s="28">
        <f t="shared" si="0"/>
        <v>54</v>
      </c>
      <c r="H17" s="29" t="str">
        <f t="shared" si="2"/>
        <v>TB</v>
      </c>
      <c r="I17" s="41">
        <v>6.32</v>
      </c>
      <c r="J17" s="31"/>
      <c r="K17" s="30">
        <v>0</v>
      </c>
      <c r="L17" s="30">
        <v>1</v>
      </c>
      <c r="M17" s="30">
        <f t="shared" si="3"/>
        <v>52</v>
      </c>
      <c r="N17" s="30">
        <f t="shared" si="4"/>
        <v>0</v>
      </c>
      <c r="O17" s="30">
        <f t="shared" si="5"/>
        <v>0</v>
      </c>
      <c r="P17" s="30">
        <f t="shared" si="6"/>
        <v>2</v>
      </c>
    </row>
    <row r="18" spans="1:16" s="8" customFormat="1" ht="15.95" customHeight="1" x14ac:dyDescent="0.2">
      <c r="A18" s="21">
        <v>7</v>
      </c>
      <c r="B18" s="22" t="s">
        <v>515</v>
      </c>
      <c r="C18" s="23" t="s">
        <v>121</v>
      </c>
      <c r="D18" s="24" t="s">
        <v>208</v>
      </c>
      <c r="E18" s="10"/>
      <c r="F18" s="29" t="str">
        <f t="shared" si="1"/>
        <v>Không XL</v>
      </c>
      <c r="G18" s="28">
        <f t="shared" si="0"/>
        <v>56</v>
      </c>
      <c r="H18" s="29" t="str">
        <f t="shared" si="2"/>
        <v>TB</v>
      </c>
      <c r="I18" s="41">
        <v>5.62</v>
      </c>
      <c r="J18" s="31"/>
      <c r="K18" s="30">
        <v>1</v>
      </c>
      <c r="L18" s="30">
        <v>0</v>
      </c>
      <c r="M18" s="30">
        <f t="shared" si="3"/>
        <v>51</v>
      </c>
      <c r="N18" s="30">
        <f t="shared" si="4"/>
        <v>5</v>
      </c>
      <c r="O18" s="30">
        <f t="shared" si="5"/>
        <v>0</v>
      </c>
      <c r="P18" s="30">
        <f t="shared" si="6"/>
        <v>0</v>
      </c>
    </row>
    <row r="19" spans="1:16" s="8" customFormat="1" ht="15.95" customHeight="1" x14ac:dyDescent="0.2">
      <c r="A19" s="21">
        <v>8</v>
      </c>
      <c r="B19" s="22" t="s">
        <v>516</v>
      </c>
      <c r="C19" s="23" t="s">
        <v>517</v>
      </c>
      <c r="D19" s="24" t="s">
        <v>319</v>
      </c>
      <c r="E19" s="10"/>
      <c r="F19" s="29" t="str">
        <f t="shared" si="1"/>
        <v>Không XL</v>
      </c>
      <c r="G19" s="28">
        <f t="shared" si="0"/>
        <v>59</v>
      </c>
      <c r="H19" s="29" t="str">
        <f t="shared" si="2"/>
        <v>TB</v>
      </c>
      <c r="I19" s="41">
        <v>6.65</v>
      </c>
      <c r="J19" s="31"/>
      <c r="K19" s="30">
        <v>1</v>
      </c>
      <c r="L19" s="30">
        <v>1</v>
      </c>
      <c r="M19" s="30">
        <f t="shared" si="3"/>
        <v>52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518</v>
      </c>
      <c r="C20" s="23" t="s">
        <v>519</v>
      </c>
      <c r="D20" s="24" t="s">
        <v>520</v>
      </c>
      <c r="E20" s="10"/>
      <c r="F20" s="29" t="str">
        <f t="shared" si="1"/>
        <v>Không XL</v>
      </c>
      <c r="G20" s="28">
        <v>40</v>
      </c>
      <c r="H20" s="29" t="str">
        <f t="shared" si="2"/>
        <v>Yếu</v>
      </c>
      <c r="I20" s="41">
        <v>2.74</v>
      </c>
      <c r="J20" s="31"/>
      <c r="K20" s="30">
        <v>0</v>
      </c>
      <c r="L20" s="30">
        <v>0</v>
      </c>
      <c r="M20" s="30">
        <f t="shared" si="3"/>
        <v>30</v>
      </c>
      <c r="N20" s="30">
        <f t="shared" si="4"/>
        <v>0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521</v>
      </c>
      <c r="C21" s="23" t="s">
        <v>522</v>
      </c>
      <c r="D21" s="24" t="s">
        <v>523</v>
      </c>
      <c r="E21" s="10"/>
      <c r="F21" s="29" t="str">
        <f t="shared" si="1"/>
        <v>Không XL</v>
      </c>
      <c r="G21" s="28">
        <f t="shared" si="0"/>
        <v>56</v>
      </c>
      <c r="H21" s="29" t="str">
        <f t="shared" si="2"/>
        <v>TB</v>
      </c>
      <c r="I21" s="41">
        <v>5.85</v>
      </c>
      <c r="J21" s="31"/>
      <c r="K21" s="30">
        <v>1</v>
      </c>
      <c r="L21" s="30">
        <v>0</v>
      </c>
      <c r="M21" s="30">
        <f t="shared" si="3"/>
        <v>51</v>
      </c>
      <c r="N21" s="30">
        <f t="shared" si="4"/>
        <v>5</v>
      </c>
      <c r="O21" s="30">
        <f t="shared" si="5"/>
        <v>0</v>
      </c>
      <c r="P21" s="30">
        <f t="shared" si="6"/>
        <v>0</v>
      </c>
    </row>
    <row r="22" spans="1:16" s="8" customFormat="1" ht="15.95" customHeight="1" x14ac:dyDescent="0.2">
      <c r="A22" s="21">
        <v>11</v>
      </c>
      <c r="B22" s="22" t="s">
        <v>524</v>
      </c>
      <c r="C22" s="23" t="s">
        <v>525</v>
      </c>
      <c r="D22" s="24" t="s">
        <v>213</v>
      </c>
      <c r="E22" s="10"/>
      <c r="F22" s="29" t="str">
        <f t="shared" si="1"/>
        <v>Không XL</v>
      </c>
      <c r="G22" s="28">
        <f t="shared" si="0"/>
        <v>59</v>
      </c>
      <c r="H22" s="29" t="str">
        <f t="shared" si="2"/>
        <v>TB</v>
      </c>
      <c r="I22" s="42">
        <v>7.61</v>
      </c>
      <c r="J22" s="31"/>
      <c r="K22" s="30">
        <v>0</v>
      </c>
      <c r="L22" s="30">
        <v>3</v>
      </c>
      <c r="M22" s="30">
        <f t="shared" si="3"/>
        <v>53</v>
      </c>
      <c r="N22" s="30">
        <f t="shared" si="4"/>
        <v>0</v>
      </c>
      <c r="O22" s="30">
        <f t="shared" si="5"/>
        <v>0</v>
      </c>
      <c r="P22" s="30">
        <f t="shared" si="6"/>
        <v>6</v>
      </c>
    </row>
    <row r="23" spans="1:16" s="8" customFormat="1" ht="15.95" customHeight="1" x14ac:dyDescent="0.2">
      <c r="A23" s="21">
        <v>12</v>
      </c>
      <c r="B23" s="22" t="s">
        <v>526</v>
      </c>
      <c r="C23" s="23" t="s">
        <v>527</v>
      </c>
      <c r="D23" s="24" t="s">
        <v>216</v>
      </c>
      <c r="E23" s="10"/>
      <c r="F23" s="29" t="str">
        <f t="shared" si="1"/>
        <v>Không XL</v>
      </c>
      <c r="G23" s="28">
        <f t="shared" si="0"/>
        <v>64</v>
      </c>
      <c r="H23" s="29" t="str">
        <f t="shared" si="2"/>
        <v>TB</v>
      </c>
      <c r="I23" s="41">
        <v>6.59</v>
      </c>
      <c r="J23" s="31"/>
      <c r="K23" s="30">
        <v>2</v>
      </c>
      <c r="L23" s="30">
        <v>1</v>
      </c>
      <c r="M23" s="30">
        <f t="shared" si="3"/>
        <v>52</v>
      </c>
      <c r="N23" s="30">
        <f t="shared" si="4"/>
        <v>10</v>
      </c>
      <c r="O23" s="30">
        <f t="shared" si="5"/>
        <v>0</v>
      </c>
      <c r="P23" s="30">
        <f t="shared" si="6"/>
        <v>2</v>
      </c>
    </row>
    <row r="24" spans="1:16" s="8" customFormat="1" ht="15.95" customHeight="1" x14ac:dyDescent="0.2">
      <c r="A24" s="21">
        <v>13</v>
      </c>
      <c r="B24" s="22" t="s">
        <v>528</v>
      </c>
      <c r="C24" s="23" t="s">
        <v>269</v>
      </c>
      <c r="D24" s="24" t="s">
        <v>216</v>
      </c>
      <c r="E24" s="10"/>
      <c r="F24" s="29" t="str">
        <f t="shared" si="1"/>
        <v>Không XL</v>
      </c>
      <c r="G24" s="28">
        <f t="shared" si="0"/>
        <v>52</v>
      </c>
      <c r="H24" s="29" t="str">
        <f t="shared" si="2"/>
        <v>TB</v>
      </c>
      <c r="I24" s="41">
        <v>6.12</v>
      </c>
      <c r="J24" s="31"/>
      <c r="K24" s="30">
        <v>0</v>
      </c>
      <c r="L24" s="30">
        <v>0</v>
      </c>
      <c r="M24" s="30">
        <f t="shared" si="3"/>
        <v>52</v>
      </c>
      <c r="N24" s="30">
        <f t="shared" si="4"/>
        <v>0</v>
      </c>
      <c r="O24" s="30">
        <f t="shared" si="5"/>
        <v>0</v>
      </c>
      <c r="P24" s="30">
        <f t="shared" si="6"/>
        <v>0</v>
      </c>
    </row>
    <row r="25" spans="1:16" s="8" customFormat="1" ht="15.95" customHeight="1" x14ac:dyDescent="0.2">
      <c r="A25" s="21">
        <v>14</v>
      </c>
      <c r="B25" s="22" t="s">
        <v>529</v>
      </c>
      <c r="C25" s="23" t="s">
        <v>254</v>
      </c>
      <c r="D25" s="24" t="s">
        <v>323</v>
      </c>
      <c r="E25" s="10"/>
      <c r="F25" s="29" t="str">
        <f t="shared" si="1"/>
        <v>Không XL</v>
      </c>
      <c r="G25" s="28">
        <f t="shared" si="0"/>
        <v>54</v>
      </c>
      <c r="H25" s="29" t="str">
        <f t="shared" si="2"/>
        <v>TB</v>
      </c>
      <c r="I25" s="41">
        <v>6.36</v>
      </c>
      <c r="J25" s="31"/>
      <c r="K25" s="30">
        <v>0</v>
      </c>
      <c r="L25" s="30">
        <v>1</v>
      </c>
      <c r="M25" s="30">
        <f t="shared" si="3"/>
        <v>52</v>
      </c>
      <c r="N25" s="30">
        <f t="shared" si="4"/>
        <v>0</v>
      </c>
      <c r="O25" s="30">
        <f t="shared" si="5"/>
        <v>0</v>
      </c>
      <c r="P25" s="30">
        <f t="shared" si="6"/>
        <v>2</v>
      </c>
    </row>
    <row r="26" spans="1:16" s="8" customFormat="1" ht="15.95" customHeight="1" x14ac:dyDescent="0.2">
      <c r="A26" s="21">
        <v>15</v>
      </c>
      <c r="B26" s="22" t="s">
        <v>530</v>
      </c>
      <c r="C26" s="23" t="s">
        <v>531</v>
      </c>
      <c r="D26" s="24" t="s">
        <v>532</v>
      </c>
      <c r="E26" s="10"/>
      <c r="F26" s="29" t="str">
        <f t="shared" si="1"/>
        <v>Không XL</v>
      </c>
      <c r="G26" s="28">
        <f t="shared" si="0"/>
        <v>57</v>
      </c>
      <c r="H26" s="29" t="str">
        <f t="shared" si="2"/>
        <v>TB</v>
      </c>
      <c r="I26" s="41">
        <v>6.16</v>
      </c>
      <c r="J26" s="31"/>
      <c r="K26" s="30">
        <v>1</v>
      </c>
      <c r="L26" s="30">
        <v>0</v>
      </c>
      <c r="M26" s="30">
        <f t="shared" si="3"/>
        <v>52</v>
      </c>
      <c r="N26" s="30">
        <f t="shared" si="4"/>
        <v>5</v>
      </c>
      <c r="O26" s="30">
        <f t="shared" si="5"/>
        <v>0</v>
      </c>
      <c r="P26" s="30">
        <f t="shared" si="6"/>
        <v>0</v>
      </c>
    </row>
    <row r="27" spans="1:16" s="8" customFormat="1" ht="15.95" customHeight="1" x14ac:dyDescent="0.2">
      <c r="A27" s="21">
        <v>16</v>
      </c>
      <c r="B27" s="22" t="s">
        <v>533</v>
      </c>
      <c r="C27" s="23" t="s">
        <v>534</v>
      </c>
      <c r="D27" s="24" t="s">
        <v>84</v>
      </c>
      <c r="E27" s="10"/>
      <c r="F27" s="29" t="str">
        <f t="shared" si="1"/>
        <v>Không XL</v>
      </c>
      <c r="G27" s="28">
        <f t="shared" si="0"/>
        <v>52</v>
      </c>
      <c r="H27" s="29" t="str">
        <f t="shared" si="2"/>
        <v>TB</v>
      </c>
      <c r="I27" s="41">
        <v>6.52</v>
      </c>
      <c r="J27" s="31"/>
      <c r="K27" s="30">
        <v>0</v>
      </c>
      <c r="L27" s="30">
        <v>0</v>
      </c>
      <c r="M27" s="30">
        <f t="shared" si="3"/>
        <v>52</v>
      </c>
      <c r="N27" s="30">
        <f t="shared" si="4"/>
        <v>0</v>
      </c>
      <c r="O27" s="30">
        <f t="shared" si="5"/>
        <v>0</v>
      </c>
      <c r="P27" s="30">
        <f t="shared" si="6"/>
        <v>0</v>
      </c>
    </row>
    <row r="28" spans="1:16" s="8" customFormat="1" ht="15.95" customHeight="1" x14ac:dyDescent="0.2">
      <c r="A28" s="21">
        <v>17</v>
      </c>
      <c r="B28" s="22" t="s">
        <v>535</v>
      </c>
      <c r="C28" s="23" t="s">
        <v>121</v>
      </c>
      <c r="D28" s="24" t="s">
        <v>536</v>
      </c>
      <c r="E28" s="10"/>
      <c r="F28" s="29" t="str">
        <f t="shared" si="1"/>
        <v>Không XL</v>
      </c>
      <c r="G28" s="28">
        <f t="shared" si="0"/>
        <v>52</v>
      </c>
      <c r="H28" s="29" t="str">
        <f t="shared" si="2"/>
        <v>TB</v>
      </c>
      <c r="I28" s="41">
        <v>6.33</v>
      </c>
      <c r="J28" s="31"/>
      <c r="K28" s="30">
        <v>0</v>
      </c>
      <c r="L28" s="30">
        <v>0</v>
      </c>
      <c r="M28" s="30">
        <f t="shared" si="3"/>
        <v>52</v>
      </c>
      <c r="N28" s="30">
        <f t="shared" si="4"/>
        <v>0</v>
      </c>
      <c r="O28" s="30">
        <f t="shared" si="5"/>
        <v>0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537</v>
      </c>
      <c r="C29" s="23" t="s">
        <v>531</v>
      </c>
      <c r="D29" s="24" t="s">
        <v>436</v>
      </c>
      <c r="E29" s="10"/>
      <c r="F29" s="29" t="str">
        <f t="shared" si="1"/>
        <v>Không XL</v>
      </c>
      <c r="G29" s="28">
        <f t="shared" si="0"/>
        <v>52</v>
      </c>
      <c r="H29" s="29" t="str">
        <f t="shared" si="2"/>
        <v>TB</v>
      </c>
      <c r="I29" s="41">
        <v>4.71</v>
      </c>
      <c r="J29" s="31"/>
      <c r="K29" s="30">
        <v>0</v>
      </c>
      <c r="L29" s="30">
        <v>1</v>
      </c>
      <c r="M29" s="30">
        <f t="shared" si="3"/>
        <v>50</v>
      </c>
      <c r="N29" s="30">
        <f t="shared" si="4"/>
        <v>0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538</v>
      </c>
      <c r="C30" s="23" t="s">
        <v>539</v>
      </c>
      <c r="D30" s="24" t="s">
        <v>436</v>
      </c>
      <c r="E30" s="10"/>
      <c r="F30" s="29" t="str">
        <f t="shared" si="1"/>
        <v>Không XL</v>
      </c>
      <c r="G30" s="28">
        <f t="shared" si="0"/>
        <v>56</v>
      </c>
      <c r="H30" s="29" t="str">
        <f t="shared" si="2"/>
        <v>TB</v>
      </c>
      <c r="I30" s="41">
        <v>5.98</v>
      </c>
      <c r="J30" s="31"/>
      <c r="K30" s="30">
        <v>1</v>
      </c>
      <c r="L30" s="30">
        <v>0</v>
      </c>
      <c r="M30" s="30">
        <f t="shared" si="3"/>
        <v>51</v>
      </c>
      <c r="N30" s="30">
        <f t="shared" si="4"/>
        <v>5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540</v>
      </c>
      <c r="C31" s="23" t="s">
        <v>254</v>
      </c>
      <c r="D31" s="24" t="s">
        <v>436</v>
      </c>
      <c r="E31" s="10"/>
      <c r="F31" s="29" t="str">
        <f t="shared" si="1"/>
        <v>Không XL</v>
      </c>
      <c r="G31" s="28">
        <v>40</v>
      </c>
      <c r="H31" s="29" t="str">
        <f t="shared" si="2"/>
        <v>Yếu</v>
      </c>
      <c r="I31" s="41">
        <v>2.41</v>
      </c>
      <c r="J31" s="31"/>
      <c r="K31" s="30">
        <v>0</v>
      </c>
      <c r="L31" s="30">
        <v>0</v>
      </c>
      <c r="M31" s="30">
        <f t="shared" si="3"/>
        <v>30</v>
      </c>
      <c r="N31" s="30">
        <f t="shared" si="4"/>
        <v>0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541</v>
      </c>
      <c r="C32" s="23" t="s">
        <v>542</v>
      </c>
      <c r="D32" s="24" t="s">
        <v>439</v>
      </c>
      <c r="E32" s="10"/>
      <c r="F32" s="29" t="str">
        <f t="shared" si="1"/>
        <v>Không XL</v>
      </c>
      <c r="G32" s="28">
        <v>0</v>
      </c>
      <c r="H32" s="29" t="str">
        <f t="shared" si="2"/>
        <v>Không XL</v>
      </c>
      <c r="I32" s="43">
        <v>0.92</v>
      </c>
      <c r="J32" s="31" t="s">
        <v>1118</v>
      </c>
      <c r="K32" s="30">
        <v>0</v>
      </c>
      <c r="L32" s="30">
        <v>0</v>
      </c>
      <c r="M32" s="30">
        <f t="shared" si="3"/>
        <v>30</v>
      </c>
      <c r="N32" s="30">
        <f t="shared" si="4"/>
        <v>0</v>
      </c>
      <c r="O32" s="30">
        <f t="shared" si="5"/>
        <v>0</v>
      </c>
      <c r="P32" s="30">
        <f t="shared" si="6"/>
        <v>0</v>
      </c>
    </row>
    <row r="33" spans="1:16" s="8" customFormat="1" ht="15.95" customHeight="1" x14ac:dyDescent="0.2">
      <c r="A33" s="21">
        <v>22</v>
      </c>
      <c r="B33" s="22" t="s">
        <v>543</v>
      </c>
      <c r="C33" s="23" t="s">
        <v>544</v>
      </c>
      <c r="D33" s="24" t="s">
        <v>240</v>
      </c>
      <c r="E33" s="10"/>
      <c r="F33" s="29" t="str">
        <f t="shared" si="1"/>
        <v>Không XL</v>
      </c>
      <c r="G33" s="28">
        <f t="shared" si="0"/>
        <v>56</v>
      </c>
      <c r="H33" s="29" t="str">
        <f t="shared" si="2"/>
        <v>TB</v>
      </c>
      <c r="I33" s="41">
        <v>6.25</v>
      </c>
      <c r="J33" s="31"/>
      <c r="K33" s="30">
        <v>0</v>
      </c>
      <c r="L33" s="30">
        <v>2</v>
      </c>
      <c r="M33" s="30">
        <f t="shared" si="3"/>
        <v>52</v>
      </c>
      <c r="N33" s="30">
        <f t="shared" si="4"/>
        <v>0</v>
      </c>
      <c r="O33" s="30">
        <f t="shared" si="5"/>
        <v>0</v>
      </c>
      <c r="P33" s="30">
        <f t="shared" si="6"/>
        <v>4</v>
      </c>
    </row>
    <row r="34" spans="1:16" s="8" customFormat="1" ht="15.95" customHeight="1" x14ac:dyDescent="0.2">
      <c r="A34" s="21">
        <v>23</v>
      </c>
      <c r="B34" s="22" t="s">
        <v>545</v>
      </c>
      <c r="C34" s="23" t="s">
        <v>278</v>
      </c>
      <c r="D34" s="24" t="s">
        <v>346</v>
      </c>
      <c r="E34" s="10"/>
      <c r="F34" s="29" t="str">
        <f t="shared" si="1"/>
        <v>Không XL</v>
      </c>
      <c r="G34" s="28">
        <f t="shared" si="0"/>
        <v>51</v>
      </c>
      <c r="H34" s="29" t="str">
        <f t="shared" si="2"/>
        <v>TB</v>
      </c>
      <c r="I34" s="41">
        <v>5.84</v>
      </c>
      <c r="J34" s="31"/>
      <c r="K34" s="30">
        <v>0</v>
      </c>
      <c r="L34" s="30">
        <v>0</v>
      </c>
      <c r="M34" s="30">
        <f t="shared" si="3"/>
        <v>51</v>
      </c>
      <c r="N34" s="30">
        <f t="shared" si="4"/>
        <v>0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546</v>
      </c>
      <c r="C35" s="23" t="s">
        <v>547</v>
      </c>
      <c r="D35" s="24" t="s">
        <v>96</v>
      </c>
      <c r="E35" s="10"/>
      <c r="F35" s="29" t="str">
        <f t="shared" si="1"/>
        <v>Không XL</v>
      </c>
      <c r="G35" s="28">
        <f t="shared" si="0"/>
        <v>56</v>
      </c>
      <c r="H35" s="29" t="str">
        <f t="shared" si="2"/>
        <v>TB</v>
      </c>
      <c r="I35" s="41">
        <v>5.94</v>
      </c>
      <c r="J35" s="31"/>
      <c r="K35" s="30">
        <v>1</v>
      </c>
      <c r="L35" s="30">
        <v>0</v>
      </c>
      <c r="M35" s="30">
        <f t="shared" si="3"/>
        <v>51</v>
      </c>
      <c r="N35" s="30">
        <f t="shared" si="4"/>
        <v>5</v>
      </c>
      <c r="O35" s="30">
        <f t="shared" si="5"/>
        <v>0</v>
      </c>
      <c r="P35" s="30">
        <f t="shared" si="6"/>
        <v>0</v>
      </c>
    </row>
    <row r="36" spans="1:16" s="8" customFormat="1" ht="15.95" customHeight="1" x14ac:dyDescent="0.2">
      <c r="A36" s="21">
        <v>25</v>
      </c>
      <c r="B36" s="22" t="s">
        <v>548</v>
      </c>
      <c r="C36" s="23" t="s">
        <v>549</v>
      </c>
      <c r="D36" s="24" t="s">
        <v>99</v>
      </c>
      <c r="E36" s="10"/>
      <c r="F36" s="29" t="str">
        <f t="shared" si="1"/>
        <v>Không XL</v>
      </c>
      <c r="G36" s="28">
        <f t="shared" si="0"/>
        <v>62</v>
      </c>
      <c r="H36" s="29" t="str">
        <f t="shared" si="2"/>
        <v>TB</v>
      </c>
      <c r="I36" s="41">
        <v>5.57</v>
      </c>
      <c r="J36" s="31" t="s">
        <v>1119</v>
      </c>
      <c r="K36" s="30">
        <v>1</v>
      </c>
      <c r="L36" s="30">
        <v>0</v>
      </c>
      <c r="M36" s="30">
        <f t="shared" si="3"/>
        <v>51</v>
      </c>
      <c r="N36" s="30">
        <f t="shared" si="4"/>
        <v>5</v>
      </c>
      <c r="O36" s="30">
        <f t="shared" si="5"/>
        <v>6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550</v>
      </c>
      <c r="C37" s="23" t="s">
        <v>551</v>
      </c>
      <c r="D37" s="24" t="s">
        <v>102</v>
      </c>
      <c r="E37" s="10"/>
      <c r="F37" s="29" t="str">
        <f t="shared" si="1"/>
        <v>Không XL</v>
      </c>
      <c r="G37" s="28">
        <f t="shared" si="0"/>
        <v>64</v>
      </c>
      <c r="H37" s="29" t="str">
        <f t="shared" si="2"/>
        <v>TB</v>
      </c>
      <c r="I37" s="41">
        <v>6.48</v>
      </c>
      <c r="J37" s="31"/>
      <c r="K37" s="30">
        <v>2</v>
      </c>
      <c r="L37" s="30">
        <v>1</v>
      </c>
      <c r="M37" s="30">
        <f t="shared" si="3"/>
        <v>52</v>
      </c>
      <c r="N37" s="30">
        <f t="shared" si="4"/>
        <v>10</v>
      </c>
      <c r="O37" s="30">
        <f t="shared" si="5"/>
        <v>0</v>
      </c>
      <c r="P37" s="30">
        <f t="shared" si="6"/>
        <v>2</v>
      </c>
    </row>
    <row r="38" spans="1:16" s="8" customFormat="1" ht="15.95" customHeight="1" x14ac:dyDescent="0.2">
      <c r="A38" s="21">
        <v>27</v>
      </c>
      <c r="B38" s="22" t="s">
        <v>552</v>
      </c>
      <c r="C38" s="23" t="s">
        <v>553</v>
      </c>
      <c r="D38" s="24" t="s">
        <v>114</v>
      </c>
      <c r="E38" s="10"/>
      <c r="F38" s="29" t="str">
        <f t="shared" si="1"/>
        <v>Không XL</v>
      </c>
      <c r="G38" s="28">
        <f t="shared" si="0"/>
        <v>54</v>
      </c>
      <c r="H38" s="29" t="str">
        <f t="shared" si="2"/>
        <v>TB</v>
      </c>
      <c r="I38" s="41">
        <v>6.77</v>
      </c>
      <c r="J38" s="31"/>
      <c r="K38" s="30">
        <v>0</v>
      </c>
      <c r="L38" s="30">
        <v>1</v>
      </c>
      <c r="M38" s="30">
        <f t="shared" si="3"/>
        <v>52</v>
      </c>
      <c r="N38" s="30">
        <f t="shared" si="4"/>
        <v>0</v>
      </c>
      <c r="O38" s="30">
        <f t="shared" si="5"/>
        <v>0</v>
      </c>
      <c r="P38" s="30">
        <f t="shared" si="6"/>
        <v>2</v>
      </c>
    </row>
    <row r="39" spans="1:16" s="8" customFormat="1" ht="15.95" customHeight="1" x14ac:dyDescent="0.2">
      <c r="A39" s="21">
        <v>28</v>
      </c>
      <c r="B39" s="22" t="s">
        <v>554</v>
      </c>
      <c r="C39" s="23" t="s">
        <v>555</v>
      </c>
      <c r="D39" s="24" t="s">
        <v>367</v>
      </c>
      <c r="E39" s="10"/>
      <c r="F39" s="29" t="str">
        <f t="shared" si="1"/>
        <v>Không XL</v>
      </c>
      <c r="G39" s="28">
        <f t="shared" si="0"/>
        <v>72</v>
      </c>
      <c r="H39" s="29" t="str">
        <f t="shared" si="2"/>
        <v>Khá</v>
      </c>
      <c r="I39" s="41">
        <v>6.51</v>
      </c>
      <c r="J39" s="31" t="s">
        <v>1117</v>
      </c>
      <c r="K39" s="30">
        <v>2</v>
      </c>
      <c r="L39" s="30">
        <v>1</v>
      </c>
      <c r="M39" s="30">
        <f t="shared" si="3"/>
        <v>52</v>
      </c>
      <c r="N39" s="30">
        <f t="shared" si="4"/>
        <v>10</v>
      </c>
      <c r="O39" s="30">
        <f t="shared" si="5"/>
        <v>8</v>
      </c>
      <c r="P39" s="30">
        <f t="shared" si="6"/>
        <v>2</v>
      </c>
    </row>
    <row r="40" spans="1:16" s="8" customFormat="1" ht="15.95" customHeight="1" x14ac:dyDescent="0.2">
      <c r="A40" s="21">
        <v>29</v>
      </c>
      <c r="B40" s="22" t="s">
        <v>556</v>
      </c>
      <c r="C40" s="23" t="s">
        <v>43</v>
      </c>
      <c r="D40" s="24" t="s">
        <v>258</v>
      </c>
      <c r="E40" s="10"/>
      <c r="F40" s="29" t="str">
        <f t="shared" si="1"/>
        <v>Không XL</v>
      </c>
      <c r="G40" s="28">
        <v>40</v>
      </c>
      <c r="H40" s="29" t="str">
        <f t="shared" si="2"/>
        <v>Yếu</v>
      </c>
      <c r="I40" s="41">
        <v>2.85</v>
      </c>
      <c r="J40" s="31"/>
      <c r="K40" s="30">
        <v>0</v>
      </c>
      <c r="L40" s="30">
        <v>1</v>
      </c>
      <c r="M40" s="30">
        <f t="shared" si="3"/>
        <v>30</v>
      </c>
      <c r="N40" s="30">
        <f t="shared" si="4"/>
        <v>0</v>
      </c>
      <c r="O40" s="30">
        <f t="shared" si="5"/>
        <v>0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557</v>
      </c>
      <c r="C41" s="23" t="s">
        <v>48</v>
      </c>
      <c r="D41" s="24" t="s">
        <v>558</v>
      </c>
      <c r="E41" s="10"/>
      <c r="F41" s="29" t="str">
        <f t="shared" si="1"/>
        <v>Không XL</v>
      </c>
      <c r="G41" s="28">
        <f t="shared" si="0"/>
        <v>70</v>
      </c>
      <c r="H41" s="29" t="str">
        <f t="shared" si="2"/>
        <v>Khá</v>
      </c>
      <c r="I41" s="42">
        <v>7.33</v>
      </c>
      <c r="J41" s="31"/>
      <c r="K41" s="30">
        <v>3</v>
      </c>
      <c r="L41" s="30">
        <v>1</v>
      </c>
      <c r="M41" s="30">
        <f t="shared" si="3"/>
        <v>53</v>
      </c>
      <c r="N41" s="30">
        <f t="shared" si="4"/>
        <v>15</v>
      </c>
      <c r="O41" s="30">
        <f t="shared" si="5"/>
        <v>0</v>
      </c>
      <c r="P41" s="30">
        <f t="shared" si="6"/>
        <v>2</v>
      </c>
    </row>
    <row r="42" spans="1:16" s="8" customFormat="1" ht="15.95" customHeight="1" x14ac:dyDescent="0.2">
      <c r="A42" s="21">
        <v>31</v>
      </c>
      <c r="B42" s="22" t="s">
        <v>559</v>
      </c>
      <c r="C42" s="23" t="s">
        <v>227</v>
      </c>
      <c r="D42" s="24" t="s">
        <v>267</v>
      </c>
      <c r="E42" s="10"/>
      <c r="F42" s="29" t="str">
        <f t="shared" si="1"/>
        <v>Không XL</v>
      </c>
      <c r="G42" s="28">
        <f t="shared" si="0"/>
        <v>82</v>
      </c>
      <c r="H42" s="29" t="str">
        <f t="shared" si="2"/>
        <v>Tốt</v>
      </c>
      <c r="I42" s="42">
        <v>7.13</v>
      </c>
      <c r="J42" s="31"/>
      <c r="K42" s="30">
        <v>5</v>
      </c>
      <c r="L42" s="30">
        <v>2</v>
      </c>
      <c r="M42" s="30">
        <f t="shared" si="3"/>
        <v>53</v>
      </c>
      <c r="N42" s="30">
        <f t="shared" si="4"/>
        <v>25</v>
      </c>
      <c r="O42" s="30">
        <f t="shared" si="5"/>
        <v>0</v>
      </c>
      <c r="P42" s="30">
        <f t="shared" si="6"/>
        <v>4</v>
      </c>
    </row>
    <row r="43" spans="1:16" s="8" customFormat="1" ht="15.95" customHeight="1" x14ac:dyDescent="0.2">
      <c r="A43" s="21">
        <v>32</v>
      </c>
      <c r="B43" s="22" t="s">
        <v>560</v>
      </c>
      <c r="C43" s="23" t="s">
        <v>509</v>
      </c>
      <c r="D43" s="24" t="s">
        <v>139</v>
      </c>
      <c r="E43" s="10"/>
      <c r="F43" s="29" t="str">
        <f t="shared" si="1"/>
        <v>Không XL</v>
      </c>
      <c r="G43" s="28">
        <f t="shared" si="0"/>
        <v>67</v>
      </c>
      <c r="H43" s="29" t="str">
        <f t="shared" si="2"/>
        <v>TB</v>
      </c>
      <c r="I43" s="41">
        <v>6.71</v>
      </c>
      <c r="J43" s="31"/>
      <c r="K43" s="30">
        <v>3</v>
      </c>
      <c r="L43" s="30">
        <v>0</v>
      </c>
      <c r="M43" s="30">
        <f t="shared" si="3"/>
        <v>52</v>
      </c>
      <c r="N43" s="30">
        <f t="shared" si="4"/>
        <v>15</v>
      </c>
      <c r="O43" s="30">
        <f t="shared" si="5"/>
        <v>0</v>
      </c>
      <c r="P43" s="30">
        <f t="shared" si="6"/>
        <v>0</v>
      </c>
    </row>
    <row r="44" spans="1:16" s="8" customFormat="1" ht="15.95" customHeight="1" x14ac:dyDescent="0.2">
      <c r="A44" s="21">
        <v>33</v>
      </c>
      <c r="B44" s="22" t="s">
        <v>561</v>
      </c>
      <c r="C44" s="23" t="s">
        <v>281</v>
      </c>
      <c r="D44" s="24" t="s">
        <v>147</v>
      </c>
      <c r="E44" s="10"/>
      <c r="F44" s="29" t="str">
        <f t="shared" si="1"/>
        <v>Không XL</v>
      </c>
      <c r="G44" s="28">
        <f t="shared" si="0"/>
        <v>53</v>
      </c>
      <c r="H44" s="29" t="str">
        <f t="shared" si="2"/>
        <v>TB</v>
      </c>
      <c r="I44" s="41">
        <v>5.95</v>
      </c>
      <c r="J44" s="31"/>
      <c r="K44" s="30">
        <v>0</v>
      </c>
      <c r="L44" s="30">
        <v>1</v>
      </c>
      <c r="M44" s="30">
        <f t="shared" si="3"/>
        <v>51</v>
      </c>
      <c r="N44" s="30">
        <f t="shared" si="4"/>
        <v>0</v>
      </c>
      <c r="O44" s="30">
        <f t="shared" si="5"/>
        <v>0</v>
      </c>
      <c r="P44" s="30">
        <f t="shared" si="6"/>
        <v>2</v>
      </c>
    </row>
    <row r="45" spans="1:16" s="8" customFormat="1" ht="15.95" customHeight="1" x14ac:dyDescent="0.2">
      <c r="A45" s="21">
        <v>34</v>
      </c>
      <c r="B45" s="22" t="s">
        <v>562</v>
      </c>
      <c r="C45" s="23" t="s">
        <v>563</v>
      </c>
      <c r="D45" s="24" t="s">
        <v>147</v>
      </c>
      <c r="E45" s="10"/>
      <c r="F45" s="29" t="str">
        <f t="shared" si="1"/>
        <v>Không XL</v>
      </c>
      <c r="G45" s="28">
        <f t="shared" si="0"/>
        <v>64</v>
      </c>
      <c r="H45" s="29" t="str">
        <f t="shared" si="2"/>
        <v>TB</v>
      </c>
      <c r="I45" s="41">
        <v>6.52</v>
      </c>
      <c r="J45" s="31"/>
      <c r="K45" s="30">
        <v>2</v>
      </c>
      <c r="L45" s="30">
        <v>1</v>
      </c>
      <c r="M45" s="30">
        <f t="shared" si="3"/>
        <v>52</v>
      </c>
      <c r="N45" s="30">
        <f t="shared" si="4"/>
        <v>10</v>
      </c>
      <c r="O45" s="30">
        <f t="shared" si="5"/>
        <v>0</v>
      </c>
      <c r="P45" s="30">
        <f t="shared" si="6"/>
        <v>2</v>
      </c>
    </row>
    <row r="46" spans="1:16" s="8" customFormat="1" ht="15.95" customHeight="1" x14ac:dyDescent="0.2">
      <c r="A46" s="21">
        <v>35</v>
      </c>
      <c r="B46" s="22" t="s">
        <v>564</v>
      </c>
      <c r="C46" s="23" t="s">
        <v>439</v>
      </c>
      <c r="D46" s="24" t="s">
        <v>565</v>
      </c>
      <c r="E46" s="10"/>
      <c r="F46" s="29" t="str">
        <f t="shared" si="1"/>
        <v>Không XL</v>
      </c>
      <c r="G46" s="28">
        <v>0</v>
      </c>
      <c r="H46" s="29" t="str">
        <f t="shared" si="2"/>
        <v>Không XL</v>
      </c>
      <c r="I46" s="43">
        <v>0.57999999999999996</v>
      </c>
      <c r="J46" s="31" t="s">
        <v>1118</v>
      </c>
      <c r="K46" s="30">
        <v>1</v>
      </c>
      <c r="L46" s="30">
        <v>0</v>
      </c>
      <c r="M46" s="30">
        <f t="shared" si="3"/>
        <v>30</v>
      </c>
      <c r="N46" s="30">
        <f t="shared" si="4"/>
        <v>5</v>
      </c>
      <c r="O46" s="30">
        <f t="shared" si="5"/>
        <v>0</v>
      </c>
      <c r="P46" s="30">
        <f t="shared" si="6"/>
        <v>0</v>
      </c>
    </row>
    <row r="47" spans="1:16" s="8" customFormat="1" ht="15.95" customHeight="1" x14ac:dyDescent="0.2">
      <c r="A47" s="21">
        <v>36</v>
      </c>
      <c r="B47" s="22" t="s">
        <v>566</v>
      </c>
      <c r="C47" s="23" t="s">
        <v>567</v>
      </c>
      <c r="D47" s="24" t="s">
        <v>568</v>
      </c>
      <c r="E47" s="10"/>
      <c r="F47" s="29" t="str">
        <f t="shared" si="1"/>
        <v>Không XL</v>
      </c>
      <c r="G47" s="28">
        <f t="shared" si="0"/>
        <v>55</v>
      </c>
      <c r="H47" s="29" t="str">
        <f t="shared" si="2"/>
        <v>TB</v>
      </c>
      <c r="I47" s="41">
        <v>4.7</v>
      </c>
      <c r="J47" s="31"/>
      <c r="K47" s="30">
        <v>1</v>
      </c>
      <c r="L47" s="30">
        <v>0</v>
      </c>
      <c r="M47" s="30">
        <f t="shared" si="3"/>
        <v>50</v>
      </c>
      <c r="N47" s="30">
        <f t="shared" si="4"/>
        <v>5</v>
      </c>
      <c r="O47" s="30">
        <f t="shared" si="5"/>
        <v>0</v>
      </c>
      <c r="P47" s="30">
        <f t="shared" si="6"/>
        <v>0</v>
      </c>
    </row>
    <row r="48" spans="1:16" s="8" customFormat="1" ht="15.95" customHeight="1" x14ac:dyDescent="0.2">
      <c r="A48" s="21">
        <v>37</v>
      </c>
      <c r="B48" s="22" t="s">
        <v>569</v>
      </c>
      <c r="C48" s="23" t="s">
        <v>570</v>
      </c>
      <c r="D48" s="24" t="s">
        <v>391</v>
      </c>
      <c r="E48" s="10"/>
      <c r="F48" s="29" t="str">
        <f t="shared" si="1"/>
        <v>Không XL</v>
      </c>
      <c r="G48" s="28">
        <f t="shared" si="0"/>
        <v>59</v>
      </c>
      <c r="H48" s="29" t="str">
        <f t="shared" si="2"/>
        <v>TB</v>
      </c>
      <c r="I48" s="41">
        <v>6.21</v>
      </c>
      <c r="J48" s="31"/>
      <c r="K48" s="30">
        <v>1</v>
      </c>
      <c r="L48" s="30">
        <v>1</v>
      </c>
      <c r="M48" s="30">
        <f t="shared" si="3"/>
        <v>52</v>
      </c>
      <c r="N48" s="30">
        <f t="shared" si="4"/>
        <v>5</v>
      </c>
      <c r="O48" s="30">
        <f t="shared" si="5"/>
        <v>0</v>
      </c>
      <c r="P48" s="30">
        <f t="shared" si="6"/>
        <v>2</v>
      </c>
    </row>
    <row r="49" spans="1:16" s="8" customFormat="1" ht="15.95" customHeight="1" x14ac:dyDescent="0.2">
      <c r="A49" s="21">
        <v>38</v>
      </c>
      <c r="B49" s="22" t="s">
        <v>571</v>
      </c>
      <c r="C49" s="23" t="s">
        <v>572</v>
      </c>
      <c r="D49" s="24" t="s">
        <v>153</v>
      </c>
      <c r="E49" s="10"/>
      <c r="F49" s="29" t="str">
        <f t="shared" si="1"/>
        <v>Không XL</v>
      </c>
      <c r="G49" s="28">
        <f t="shared" si="0"/>
        <v>57</v>
      </c>
      <c r="H49" s="29" t="str">
        <f t="shared" si="2"/>
        <v>TB</v>
      </c>
      <c r="I49" s="41">
        <v>6.12</v>
      </c>
      <c r="J49" s="31"/>
      <c r="K49" s="30">
        <v>1</v>
      </c>
      <c r="L49" s="30">
        <v>0</v>
      </c>
      <c r="M49" s="30">
        <f t="shared" si="3"/>
        <v>52</v>
      </c>
      <c r="N49" s="30">
        <f t="shared" si="4"/>
        <v>5</v>
      </c>
      <c r="O49" s="30">
        <f t="shared" si="5"/>
        <v>0</v>
      </c>
      <c r="P49" s="30">
        <f t="shared" si="6"/>
        <v>0</v>
      </c>
    </row>
    <row r="50" spans="1:16" s="8" customFormat="1" ht="15.95" customHeight="1" x14ac:dyDescent="0.2">
      <c r="A50" s="21">
        <v>39</v>
      </c>
      <c r="B50" s="22" t="s">
        <v>573</v>
      </c>
      <c r="C50" s="23" t="s">
        <v>574</v>
      </c>
      <c r="D50" s="24" t="s">
        <v>153</v>
      </c>
      <c r="E50" s="10"/>
      <c r="F50" s="29" t="str">
        <f t="shared" si="1"/>
        <v>Không XL</v>
      </c>
      <c r="G50" s="28">
        <f t="shared" si="0"/>
        <v>53</v>
      </c>
      <c r="H50" s="29" t="str">
        <f t="shared" si="2"/>
        <v>TB</v>
      </c>
      <c r="I50" s="41">
        <v>5.96</v>
      </c>
      <c r="J50" s="31"/>
      <c r="K50" s="30">
        <v>0</v>
      </c>
      <c r="L50" s="30">
        <v>1</v>
      </c>
      <c r="M50" s="30">
        <f t="shared" si="3"/>
        <v>51</v>
      </c>
      <c r="N50" s="30">
        <f t="shared" si="4"/>
        <v>0</v>
      </c>
      <c r="O50" s="30">
        <f t="shared" si="5"/>
        <v>0</v>
      </c>
      <c r="P50" s="30">
        <f t="shared" si="6"/>
        <v>2</v>
      </c>
    </row>
    <row r="51" spans="1:16" s="8" customFormat="1" ht="15.95" customHeight="1" x14ac:dyDescent="0.2">
      <c r="A51" s="21">
        <v>40</v>
      </c>
      <c r="B51" s="22" t="s">
        <v>575</v>
      </c>
      <c r="C51" s="23" t="s">
        <v>576</v>
      </c>
      <c r="D51" s="24" t="s">
        <v>164</v>
      </c>
      <c r="E51" s="10"/>
      <c r="F51" s="29" t="str">
        <f t="shared" si="1"/>
        <v>Không XL</v>
      </c>
      <c r="G51" s="28">
        <f t="shared" si="0"/>
        <v>62</v>
      </c>
      <c r="H51" s="29" t="str">
        <f t="shared" si="2"/>
        <v>TB</v>
      </c>
      <c r="I51" s="41">
        <v>6.11</v>
      </c>
      <c r="J51" s="31"/>
      <c r="K51" s="30">
        <v>2</v>
      </c>
      <c r="L51" s="30">
        <v>0</v>
      </c>
      <c r="M51" s="30">
        <f t="shared" si="3"/>
        <v>52</v>
      </c>
      <c r="N51" s="30">
        <f t="shared" si="4"/>
        <v>10</v>
      </c>
      <c r="O51" s="30">
        <f t="shared" si="5"/>
        <v>0</v>
      </c>
      <c r="P51" s="30">
        <f t="shared" si="6"/>
        <v>0</v>
      </c>
    </row>
    <row r="52" spans="1:16" ht="18" customHeight="1" x14ac:dyDescent="0.25">
      <c r="C52" s="62" t="s">
        <v>11</v>
      </c>
      <c r="D52" s="62"/>
      <c r="E52" s="62"/>
      <c r="F52" s="62"/>
      <c r="G52" s="62"/>
      <c r="H52" s="62"/>
      <c r="I52" s="62"/>
      <c r="J52" s="62"/>
    </row>
    <row r="53" spans="1:16" ht="17.100000000000001" customHeight="1" x14ac:dyDescent="0.25">
      <c r="C53" s="63" t="s">
        <v>12</v>
      </c>
      <c r="D53" s="11"/>
      <c r="E53" s="64" t="s">
        <v>6</v>
      </c>
      <c r="F53" s="65"/>
      <c r="G53" s="64" t="s">
        <v>7</v>
      </c>
      <c r="H53" s="65"/>
      <c r="I53" s="33"/>
      <c r="J53" s="63" t="s">
        <v>8</v>
      </c>
    </row>
    <row r="54" spans="1:16" s="8" customFormat="1" ht="17.100000000000001" customHeight="1" x14ac:dyDescent="0.2">
      <c r="C54" s="63"/>
      <c r="D54" s="12"/>
      <c r="E54" s="9" t="s">
        <v>13</v>
      </c>
      <c r="F54" s="13" t="s">
        <v>14</v>
      </c>
      <c r="G54" s="9" t="s">
        <v>13</v>
      </c>
      <c r="H54" s="13" t="s">
        <v>14</v>
      </c>
      <c r="I54" s="13"/>
      <c r="J54" s="63"/>
    </row>
    <row r="55" spans="1:16" ht="17.100000000000001" customHeight="1" x14ac:dyDescent="0.25">
      <c r="C55" s="14" t="s">
        <v>15</v>
      </c>
      <c r="D55" s="35"/>
      <c r="E55" s="15">
        <f>COUNTIF(F12:F51,"XS")</f>
        <v>0</v>
      </c>
      <c r="F55" s="16">
        <f>E55*100/$A$51</f>
        <v>0</v>
      </c>
      <c r="G55" s="15">
        <f>COUNTIF(H12:H51,"XS")</f>
        <v>0</v>
      </c>
      <c r="H55" s="16">
        <f>G55*100/$A$51</f>
        <v>0</v>
      </c>
      <c r="I55" s="16"/>
      <c r="J55" s="17"/>
    </row>
    <row r="56" spans="1:16" ht="17.100000000000001" customHeight="1" x14ac:dyDescent="0.25">
      <c r="C56" s="14" t="s">
        <v>16</v>
      </c>
      <c r="D56" s="35"/>
      <c r="E56" s="15">
        <f>COUNTIF(F12:F51,"Tốt")</f>
        <v>0</v>
      </c>
      <c r="F56" s="16">
        <f t="shared" ref="F56:F60" si="7">E56*100/$A$51</f>
        <v>0</v>
      </c>
      <c r="G56" s="15">
        <f>COUNTIF(H12:H51,"Tốt")</f>
        <v>1</v>
      </c>
      <c r="H56" s="16">
        <f t="shared" ref="H56:H60" si="8">G56*100/$A$51</f>
        <v>2.5</v>
      </c>
      <c r="I56" s="16"/>
      <c r="J56" s="17"/>
    </row>
    <row r="57" spans="1:16" ht="17.100000000000001" customHeight="1" x14ac:dyDescent="0.25">
      <c r="C57" s="14" t="s">
        <v>17</v>
      </c>
      <c r="D57" s="35"/>
      <c r="E57" s="15">
        <f>COUNTIF(F12:F51,"Khá")</f>
        <v>0</v>
      </c>
      <c r="F57" s="16">
        <f t="shared" si="7"/>
        <v>0</v>
      </c>
      <c r="G57" s="15">
        <f>COUNTIF(H12:H51,"Khá")</f>
        <v>4</v>
      </c>
      <c r="H57" s="16">
        <f t="shared" si="8"/>
        <v>10</v>
      </c>
      <c r="I57" s="16"/>
      <c r="J57" s="17"/>
    </row>
    <row r="58" spans="1:16" ht="17.100000000000001" customHeight="1" x14ac:dyDescent="0.25">
      <c r="C58" s="14" t="s">
        <v>18</v>
      </c>
      <c r="D58" s="35"/>
      <c r="E58" s="15">
        <f>COUNTIF(F12:F51,"TB")</f>
        <v>0</v>
      </c>
      <c r="F58" s="16">
        <f t="shared" si="7"/>
        <v>0</v>
      </c>
      <c r="G58" s="15">
        <f>COUNTIF(H12:H51,"TB")</f>
        <v>30</v>
      </c>
      <c r="H58" s="16">
        <f t="shared" si="8"/>
        <v>75</v>
      </c>
      <c r="I58" s="16"/>
      <c r="J58" s="17"/>
    </row>
    <row r="59" spans="1:16" ht="17.100000000000001" customHeight="1" x14ac:dyDescent="0.25">
      <c r="C59" s="14" t="s">
        <v>19</v>
      </c>
      <c r="D59" s="35"/>
      <c r="E59" s="15">
        <f>COUNTIF(F12:F51,"Yếu")</f>
        <v>0</v>
      </c>
      <c r="F59" s="16">
        <f t="shared" si="7"/>
        <v>0</v>
      </c>
      <c r="G59" s="15">
        <f>COUNTIF(H12:H51,"Yếu")</f>
        <v>3</v>
      </c>
      <c r="H59" s="16">
        <f t="shared" si="8"/>
        <v>7.5</v>
      </c>
      <c r="I59" s="16"/>
      <c r="J59" s="17"/>
    </row>
    <row r="60" spans="1:16" ht="17.100000000000001" customHeight="1" x14ac:dyDescent="0.25">
      <c r="C60" s="14" t="s">
        <v>25</v>
      </c>
      <c r="D60" s="35"/>
      <c r="E60" s="15">
        <f>COUNTIF(F12:F51,"Không XL")</f>
        <v>40</v>
      </c>
      <c r="F60" s="16">
        <f t="shared" si="7"/>
        <v>100</v>
      </c>
      <c r="G60" s="15">
        <f>COUNTIF(H12:H51,"Không XL")</f>
        <v>2</v>
      </c>
      <c r="H60" s="16">
        <f t="shared" si="8"/>
        <v>5</v>
      </c>
      <c r="I60" s="16"/>
      <c r="J60" s="17"/>
    </row>
    <row r="61" spans="1:16" ht="9.9499999999999993" customHeight="1" x14ac:dyDescent="0.25">
      <c r="C61" s="18"/>
      <c r="D61" s="18"/>
      <c r="F61" s="19"/>
    </row>
    <row r="62" spans="1:16" ht="17.100000000000001" customHeight="1" x14ac:dyDescent="0.25">
      <c r="E62" s="66" t="s">
        <v>24</v>
      </c>
      <c r="F62" s="66"/>
      <c r="G62" s="66"/>
      <c r="H62" s="66"/>
      <c r="I62" s="66"/>
      <c r="J62" s="66"/>
    </row>
    <row r="63" spans="1:16" ht="17.100000000000001" customHeight="1" x14ac:dyDescent="0.25">
      <c r="A63" s="48" t="s">
        <v>27</v>
      </c>
      <c r="B63" s="48"/>
      <c r="C63" s="48"/>
      <c r="D63" s="48"/>
      <c r="E63" s="48"/>
      <c r="F63" s="48" t="s">
        <v>6</v>
      </c>
      <c r="G63" s="48"/>
      <c r="H63" s="48"/>
      <c r="I63" s="32"/>
      <c r="J63" s="20" t="s">
        <v>20</v>
      </c>
    </row>
    <row r="64" spans="1:16" ht="17.100000000000001" customHeight="1" x14ac:dyDescent="0.25"/>
    <row r="65" ht="17.100000000000001" customHeight="1" x14ac:dyDescent="0.25"/>
    <row r="66" ht="17.100000000000001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B3FWL0YLFvUPoj87LoogxgTpoTjiNblMM63tLYz17dyRJx5lsPbtDupkSG+HUPmeXTbGWmb38+7mVGAuy52TxA==" saltValue="L3j2U8NekrPiB1DNtxAmAw==" spinCount="100000" sheet="1" objects="1" scenarios="1"/>
  <mergeCells count="24">
    <mergeCell ref="A63:E63"/>
    <mergeCell ref="F63:H63"/>
    <mergeCell ref="C52:J52"/>
    <mergeCell ref="C53:C54"/>
    <mergeCell ref="E53:F53"/>
    <mergeCell ref="G53:H53"/>
    <mergeCell ref="J53:J54"/>
    <mergeCell ref="E62:J62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1">
    <cfRule type="cellIs" dxfId="83" priority="7" stopIfTrue="1" operator="equal">
      <formula>"SVG"</formula>
    </cfRule>
    <cfRule type="cellIs" dxfId="82" priority="8" stopIfTrue="1" operator="equal">
      <formula>"SVXS"</formula>
    </cfRule>
  </conditionalFormatting>
  <conditionalFormatting sqref="H12:H51">
    <cfRule type="cellIs" dxfId="81" priority="3" operator="equal">
      <formula>"Yếu"</formula>
    </cfRule>
    <cfRule type="cellIs" dxfId="80" priority="5" stopIfTrue="1" operator="equal">
      <formula>"SVG"</formula>
    </cfRule>
    <cfRule type="cellIs" dxfId="79" priority="6" stopIfTrue="1" operator="equal">
      <formula>"SVXS"</formula>
    </cfRule>
  </conditionalFormatting>
  <conditionalFormatting sqref="I12:I51">
    <cfRule type="cellIs" dxfId="78" priority="1" stopIfTrue="1" operator="lessThan">
      <formula>2</formula>
    </cfRule>
    <cfRule type="cellIs" dxfId="77" priority="2" stopIfTrue="1" operator="greaterThanOrEqual">
      <formula>7</formula>
    </cfRule>
  </conditionalFormatting>
  <conditionalFormatting sqref="O12:O51">
    <cfRule type="cellIs" dxfId="76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41" zoomScaleNormal="100" workbookViewId="0">
      <selection activeCell="K2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651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577</v>
      </c>
      <c r="C12" s="23" t="s">
        <v>505</v>
      </c>
      <c r="D12" s="24" t="s">
        <v>38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2" si="0">SUM(M12:P12)</f>
        <v>56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5.94</v>
      </c>
      <c r="J12" s="31"/>
      <c r="K12" s="30">
        <v>1</v>
      </c>
      <c r="L12" s="30">
        <v>0</v>
      </c>
      <c r="M12" s="30">
        <f>IF(I12&gt;=9,55,IF(I12&gt;=8,54,IF(I12&gt;=7,53,IF(I12&gt;=6,52,IF(I12&gt;=5.5,51,IF(I12&gt;=4,50,IF(I12&gt;=3,40,30)))))))</f>
        <v>51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0</v>
      </c>
    </row>
    <row r="13" spans="1:21" s="8" customFormat="1" ht="15.95" customHeight="1" x14ac:dyDescent="0.2">
      <c r="A13" s="21">
        <v>2</v>
      </c>
      <c r="B13" s="22" t="s">
        <v>578</v>
      </c>
      <c r="C13" s="23" t="s">
        <v>579</v>
      </c>
      <c r="D13" s="24" t="s">
        <v>38</v>
      </c>
      <c r="E13" s="10"/>
      <c r="F13" s="29" t="str">
        <f t="shared" ref="F13:F52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57</v>
      </c>
      <c r="H13" s="29" t="str">
        <f t="shared" ref="H13:H52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6.74</v>
      </c>
      <c r="J13" s="31"/>
      <c r="K13" s="30">
        <v>1</v>
      </c>
      <c r="L13" s="30">
        <v>0</v>
      </c>
      <c r="M13" s="30">
        <f t="shared" ref="M13:M52" si="3">IF(I13&gt;=9,55,IF(I13&gt;=8,54,IF(I13&gt;=7,53,IF(I13&gt;=6,52,IF(I13&gt;=5.5,51,IF(I13&gt;=4,50,IF(I13&gt;=3,40,30)))))))</f>
        <v>52</v>
      </c>
      <c r="N13" s="30">
        <f t="shared" ref="N13:N52" si="4">IF(K13&lt;=5,K13*5,25)</f>
        <v>5</v>
      </c>
      <c r="O13" s="30">
        <f t="shared" ref="O13:O52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2" si="6">IF(L13&lt;=5,L13*2,10)</f>
        <v>0</v>
      </c>
    </row>
    <row r="14" spans="1:21" s="8" customFormat="1" ht="15.95" customHeight="1" x14ac:dyDescent="0.2">
      <c r="A14" s="21">
        <v>3</v>
      </c>
      <c r="B14" s="22" t="s">
        <v>580</v>
      </c>
      <c r="C14" s="23" t="s">
        <v>549</v>
      </c>
      <c r="D14" s="24" t="s">
        <v>176</v>
      </c>
      <c r="E14" s="10"/>
      <c r="F14" s="29" t="str">
        <f t="shared" si="1"/>
        <v>Không XL</v>
      </c>
      <c r="G14" s="28">
        <f t="shared" si="0"/>
        <v>52</v>
      </c>
      <c r="H14" s="29" t="str">
        <f t="shared" si="2"/>
        <v>TB</v>
      </c>
      <c r="I14" s="41">
        <v>6.05</v>
      </c>
      <c r="J14" s="31"/>
      <c r="K14" s="30">
        <v>0</v>
      </c>
      <c r="L14" s="30">
        <v>0</v>
      </c>
      <c r="M14" s="30">
        <f t="shared" si="3"/>
        <v>52</v>
      </c>
      <c r="N14" s="30">
        <f t="shared" si="4"/>
        <v>0</v>
      </c>
      <c r="O14" s="30">
        <f t="shared" si="5"/>
        <v>0</v>
      </c>
      <c r="P14" s="30">
        <f t="shared" si="6"/>
        <v>0</v>
      </c>
    </row>
    <row r="15" spans="1:21" s="8" customFormat="1" ht="15.95" customHeight="1" x14ac:dyDescent="0.2">
      <c r="A15" s="21">
        <v>4</v>
      </c>
      <c r="B15" s="22" t="s">
        <v>581</v>
      </c>
      <c r="C15" s="23" t="s">
        <v>582</v>
      </c>
      <c r="D15" s="24" t="s">
        <v>46</v>
      </c>
      <c r="E15" s="10"/>
      <c r="F15" s="29" t="str">
        <f t="shared" si="1"/>
        <v>Không XL</v>
      </c>
      <c r="G15" s="28">
        <f t="shared" si="0"/>
        <v>57</v>
      </c>
      <c r="H15" s="29" t="str">
        <f t="shared" si="2"/>
        <v>TB</v>
      </c>
      <c r="I15" s="41">
        <v>6.25</v>
      </c>
      <c r="J15" s="31"/>
      <c r="K15" s="30">
        <v>1</v>
      </c>
      <c r="L15" s="30">
        <v>0</v>
      </c>
      <c r="M15" s="30">
        <f t="shared" si="3"/>
        <v>52</v>
      </c>
      <c r="N15" s="30">
        <f t="shared" si="4"/>
        <v>5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583</v>
      </c>
      <c r="C16" s="23" t="s">
        <v>584</v>
      </c>
      <c r="D16" s="24" t="s">
        <v>46</v>
      </c>
      <c r="E16" s="10"/>
      <c r="F16" s="29" t="str">
        <f t="shared" si="1"/>
        <v>Không XL</v>
      </c>
      <c r="G16" s="28">
        <f t="shared" si="0"/>
        <v>55</v>
      </c>
      <c r="H16" s="29" t="str">
        <f t="shared" si="2"/>
        <v>TB</v>
      </c>
      <c r="I16" s="41">
        <v>3.86</v>
      </c>
      <c r="J16" s="31"/>
      <c r="K16" s="30">
        <v>3</v>
      </c>
      <c r="L16" s="30">
        <v>0</v>
      </c>
      <c r="M16" s="30">
        <f t="shared" si="3"/>
        <v>40</v>
      </c>
      <c r="N16" s="30">
        <f t="shared" si="4"/>
        <v>15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585</v>
      </c>
      <c r="C17" s="23" t="s">
        <v>586</v>
      </c>
      <c r="D17" s="24" t="s">
        <v>587</v>
      </c>
      <c r="E17" s="10"/>
      <c r="F17" s="29" t="str">
        <f t="shared" si="1"/>
        <v>Không XL</v>
      </c>
      <c r="G17" s="28">
        <f t="shared" si="0"/>
        <v>59</v>
      </c>
      <c r="H17" s="29" t="str">
        <f t="shared" si="2"/>
        <v>TB</v>
      </c>
      <c r="I17" s="41">
        <v>6.63</v>
      </c>
      <c r="J17" s="31"/>
      <c r="K17" s="30">
        <v>1</v>
      </c>
      <c r="L17" s="30">
        <v>1</v>
      </c>
      <c r="M17" s="30">
        <f t="shared" si="3"/>
        <v>52</v>
      </c>
      <c r="N17" s="30">
        <f t="shared" si="4"/>
        <v>5</v>
      </c>
      <c r="O17" s="30">
        <f t="shared" si="5"/>
        <v>0</v>
      </c>
      <c r="P17" s="30">
        <f t="shared" si="6"/>
        <v>2</v>
      </c>
    </row>
    <row r="18" spans="1:16" s="8" customFormat="1" ht="15.95" customHeight="1" x14ac:dyDescent="0.2">
      <c r="A18" s="21">
        <v>7</v>
      </c>
      <c r="B18" s="22" t="s">
        <v>588</v>
      </c>
      <c r="C18" s="23" t="s">
        <v>589</v>
      </c>
      <c r="D18" s="24" t="s">
        <v>590</v>
      </c>
      <c r="E18" s="10"/>
      <c r="F18" s="29" t="str">
        <f t="shared" si="1"/>
        <v>Không XL</v>
      </c>
      <c r="G18" s="28">
        <f t="shared" si="0"/>
        <v>86</v>
      </c>
      <c r="H18" s="29" t="str">
        <f t="shared" si="2"/>
        <v>Tốt</v>
      </c>
      <c r="I18" s="41">
        <v>5.93</v>
      </c>
      <c r="J18" s="31" t="s">
        <v>1117</v>
      </c>
      <c r="K18" s="30">
        <v>5</v>
      </c>
      <c r="L18" s="30">
        <v>1</v>
      </c>
      <c r="M18" s="30">
        <f t="shared" si="3"/>
        <v>51</v>
      </c>
      <c r="N18" s="30">
        <f t="shared" si="4"/>
        <v>25</v>
      </c>
      <c r="O18" s="30">
        <f t="shared" si="5"/>
        <v>8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591</v>
      </c>
      <c r="C19" s="23" t="s">
        <v>113</v>
      </c>
      <c r="D19" s="24" t="s">
        <v>187</v>
      </c>
      <c r="E19" s="10"/>
      <c r="F19" s="29" t="str">
        <f t="shared" si="1"/>
        <v>Không XL</v>
      </c>
      <c r="G19" s="28">
        <f t="shared" si="0"/>
        <v>71</v>
      </c>
      <c r="H19" s="29" t="str">
        <f t="shared" si="2"/>
        <v>Khá</v>
      </c>
      <c r="I19" s="42">
        <v>7.97</v>
      </c>
      <c r="J19" s="31"/>
      <c r="K19" s="30">
        <v>2</v>
      </c>
      <c r="L19" s="30">
        <v>4</v>
      </c>
      <c r="M19" s="30">
        <f t="shared" si="3"/>
        <v>53</v>
      </c>
      <c r="N19" s="30">
        <f t="shared" si="4"/>
        <v>10</v>
      </c>
      <c r="O19" s="30">
        <f t="shared" si="5"/>
        <v>0</v>
      </c>
      <c r="P19" s="30">
        <f t="shared" si="6"/>
        <v>8</v>
      </c>
    </row>
    <row r="20" spans="1:16" s="8" customFormat="1" ht="15.95" customHeight="1" x14ac:dyDescent="0.2">
      <c r="A20" s="21">
        <v>9</v>
      </c>
      <c r="B20" s="22" t="s">
        <v>592</v>
      </c>
      <c r="C20" s="23" t="s">
        <v>593</v>
      </c>
      <c r="D20" s="24" t="s">
        <v>54</v>
      </c>
      <c r="E20" s="10"/>
      <c r="F20" s="29" t="str">
        <f t="shared" si="1"/>
        <v>Không XL</v>
      </c>
      <c r="G20" s="28">
        <f t="shared" si="0"/>
        <v>57</v>
      </c>
      <c r="H20" s="29" t="str">
        <f t="shared" si="2"/>
        <v>TB</v>
      </c>
      <c r="I20" s="41">
        <v>6.62</v>
      </c>
      <c r="J20" s="31"/>
      <c r="K20" s="30">
        <v>1</v>
      </c>
      <c r="L20" s="30">
        <v>0</v>
      </c>
      <c r="M20" s="30">
        <f t="shared" si="3"/>
        <v>52</v>
      </c>
      <c r="N20" s="30">
        <f t="shared" si="4"/>
        <v>5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594</v>
      </c>
      <c r="C21" s="23" t="s">
        <v>37</v>
      </c>
      <c r="D21" s="24" t="s">
        <v>54</v>
      </c>
      <c r="E21" s="10"/>
      <c r="F21" s="29" t="str">
        <f t="shared" si="1"/>
        <v>Không XL</v>
      </c>
      <c r="G21" s="28">
        <f t="shared" si="0"/>
        <v>57</v>
      </c>
      <c r="H21" s="29" t="str">
        <f t="shared" si="2"/>
        <v>TB</v>
      </c>
      <c r="I21" s="41">
        <v>6.43</v>
      </c>
      <c r="J21" s="31"/>
      <c r="K21" s="30">
        <v>1</v>
      </c>
      <c r="L21" s="30">
        <v>0</v>
      </c>
      <c r="M21" s="30">
        <f t="shared" si="3"/>
        <v>52</v>
      </c>
      <c r="N21" s="30">
        <f t="shared" si="4"/>
        <v>5</v>
      </c>
      <c r="O21" s="30">
        <f t="shared" si="5"/>
        <v>0</v>
      </c>
      <c r="P21" s="30">
        <f t="shared" si="6"/>
        <v>0</v>
      </c>
    </row>
    <row r="22" spans="1:16" s="8" customFormat="1" ht="15.95" customHeight="1" x14ac:dyDescent="0.2">
      <c r="A22" s="21">
        <v>11</v>
      </c>
      <c r="B22" s="22" t="s">
        <v>595</v>
      </c>
      <c r="C22" s="23" t="s">
        <v>596</v>
      </c>
      <c r="D22" s="24" t="s">
        <v>60</v>
      </c>
      <c r="E22" s="10"/>
      <c r="F22" s="29" t="str">
        <f t="shared" si="1"/>
        <v>Không XL</v>
      </c>
      <c r="G22" s="28">
        <f t="shared" si="0"/>
        <v>57</v>
      </c>
      <c r="H22" s="29" t="str">
        <f t="shared" si="2"/>
        <v>TB</v>
      </c>
      <c r="I22" s="41">
        <v>6.29</v>
      </c>
      <c r="J22" s="31"/>
      <c r="K22" s="30">
        <v>1</v>
      </c>
      <c r="L22" s="30">
        <v>0</v>
      </c>
      <c r="M22" s="30">
        <f t="shared" si="3"/>
        <v>52</v>
      </c>
      <c r="N22" s="30">
        <f t="shared" si="4"/>
        <v>5</v>
      </c>
      <c r="O22" s="30">
        <f t="shared" si="5"/>
        <v>0</v>
      </c>
      <c r="P22" s="30">
        <f t="shared" si="6"/>
        <v>0</v>
      </c>
    </row>
    <row r="23" spans="1:16" s="8" customFormat="1" ht="15.95" customHeight="1" x14ac:dyDescent="0.2">
      <c r="A23" s="21">
        <v>12</v>
      </c>
      <c r="B23" s="22" t="s">
        <v>597</v>
      </c>
      <c r="C23" s="23" t="s">
        <v>232</v>
      </c>
      <c r="D23" s="24" t="s">
        <v>598</v>
      </c>
      <c r="E23" s="10"/>
      <c r="F23" s="29" t="str">
        <f t="shared" si="1"/>
        <v>Không XL</v>
      </c>
      <c r="G23" s="28">
        <f t="shared" si="0"/>
        <v>52</v>
      </c>
      <c r="H23" s="29" t="str">
        <f t="shared" si="2"/>
        <v>TB</v>
      </c>
      <c r="I23" s="41">
        <v>6.29</v>
      </c>
      <c r="J23" s="31"/>
      <c r="K23" s="30">
        <v>0</v>
      </c>
      <c r="L23" s="30">
        <v>0</v>
      </c>
      <c r="M23" s="30">
        <f t="shared" si="3"/>
        <v>52</v>
      </c>
      <c r="N23" s="30">
        <f t="shared" si="4"/>
        <v>0</v>
      </c>
      <c r="O23" s="30">
        <f t="shared" si="5"/>
        <v>0</v>
      </c>
      <c r="P23" s="30">
        <f t="shared" si="6"/>
        <v>0</v>
      </c>
    </row>
    <row r="24" spans="1:16" s="8" customFormat="1" ht="15.95" customHeight="1" x14ac:dyDescent="0.2">
      <c r="A24" s="21">
        <v>13</v>
      </c>
      <c r="B24" s="22" t="s">
        <v>599</v>
      </c>
      <c r="C24" s="23" t="s">
        <v>215</v>
      </c>
      <c r="D24" s="24" t="s">
        <v>520</v>
      </c>
      <c r="E24" s="10"/>
      <c r="F24" s="29" t="str">
        <f t="shared" si="1"/>
        <v>Không XL</v>
      </c>
      <c r="G24" s="28">
        <f t="shared" si="0"/>
        <v>51</v>
      </c>
      <c r="H24" s="29" t="str">
        <f t="shared" si="2"/>
        <v>TB</v>
      </c>
      <c r="I24" s="41">
        <v>5.87</v>
      </c>
      <c r="J24" s="31"/>
      <c r="K24" s="30">
        <v>0</v>
      </c>
      <c r="L24" s="30">
        <v>0</v>
      </c>
      <c r="M24" s="30">
        <f t="shared" si="3"/>
        <v>51</v>
      </c>
      <c r="N24" s="30">
        <f t="shared" si="4"/>
        <v>0</v>
      </c>
      <c r="O24" s="30">
        <f t="shared" si="5"/>
        <v>0</v>
      </c>
      <c r="P24" s="30">
        <f t="shared" si="6"/>
        <v>0</v>
      </c>
    </row>
    <row r="25" spans="1:16" s="8" customFormat="1" ht="15.95" customHeight="1" x14ac:dyDescent="0.2">
      <c r="A25" s="21">
        <v>14</v>
      </c>
      <c r="B25" s="22" t="s">
        <v>600</v>
      </c>
      <c r="C25" s="23" t="s">
        <v>601</v>
      </c>
      <c r="D25" s="24" t="s">
        <v>219</v>
      </c>
      <c r="E25" s="10"/>
      <c r="F25" s="29" t="str">
        <f t="shared" si="1"/>
        <v>Không XL</v>
      </c>
      <c r="G25" s="28">
        <f t="shared" si="0"/>
        <v>56</v>
      </c>
      <c r="H25" s="29" t="str">
        <f t="shared" si="2"/>
        <v>TB</v>
      </c>
      <c r="I25" s="41">
        <v>5.94</v>
      </c>
      <c r="J25" s="31"/>
      <c r="K25" s="30">
        <v>1</v>
      </c>
      <c r="L25" s="30">
        <v>0</v>
      </c>
      <c r="M25" s="30">
        <f t="shared" si="3"/>
        <v>51</v>
      </c>
      <c r="N25" s="30">
        <f t="shared" si="4"/>
        <v>5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602</v>
      </c>
      <c r="C26" s="23" t="s">
        <v>603</v>
      </c>
      <c r="D26" s="24" t="s">
        <v>219</v>
      </c>
      <c r="E26" s="10"/>
      <c r="F26" s="29" t="str">
        <f t="shared" si="1"/>
        <v>Không XL</v>
      </c>
      <c r="G26" s="28">
        <f t="shared" si="0"/>
        <v>56</v>
      </c>
      <c r="H26" s="29" t="str">
        <f t="shared" si="2"/>
        <v>TB</v>
      </c>
      <c r="I26" s="41">
        <v>5.62</v>
      </c>
      <c r="J26" s="31"/>
      <c r="K26" s="30">
        <v>1</v>
      </c>
      <c r="L26" s="30">
        <v>0</v>
      </c>
      <c r="M26" s="30">
        <f t="shared" si="3"/>
        <v>51</v>
      </c>
      <c r="N26" s="30">
        <f t="shared" si="4"/>
        <v>5</v>
      </c>
      <c r="O26" s="30">
        <f t="shared" si="5"/>
        <v>0</v>
      </c>
      <c r="P26" s="30">
        <f t="shared" si="6"/>
        <v>0</v>
      </c>
    </row>
    <row r="27" spans="1:16" s="8" customFormat="1" ht="15.95" customHeight="1" x14ac:dyDescent="0.2">
      <c r="A27" s="21">
        <v>16</v>
      </c>
      <c r="B27" s="22" t="s">
        <v>604</v>
      </c>
      <c r="C27" s="23" t="s">
        <v>605</v>
      </c>
      <c r="D27" s="24" t="s">
        <v>225</v>
      </c>
      <c r="E27" s="10"/>
      <c r="F27" s="29" t="str">
        <f t="shared" si="1"/>
        <v>Không XL</v>
      </c>
      <c r="G27" s="28">
        <f t="shared" si="0"/>
        <v>65</v>
      </c>
      <c r="H27" s="29" t="str">
        <f t="shared" si="2"/>
        <v>TB</v>
      </c>
      <c r="I27" s="41">
        <v>5.4</v>
      </c>
      <c r="J27" s="31"/>
      <c r="K27" s="30">
        <v>3</v>
      </c>
      <c r="L27" s="30">
        <v>0</v>
      </c>
      <c r="M27" s="30">
        <f t="shared" si="3"/>
        <v>50</v>
      </c>
      <c r="N27" s="30">
        <f t="shared" si="4"/>
        <v>15</v>
      </c>
      <c r="O27" s="30">
        <f t="shared" si="5"/>
        <v>0</v>
      </c>
      <c r="P27" s="30">
        <f t="shared" si="6"/>
        <v>0</v>
      </c>
    </row>
    <row r="28" spans="1:16" s="8" customFormat="1" ht="15.95" customHeight="1" x14ac:dyDescent="0.2">
      <c r="A28" s="21">
        <v>17</v>
      </c>
      <c r="B28" s="22" t="s">
        <v>606</v>
      </c>
      <c r="C28" s="23" t="s">
        <v>607</v>
      </c>
      <c r="D28" s="24" t="s">
        <v>81</v>
      </c>
      <c r="E28" s="10"/>
      <c r="F28" s="29" t="str">
        <f t="shared" si="1"/>
        <v>Không XL</v>
      </c>
      <c r="G28" s="28">
        <f t="shared" si="0"/>
        <v>66</v>
      </c>
      <c r="H28" s="29" t="str">
        <f t="shared" si="2"/>
        <v>TB</v>
      </c>
      <c r="I28" s="41">
        <v>6.98</v>
      </c>
      <c r="J28" s="31"/>
      <c r="K28" s="30">
        <v>2</v>
      </c>
      <c r="L28" s="30">
        <v>2</v>
      </c>
      <c r="M28" s="30">
        <f t="shared" si="3"/>
        <v>52</v>
      </c>
      <c r="N28" s="30">
        <f t="shared" si="4"/>
        <v>10</v>
      </c>
      <c r="O28" s="30">
        <f t="shared" si="5"/>
        <v>0</v>
      </c>
      <c r="P28" s="30">
        <f t="shared" si="6"/>
        <v>4</v>
      </c>
    </row>
    <row r="29" spans="1:16" s="8" customFormat="1" ht="15.95" customHeight="1" x14ac:dyDescent="0.2">
      <c r="A29" s="21">
        <v>18</v>
      </c>
      <c r="B29" s="22" t="s">
        <v>608</v>
      </c>
      <c r="C29" s="23" t="s">
        <v>609</v>
      </c>
      <c r="D29" s="24" t="s">
        <v>436</v>
      </c>
      <c r="E29" s="10"/>
      <c r="F29" s="29" t="str">
        <f t="shared" si="1"/>
        <v>Không XL</v>
      </c>
      <c r="G29" s="28">
        <f t="shared" si="0"/>
        <v>60</v>
      </c>
      <c r="H29" s="29" t="str">
        <f t="shared" si="2"/>
        <v>TB</v>
      </c>
      <c r="I29" s="41">
        <v>5.96</v>
      </c>
      <c r="J29" s="31"/>
      <c r="K29" s="30">
        <v>1</v>
      </c>
      <c r="L29" s="30">
        <v>2</v>
      </c>
      <c r="M29" s="30">
        <f t="shared" si="3"/>
        <v>51</v>
      </c>
      <c r="N29" s="30">
        <f t="shared" si="4"/>
        <v>5</v>
      </c>
      <c r="O29" s="30">
        <f t="shared" si="5"/>
        <v>0</v>
      </c>
      <c r="P29" s="30">
        <f t="shared" si="6"/>
        <v>4</v>
      </c>
    </row>
    <row r="30" spans="1:16" s="8" customFormat="1" ht="15.95" customHeight="1" x14ac:dyDescent="0.2">
      <c r="A30" s="21">
        <v>19</v>
      </c>
      <c r="B30" s="22" t="s">
        <v>610</v>
      </c>
      <c r="C30" s="23" t="s">
        <v>611</v>
      </c>
      <c r="D30" s="24" t="s">
        <v>439</v>
      </c>
      <c r="E30" s="10"/>
      <c r="F30" s="29" t="str">
        <f t="shared" si="1"/>
        <v>Không XL</v>
      </c>
      <c r="G30" s="28">
        <f t="shared" si="0"/>
        <v>61</v>
      </c>
      <c r="H30" s="29" t="str">
        <f t="shared" si="2"/>
        <v>TB</v>
      </c>
      <c r="I30" s="41">
        <v>5.78</v>
      </c>
      <c r="J30" s="31"/>
      <c r="K30" s="30">
        <v>2</v>
      </c>
      <c r="L30" s="30">
        <v>0</v>
      </c>
      <c r="M30" s="30">
        <f t="shared" si="3"/>
        <v>51</v>
      </c>
      <c r="N30" s="30">
        <f t="shared" si="4"/>
        <v>10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612</v>
      </c>
      <c r="C31" s="23" t="s">
        <v>563</v>
      </c>
      <c r="D31" s="24" t="s">
        <v>233</v>
      </c>
      <c r="E31" s="10"/>
      <c r="F31" s="29" t="str">
        <f t="shared" si="1"/>
        <v>Không XL</v>
      </c>
      <c r="G31" s="28">
        <f t="shared" si="0"/>
        <v>64</v>
      </c>
      <c r="H31" s="29" t="str">
        <f t="shared" si="2"/>
        <v>TB</v>
      </c>
      <c r="I31" s="41">
        <v>6.22</v>
      </c>
      <c r="J31" s="31"/>
      <c r="K31" s="30">
        <v>2</v>
      </c>
      <c r="L31" s="30">
        <v>1</v>
      </c>
      <c r="M31" s="30">
        <f t="shared" si="3"/>
        <v>52</v>
      </c>
      <c r="N31" s="30">
        <f t="shared" si="4"/>
        <v>10</v>
      </c>
      <c r="O31" s="30">
        <f t="shared" si="5"/>
        <v>0</v>
      </c>
      <c r="P31" s="30">
        <f t="shared" si="6"/>
        <v>2</v>
      </c>
    </row>
    <row r="32" spans="1:16" s="8" customFormat="1" ht="15.95" customHeight="1" x14ac:dyDescent="0.2">
      <c r="A32" s="21">
        <v>21</v>
      </c>
      <c r="B32" s="22" t="s">
        <v>613</v>
      </c>
      <c r="C32" s="23" t="s">
        <v>614</v>
      </c>
      <c r="D32" s="24" t="s">
        <v>99</v>
      </c>
      <c r="E32" s="10"/>
      <c r="F32" s="29" t="str">
        <f t="shared" si="1"/>
        <v>Không XL</v>
      </c>
      <c r="G32" s="28">
        <f t="shared" si="0"/>
        <v>62</v>
      </c>
      <c r="H32" s="29" t="str">
        <f t="shared" si="2"/>
        <v>TB</v>
      </c>
      <c r="I32" s="41">
        <v>5.39</v>
      </c>
      <c r="J32" s="31"/>
      <c r="K32" s="30">
        <v>2</v>
      </c>
      <c r="L32" s="30">
        <v>1</v>
      </c>
      <c r="M32" s="30">
        <f t="shared" si="3"/>
        <v>50</v>
      </c>
      <c r="N32" s="30">
        <f t="shared" si="4"/>
        <v>10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615</v>
      </c>
      <c r="C33" s="23" t="s">
        <v>495</v>
      </c>
      <c r="D33" s="24" t="s">
        <v>250</v>
      </c>
      <c r="E33" s="10"/>
      <c r="F33" s="29" t="str">
        <f t="shared" si="1"/>
        <v>Không XL</v>
      </c>
      <c r="G33" s="28">
        <f t="shared" si="0"/>
        <v>62</v>
      </c>
      <c r="H33" s="29" t="str">
        <f t="shared" si="2"/>
        <v>TB</v>
      </c>
      <c r="I33" s="41">
        <v>6.65</v>
      </c>
      <c r="J33" s="31"/>
      <c r="K33" s="30">
        <v>2</v>
      </c>
      <c r="L33" s="30">
        <v>0</v>
      </c>
      <c r="M33" s="30">
        <f t="shared" si="3"/>
        <v>52</v>
      </c>
      <c r="N33" s="30">
        <f t="shared" si="4"/>
        <v>10</v>
      </c>
      <c r="O33" s="30">
        <f t="shared" si="5"/>
        <v>0</v>
      </c>
      <c r="P33" s="30">
        <f t="shared" si="6"/>
        <v>0</v>
      </c>
    </row>
    <row r="34" spans="1:16" s="8" customFormat="1" ht="15.95" customHeight="1" x14ac:dyDescent="0.2">
      <c r="A34" s="21">
        <v>23</v>
      </c>
      <c r="B34" s="22" t="s">
        <v>616</v>
      </c>
      <c r="C34" s="23" t="s">
        <v>617</v>
      </c>
      <c r="D34" s="24" t="s">
        <v>618</v>
      </c>
      <c r="E34" s="10"/>
      <c r="F34" s="29" t="str">
        <f t="shared" si="1"/>
        <v>Không XL</v>
      </c>
      <c r="G34" s="28">
        <f t="shared" si="0"/>
        <v>40</v>
      </c>
      <c r="H34" s="29" t="str">
        <f t="shared" si="2"/>
        <v>Yếu</v>
      </c>
      <c r="I34" s="41">
        <v>2.52</v>
      </c>
      <c r="J34" s="31"/>
      <c r="K34" s="30">
        <v>2</v>
      </c>
      <c r="L34" s="30">
        <v>0</v>
      </c>
      <c r="M34" s="30">
        <f t="shared" si="3"/>
        <v>30</v>
      </c>
      <c r="N34" s="30">
        <f t="shared" si="4"/>
        <v>10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619</v>
      </c>
      <c r="C35" s="23" t="s">
        <v>620</v>
      </c>
      <c r="D35" s="24" t="s">
        <v>461</v>
      </c>
      <c r="E35" s="10"/>
      <c r="F35" s="29" t="str">
        <f t="shared" si="1"/>
        <v>Không XL</v>
      </c>
      <c r="G35" s="28">
        <f t="shared" si="0"/>
        <v>61</v>
      </c>
      <c r="H35" s="29" t="str">
        <f t="shared" si="2"/>
        <v>TB</v>
      </c>
      <c r="I35" s="41">
        <v>6.93</v>
      </c>
      <c r="J35" s="31"/>
      <c r="K35" s="30">
        <v>1</v>
      </c>
      <c r="L35" s="30">
        <v>2</v>
      </c>
      <c r="M35" s="30">
        <f t="shared" si="3"/>
        <v>52</v>
      </c>
      <c r="N35" s="30">
        <f t="shared" si="4"/>
        <v>5</v>
      </c>
      <c r="O35" s="30">
        <f t="shared" si="5"/>
        <v>0</v>
      </c>
      <c r="P35" s="30">
        <f t="shared" si="6"/>
        <v>4</v>
      </c>
    </row>
    <row r="36" spans="1:16" s="8" customFormat="1" ht="15.95" customHeight="1" x14ac:dyDescent="0.2">
      <c r="A36" s="21">
        <v>25</v>
      </c>
      <c r="B36" s="22" t="s">
        <v>621</v>
      </c>
      <c r="C36" s="23" t="s">
        <v>622</v>
      </c>
      <c r="D36" s="24" t="s">
        <v>133</v>
      </c>
      <c r="E36" s="10"/>
      <c r="F36" s="29" t="str">
        <f t="shared" si="1"/>
        <v>Không XL</v>
      </c>
      <c r="G36" s="28">
        <f t="shared" si="0"/>
        <v>61</v>
      </c>
      <c r="H36" s="29" t="str">
        <f t="shared" si="2"/>
        <v>TB</v>
      </c>
      <c r="I36" s="41">
        <v>5.95</v>
      </c>
      <c r="J36" s="31"/>
      <c r="K36" s="30">
        <v>2</v>
      </c>
      <c r="L36" s="30">
        <v>0</v>
      </c>
      <c r="M36" s="30">
        <f t="shared" si="3"/>
        <v>51</v>
      </c>
      <c r="N36" s="30">
        <f t="shared" si="4"/>
        <v>10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623</v>
      </c>
      <c r="C37" s="23" t="s">
        <v>624</v>
      </c>
      <c r="D37" s="24" t="s">
        <v>133</v>
      </c>
      <c r="E37" s="10"/>
      <c r="F37" s="29" t="str">
        <f t="shared" si="1"/>
        <v>Không XL</v>
      </c>
      <c r="G37" s="28">
        <f t="shared" si="0"/>
        <v>76</v>
      </c>
      <c r="H37" s="29" t="str">
        <f t="shared" si="2"/>
        <v>Khá</v>
      </c>
      <c r="I37" s="41">
        <v>6.08</v>
      </c>
      <c r="J37" s="31"/>
      <c r="K37" s="30">
        <v>4</v>
      </c>
      <c r="L37" s="30">
        <v>2</v>
      </c>
      <c r="M37" s="30">
        <f t="shared" si="3"/>
        <v>52</v>
      </c>
      <c r="N37" s="30">
        <f t="shared" si="4"/>
        <v>20</v>
      </c>
      <c r="O37" s="30">
        <f t="shared" si="5"/>
        <v>0</v>
      </c>
      <c r="P37" s="30">
        <f t="shared" si="6"/>
        <v>4</v>
      </c>
    </row>
    <row r="38" spans="1:16" s="8" customFormat="1" ht="15.95" customHeight="1" x14ac:dyDescent="0.2">
      <c r="A38" s="21">
        <v>27</v>
      </c>
      <c r="B38" s="22" t="s">
        <v>625</v>
      </c>
      <c r="C38" s="23" t="s">
        <v>626</v>
      </c>
      <c r="D38" s="24" t="s">
        <v>136</v>
      </c>
      <c r="E38" s="10"/>
      <c r="F38" s="29" t="str">
        <f t="shared" si="1"/>
        <v>Không XL</v>
      </c>
      <c r="G38" s="28">
        <f t="shared" si="0"/>
        <v>71</v>
      </c>
      <c r="H38" s="29" t="str">
        <f t="shared" si="2"/>
        <v>Khá</v>
      </c>
      <c r="I38" s="41">
        <v>5.99</v>
      </c>
      <c r="J38" s="31"/>
      <c r="K38" s="30">
        <v>4</v>
      </c>
      <c r="L38" s="30">
        <v>0</v>
      </c>
      <c r="M38" s="30">
        <f t="shared" si="3"/>
        <v>51</v>
      </c>
      <c r="N38" s="30">
        <f t="shared" si="4"/>
        <v>20</v>
      </c>
      <c r="O38" s="30">
        <f t="shared" si="5"/>
        <v>0</v>
      </c>
      <c r="P38" s="30">
        <f t="shared" si="6"/>
        <v>0</v>
      </c>
    </row>
    <row r="39" spans="1:16" s="8" customFormat="1" ht="15.95" customHeight="1" x14ac:dyDescent="0.2">
      <c r="A39" s="21">
        <v>28</v>
      </c>
      <c r="B39" s="22" t="s">
        <v>627</v>
      </c>
      <c r="C39" s="23" t="s">
        <v>527</v>
      </c>
      <c r="D39" s="24" t="s">
        <v>376</v>
      </c>
      <c r="E39" s="10"/>
      <c r="F39" s="29" t="str">
        <f t="shared" si="1"/>
        <v>Không XL</v>
      </c>
      <c r="G39" s="28">
        <f t="shared" si="0"/>
        <v>69</v>
      </c>
      <c r="H39" s="29" t="str">
        <f t="shared" si="2"/>
        <v>TB</v>
      </c>
      <c r="I39" s="41">
        <v>6.77</v>
      </c>
      <c r="J39" s="31"/>
      <c r="K39" s="30">
        <v>3</v>
      </c>
      <c r="L39" s="30">
        <v>1</v>
      </c>
      <c r="M39" s="30">
        <f t="shared" si="3"/>
        <v>52</v>
      </c>
      <c r="N39" s="30">
        <f t="shared" si="4"/>
        <v>15</v>
      </c>
      <c r="O39" s="30">
        <f t="shared" si="5"/>
        <v>0</v>
      </c>
      <c r="P39" s="30">
        <f t="shared" si="6"/>
        <v>2</v>
      </c>
    </row>
    <row r="40" spans="1:16" s="8" customFormat="1" ht="15.95" customHeight="1" x14ac:dyDescent="0.2">
      <c r="A40" s="21">
        <v>29</v>
      </c>
      <c r="B40" s="22" t="s">
        <v>628</v>
      </c>
      <c r="C40" s="23" t="s">
        <v>121</v>
      </c>
      <c r="D40" s="24" t="s">
        <v>629</v>
      </c>
      <c r="E40" s="10"/>
      <c r="F40" s="29" t="str">
        <f t="shared" si="1"/>
        <v>Không XL</v>
      </c>
      <c r="G40" s="28">
        <f t="shared" si="0"/>
        <v>75</v>
      </c>
      <c r="H40" s="29" t="str">
        <f t="shared" si="2"/>
        <v>Khá</v>
      </c>
      <c r="I40" s="42">
        <v>7.07</v>
      </c>
      <c r="J40" s="31"/>
      <c r="K40" s="30">
        <v>4</v>
      </c>
      <c r="L40" s="30">
        <v>1</v>
      </c>
      <c r="M40" s="30">
        <f t="shared" si="3"/>
        <v>53</v>
      </c>
      <c r="N40" s="30">
        <f t="shared" si="4"/>
        <v>20</v>
      </c>
      <c r="O40" s="30">
        <f t="shared" si="5"/>
        <v>0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630</v>
      </c>
      <c r="C41" s="23" t="s">
        <v>505</v>
      </c>
      <c r="D41" s="24" t="s">
        <v>631</v>
      </c>
      <c r="E41" s="10"/>
      <c r="F41" s="29" t="str">
        <f t="shared" si="1"/>
        <v>Không XL</v>
      </c>
      <c r="G41" s="28">
        <f t="shared" si="0"/>
        <v>72</v>
      </c>
      <c r="H41" s="29" t="str">
        <f t="shared" si="2"/>
        <v>Khá</v>
      </c>
      <c r="I41" s="41">
        <v>6.17</v>
      </c>
      <c r="J41" s="31"/>
      <c r="K41" s="30">
        <v>4</v>
      </c>
      <c r="L41" s="30">
        <v>0</v>
      </c>
      <c r="M41" s="30">
        <f t="shared" si="3"/>
        <v>52</v>
      </c>
      <c r="N41" s="30">
        <f t="shared" si="4"/>
        <v>20</v>
      </c>
      <c r="O41" s="30">
        <f t="shared" si="5"/>
        <v>0</v>
      </c>
      <c r="P41" s="30">
        <f t="shared" si="6"/>
        <v>0</v>
      </c>
    </row>
    <row r="42" spans="1:16" s="8" customFormat="1" ht="15.95" customHeight="1" x14ac:dyDescent="0.2">
      <c r="A42" s="21">
        <v>31</v>
      </c>
      <c r="B42" s="22" t="s">
        <v>632</v>
      </c>
      <c r="C42" s="23" t="s">
        <v>387</v>
      </c>
      <c r="D42" s="24" t="s">
        <v>480</v>
      </c>
      <c r="E42" s="10"/>
      <c r="F42" s="29" t="str">
        <f t="shared" si="1"/>
        <v>Không XL</v>
      </c>
      <c r="G42" s="28">
        <f t="shared" si="0"/>
        <v>69</v>
      </c>
      <c r="H42" s="29" t="str">
        <f t="shared" si="2"/>
        <v>TB</v>
      </c>
      <c r="I42" s="41">
        <v>6.52</v>
      </c>
      <c r="J42" s="31"/>
      <c r="K42" s="30">
        <v>3</v>
      </c>
      <c r="L42" s="30">
        <v>1</v>
      </c>
      <c r="M42" s="30">
        <f t="shared" si="3"/>
        <v>52</v>
      </c>
      <c r="N42" s="30">
        <f t="shared" si="4"/>
        <v>15</v>
      </c>
      <c r="O42" s="30">
        <f t="shared" si="5"/>
        <v>0</v>
      </c>
      <c r="P42" s="30">
        <f t="shared" si="6"/>
        <v>2</v>
      </c>
    </row>
    <row r="43" spans="1:16" s="8" customFormat="1" ht="15.95" customHeight="1" x14ac:dyDescent="0.2">
      <c r="A43" s="21">
        <v>32</v>
      </c>
      <c r="B43" s="22" t="s">
        <v>633</v>
      </c>
      <c r="C43" s="23" t="s">
        <v>249</v>
      </c>
      <c r="D43" s="24" t="s">
        <v>634</v>
      </c>
      <c r="E43" s="10"/>
      <c r="F43" s="29" t="str">
        <f t="shared" si="1"/>
        <v>Không XL</v>
      </c>
      <c r="G43" s="28">
        <f t="shared" si="0"/>
        <v>56</v>
      </c>
      <c r="H43" s="29" t="str">
        <f t="shared" si="2"/>
        <v>TB</v>
      </c>
      <c r="I43" s="41">
        <v>5.67</v>
      </c>
      <c r="J43" s="31"/>
      <c r="K43" s="30">
        <v>1</v>
      </c>
      <c r="L43" s="30">
        <v>0</v>
      </c>
      <c r="M43" s="30">
        <f t="shared" si="3"/>
        <v>51</v>
      </c>
      <c r="N43" s="30">
        <f t="shared" si="4"/>
        <v>5</v>
      </c>
      <c r="O43" s="30">
        <f t="shared" si="5"/>
        <v>0</v>
      </c>
      <c r="P43" s="30">
        <f t="shared" si="6"/>
        <v>0</v>
      </c>
    </row>
    <row r="44" spans="1:16" s="8" customFormat="1" ht="15.95" customHeight="1" x14ac:dyDescent="0.2">
      <c r="A44" s="21">
        <v>33</v>
      </c>
      <c r="B44" s="22" t="s">
        <v>635</v>
      </c>
      <c r="C44" s="23" t="s">
        <v>636</v>
      </c>
      <c r="D44" s="24" t="s">
        <v>147</v>
      </c>
      <c r="E44" s="10"/>
      <c r="F44" s="29" t="str">
        <f t="shared" si="1"/>
        <v>Không XL</v>
      </c>
      <c r="G44" s="28">
        <f t="shared" si="0"/>
        <v>61</v>
      </c>
      <c r="H44" s="29" t="str">
        <f t="shared" si="2"/>
        <v>TB</v>
      </c>
      <c r="I44" s="41">
        <v>5.77</v>
      </c>
      <c r="J44" s="31"/>
      <c r="K44" s="30">
        <v>2</v>
      </c>
      <c r="L44" s="30">
        <v>0</v>
      </c>
      <c r="M44" s="30">
        <f t="shared" si="3"/>
        <v>51</v>
      </c>
      <c r="N44" s="30">
        <f t="shared" si="4"/>
        <v>10</v>
      </c>
      <c r="O44" s="30">
        <f t="shared" si="5"/>
        <v>0</v>
      </c>
      <c r="P44" s="30">
        <f t="shared" si="6"/>
        <v>0</v>
      </c>
    </row>
    <row r="45" spans="1:16" s="8" customFormat="1" ht="15.95" customHeight="1" x14ac:dyDescent="0.2">
      <c r="A45" s="21">
        <v>34</v>
      </c>
      <c r="B45" s="22" t="s">
        <v>637</v>
      </c>
      <c r="C45" s="23" t="s">
        <v>638</v>
      </c>
      <c r="D45" s="24" t="s">
        <v>639</v>
      </c>
      <c r="E45" s="10"/>
      <c r="F45" s="29" t="str">
        <f t="shared" si="1"/>
        <v>Không XL</v>
      </c>
      <c r="G45" s="28">
        <f t="shared" si="0"/>
        <v>61</v>
      </c>
      <c r="H45" s="29" t="str">
        <f t="shared" si="2"/>
        <v>TB</v>
      </c>
      <c r="I45" s="41">
        <v>5.63</v>
      </c>
      <c r="J45" s="31"/>
      <c r="K45" s="30">
        <v>2</v>
      </c>
      <c r="L45" s="30">
        <v>0</v>
      </c>
      <c r="M45" s="30">
        <f t="shared" si="3"/>
        <v>51</v>
      </c>
      <c r="N45" s="30">
        <f t="shared" si="4"/>
        <v>10</v>
      </c>
      <c r="O45" s="30">
        <f t="shared" si="5"/>
        <v>0</v>
      </c>
      <c r="P45" s="30">
        <f t="shared" si="6"/>
        <v>0</v>
      </c>
    </row>
    <row r="46" spans="1:16" s="8" customFormat="1" ht="15.95" customHeight="1" x14ac:dyDescent="0.2">
      <c r="A46" s="21">
        <v>35</v>
      </c>
      <c r="B46" s="22" t="s">
        <v>640</v>
      </c>
      <c r="C46" s="23" t="s">
        <v>641</v>
      </c>
      <c r="D46" s="24" t="s">
        <v>286</v>
      </c>
      <c r="E46" s="10"/>
      <c r="F46" s="29" t="str">
        <f t="shared" si="1"/>
        <v>Không XL</v>
      </c>
      <c r="G46" s="28">
        <v>0</v>
      </c>
      <c r="H46" s="29" t="str">
        <f t="shared" si="2"/>
        <v>Không XL</v>
      </c>
      <c r="I46" s="43">
        <v>0.03</v>
      </c>
      <c r="J46" s="31" t="s">
        <v>1118</v>
      </c>
      <c r="K46" s="30">
        <v>0</v>
      </c>
      <c r="L46" s="30">
        <v>0</v>
      </c>
      <c r="M46" s="30">
        <f t="shared" si="3"/>
        <v>30</v>
      </c>
      <c r="N46" s="30">
        <f t="shared" si="4"/>
        <v>0</v>
      </c>
      <c r="O46" s="30">
        <f t="shared" si="5"/>
        <v>0</v>
      </c>
      <c r="P46" s="30">
        <f t="shared" si="6"/>
        <v>0</v>
      </c>
    </row>
    <row r="47" spans="1:16" s="8" customFormat="1" ht="15.95" customHeight="1" x14ac:dyDescent="0.2">
      <c r="A47" s="21">
        <v>36</v>
      </c>
      <c r="B47" s="22" t="s">
        <v>642</v>
      </c>
      <c r="C47" s="23" t="s">
        <v>643</v>
      </c>
      <c r="D47" s="24" t="s">
        <v>391</v>
      </c>
      <c r="E47" s="10"/>
      <c r="F47" s="29" t="str">
        <f t="shared" si="1"/>
        <v>Không XL</v>
      </c>
      <c r="G47" s="28">
        <f t="shared" si="0"/>
        <v>70</v>
      </c>
      <c r="H47" s="29" t="str">
        <f t="shared" si="2"/>
        <v>Khá</v>
      </c>
      <c r="I47" s="42">
        <v>7.13</v>
      </c>
      <c r="J47" s="31"/>
      <c r="K47" s="30">
        <v>3</v>
      </c>
      <c r="L47" s="30">
        <v>1</v>
      </c>
      <c r="M47" s="30">
        <f t="shared" si="3"/>
        <v>53</v>
      </c>
      <c r="N47" s="30">
        <f t="shared" si="4"/>
        <v>15</v>
      </c>
      <c r="O47" s="30">
        <f t="shared" si="5"/>
        <v>0</v>
      </c>
      <c r="P47" s="30">
        <f t="shared" si="6"/>
        <v>2</v>
      </c>
    </row>
    <row r="48" spans="1:16" s="8" customFormat="1" ht="15.95" customHeight="1" x14ac:dyDescent="0.2">
      <c r="A48" s="21">
        <v>37</v>
      </c>
      <c r="B48" s="22" t="s">
        <v>644</v>
      </c>
      <c r="C48" s="23" t="s">
        <v>638</v>
      </c>
      <c r="D48" s="24" t="s">
        <v>391</v>
      </c>
      <c r="E48" s="10"/>
      <c r="F48" s="29" t="str">
        <f t="shared" si="1"/>
        <v>Không XL</v>
      </c>
      <c r="G48" s="28">
        <f t="shared" si="0"/>
        <v>63</v>
      </c>
      <c r="H48" s="29" t="str">
        <f t="shared" si="2"/>
        <v>TB</v>
      </c>
      <c r="I48" s="41">
        <v>5.73</v>
      </c>
      <c r="J48" s="31"/>
      <c r="K48" s="30">
        <v>2</v>
      </c>
      <c r="L48" s="30">
        <v>1</v>
      </c>
      <c r="M48" s="30">
        <f t="shared" si="3"/>
        <v>51</v>
      </c>
      <c r="N48" s="30">
        <f t="shared" si="4"/>
        <v>10</v>
      </c>
      <c r="O48" s="30">
        <f t="shared" si="5"/>
        <v>0</v>
      </c>
      <c r="P48" s="30">
        <f t="shared" si="6"/>
        <v>2</v>
      </c>
    </row>
    <row r="49" spans="1:16" s="8" customFormat="1" ht="15.95" customHeight="1" x14ac:dyDescent="0.2">
      <c r="A49" s="21">
        <v>38</v>
      </c>
      <c r="B49" s="22" t="s">
        <v>645</v>
      </c>
      <c r="C49" s="23" t="s">
        <v>570</v>
      </c>
      <c r="D49" s="24" t="s">
        <v>391</v>
      </c>
      <c r="E49" s="10"/>
      <c r="F49" s="29" t="str">
        <f t="shared" si="1"/>
        <v>Không XL</v>
      </c>
      <c r="G49" s="28">
        <f t="shared" si="0"/>
        <v>83</v>
      </c>
      <c r="H49" s="29" t="str">
        <f t="shared" si="2"/>
        <v>Tốt</v>
      </c>
      <c r="I49" s="41">
        <v>6.12</v>
      </c>
      <c r="J49" s="31" t="s">
        <v>1119</v>
      </c>
      <c r="K49" s="30">
        <v>6</v>
      </c>
      <c r="L49" s="30">
        <v>0</v>
      </c>
      <c r="M49" s="30">
        <f t="shared" si="3"/>
        <v>52</v>
      </c>
      <c r="N49" s="30">
        <f t="shared" si="4"/>
        <v>25</v>
      </c>
      <c r="O49" s="30">
        <f t="shared" si="5"/>
        <v>6</v>
      </c>
      <c r="P49" s="30">
        <f t="shared" si="6"/>
        <v>0</v>
      </c>
    </row>
    <row r="50" spans="1:16" s="8" customFormat="1" ht="15.95" customHeight="1" x14ac:dyDescent="0.2">
      <c r="A50" s="21">
        <v>39</v>
      </c>
      <c r="B50" s="22" t="s">
        <v>646</v>
      </c>
      <c r="C50" s="23" t="s">
        <v>647</v>
      </c>
      <c r="D50" s="24" t="s">
        <v>391</v>
      </c>
      <c r="E50" s="10"/>
      <c r="F50" s="29" t="str">
        <f t="shared" si="1"/>
        <v>Không XL</v>
      </c>
      <c r="G50" s="28">
        <f t="shared" si="0"/>
        <v>66</v>
      </c>
      <c r="H50" s="29" t="str">
        <f t="shared" si="2"/>
        <v>TB</v>
      </c>
      <c r="I50" s="41">
        <v>6.82</v>
      </c>
      <c r="J50" s="31"/>
      <c r="K50" s="30">
        <v>2</v>
      </c>
      <c r="L50" s="30">
        <v>2</v>
      </c>
      <c r="M50" s="30">
        <f t="shared" si="3"/>
        <v>52</v>
      </c>
      <c r="N50" s="30">
        <f t="shared" si="4"/>
        <v>10</v>
      </c>
      <c r="O50" s="30">
        <f t="shared" si="5"/>
        <v>0</v>
      </c>
      <c r="P50" s="30">
        <f t="shared" si="6"/>
        <v>4</v>
      </c>
    </row>
    <row r="51" spans="1:16" s="8" customFormat="1" ht="15.95" customHeight="1" x14ac:dyDescent="0.2">
      <c r="A51" s="21">
        <v>40</v>
      </c>
      <c r="B51" s="22" t="s">
        <v>648</v>
      </c>
      <c r="C51" s="23" t="s">
        <v>438</v>
      </c>
      <c r="D51" s="24" t="s">
        <v>496</v>
      </c>
      <c r="E51" s="10"/>
      <c r="F51" s="29" t="str">
        <f t="shared" si="1"/>
        <v>Không XL</v>
      </c>
      <c r="G51" s="28">
        <f t="shared" si="0"/>
        <v>67</v>
      </c>
      <c r="H51" s="29" t="str">
        <f t="shared" si="2"/>
        <v>TB</v>
      </c>
      <c r="I51" s="41">
        <v>5.19</v>
      </c>
      <c r="J51" s="31"/>
      <c r="K51" s="30">
        <v>3</v>
      </c>
      <c r="L51" s="30">
        <v>1</v>
      </c>
      <c r="M51" s="30">
        <f t="shared" si="3"/>
        <v>50</v>
      </c>
      <c r="N51" s="30">
        <f t="shared" si="4"/>
        <v>15</v>
      </c>
      <c r="O51" s="30">
        <f t="shared" si="5"/>
        <v>0</v>
      </c>
      <c r="P51" s="30">
        <f t="shared" si="6"/>
        <v>2</v>
      </c>
    </row>
    <row r="52" spans="1:16" s="8" customFormat="1" ht="15.95" customHeight="1" x14ac:dyDescent="0.2">
      <c r="A52" s="21">
        <v>41</v>
      </c>
      <c r="B52" s="22" t="s">
        <v>649</v>
      </c>
      <c r="C52" s="23" t="s">
        <v>650</v>
      </c>
      <c r="D52" s="24" t="s">
        <v>161</v>
      </c>
      <c r="E52" s="10"/>
      <c r="F52" s="29" t="str">
        <f t="shared" si="1"/>
        <v>Không XL</v>
      </c>
      <c r="G52" s="28">
        <f t="shared" si="0"/>
        <v>61</v>
      </c>
      <c r="H52" s="29" t="str">
        <f t="shared" si="2"/>
        <v>TB</v>
      </c>
      <c r="I52" s="41">
        <v>5.63</v>
      </c>
      <c r="J52" s="31"/>
      <c r="K52" s="30">
        <v>2</v>
      </c>
      <c r="L52" s="30">
        <v>0</v>
      </c>
      <c r="M52" s="30">
        <f t="shared" si="3"/>
        <v>51</v>
      </c>
      <c r="N52" s="30">
        <f t="shared" si="4"/>
        <v>10</v>
      </c>
      <c r="O52" s="30">
        <f t="shared" si="5"/>
        <v>0</v>
      </c>
      <c r="P52" s="30">
        <f t="shared" si="6"/>
        <v>0</v>
      </c>
    </row>
    <row r="53" spans="1:16" ht="18" customHeight="1" x14ac:dyDescent="0.25">
      <c r="C53" s="62" t="s">
        <v>11</v>
      </c>
      <c r="D53" s="62"/>
      <c r="E53" s="62"/>
      <c r="F53" s="62"/>
      <c r="G53" s="62"/>
      <c r="H53" s="62"/>
      <c r="I53" s="62"/>
      <c r="J53" s="62"/>
    </row>
    <row r="54" spans="1:16" ht="17.100000000000001" customHeight="1" x14ac:dyDescent="0.25">
      <c r="C54" s="63" t="s">
        <v>12</v>
      </c>
      <c r="D54" s="11"/>
      <c r="E54" s="64" t="s">
        <v>6</v>
      </c>
      <c r="F54" s="65"/>
      <c r="G54" s="64" t="s">
        <v>7</v>
      </c>
      <c r="H54" s="65"/>
      <c r="I54" s="33"/>
      <c r="J54" s="63" t="s">
        <v>8</v>
      </c>
    </row>
    <row r="55" spans="1:16" s="8" customFormat="1" ht="17.100000000000001" customHeight="1" x14ac:dyDescent="0.2">
      <c r="C55" s="63"/>
      <c r="D55" s="12"/>
      <c r="E55" s="9" t="s">
        <v>13</v>
      </c>
      <c r="F55" s="13" t="s">
        <v>14</v>
      </c>
      <c r="G55" s="9" t="s">
        <v>13</v>
      </c>
      <c r="H55" s="13" t="s">
        <v>14</v>
      </c>
      <c r="I55" s="13"/>
      <c r="J55" s="63"/>
    </row>
    <row r="56" spans="1:16" ht="17.100000000000001" customHeight="1" x14ac:dyDescent="0.25">
      <c r="C56" s="14" t="s">
        <v>15</v>
      </c>
      <c r="D56" s="35"/>
      <c r="E56" s="15">
        <f>COUNTIF(F12:F52,"XS")</f>
        <v>0</v>
      </c>
      <c r="F56" s="16">
        <f>E56*100/$A$52</f>
        <v>0</v>
      </c>
      <c r="G56" s="15">
        <f>COUNTIF(H12:H52,"XS")</f>
        <v>0</v>
      </c>
      <c r="H56" s="16">
        <f>G56*100/$A$52</f>
        <v>0</v>
      </c>
      <c r="I56" s="16"/>
      <c r="J56" s="17"/>
    </row>
    <row r="57" spans="1:16" ht="17.100000000000001" customHeight="1" x14ac:dyDescent="0.25">
      <c r="C57" s="14" t="s">
        <v>16</v>
      </c>
      <c r="D57" s="35"/>
      <c r="E57" s="15">
        <f>COUNTIF(F12:F52,"Tốt")</f>
        <v>0</v>
      </c>
      <c r="F57" s="16">
        <f t="shared" ref="F57:F61" si="7">E57*100/$A$52</f>
        <v>0</v>
      </c>
      <c r="G57" s="15">
        <f>COUNTIF(H12:H52,"Tốt")</f>
        <v>2</v>
      </c>
      <c r="H57" s="16">
        <f t="shared" ref="H57:H61" si="8">G57*100/$A$52</f>
        <v>4.8780487804878048</v>
      </c>
      <c r="I57" s="16"/>
      <c r="J57" s="17"/>
    </row>
    <row r="58" spans="1:16" ht="17.100000000000001" customHeight="1" x14ac:dyDescent="0.25">
      <c r="C58" s="14" t="s">
        <v>17</v>
      </c>
      <c r="D58" s="35"/>
      <c r="E58" s="15">
        <f>COUNTIF(F12:F52,"Khá")</f>
        <v>0</v>
      </c>
      <c r="F58" s="16">
        <f t="shared" si="7"/>
        <v>0</v>
      </c>
      <c r="G58" s="15">
        <f>COUNTIF(H12:H52,"Khá")</f>
        <v>6</v>
      </c>
      <c r="H58" s="16">
        <f t="shared" si="8"/>
        <v>14.634146341463415</v>
      </c>
      <c r="I58" s="16"/>
      <c r="J58" s="17"/>
    </row>
    <row r="59" spans="1:16" ht="17.100000000000001" customHeight="1" x14ac:dyDescent="0.25">
      <c r="C59" s="14" t="s">
        <v>18</v>
      </c>
      <c r="D59" s="35"/>
      <c r="E59" s="15">
        <f>COUNTIF(F12:F52,"TB")</f>
        <v>0</v>
      </c>
      <c r="F59" s="16">
        <f t="shared" si="7"/>
        <v>0</v>
      </c>
      <c r="G59" s="15">
        <f>COUNTIF(H12:H52,"TB")</f>
        <v>31</v>
      </c>
      <c r="H59" s="16">
        <f t="shared" si="8"/>
        <v>75.609756097560975</v>
      </c>
      <c r="I59" s="16"/>
      <c r="J59" s="17"/>
    </row>
    <row r="60" spans="1:16" ht="17.100000000000001" customHeight="1" x14ac:dyDescent="0.25">
      <c r="C60" s="14" t="s">
        <v>19</v>
      </c>
      <c r="D60" s="35"/>
      <c r="E60" s="15">
        <f>COUNTIF(F12:F52,"Yếu")</f>
        <v>0</v>
      </c>
      <c r="F60" s="16">
        <f t="shared" si="7"/>
        <v>0</v>
      </c>
      <c r="G60" s="15">
        <f>COUNTIF(H12:H52,"Yếu")</f>
        <v>1</v>
      </c>
      <c r="H60" s="16">
        <f t="shared" si="8"/>
        <v>2.4390243902439024</v>
      </c>
      <c r="I60" s="16"/>
      <c r="J60" s="17"/>
    </row>
    <row r="61" spans="1:16" ht="17.100000000000001" customHeight="1" x14ac:dyDescent="0.25">
      <c r="C61" s="14" t="s">
        <v>25</v>
      </c>
      <c r="D61" s="35"/>
      <c r="E61" s="15">
        <f>COUNTIF(F12:F52,"Không XL")</f>
        <v>41</v>
      </c>
      <c r="F61" s="16">
        <f t="shared" si="7"/>
        <v>100</v>
      </c>
      <c r="G61" s="15">
        <f>COUNTIF(H12:H52,"Không XL")</f>
        <v>1</v>
      </c>
      <c r="H61" s="16">
        <f t="shared" si="8"/>
        <v>2.4390243902439024</v>
      </c>
      <c r="I61" s="16"/>
      <c r="J61" s="17"/>
    </row>
    <row r="62" spans="1:16" ht="9.9499999999999993" customHeight="1" x14ac:dyDescent="0.25">
      <c r="C62" s="18"/>
      <c r="D62" s="18"/>
      <c r="F62" s="19"/>
    </row>
    <row r="63" spans="1:16" ht="17.100000000000001" customHeight="1" x14ac:dyDescent="0.25">
      <c r="E63" s="66" t="s">
        <v>24</v>
      </c>
      <c r="F63" s="66"/>
      <c r="G63" s="66"/>
      <c r="H63" s="66"/>
      <c r="I63" s="66"/>
      <c r="J63" s="66"/>
    </row>
    <row r="64" spans="1:16" ht="17.100000000000001" customHeight="1" x14ac:dyDescent="0.25">
      <c r="A64" s="48" t="s">
        <v>27</v>
      </c>
      <c r="B64" s="48"/>
      <c r="C64" s="48"/>
      <c r="D64" s="48"/>
      <c r="E64" s="48"/>
      <c r="F64" s="48" t="s">
        <v>6</v>
      </c>
      <c r="G64" s="48"/>
      <c r="H64" s="48"/>
      <c r="I64" s="32"/>
      <c r="J64" s="20" t="s">
        <v>20</v>
      </c>
    </row>
    <row r="65" ht="17.100000000000001" customHeight="1" x14ac:dyDescent="0.25"/>
    <row r="66" ht="17.100000000000001" customHeight="1" x14ac:dyDescent="0.25"/>
    <row r="67" ht="17.100000000000001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4zbtkyHU+M2xVTaj2USgaSSXW/ZeOzRZUI+IOxjgPd3F2TmBjPNKNFb1fb3Hn3mRa6T3V1JVhuWmNFrDlZAaTA==" saltValue="TleVBwx3X+XvmUkQXVx8sA==" spinCount="100000" sheet="1" objects="1" scenarios="1"/>
  <mergeCells count="24">
    <mergeCell ref="A64:E64"/>
    <mergeCell ref="F64:H64"/>
    <mergeCell ref="C53:J53"/>
    <mergeCell ref="C54:C55"/>
    <mergeCell ref="E54:F54"/>
    <mergeCell ref="G54:H54"/>
    <mergeCell ref="J54:J55"/>
    <mergeCell ref="E63:J63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2">
    <cfRule type="cellIs" dxfId="75" priority="7" stopIfTrue="1" operator="equal">
      <formula>"SVG"</formula>
    </cfRule>
    <cfRule type="cellIs" dxfId="74" priority="8" stopIfTrue="1" operator="equal">
      <formula>"SVXS"</formula>
    </cfRule>
  </conditionalFormatting>
  <conditionalFormatting sqref="H12:H52">
    <cfRule type="cellIs" dxfId="73" priority="3" operator="equal">
      <formula>"Yếu"</formula>
    </cfRule>
    <cfRule type="cellIs" dxfId="72" priority="5" stopIfTrue="1" operator="equal">
      <formula>"SVG"</formula>
    </cfRule>
    <cfRule type="cellIs" dxfId="71" priority="6" stopIfTrue="1" operator="equal">
      <formula>"SVXS"</formula>
    </cfRule>
  </conditionalFormatting>
  <conditionalFormatting sqref="I12:I52">
    <cfRule type="cellIs" dxfId="70" priority="1" stopIfTrue="1" operator="lessThan">
      <formula>2</formula>
    </cfRule>
    <cfRule type="cellIs" dxfId="69" priority="2" stopIfTrue="1" operator="greaterThanOrEqual">
      <formula>7</formula>
    </cfRule>
  </conditionalFormatting>
  <conditionalFormatting sqref="O12:O52">
    <cfRule type="cellIs" dxfId="68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topLeftCell="A43" zoomScaleNormal="100" workbookViewId="0">
      <selection activeCell="K1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731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652</v>
      </c>
      <c r="C12" s="23" t="s">
        <v>553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5" si="0">SUM(M12:P12)</f>
        <v>61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5.89</v>
      </c>
      <c r="J12" s="31" t="s">
        <v>1119</v>
      </c>
      <c r="K12" s="30">
        <v>0</v>
      </c>
      <c r="L12" s="30">
        <v>2</v>
      </c>
      <c r="M12" s="30">
        <f>IF(I12&gt;=9,55,IF(I12&gt;=8,54,IF(I12&gt;=7,53,IF(I12&gt;=6,52,IF(I12&gt;=5.5,51,IF(I12&gt;=4,50,IF(I12&gt;=3,40,30)))))))</f>
        <v>51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6</v>
      </c>
      <c r="P12" s="30">
        <f>IF(L12&lt;=5,L12*2,10)</f>
        <v>4</v>
      </c>
    </row>
    <row r="13" spans="1:21" s="8" customFormat="1" ht="15.95" customHeight="1" x14ac:dyDescent="0.2">
      <c r="A13" s="21">
        <v>2</v>
      </c>
      <c r="B13" s="22" t="s">
        <v>653</v>
      </c>
      <c r="C13" s="23" t="s">
        <v>654</v>
      </c>
      <c r="D13" s="24" t="s">
        <v>655</v>
      </c>
      <c r="E13" s="10"/>
      <c r="F13" s="29" t="str">
        <f t="shared" ref="F13:F55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50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5</v>
      </c>
      <c r="J13" s="31"/>
      <c r="K13" s="30">
        <v>0</v>
      </c>
      <c r="L13" s="30">
        <v>0</v>
      </c>
      <c r="M13" s="30">
        <f t="shared" ref="M13:M55" si="3">IF(I13&gt;=9,55,IF(I13&gt;=8,54,IF(I13&gt;=7,53,IF(I13&gt;=6,52,IF(I13&gt;=5.5,51,IF(I13&gt;=4,50,IF(I13&gt;=3,40,30)))))))</f>
        <v>50</v>
      </c>
      <c r="N13" s="30">
        <f t="shared" ref="N13:N55" si="4">IF(K13&lt;=5,K13*5,25)</f>
        <v>0</v>
      </c>
      <c r="O13" s="30">
        <f t="shared" ref="O13:O5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5" si="6">IF(L13&lt;=5,L13*2,10)</f>
        <v>0</v>
      </c>
    </row>
    <row r="14" spans="1:21" s="8" customFormat="1" ht="15.95" customHeight="1" x14ac:dyDescent="0.2">
      <c r="A14" s="21">
        <v>3</v>
      </c>
      <c r="B14" s="22" t="s">
        <v>656</v>
      </c>
      <c r="C14" s="23" t="s">
        <v>281</v>
      </c>
      <c r="D14" s="24" t="s">
        <v>657</v>
      </c>
      <c r="E14" s="10"/>
      <c r="F14" s="29" t="str">
        <f t="shared" si="1"/>
        <v>Không XL</v>
      </c>
      <c r="G14" s="28">
        <f t="shared" si="0"/>
        <v>52</v>
      </c>
      <c r="H14" s="29" t="str">
        <f t="shared" si="2"/>
        <v>TB</v>
      </c>
      <c r="I14" s="41">
        <v>5.33</v>
      </c>
      <c r="J14" s="31"/>
      <c r="K14" s="30">
        <v>0</v>
      </c>
      <c r="L14" s="30">
        <v>1</v>
      </c>
      <c r="M14" s="30">
        <f t="shared" si="3"/>
        <v>50</v>
      </c>
      <c r="N14" s="30">
        <f t="shared" si="4"/>
        <v>0</v>
      </c>
      <c r="O14" s="30">
        <f t="shared" si="5"/>
        <v>0</v>
      </c>
      <c r="P14" s="30">
        <f t="shared" si="6"/>
        <v>2</v>
      </c>
    </row>
    <row r="15" spans="1:21" s="8" customFormat="1" ht="15.95" customHeight="1" x14ac:dyDescent="0.2">
      <c r="A15" s="21">
        <v>4</v>
      </c>
      <c r="B15" s="22" t="s">
        <v>658</v>
      </c>
      <c r="C15" s="23" t="s">
        <v>659</v>
      </c>
      <c r="D15" s="24" t="s">
        <v>54</v>
      </c>
      <c r="E15" s="10"/>
      <c r="F15" s="29" t="str">
        <f t="shared" si="1"/>
        <v>Không XL</v>
      </c>
      <c r="G15" s="28">
        <f t="shared" si="0"/>
        <v>59</v>
      </c>
      <c r="H15" s="29" t="str">
        <f t="shared" si="2"/>
        <v>TB</v>
      </c>
      <c r="I15" s="41">
        <v>6.02</v>
      </c>
      <c r="J15" s="31"/>
      <c r="K15" s="30">
        <v>1</v>
      </c>
      <c r="L15" s="30">
        <v>1</v>
      </c>
      <c r="M15" s="30">
        <f t="shared" si="3"/>
        <v>52</v>
      </c>
      <c r="N15" s="30">
        <f t="shared" si="4"/>
        <v>5</v>
      </c>
      <c r="O15" s="30">
        <f t="shared" si="5"/>
        <v>0</v>
      </c>
      <c r="P15" s="30">
        <f t="shared" si="6"/>
        <v>2</v>
      </c>
    </row>
    <row r="16" spans="1:21" s="8" customFormat="1" ht="15.95" customHeight="1" x14ac:dyDescent="0.2">
      <c r="A16" s="21">
        <v>5</v>
      </c>
      <c r="B16" s="22" t="s">
        <v>660</v>
      </c>
      <c r="C16" s="23" t="s">
        <v>48</v>
      </c>
      <c r="D16" s="24" t="s">
        <v>54</v>
      </c>
      <c r="E16" s="10"/>
      <c r="F16" s="29" t="str">
        <f t="shared" si="1"/>
        <v>Không XL</v>
      </c>
      <c r="G16" s="28">
        <f t="shared" si="0"/>
        <v>53</v>
      </c>
      <c r="H16" s="29" t="str">
        <f t="shared" si="2"/>
        <v>TB</v>
      </c>
      <c r="I16" s="41">
        <v>5.94</v>
      </c>
      <c r="J16" s="31"/>
      <c r="K16" s="30">
        <v>0</v>
      </c>
      <c r="L16" s="30">
        <v>1</v>
      </c>
      <c r="M16" s="30">
        <f t="shared" si="3"/>
        <v>51</v>
      </c>
      <c r="N16" s="30">
        <f t="shared" si="4"/>
        <v>0</v>
      </c>
      <c r="O16" s="30">
        <f t="shared" si="5"/>
        <v>0</v>
      </c>
      <c r="P16" s="30">
        <f t="shared" si="6"/>
        <v>2</v>
      </c>
    </row>
    <row r="17" spans="1:16" s="8" customFormat="1" ht="15.95" customHeight="1" x14ac:dyDescent="0.2">
      <c r="A17" s="21">
        <v>6</v>
      </c>
      <c r="B17" s="22" t="s">
        <v>661</v>
      </c>
      <c r="C17" s="23" t="s">
        <v>104</v>
      </c>
      <c r="D17" s="24" t="s">
        <v>54</v>
      </c>
      <c r="E17" s="10"/>
      <c r="F17" s="29" t="str">
        <f t="shared" si="1"/>
        <v>Không XL</v>
      </c>
      <c r="G17" s="28">
        <f t="shared" si="0"/>
        <v>60</v>
      </c>
      <c r="H17" s="29" t="str">
        <f t="shared" si="2"/>
        <v>TB</v>
      </c>
      <c r="I17" s="41">
        <v>5.72</v>
      </c>
      <c r="J17" s="31"/>
      <c r="K17" s="30">
        <v>1</v>
      </c>
      <c r="L17" s="30">
        <v>2</v>
      </c>
      <c r="M17" s="30">
        <f t="shared" si="3"/>
        <v>51</v>
      </c>
      <c r="N17" s="30">
        <f t="shared" si="4"/>
        <v>5</v>
      </c>
      <c r="O17" s="30">
        <f t="shared" si="5"/>
        <v>0</v>
      </c>
      <c r="P17" s="30">
        <f t="shared" si="6"/>
        <v>4</v>
      </c>
    </row>
    <row r="18" spans="1:16" s="8" customFormat="1" ht="15.95" customHeight="1" x14ac:dyDescent="0.2">
      <c r="A18" s="21">
        <v>7</v>
      </c>
      <c r="B18" s="22" t="s">
        <v>662</v>
      </c>
      <c r="C18" s="23" t="s">
        <v>663</v>
      </c>
      <c r="D18" s="24" t="s">
        <v>199</v>
      </c>
      <c r="E18" s="10"/>
      <c r="F18" s="29" t="str">
        <f t="shared" si="1"/>
        <v>Không XL</v>
      </c>
      <c r="G18" s="28">
        <f t="shared" si="0"/>
        <v>54</v>
      </c>
      <c r="H18" s="29" t="str">
        <f t="shared" si="2"/>
        <v>TB</v>
      </c>
      <c r="I18" s="41">
        <v>4.5999999999999996</v>
      </c>
      <c r="J18" s="31"/>
      <c r="K18" s="30">
        <v>0</v>
      </c>
      <c r="L18" s="30">
        <v>2</v>
      </c>
      <c r="M18" s="30">
        <f t="shared" si="3"/>
        <v>50</v>
      </c>
      <c r="N18" s="30">
        <f t="shared" si="4"/>
        <v>0</v>
      </c>
      <c r="O18" s="30">
        <f t="shared" si="5"/>
        <v>0</v>
      </c>
      <c r="P18" s="30">
        <f t="shared" si="6"/>
        <v>4</v>
      </c>
    </row>
    <row r="19" spans="1:16" s="8" customFormat="1" ht="15.95" customHeight="1" x14ac:dyDescent="0.2">
      <c r="A19" s="21">
        <v>8</v>
      </c>
      <c r="B19" s="22" t="s">
        <v>664</v>
      </c>
      <c r="C19" s="23" t="s">
        <v>665</v>
      </c>
      <c r="D19" s="24" t="s">
        <v>199</v>
      </c>
      <c r="E19" s="10"/>
      <c r="F19" s="29" t="str">
        <f t="shared" si="1"/>
        <v>Không XL</v>
      </c>
      <c r="G19" s="28">
        <f t="shared" si="0"/>
        <v>54</v>
      </c>
      <c r="H19" s="29" t="str">
        <f t="shared" si="2"/>
        <v>TB</v>
      </c>
      <c r="I19" s="41">
        <v>6.15</v>
      </c>
      <c r="J19" s="31"/>
      <c r="K19" s="30">
        <v>0</v>
      </c>
      <c r="L19" s="30">
        <v>1</v>
      </c>
      <c r="M19" s="30">
        <f t="shared" si="3"/>
        <v>52</v>
      </c>
      <c r="N19" s="30">
        <f t="shared" si="4"/>
        <v>0</v>
      </c>
      <c r="O19" s="30">
        <f t="shared" si="5"/>
        <v>0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666</v>
      </c>
      <c r="C20" s="23" t="s">
        <v>667</v>
      </c>
      <c r="D20" s="24" t="s">
        <v>60</v>
      </c>
      <c r="E20" s="10"/>
      <c r="F20" s="29" t="str">
        <f t="shared" si="1"/>
        <v>Không XL</v>
      </c>
      <c r="G20" s="28">
        <f t="shared" si="0"/>
        <v>53</v>
      </c>
      <c r="H20" s="29" t="str">
        <f t="shared" si="2"/>
        <v>TB</v>
      </c>
      <c r="I20" s="41">
        <v>5.79</v>
      </c>
      <c r="J20" s="31"/>
      <c r="K20" s="30">
        <v>0</v>
      </c>
      <c r="L20" s="30">
        <v>1</v>
      </c>
      <c r="M20" s="30">
        <f t="shared" si="3"/>
        <v>51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5.95" customHeight="1" x14ac:dyDescent="0.2">
      <c r="A21" s="21">
        <v>10</v>
      </c>
      <c r="B21" s="22" t="s">
        <v>668</v>
      </c>
      <c r="C21" s="23" t="s">
        <v>505</v>
      </c>
      <c r="D21" s="24" t="s">
        <v>64</v>
      </c>
      <c r="E21" s="10"/>
      <c r="F21" s="29" t="str">
        <f t="shared" si="1"/>
        <v>Không XL</v>
      </c>
      <c r="G21" s="28">
        <f t="shared" si="0"/>
        <v>57</v>
      </c>
      <c r="H21" s="29" t="str">
        <f t="shared" si="2"/>
        <v>TB</v>
      </c>
      <c r="I21" s="41">
        <v>4.97</v>
      </c>
      <c r="J21" s="31"/>
      <c r="K21" s="30">
        <v>1</v>
      </c>
      <c r="L21" s="30">
        <v>1</v>
      </c>
      <c r="M21" s="30">
        <f t="shared" si="3"/>
        <v>50</v>
      </c>
      <c r="N21" s="30">
        <f t="shared" si="4"/>
        <v>5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669</v>
      </c>
      <c r="C22" s="23" t="s">
        <v>670</v>
      </c>
      <c r="D22" s="24" t="s">
        <v>520</v>
      </c>
      <c r="E22" s="10"/>
      <c r="F22" s="29" t="str">
        <f t="shared" si="1"/>
        <v>Không XL</v>
      </c>
      <c r="G22" s="28">
        <f t="shared" si="0"/>
        <v>57</v>
      </c>
      <c r="H22" s="29" t="str">
        <f t="shared" si="2"/>
        <v>TB</v>
      </c>
      <c r="I22" s="41">
        <v>5.08</v>
      </c>
      <c r="J22" s="31"/>
      <c r="K22" s="30">
        <v>1</v>
      </c>
      <c r="L22" s="30">
        <v>1</v>
      </c>
      <c r="M22" s="30">
        <f t="shared" si="3"/>
        <v>50</v>
      </c>
      <c r="N22" s="30">
        <f t="shared" si="4"/>
        <v>5</v>
      </c>
      <c r="O22" s="30">
        <f t="shared" si="5"/>
        <v>0</v>
      </c>
      <c r="P22" s="30">
        <f t="shared" si="6"/>
        <v>2</v>
      </c>
    </row>
    <row r="23" spans="1:16" s="8" customFormat="1" ht="15.95" customHeight="1" x14ac:dyDescent="0.2">
      <c r="A23" s="21">
        <v>12</v>
      </c>
      <c r="B23" s="22" t="s">
        <v>671</v>
      </c>
      <c r="C23" s="23" t="s">
        <v>672</v>
      </c>
      <c r="D23" s="24" t="s">
        <v>673</v>
      </c>
      <c r="E23" s="10"/>
      <c r="F23" s="29" t="str">
        <f t="shared" si="1"/>
        <v>Không XL</v>
      </c>
      <c r="G23" s="28">
        <f t="shared" si="0"/>
        <v>51</v>
      </c>
      <c r="H23" s="29" t="str">
        <f t="shared" si="2"/>
        <v>TB</v>
      </c>
      <c r="I23" s="41">
        <v>5.73</v>
      </c>
      <c r="J23" s="31"/>
      <c r="K23" s="30">
        <v>0</v>
      </c>
      <c r="L23" s="30">
        <v>0</v>
      </c>
      <c r="M23" s="30">
        <f t="shared" si="3"/>
        <v>51</v>
      </c>
      <c r="N23" s="30">
        <f t="shared" si="4"/>
        <v>0</v>
      </c>
      <c r="O23" s="30">
        <f t="shared" si="5"/>
        <v>0</v>
      </c>
      <c r="P23" s="30">
        <f t="shared" si="6"/>
        <v>0</v>
      </c>
    </row>
    <row r="24" spans="1:16" s="8" customFormat="1" ht="15.95" customHeight="1" x14ac:dyDescent="0.2">
      <c r="A24" s="21">
        <v>13</v>
      </c>
      <c r="B24" s="22" t="s">
        <v>674</v>
      </c>
      <c r="C24" s="23" t="s">
        <v>74</v>
      </c>
      <c r="D24" s="24" t="s">
        <v>323</v>
      </c>
      <c r="E24" s="10"/>
      <c r="F24" s="29" t="str">
        <f t="shared" si="1"/>
        <v>Không XL</v>
      </c>
      <c r="G24" s="28">
        <f t="shared" si="0"/>
        <v>61</v>
      </c>
      <c r="H24" s="29" t="str">
        <f t="shared" si="2"/>
        <v>TB</v>
      </c>
      <c r="I24" s="41">
        <v>6.25</v>
      </c>
      <c r="J24" s="31"/>
      <c r="K24" s="30">
        <v>1</v>
      </c>
      <c r="L24" s="30">
        <v>2</v>
      </c>
      <c r="M24" s="30">
        <f t="shared" si="3"/>
        <v>52</v>
      </c>
      <c r="N24" s="30">
        <f t="shared" si="4"/>
        <v>5</v>
      </c>
      <c r="O24" s="30">
        <f t="shared" si="5"/>
        <v>0</v>
      </c>
      <c r="P24" s="30">
        <f t="shared" si="6"/>
        <v>4</v>
      </c>
    </row>
    <row r="25" spans="1:16" s="8" customFormat="1" ht="15.95" customHeight="1" x14ac:dyDescent="0.2">
      <c r="A25" s="21">
        <v>14</v>
      </c>
      <c r="B25" s="22" t="s">
        <v>675</v>
      </c>
      <c r="C25" s="23" t="s">
        <v>181</v>
      </c>
      <c r="D25" s="24" t="s">
        <v>323</v>
      </c>
      <c r="E25" s="10"/>
      <c r="F25" s="29" t="str">
        <f t="shared" si="1"/>
        <v>Không XL</v>
      </c>
      <c r="G25" s="28">
        <f t="shared" si="0"/>
        <v>54</v>
      </c>
      <c r="H25" s="29" t="str">
        <f t="shared" si="2"/>
        <v>TB</v>
      </c>
      <c r="I25" s="41">
        <v>5.15</v>
      </c>
      <c r="J25" s="31"/>
      <c r="K25" s="30">
        <v>0</v>
      </c>
      <c r="L25" s="30">
        <v>2</v>
      </c>
      <c r="M25" s="30">
        <f t="shared" si="3"/>
        <v>50</v>
      </c>
      <c r="N25" s="30">
        <f t="shared" si="4"/>
        <v>0</v>
      </c>
      <c r="O25" s="30">
        <f t="shared" si="5"/>
        <v>0</v>
      </c>
      <c r="P25" s="30">
        <f t="shared" si="6"/>
        <v>4</v>
      </c>
    </row>
    <row r="26" spans="1:16" s="8" customFormat="1" ht="15.95" customHeight="1" x14ac:dyDescent="0.2">
      <c r="A26" s="21">
        <v>15</v>
      </c>
      <c r="B26" s="22" t="s">
        <v>676</v>
      </c>
      <c r="C26" s="23" t="s">
        <v>476</v>
      </c>
      <c r="D26" s="24" t="s">
        <v>323</v>
      </c>
      <c r="E26" s="10"/>
      <c r="F26" s="29" t="str">
        <f t="shared" si="1"/>
        <v>Không XL</v>
      </c>
      <c r="G26" s="28">
        <f t="shared" si="0"/>
        <v>52</v>
      </c>
      <c r="H26" s="29" t="str">
        <f t="shared" si="2"/>
        <v>TB</v>
      </c>
      <c r="I26" s="41">
        <v>4.95</v>
      </c>
      <c r="J26" s="31"/>
      <c r="K26" s="30">
        <v>0</v>
      </c>
      <c r="L26" s="30">
        <v>1</v>
      </c>
      <c r="M26" s="30">
        <f t="shared" si="3"/>
        <v>50</v>
      </c>
      <c r="N26" s="30">
        <f t="shared" si="4"/>
        <v>0</v>
      </c>
      <c r="O26" s="30">
        <f t="shared" si="5"/>
        <v>0</v>
      </c>
      <c r="P26" s="30">
        <f t="shared" si="6"/>
        <v>2</v>
      </c>
    </row>
    <row r="27" spans="1:16" s="8" customFormat="1" ht="15.95" customHeight="1" x14ac:dyDescent="0.2">
      <c r="A27" s="21">
        <v>16</v>
      </c>
      <c r="B27" s="22" t="s">
        <v>677</v>
      </c>
      <c r="C27" s="23" t="s">
        <v>263</v>
      </c>
      <c r="D27" s="24" t="s">
        <v>323</v>
      </c>
      <c r="E27" s="10"/>
      <c r="F27" s="29" t="str">
        <f t="shared" si="1"/>
        <v>Không XL</v>
      </c>
      <c r="G27" s="28">
        <f t="shared" si="0"/>
        <v>59</v>
      </c>
      <c r="H27" s="29" t="str">
        <f t="shared" si="2"/>
        <v>TB</v>
      </c>
      <c r="I27" s="41">
        <v>6.51</v>
      </c>
      <c r="J27" s="31"/>
      <c r="K27" s="30">
        <v>1</v>
      </c>
      <c r="L27" s="30">
        <v>1</v>
      </c>
      <c r="M27" s="30">
        <f t="shared" si="3"/>
        <v>52</v>
      </c>
      <c r="N27" s="30">
        <f t="shared" si="4"/>
        <v>5</v>
      </c>
      <c r="O27" s="30">
        <f t="shared" si="5"/>
        <v>0</v>
      </c>
      <c r="P27" s="30">
        <f t="shared" si="6"/>
        <v>2</v>
      </c>
    </row>
    <row r="28" spans="1:16" s="8" customFormat="1" ht="15.95" customHeight="1" x14ac:dyDescent="0.2">
      <c r="A28" s="21">
        <v>17</v>
      </c>
      <c r="B28" s="22" t="s">
        <v>678</v>
      </c>
      <c r="C28" s="23" t="s">
        <v>215</v>
      </c>
      <c r="D28" s="24" t="s">
        <v>429</v>
      </c>
      <c r="E28" s="10"/>
      <c r="F28" s="29" t="str">
        <f t="shared" si="1"/>
        <v>Không XL</v>
      </c>
      <c r="G28" s="28">
        <v>0</v>
      </c>
      <c r="H28" s="29" t="str">
        <f t="shared" si="2"/>
        <v>Không XL</v>
      </c>
      <c r="I28" s="43">
        <v>0</v>
      </c>
      <c r="J28" s="31" t="s">
        <v>1118</v>
      </c>
      <c r="K28" s="30">
        <v>0</v>
      </c>
      <c r="L28" s="30">
        <v>1</v>
      </c>
      <c r="M28" s="30">
        <f t="shared" si="3"/>
        <v>30</v>
      </c>
      <c r="N28" s="30">
        <f t="shared" si="4"/>
        <v>0</v>
      </c>
      <c r="O28" s="30">
        <f t="shared" si="5"/>
        <v>0</v>
      </c>
      <c r="P28" s="30">
        <f t="shared" si="6"/>
        <v>2</v>
      </c>
    </row>
    <row r="29" spans="1:16" s="8" customFormat="1" ht="15.95" customHeight="1" x14ac:dyDescent="0.2">
      <c r="A29" s="21">
        <v>18</v>
      </c>
      <c r="B29" s="22" t="s">
        <v>679</v>
      </c>
      <c r="C29" s="23" t="s">
        <v>680</v>
      </c>
      <c r="D29" s="24" t="s">
        <v>81</v>
      </c>
      <c r="E29" s="10"/>
      <c r="F29" s="29" t="str">
        <f t="shared" si="1"/>
        <v>Không XL</v>
      </c>
      <c r="G29" s="28">
        <f t="shared" si="0"/>
        <v>52</v>
      </c>
      <c r="H29" s="29" t="str">
        <f t="shared" si="2"/>
        <v>TB</v>
      </c>
      <c r="I29" s="41">
        <v>5.15</v>
      </c>
      <c r="J29" s="31"/>
      <c r="K29" s="30">
        <v>0</v>
      </c>
      <c r="L29" s="30">
        <v>1</v>
      </c>
      <c r="M29" s="30">
        <f t="shared" si="3"/>
        <v>50</v>
      </c>
      <c r="N29" s="30">
        <f t="shared" si="4"/>
        <v>0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681</v>
      </c>
      <c r="C30" s="23" t="s">
        <v>83</v>
      </c>
      <c r="D30" s="24" t="s">
        <v>81</v>
      </c>
      <c r="E30" s="10"/>
      <c r="F30" s="29" t="str">
        <f t="shared" si="1"/>
        <v>Không XL</v>
      </c>
      <c r="G30" s="28">
        <f t="shared" si="0"/>
        <v>57</v>
      </c>
      <c r="H30" s="29" t="str">
        <f t="shared" si="2"/>
        <v>TB</v>
      </c>
      <c r="I30" s="41">
        <v>6.86</v>
      </c>
      <c r="J30" s="31"/>
      <c r="K30" s="30">
        <v>1</v>
      </c>
      <c r="L30" s="30">
        <v>0</v>
      </c>
      <c r="M30" s="30">
        <f t="shared" si="3"/>
        <v>52</v>
      </c>
      <c r="N30" s="30">
        <f t="shared" si="4"/>
        <v>5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682</v>
      </c>
      <c r="C31" s="23" t="s">
        <v>683</v>
      </c>
      <c r="D31" s="24" t="s">
        <v>87</v>
      </c>
      <c r="E31" s="10"/>
      <c r="F31" s="29" t="str">
        <f t="shared" si="1"/>
        <v>Không XL</v>
      </c>
      <c r="G31" s="28">
        <f t="shared" si="0"/>
        <v>64</v>
      </c>
      <c r="H31" s="29" t="str">
        <f t="shared" si="2"/>
        <v>TB</v>
      </c>
      <c r="I31" s="42">
        <v>7.19</v>
      </c>
      <c r="J31" s="31"/>
      <c r="K31" s="30">
        <v>1</v>
      </c>
      <c r="L31" s="30">
        <v>3</v>
      </c>
      <c r="M31" s="30">
        <f t="shared" si="3"/>
        <v>53</v>
      </c>
      <c r="N31" s="30">
        <f t="shared" si="4"/>
        <v>5</v>
      </c>
      <c r="O31" s="30">
        <f t="shared" si="5"/>
        <v>0</v>
      </c>
      <c r="P31" s="30">
        <f t="shared" si="6"/>
        <v>6</v>
      </c>
    </row>
    <row r="32" spans="1:16" s="8" customFormat="1" ht="15.95" customHeight="1" x14ac:dyDescent="0.2">
      <c r="A32" s="21">
        <v>21</v>
      </c>
      <c r="B32" s="22" t="s">
        <v>684</v>
      </c>
      <c r="C32" s="23" t="s">
        <v>539</v>
      </c>
      <c r="D32" s="24" t="s">
        <v>436</v>
      </c>
      <c r="E32" s="10"/>
      <c r="F32" s="29" t="str">
        <f t="shared" si="1"/>
        <v>Không XL</v>
      </c>
      <c r="G32" s="28">
        <f t="shared" si="0"/>
        <v>59</v>
      </c>
      <c r="H32" s="29" t="str">
        <f t="shared" si="2"/>
        <v>TB</v>
      </c>
      <c r="I32" s="41">
        <v>6.18</v>
      </c>
      <c r="J32" s="31"/>
      <c r="K32" s="30">
        <v>1</v>
      </c>
      <c r="L32" s="30">
        <v>1</v>
      </c>
      <c r="M32" s="30">
        <f t="shared" si="3"/>
        <v>52</v>
      </c>
      <c r="N32" s="30">
        <f t="shared" si="4"/>
        <v>5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685</v>
      </c>
      <c r="C33" s="23" t="s">
        <v>95</v>
      </c>
      <c r="D33" s="24" t="s">
        <v>436</v>
      </c>
      <c r="E33" s="10"/>
      <c r="F33" s="29" t="str">
        <f t="shared" si="1"/>
        <v>Không XL</v>
      </c>
      <c r="G33" s="28">
        <f t="shared" si="0"/>
        <v>59</v>
      </c>
      <c r="H33" s="29" t="str">
        <f t="shared" si="2"/>
        <v>TB</v>
      </c>
      <c r="I33" s="41">
        <v>6.82</v>
      </c>
      <c r="J33" s="31"/>
      <c r="K33" s="30">
        <v>1</v>
      </c>
      <c r="L33" s="30">
        <v>1</v>
      </c>
      <c r="M33" s="30">
        <f t="shared" si="3"/>
        <v>52</v>
      </c>
      <c r="N33" s="30">
        <f t="shared" si="4"/>
        <v>5</v>
      </c>
      <c r="O33" s="30">
        <f t="shared" si="5"/>
        <v>0</v>
      </c>
      <c r="P33" s="30">
        <f t="shared" si="6"/>
        <v>2</v>
      </c>
    </row>
    <row r="34" spans="1:16" s="8" customFormat="1" ht="15.95" customHeight="1" x14ac:dyDescent="0.2">
      <c r="A34" s="21">
        <v>23</v>
      </c>
      <c r="B34" s="22" t="s">
        <v>686</v>
      </c>
      <c r="C34" s="23" t="s">
        <v>687</v>
      </c>
      <c r="D34" s="24" t="s">
        <v>688</v>
      </c>
      <c r="E34" s="10"/>
      <c r="F34" s="29" t="str">
        <f t="shared" si="1"/>
        <v>Không XL</v>
      </c>
      <c r="G34" s="28">
        <f t="shared" si="0"/>
        <v>52</v>
      </c>
      <c r="H34" s="29" t="str">
        <f t="shared" si="2"/>
        <v>TB</v>
      </c>
      <c r="I34" s="41">
        <v>4.58</v>
      </c>
      <c r="J34" s="31"/>
      <c r="K34" s="30">
        <v>0</v>
      </c>
      <c r="L34" s="30">
        <v>1</v>
      </c>
      <c r="M34" s="30">
        <f t="shared" si="3"/>
        <v>50</v>
      </c>
      <c r="N34" s="30">
        <f t="shared" si="4"/>
        <v>0</v>
      </c>
      <c r="O34" s="30">
        <f t="shared" si="5"/>
        <v>0</v>
      </c>
      <c r="P34" s="30">
        <f t="shared" si="6"/>
        <v>2</v>
      </c>
    </row>
    <row r="35" spans="1:16" s="8" customFormat="1" ht="15.95" customHeight="1" x14ac:dyDescent="0.2">
      <c r="A35" s="21">
        <v>24</v>
      </c>
      <c r="B35" s="22" t="s">
        <v>689</v>
      </c>
      <c r="C35" s="23" t="s">
        <v>690</v>
      </c>
      <c r="D35" s="24" t="s">
        <v>233</v>
      </c>
      <c r="E35" s="10"/>
      <c r="F35" s="29" t="str">
        <f t="shared" si="1"/>
        <v>Không XL</v>
      </c>
      <c r="G35" s="28">
        <f t="shared" si="0"/>
        <v>55</v>
      </c>
      <c r="H35" s="29" t="str">
        <f t="shared" si="2"/>
        <v>TB</v>
      </c>
      <c r="I35" s="41">
        <v>5.57</v>
      </c>
      <c r="J35" s="31"/>
      <c r="K35" s="30">
        <v>0</v>
      </c>
      <c r="L35" s="30">
        <v>2</v>
      </c>
      <c r="M35" s="30">
        <f t="shared" si="3"/>
        <v>51</v>
      </c>
      <c r="N35" s="30">
        <f t="shared" si="4"/>
        <v>0</v>
      </c>
      <c r="O35" s="30">
        <f t="shared" si="5"/>
        <v>0</v>
      </c>
      <c r="P35" s="30">
        <f t="shared" si="6"/>
        <v>4</v>
      </c>
    </row>
    <row r="36" spans="1:16" s="8" customFormat="1" ht="15.95" customHeight="1" x14ac:dyDescent="0.2">
      <c r="A36" s="21">
        <v>25</v>
      </c>
      <c r="B36" s="22" t="s">
        <v>691</v>
      </c>
      <c r="C36" s="23" t="s">
        <v>438</v>
      </c>
      <c r="D36" s="24" t="s">
        <v>243</v>
      </c>
      <c r="E36" s="10"/>
      <c r="F36" s="29" t="str">
        <f t="shared" si="1"/>
        <v>Không XL</v>
      </c>
      <c r="G36" s="28">
        <f t="shared" si="0"/>
        <v>54</v>
      </c>
      <c r="H36" s="29" t="str">
        <f t="shared" si="2"/>
        <v>TB</v>
      </c>
      <c r="I36" s="41">
        <v>6.67</v>
      </c>
      <c r="J36" s="31"/>
      <c r="K36" s="30">
        <v>0</v>
      </c>
      <c r="L36" s="30">
        <v>1</v>
      </c>
      <c r="M36" s="30">
        <f t="shared" si="3"/>
        <v>52</v>
      </c>
      <c r="N36" s="30">
        <f t="shared" si="4"/>
        <v>0</v>
      </c>
      <c r="O36" s="30">
        <f t="shared" si="5"/>
        <v>0</v>
      </c>
      <c r="P36" s="30">
        <f t="shared" si="6"/>
        <v>2</v>
      </c>
    </row>
    <row r="37" spans="1:16" s="8" customFormat="1" ht="15.95" customHeight="1" x14ac:dyDescent="0.2">
      <c r="A37" s="21">
        <v>26</v>
      </c>
      <c r="B37" s="22" t="s">
        <v>692</v>
      </c>
      <c r="C37" s="23" t="s">
        <v>302</v>
      </c>
      <c r="D37" s="24" t="s">
        <v>99</v>
      </c>
      <c r="E37" s="10"/>
      <c r="F37" s="29" t="str">
        <f t="shared" si="1"/>
        <v>Không XL</v>
      </c>
      <c r="G37" s="28">
        <f t="shared" si="0"/>
        <v>58</v>
      </c>
      <c r="H37" s="29" t="str">
        <f t="shared" si="2"/>
        <v>TB</v>
      </c>
      <c r="I37" s="41">
        <v>5.61</v>
      </c>
      <c r="J37" s="31"/>
      <c r="K37" s="30">
        <v>1</v>
      </c>
      <c r="L37" s="30">
        <v>1</v>
      </c>
      <c r="M37" s="30">
        <f t="shared" si="3"/>
        <v>51</v>
      </c>
      <c r="N37" s="30">
        <f t="shared" si="4"/>
        <v>5</v>
      </c>
      <c r="O37" s="30">
        <f t="shared" si="5"/>
        <v>0</v>
      </c>
      <c r="P37" s="30">
        <f t="shared" si="6"/>
        <v>2</v>
      </c>
    </row>
    <row r="38" spans="1:16" s="8" customFormat="1" ht="15.95" customHeight="1" x14ac:dyDescent="0.2">
      <c r="A38" s="21">
        <v>27</v>
      </c>
      <c r="B38" s="22" t="s">
        <v>693</v>
      </c>
      <c r="C38" s="23" t="s">
        <v>59</v>
      </c>
      <c r="D38" s="24" t="s">
        <v>99</v>
      </c>
      <c r="E38" s="10"/>
      <c r="F38" s="29" t="str">
        <f t="shared" si="1"/>
        <v>Không XL</v>
      </c>
      <c r="G38" s="28">
        <f t="shared" si="0"/>
        <v>59</v>
      </c>
      <c r="H38" s="29" t="str">
        <f t="shared" si="2"/>
        <v>TB</v>
      </c>
      <c r="I38" s="41">
        <v>6.02</v>
      </c>
      <c r="J38" s="31"/>
      <c r="K38" s="30">
        <v>1</v>
      </c>
      <c r="L38" s="30">
        <v>1</v>
      </c>
      <c r="M38" s="30">
        <f t="shared" si="3"/>
        <v>52</v>
      </c>
      <c r="N38" s="30">
        <f t="shared" si="4"/>
        <v>5</v>
      </c>
      <c r="O38" s="30">
        <f t="shared" si="5"/>
        <v>0</v>
      </c>
      <c r="P38" s="30">
        <f t="shared" si="6"/>
        <v>2</v>
      </c>
    </row>
    <row r="39" spans="1:16" s="8" customFormat="1" ht="15.95" customHeight="1" x14ac:dyDescent="0.2">
      <c r="A39" s="21">
        <v>28</v>
      </c>
      <c r="B39" s="22" t="s">
        <v>694</v>
      </c>
      <c r="C39" s="23" t="s">
        <v>695</v>
      </c>
      <c r="D39" s="24" t="s">
        <v>696</v>
      </c>
      <c r="E39" s="10"/>
      <c r="F39" s="29" t="str">
        <f t="shared" si="1"/>
        <v>Không XL</v>
      </c>
      <c r="G39" s="28">
        <v>0</v>
      </c>
      <c r="H39" s="29" t="str">
        <f t="shared" si="2"/>
        <v>Không XL</v>
      </c>
      <c r="I39" s="43">
        <v>0</v>
      </c>
      <c r="J39" s="31" t="s">
        <v>1118</v>
      </c>
      <c r="K39" s="30">
        <v>0</v>
      </c>
      <c r="L39" s="30">
        <v>0</v>
      </c>
      <c r="M39" s="30">
        <f t="shared" si="3"/>
        <v>30</v>
      </c>
      <c r="N39" s="30">
        <f t="shared" si="4"/>
        <v>0</v>
      </c>
      <c r="O39" s="30">
        <f t="shared" si="5"/>
        <v>0</v>
      </c>
      <c r="P39" s="30">
        <f t="shared" si="6"/>
        <v>0</v>
      </c>
    </row>
    <row r="40" spans="1:16" s="8" customFormat="1" ht="15.95" customHeight="1" x14ac:dyDescent="0.2">
      <c r="A40" s="21">
        <v>29</v>
      </c>
      <c r="B40" s="22" t="s">
        <v>697</v>
      </c>
      <c r="C40" s="23" t="s">
        <v>698</v>
      </c>
      <c r="D40" s="24" t="s">
        <v>618</v>
      </c>
      <c r="E40" s="10"/>
      <c r="F40" s="29" t="str">
        <f t="shared" si="1"/>
        <v>Không XL</v>
      </c>
      <c r="G40" s="28">
        <f t="shared" si="0"/>
        <v>52</v>
      </c>
      <c r="H40" s="29" t="str">
        <f t="shared" si="2"/>
        <v>TB</v>
      </c>
      <c r="I40" s="41">
        <v>5.22</v>
      </c>
      <c r="J40" s="31"/>
      <c r="K40" s="30">
        <v>0</v>
      </c>
      <c r="L40" s="30">
        <v>1</v>
      </c>
      <c r="M40" s="30">
        <f t="shared" si="3"/>
        <v>50</v>
      </c>
      <c r="N40" s="30">
        <f t="shared" si="4"/>
        <v>0</v>
      </c>
      <c r="O40" s="30">
        <f t="shared" si="5"/>
        <v>0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699</v>
      </c>
      <c r="C41" s="23" t="s">
        <v>700</v>
      </c>
      <c r="D41" s="24" t="s">
        <v>111</v>
      </c>
      <c r="E41" s="10"/>
      <c r="F41" s="29" t="str">
        <f t="shared" si="1"/>
        <v>Không XL</v>
      </c>
      <c r="G41" s="28">
        <f t="shared" si="0"/>
        <v>53</v>
      </c>
      <c r="H41" s="29" t="str">
        <f t="shared" si="2"/>
        <v>TB</v>
      </c>
      <c r="I41" s="41">
        <v>5.59</v>
      </c>
      <c r="J41" s="31"/>
      <c r="K41" s="30">
        <v>0</v>
      </c>
      <c r="L41" s="30">
        <v>1</v>
      </c>
      <c r="M41" s="30">
        <f t="shared" si="3"/>
        <v>51</v>
      </c>
      <c r="N41" s="30">
        <f t="shared" si="4"/>
        <v>0</v>
      </c>
      <c r="O41" s="30">
        <f t="shared" si="5"/>
        <v>0</v>
      </c>
      <c r="P41" s="30">
        <f t="shared" si="6"/>
        <v>2</v>
      </c>
    </row>
    <row r="42" spans="1:16" s="8" customFormat="1" ht="15.95" customHeight="1" x14ac:dyDescent="0.2">
      <c r="A42" s="21">
        <v>31</v>
      </c>
      <c r="B42" s="22" t="s">
        <v>701</v>
      </c>
      <c r="C42" s="23" t="s">
        <v>702</v>
      </c>
      <c r="D42" s="24" t="s">
        <v>111</v>
      </c>
      <c r="E42" s="10"/>
      <c r="F42" s="29" t="str">
        <f t="shared" si="1"/>
        <v>Không XL</v>
      </c>
      <c r="G42" s="28">
        <f t="shared" si="0"/>
        <v>60</v>
      </c>
      <c r="H42" s="29" t="str">
        <f t="shared" si="2"/>
        <v>TB</v>
      </c>
      <c r="I42" s="41">
        <v>5.98</v>
      </c>
      <c r="J42" s="31"/>
      <c r="K42" s="30">
        <v>1</v>
      </c>
      <c r="L42" s="30">
        <v>2</v>
      </c>
      <c r="M42" s="30">
        <f t="shared" si="3"/>
        <v>51</v>
      </c>
      <c r="N42" s="30">
        <f t="shared" si="4"/>
        <v>5</v>
      </c>
      <c r="O42" s="30">
        <f t="shared" si="5"/>
        <v>0</v>
      </c>
      <c r="P42" s="30">
        <f t="shared" si="6"/>
        <v>4</v>
      </c>
    </row>
    <row r="43" spans="1:16" s="8" customFormat="1" ht="15.95" customHeight="1" x14ac:dyDescent="0.2">
      <c r="A43" s="21">
        <v>32</v>
      </c>
      <c r="B43" s="22" t="s">
        <v>703</v>
      </c>
      <c r="C43" s="23" t="s">
        <v>704</v>
      </c>
      <c r="D43" s="24" t="s">
        <v>119</v>
      </c>
      <c r="E43" s="10"/>
      <c r="F43" s="29" t="str">
        <f t="shared" si="1"/>
        <v>Không XL</v>
      </c>
      <c r="G43" s="28">
        <f t="shared" si="0"/>
        <v>53</v>
      </c>
      <c r="H43" s="29" t="str">
        <f t="shared" si="2"/>
        <v>TB</v>
      </c>
      <c r="I43" s="41">
        <v>5.91</v>
      </c>
      <c r="J43" s="31"/>
      <c r="K43" s="30">
        <v>0</v>
      </c>
      <c r="L43" s="30">
        <v>1</v>
      </c>
      <c r="M43" s="30">
        <f t="shared" si="3"/>
        <v>51</v>
      </c>
      <c r="N43" s="30">
        <f t="shared" si="4"/>
        <v>0</v>
      </c>
      <c r="O43" s="30">
        <f t="shared" si="5"/>
        <v>0</v>
      </c>
      <c r="P43" s="30">
        <f t="shared" si="6"/>
        <v>2</v>
      </c>
    </row>
    <row r="44" spans="1:16" s="8" customFormat="1" ht="15.95" customHeight="1" x14ac:dyDescent="0.2">
      <c r="A44" s="21">
        <v>33</v>
      </c>
      <c r="B44" s="22" t="s">
        <v>705</v>
      </c>
      <c r="C44" s="23" t="s">
        <v>706</v>
      </c>
      <c r="D44" s="24" t="s">
        <v>124</v>
      </c>
      <c r="E44" s="10"/>
      <c r="F44" s="29" t="str">
        <f t="shared" si="1"/>
        <v>Không XL</v>
      </c>
      <c r="G44" s="28">
        <f t="shared" si="0"/>
        <v>58</v>
      </c>
      <c r="H44" s="29" t="str">
        <f t="shared" si="2"/>
        <v>TB</v>
      </c>
      <c r="I44" s="41">
        <v>6.7</v>
      </c>
      <c r="J44" s="31"/>
      <c r="K44" s="30">
        <v>0</v>
      </c>
      <c r="L44" s="30">
        <v>3</v>
      </c>
      <c r="M44" s="30">
        <f t="shared" si="3"/>
        <v>52</v>
      </c>
      <c r="N44" s="30">
        <f t="shared" si="4"/>
        <v>0</v>
      </c>
      <c r="O44" s="30">
        <f t="shared" si="5"/>
        <v>0</v>
      </c>
      <c r="P44" s="30">
        <f t="shared" si="6"/>
        <v>6</v>
      </c>
    </row>
    <row r="45" spans="1:16" s="8" customFormat="1" ht="15.95" customHeight="1" x14ac:dyDescent="0.2">
      <c r="A45" s="21">
        <v>34</v>
      </c>
      <c r="B45" s="22" t="s">
        <v>707</v>
      </c>
      <c r="C45" s="23" t="s">
        <v>708</v>
      </c>
      <c r="D45" s="24" t="s">
        <v>127</v>
      </c>
      <c r="E45" s="10"/>
      <c r="F45" s="29" t="str">
        <f t="shared" si="1"/>
        <v>Không XL</v>
      </c>
      <c r="G45" s="28">
        <f t="shared" si="0"/>
        <v>58</v>
      </c>
      <c r="H45" s="29" t="str">
        <f t="shared" si="2"/>
        <v>TB</v>
      </c>
      <c r="I45" s="41">
        <v>6.78</v>
      </c>
      <c r="J45" s="31"/>
      <c r="K45" s="30">
        <v>0</v>
      </c>
      <c r="L45" s="30">
        <v>3</v>
      </c>
      <c r="M45" s="30">
        <f t="shared" si="3"/>
        <v>52</v>
      </c>
      <c r="N45" s="30">
        <f t="shared" si="4"/>
        <v>0</v>
      </c>
      <c r="O45" s="30">
        <f t="shared" si="5"/>
        <v>0</v>
      </c>
      <c r="P45" s="30">
        <f t="shared" si="6"/>
        <v>6</v>
      </c>
    </row>
    <row r="46" spans="1:16" s="8" customFormat="1" ht="15.95" customHeight="1" x14ac:dyDescent="0.2">
      <c r="A46" s="21">
        <v>35</v>
      </c>
      <c r="B46" s="22" t="s">
        <v>709</v>
      </c>
      <c r="C46" s="23" t="s">
        <v>514</v>
      </c>
      <c r="D46" s="24" t="s">
        <v>258</v>
      </c>
      <c r="E46" s="10"/>
      <c r="F46" s="29" t="str">
        <f t="shared" si="1"/>
        <v>Không XL</v>
      </c>
      <c r="G46" s="28">
        <v>0</v>
      </c>
      <c r="H46" s="29" t="str">
        <f t="shared" si="2"/>
        <v>Không XL</v>
      </c>
      <c r="I46" s="43">
        <v>0</v>
      </c>
      <c r="J46" s="31" t="s">
        <v>1118</v>
      </c>
      <c r="K46" s="30">
        <v>0</v>
      </c>
      <c r="L46" s="30">
        <v>0</v>
      </c>
      <c r="M46" s="30">
        <f t="shared" si="3"/>
        <v>30</v>
      </c>
      <c r="N46" s="30">
        <f t="shared" si="4"/>
        <v>0</v>
      </c>
      <c r="O46" s="30">
        <f t="shared" si="5"/>
        <v>0</v>
      </c>
      <c r="P46" s="30">
        <f t="shared" si="6"/>
        <v>0</v>
      </c>
    </row>
    <row r="47" spans="1:16" s="8" customFormat="1" ht="15.95" customHeight="1" x14ac:dyDescent="0.2">
      <c r="A47" s="21">
        <v>36</v>
      </c>
      <c r="B47" s="22" t="s">
        <v>710</v>
      </c>
      <c r="C47" s="23" t="s">
        <v>711</v>
      </c>
      <c r="D47" s="24" t="s">
        <v>712</v>
      </c>
      <c r="E47" s="10"/>
      <c r="F47" s="29" t="str">
        <f t="shared" si="1"/>
        <v>Không XL</v>
      </c>
      <c r="G47" s="28">
        <f t="shared" si="0"/>
        <v>54</v>
      </c>
      <c r="H47" s="29" t="str">
        <f t="shared" si="2"/>
        <v>TB</v>
      </c>
      <c r="I47" s="41">
        <v>6.46</v>
      </c>
      <c r="J47" s="31"/>
      <c r="K47" s="30">
        <v>0</v>
      </c>
      <c r="L47" s="30">
        <v>1</v>
      </c>
      <c r="M47" s="30">
        <f t="shared" si="3"/>
        <v>52</v>
      </c>
      <c r="N47" s="30">
        <f t="shared" si="4"/>
        <v>0</v>
      </c>
      <c r="O47" s="30">
        <f t="shared" si="5"/>
        <v>0</v>
      </c>
      <c r="P47" s="30">
        <f t="shared" si="6"/>
        <v>2</v>
      </c>
    </row>
    <row r="48" spans="1:16" s="8" customFormat="1" ht="15.95" customHeight="1" x14ac:dyDescent="0.2">
      <c r="A48" s="21">
        <v>37</v>
      </c>
      <c r="B48" s="22" t="s">
        <v>713</v>
      </c>
      <c r="C48" s="23" t="s">
        <v>714</v>
      </c>
      <c r="D48" s="24" t="s">
        <v>139</v>
      </c>
      <c r="E48" s="10"/>
      <c r="F48" s="29" t="str">
        <f t="shared" si="1"/>
        <v>Không XL</v>
      </c>
      <c r="G48" s="28">
        <f t="shared" si="0"/>
        <v>58</v>
      </c>
      <c r="H48" s="29" t="str">
        <f t="shared" si="2"/>
        <v>TB</v>
      </c>
      <c r="I48" s="41">
        <v>5.98</v>
      </c>
      <c r="J48" s="31"/>
      <c r="K48" s="30">
        <v>1</v>
      </c>
      <c r="L48" s="30">
        <v>1</v>
      </c>
      <c r="M48" s="30">
        <f t="shared" si="3"/>
        <v>51</v>
      </c>
      <c r="N48" s="30">
        <f t="shared" si="4"/>
        <v>5</v>
      </c>
      <c r="O48" s="30">
        <f t="shared" si="5"/>
        <v>0</v>
      </c>
      <c r="P48" s="30">
        <f t="shared" si="6"/>
        <v>2</v>
      </c>
    </row>
    <row r="49" spans="1:16" s="8" customFormat="1" ht="15.95" customHeight="1" x14ac:dyDescent="0.2">
      <c r="A49" s="21">
        <v>38</v>
      </c>
      <c r="B49" s="22" t="s">
        <v>715</v>
      </c>
      <c r="C49" s="23" t="s">
        <v>716</v>
      </c>
      <c r="D49" s="24" t="s">
        <v>717</v>
      </c>
      <c r="E49" s="10"/>
      <c r="F49" s="29" t="str">
        <f t="shared" si="1"/>
        <v>Không XL</v>
      </c>
      <c r="G49" s="28">
        <f t="shared" si="0"/>
        <v>59</v>
      </c>
      <c r="H49" s="29" t="str">
        <f t="shared" si="2"/>
        <v>TB</v>
      </c>
      <c r="I49" s="41">
        <v>6.16</v>
      </c>
      <c r="J49" s="31"/>
      <c r="K49" s="30">
        <v>1</v>
      </c>
      <c r="L49" s="30">
        <v>1</v>
      </c>
      <c r="M49" s="30">
        <f t="shared" si="3"/>
        <v>52</v>
      </c>
      <c r="N49" s="30">
        <f t="shared" si="4"/>
        <v>5</v>
      </c>
      <c r="O49" s="30">
        <f t="shared" si="5"/>
        <v>0</v>
      </c>
      <c r="P49" s="30">
        <f t="shared" si="6"/>
        <v>2</v>
      </c>
    </row>
    <row r="50" spans="1:16" s="8" customFormat="1" ht="15.95" customHeight="1" x14ac:dyDescent="0.2">
      <c r="A50" s="21">
        <v>39</v>
      </c>
      <c r="B50" s="22" t="s">
        <v>718</v>
      </c>
      <c r="C50" s="23" t="s">
        <v>315</v>
      </c>
      <c r="D50" s="24" t="s">
        <v>719</v>
      </c>
      <c r="E50" s="10"/>
      <c r="F50" s="29" t="str">
        <f t="shared" si="1"/>
        <v>Không XL</v>
      </c>
      <c r="G50" s="28">
        <f t="shared" si="0"/>
        <v>52</v>
      </c>
      <c r="H50" s="29" t="str">
        <f t="shared" si="2"/>
        <v>TB</v>
      </c>
      <c r="I50" s="41">
        <v>6.06</v>
      </c>
      <c r="J50" s="31"/>
      <c r="K50" s="30">
        <v>0</v>
      </c>
      <c r="L50" s="30">
        <v>0</v>
      </c>
      <c r="M50" s="30">
        <f t="shared" si="3"/>
        <v>52</v>
      </c>
      <c r="N50" s="30">
        <f t="shared" si="4"/>
        <v>0</v>
      </c>
      <c r="O50" s="30">
        <f t="shared" si="5"/>
        <v>0</v>
      </c>
      <c r="P50" s="30">
        <f t="shared" si="6"/>
        <v>0</v>
      </c>
    </row>
    <row r="51" spans="1:16" s="8" customFormat="1" ht="15.95" customHeight="1" x14ac:dyDescent="0.2">
      <c r="A51" s="21">
        <v>40</v>
      </c>
      <c r="B51" s="22" t="s">
        <v>720</v>
      </c>
      <c r="C51" s="23" t="s">
        <v>721</v>
      </c>
      <c r="D51" s="24" t="s">
        <v>150</v>
      </c>
      <c r="E51" s="10"/>
      <c r="F51" s="29" t="str">
        <f t="shared" si="1"/>
        <v>Không XL</v>
      </c>
      <c r="G51" s="28">
        <f t="shared" si="0"/>
        <v>67</v>
      </c>
      <c r="H51" s="29" t="str">
        <f t="shared" si="2"/>
        <v>TB</v>
      </c>
      <c r="I51" s="41">
        <v>6.26</v>
      </c>
      <c r="J51" s="31" t="s">
        <v>1117</v>
      </c>
      <c r="K51" s="30">
        <v>1</v>
      </c>
      <c r="L51" s="30">
        <v>1</v>
      </c>
      <c r="M51" s="30">
        <f t="shared" si="3"/>
        <v>52</v>
      </c>
      <c r="N51" s="30">
        <f t="shared" si="4"/>
        <v>5</v>
      </c>
      <c r="O51" s="30">
        <f t="shared" si="5"/>
        <v>8</v>
      </c>
      <c r="P51" s="30">
        <f t="shared" si="6"/>
        <v>2</v>
      </c>
    </row>
    <row r="52" spans="1:16" s="8" customFormat="1" ht="15.95" customHeight="1" x14ac:dyDescent="0.2">
      <c r="A52" s="21">
        <v>41</v>
      </c>
      <c r="B52" s="22" t="s">
        <v>722</v>
      </c>
      <c r="C52" s="23" t="s">
        <v>723</v>
      </c>
      <c r="D52" s="24" t="s">
        <v>150</v>
      </c>
      <c r="E52" s="10"/>
      <c r="F52" s="29" t="str">
        <f t="shared" si="1"/>
        <v>Không XL</v>
      </c>
      <c r="G52" s="28">
        <v>50</v>
      </c>
      <c r="H52" s="29" t="str">
        <f t="shared" si="2"/>
        <v>TB</v>
      </c>
      <c r="I52" s="41">
        <v>3.38</v>
      </c>
      <c r="J52" s="31"/>
      <c r="K52" s="30">
        <v>0</v>
      </c>
      <c r="L52" s="30">
        <v>1</v>
      </c>
      <c r="M52" s="30">
        <f t="shared" si="3"/>
        <v>40</v>
      </c>
      <c r="N52" s="30">
        <f t="shared" si="4"/>
        <v>0</v>
      </c>
      <c r="O52" s="30">
        <f t="shared" si="5"/>
        <v>0</v>
      </c>
      <c r="P52" s="30">
        <f t="shared" si="6"/>
        <v>2</v>
      </c>
    </row>
    <row r="53" spans="1:16" s="8" customFormat="1" ht="15.95" customHeight="1" x14ac:dyDescent="0.2">
      <c r="A53" s="21">
        <v>42</v>
      </c>
      <c r="B53" s="22" t="s">
        <v>724</v>
      </c>
      <c r="C53" s="23" t="s">
        <v>725</v>
      </c>
      <c r="D53" s="24" t="s">
        <v>153</v>
      </c>
      <c r="E53" s="10"/>
      <c r="F53" s="29" t="str">
        <f t="shared" si="1"/>
        <v>Không XL</v>
      </c>
      <c r="G53" s="28">
        <f t="shared" si="0"/>
        <v>54</v>
      </c>
      <c r="H53" s="29" t="str">
        <f t="shared" si="2"/>
        <v>TB</v>
      </c>
      <c r="I53" s="41">
        <v>6.32</v>
      </c>
      <c r="J53" s="31"/>
      <c r="K53" s="30">
        <v>0</v>
      </c>
      <c r="L53" s="30">
        <v>1</v>
      </c>
      <c r="M53" s="30">
        <f t="shared" si="3"/>
        <v>52</v>
      </c>
      <c r="N53" s="30">
        <f t="shared" si="4"/>
        <v>0</v>
      </c>
      <c r="O53" s="30">
        <f t="shared" si="5"/>
        <v>0</v>
      </c>
      <c r="P53" s="30">
        <f t="shared" si="6"/>
        <v>2</v>
      </c>
    </row>
    <row r="54" spans="1:16" s="8" customFormat="1" ht="15.95" customHeight="1" x14ac:dyDescent="0.2">
      <c r="A54" s="21">
        <v>43</v>
      </c>
      <c r="B54" s="22" t="s">
        <v>726</v>
      </c>
      <c r="C54" s="23" t="s">
        <v>121</v>
      </c>
      <c r="D54" s="24" t="s">
        <v>727</v>
      </c>
      <c r="E54" s="10"/>
      <c r="F54" s="29" t="str">
        <f t="shared" si="1"/>
        <v>Không XL</v>
      </c>
      <c r="G54" s="28">
        <f t="shared" si="0"/>
        <v>54</v>
      </c>
      <c r="H54" s="29" t="str">
        <f t="shared" si="2"/>
        <v>TB</v>
      </c>
      <c r="I54" s="41">
        <v>5.0999999999999996</v>
      </c>
      <c r="J54" s="31"/>
      <c r="K54" s="30">
        <v>0</v>
      </c>
      <c r="L54" s="30">
        <v>2</v>
      </c>
      <c r="M54" s="30">
        <f t="shared" si="3"/>
        <v>50</v>
      </c>
      <c r="N54" s="30">
        <f t="shared" si="4"/>
        <v>0</v>
      </c>
      <c r="O54" s="30">
        <f t="shared" si="5"/>
        <v>0</v>
      </c>
      <c r="P54" s="30">
        <f t="shared" si="6"/>
        <v>4</v>
      </c>
    </row>
    <row r="55" spans="1:16" s="8" customFormat="1" ht="15.95" customHeight="1" x14ac:dyDescent="0.2">
      <c r="A55" s="21">
        <v>44</v>
      </c>
      <c r="B55" s="22" t="s">
        <v>728</v>
      </c>
      <c r="C55" s="23" t="s">
        <v>729</v>
      </c>
      <c r="D55" s="24" t="s">
        <v>730</v>
      </c>
      <c r="E55" s="10"/>
      <c r="F55" s="29" t="str">
        <f t="shared" si="1"/>
        <v>Không XL</v>
      </c>
      <c r="G55" s="28">
        <f t="shared" si="0"/>
        <v>52</v>
      </c>
      <c r="H55" s="29" t="str">
        <f t="shared" si="2"/>
        <v>TB</v>
      </c>
      <c r="I55" s="41">
        <v>5.01</v>
      </c>
      <c r="J55" s="31"/>
      <c r="K55" s="30">
        <v>0</v>
      </c>
      <c r="L55" s="30">
        <v>1</v>
      </c>
      <c r="M55" s="30">
        <f t="shared" si="3"/>
        <v>50</v>
      </c>
      <c r="N55" s="30">
        <f t="shared" si="4"/>
        <v>0</v>
      </c>
      <c r="O55" s="30">
        <f t="shared" si="5"/>
        <v>0</v>
      </c>
      <c r="P55" s="30">
        <f t="shared" si="6"/>
        <v>2</v>
      </c>
    </row>
    <row r="56" spans="1:16" ht="18" customHeight="1" x14ac:dyDescent="0.25">
      <c r="C56" s="62" t="s">
        <v>11</v>
      </c>
      <c r="D56" s="62"/>
      <c r="E56" s="62"/>
      <c r="F56" s="62"/>
      <c r="G56" s="62"/>
      <c r="H56" s="62"/>
      <c r="I56" s="62"/>
      <c r="J56" s="62"/>
    </row>
    <row r="57" spans="1:16" ht="17.100000000000001" customHeight="1" x14ac:dyDescent="0.25">
      <c r="C57" s="63" t="s">
        <v>12</v>
      </c>
      <c r="D57" s="11"/>
      <c r="E57" s="64" t="s">
        <v>6</v>
      </c>
      <c r="F57" s="65"/>
      <c r="G57" s="64" t="s">
        <v>7</v>
      </c>
      <c r="H57" s="65"/>
      <c r="I57" s="33"/>
      <c r="J57" s="63" t="s">
        <v>8</v>
      </c>
    </row>
    <row r="58" spans="1:16" s="8" customFormat="1" ht="17.100000000000001" customHeight="1" x14ac:dyDescent="0.2">
      <c r="C58" s="63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63"/>
    </row>
    <row r="59" spans="1:16" ht="17.100000000000001" customHeight="1" x14ac:dyDescent="0.25">
      <c r="C59" s="14" t="s">
        <v>15</v>
      </c>
      <c r="D59" s="35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6" ht="17.100000000000001" customHeight="1" x14ac:dyDescent="0.25">
      <c r="C60" s="14" t="s">
        <v>16</v>
      </c>
      <c r="D60" s="35"/>
      <c r="E60" s="15">
        <f>COUNTIF(F12:F55,"Tốt")</f>
        <v>0</v>
      </c>
      <c r="F60" s="16">
        <f t="shared" ref="F60:F64" si="7">E60*100/$A$55</f>
        <v>0</v>
      </c>
      <c r="G60" s="15">
        <f>COUNTIF(H12:H55,"Tốt")</f>
        <v>0</v>
      </c>
      <c r="H60" s="16">
        <f t="shared" ref="H60:H64" si="8">G60*100/$A$55</f>
        <v>0</v>
      </c>
      <c r="I60" s="16"/>
      <c r="J60" s="17"/>
    </row>
    <row r="61" spans="1:16" ht="17.100000000000001" customHeight="1" x14ac:dyDescent="0.25">
      <c r="C61" s="14" t="s">
        <v>17</v>
      </c>
      <c r="D61" s="35"/>
      <c r="E61" s="15">
        <f>COUNTIF(F12:F55,"Khá")</f>
        <v>0</v>
      </c>
      <c r="F61" s="16">
        <f t="shared" si="7"/>
        <v>0</v>
      </c>
      <c r="G61" s="15">
        <f>COUNTIF(H12:H55,"Khá")</f>
        <v>0</v>
      </c>
      <c r="H61" s="16">
        <f t="shared" si="8"/>
        <v>0</v>
      </c>
      <c r="I61" s="16"/>
      <c r="J61" s="17"/>
    </row>
    <row r="62" spans="1:16" ht="17.100000000000001" customHeight="1" x14ac:dyDescent="0.25">
      <c r="C62" s="14" t="s">
        <v>18</v>
      </c>
      <c r="D62" s="35"/>
      <c r="E62" s="15">
        <f>COUNTIF(F12:F55,"TB")</f>
        <v>0</v>
      </c>
      <c r="F62" s="16">
        <f t="shared" si="7"/>
        <v>0</v>
      </c>
      <c r="G62" s="15">
        <f>COUNTIF(H12:H55,"TB")</f>
        <v>41</v>
      </c>
      <c r="H62" s="16">
        <f t="shared" si="8"/>
        <v>93.181818181818187</v>
      </c>
      <c r="I62" s="16"/>
      <c r="J62" s="17"/>
    </row>
    <row r="63" spans="1:16" ht="17.100000000000001" customHeight="1" x14ac:dyDescent="0.25">
      <c r="C63" s="14" t="s">
        <v>19</v>
      </c>
      <c r="D63" s="35"/>
      <c r="E63" s="15">
        <f>COUNTIF(F12:F55,"Yếu")</f>
        <v>0</v>
      </c>
      <c r="F63" s="16">
        <f t="shared" si="7"/>
        <v>0</v>
      </c>
      <c r="G63" s="15">
        <f>COUNTIF(H12:H55,"Yếu")</f>
        <v>0</v>
      </c>
      <c r="H63" s="16">
        <f t="shared" si="8"/>
        <v>0</v>
      </c>
      <c r="I63" s="16"/>
      <c r="J63" s="17"/>
    </row>
    <row r="64" spans="1:16" ht="17.100000000000001" customHeight="1" x14ac:dyDescent="0.25">
      <c r="C64" s="14" t="s">
        <v>25</v>
      </c>
      <c r="D64" s="35"/>
      <c r="E64" s="15">
        <f>COUNTIF(F12:F55,"Không XL")</f>
        <v>44</v>
      </c>
      <c r="F64" s="16">
        <f t="shared" si="7"/>
        <v>100</v>
      </c>
      <c r="G64" s="15">
        <f>COUNTIF(H12:H55,"Không XL")</f>
        <v>3</v>
      </c>
      <c r="H64" s="16">
        <f t="shared" si="8"/>
        <v>6.8181818181818183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66" t="s">
        <v>24</v>
      </c>
      <c r="F66" s="66"/>
      <c r="G66" s="66"/>
      <c r="H66" s="66"/>
      <c r="I66" s="66"/>
      <c r="J66" s="66"/>
    </row>
    <row r="67" spans="1:10" ht="17.100000000000001" customHeight="1" x14ac:dyDescent="0.25">
      <c r="A67" s="48" t="s">
        <v>27</v>
      </c>
      <c r="B67" s="48"/>
      <c r="C67" s="48"/>
      <c r="D67" s="48"/>
      <c r="E67" s="48"/>
      <c r="F67" s="48" t="s">
        <v>6</v>
      </c>
      <c r="G67" s="48"/>
      <c r="H67" s="48"/>
      <c r="I67" s="32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JZa+mITZ0EEEu7dwI+I+BeDUFPeeso997+HWdI0vFLmpOUGvQkKLcSHzlHd301uTgJq6LJ4Remsfi26fPHI2aw==" saltValue="wmLIgwQ79oXU3hyfg0fFOA==" spinCount="100000" sheet="1" objects="1" scenarios="1"/>
  <mergeCells count="24">
    <mergeCell ref="A67:E67"/>
    <mergeCell ref="F67:H67"/>
    <mergeCell ref="C56:J56"/>
    <mergeCell ref="C57:C58"/>
    <mergeCell ref="E57:F57"/>
    <mergeCell ref="G57:H57"/>
    <mergeCell ref="J57:J58"/>
    <mergeCell ref="E66:J66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5">
    <cfRule type="cellIs" dxfId="67" priority="7" stopIfTrue="1" operator="equal">
      <formula>"SVG"</formula>
    </cfRule>
    <cfRule type="cellIs" dxfId="66" priority="8" stopIfTrue="1" operator="equal">
      <formula>"SVXS"</formula>
    </cfRule>
  </conditionalFormatting>
  <conditionalFormatting sqref="H12:H55">
    <cfRule type="cellIs" dxfId="65" priority="3" operator="equal">
      <formula>"Yếu"</formula>
    </cfRule>
    <cfRule type="cellIs" dxfId="64" priority="5" stopIfTrue="1" operator="equal">
      <formula>"SVG"</formula>
    </cfRule>
    <cfRule type="cellIs" dxfId="63" priority="6" stopIfTrue="1" operator="equal">
      <formula>"SVXS"</formula>
    </cfRule>
  </conditionalFormatting>
  <conditionalFormatting sqref="I12:I55">
    <cfRule type="cellIs" dxfId="62" priority="1" stopIfTrue="1" operator="lessThan">
      <formula>2</formula>
    </cfRule>
    <cfRule type="cellIs" dxfId="61" priority="2" stopIfTrue="1" operator="greaterThanOrEqual">
      <formula>7</formula>
    </cfRule>
  </conditionalFormatting>
  <conditionalFormatting sqref="O12:O55">
    <cfRule type="cellIs" dxfId="60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"/>
  <sheetViews>
    <sheetView topLeftCell="A46" zoomScaleNormal="100" workbookViewId="0">
      <selection activeCell="K4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805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732</v>
      </c>
      <c r="C12" s="23" t="s">
        <v>733</v>
      </c>
      <c r="D12" s="24" t="s">
        <v>176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55" si="0">SUM(M12:P12)</f>
        <v>54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4.7699999999999996</v>
      </c>
      <c r="J12" s="31"/>
      <c r="K12" s="30">
        <v>0</v>
      </c>
      <c r="L12" s="30">
        <v>2</v>
      </c>
      <c r="M12" s="30">
        <f>IF(I12&gt;=9,55,IF(I12&gt;=8,54,IF(I12&gt;=7,53,IF(I12&gt;=6,52,IF(I12&gt;=5.5,51,IF(I12&gt;=4,50,IF(I12&gt;=3,40,30)))))))</f>
        <v>50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4</v>
      </c>
    </row>
    <row r="13" spans="1:21" s="8" customFormat="1" ht="15.95" customHeight="1" x14ac:dyDescent="0.2">
      <c r="A13" s="21">
        <v>2</v>
      </c>
      <c r="B13" s="22" t="s">
        <v>734</v>
      </c>
      <c r="C13" s="23" t="s">
        <v>735</v>
      </c>
      <c r="D13" s="24" t="s">
        <v>41</v>
      </c>
      <c r="E13" s="10"/>
      <c r="F13" s="29" t="str">
        <f t="shared" ref="F13:F55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40</v>
      </c>
      <c r="H13" s="29" t="str">
        <f t="shared" ref="H13:H55" si="2">IF(AND(G13&gt;=90),"XS",IF(AND(G13&gt;=80),"Tốt",IF(AND(G13&gt;=70),"Khá",IF(AND(G13&gt;=60),"TB",IF(AND(G13&gt;=50),"TB",IF(AND(G13&lt;50),IF(AND(G13&gt;0),"Yếu",IF(AND(G13=0),"Không XL"," "))))))))</f>
        <v>Yếu</v>
      </c>
      <c r="I13" s="41">
        <v>2.14</v>
      </c>
      <c r="J13" s="31"/>
      <c r="K13" s="30">
        <v>0</v>
      </c>
      <c r="L13" s="30">
        <v>1</v>
      </c>
      <c r="M13" s="30">
        <f t="shared" ref="M13:M55" si="3">IF(I13&gt;=9,55,IF(I13&gt;=8,54,IF(I13&gt;=7,53,IF(I13&gt;=6,52,IF(I13&gt;=5.5,51,IF(I13&gt;=4,50,IF(I13&gt;=3,40,30)))))))</f>
        <v>30</v>
      </c>
      <c r="N13" s="30">
        <f t="shared" ref="N13:N55" si="4">IF(K13&lt;=5,K13*5,25)</f>
        <v>0</v>
      </c>
      <c r="O13" s="30">
        <f t="shared" ref="O13:O55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55" si="6">IF(L13&lt;=5,L13*2,10)</f>
        <v>2</v>
      </c>
    </row>
    <row r="14" spans="1:21" s="8" customFormat="1" ht="15.95" customHeight="1" x14ac:dyDescent="0.2">
      <c r="A14" s="21">
        <v>3</v>
      </c>
      <c r="B14" s="22" t="s">
        <v>736</v>
      </c>
      <c r="C14" s="23" t="s">
        <v>737</v>
      </c>
      <c r="D14" s="24" t="s">
        <v>179</v>
      </c>
      <c r="E14" s="10"/>
      <c r="F14" s="29" t="str">
        <f t="shared" si="1"/>
        <v>Không XL</v>
      </c>
      <c r="G14" s="28">
        <f t="shared" si="0"/>
        <v>65</v>
      </c>
      <c r="H14" s="29" t="str">
        <f t="shared" si="2"/>
        <v>TB</v>
      </c>
      <c r="I14" s="41">
        <v>5.58</v>
      </c>
      <c r="J14" s="31"/>
      <c r="K14" s="30">
        <v>2</v>
      </c>
      <c r="L14" s="30">
        <v>2</v>
      </c>
      <c r="M14" s="30">
        <f t="shared" si="3"/>
        <v>51</v>
      </c>
      <c r="N14" s="30">
        <f t="shared" si="4"/>
        <v>10</v>
      </c>
      <c r="O14" s="30">
        <f t="shared" si="5"/>
        <v>0</v>
      </c>
      <c r="P14" s="30">
        <f t="shared" si="6"/>
        <v>4</v>
      </c>
    </row>
    <row r="15" spans="1:21" s="8" customFormat="1" ht="15.95" customHeight="1" x14ac:dyDescent="0.2">
      <c r="A15" s="21">
        <v>4</v>
      </c>
      <c r="B15" s="22" t="s">
        <v>738</v>
      </c>
      <c r="C15" s="23" t="s">
        <v>739</v>
      </c>
      <c r="D15" s="24" t="s">
        <v>406</v>
      </c>
      <c r="E15" s="10"/>
      <c r="F15" s="29" t="str">
        <f t="shared" si="1"/>
        <v>Không XL</v>
      </c>
      <c r="G15" s="28">
        <v>0</v>
      </c>
      <c r="H15" s="29" t="str">
        <f t="shared" si="2"/>
        <v>Không XL</v>
      </c>
      <c r="I15" s="43">
        <v>0.47</v>
      </c>
      <c r="J15" s="31" t="s">
        <v>1118</v>
      </c>
      <c r="K15" s="30">
        <v>0</v>
      </c>
      <c r="L15" s="30">
        <v>0</v>
      </c>
      <c r="M15" s="30">
        <f t="shared" si="3"/>
        <v>30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740</v>
      </c>
      <c r="C16" s="23" t="s">
        <v>83</v>
      </c>
      <c r="D16" s="24" t="s">
        <v>49</v>
      </c>
      <c r="E16" s="10"/>
      <c r="F16" s="29" t="str">
        <f t="shared" si="1"/>
        <v>Không XL</v>
      </c>
      <c r="G16" s="28">
        <f t="shared" si="0"/>
        <v>69</v>
      </c>
      <c r="H16" s="29" t="str">
        <f t="shared" si="2"/>
        <v>TB</v>
      </c>
      <c r="I16" s="41">
        <v>5.35</v>
      </c>
      <c r="J16" s="31"/>
      <c r="K16" s="30">
        <v>3</v>
      </c>
      <c r="L16" s="30">
        <v>2</v>
      </c>
      <c r="M16" s="30">
        <f t="shared" si="3"/>
        <v>50</v>
      </c>
      <c r="N16" s="30">
        <f t="shared" si="4"/>
        <v>15</v>
      </c>
      <c r="O16" s="30">
        <f t="shared" si="5"/>
        <v>0</v>
      </c>
      <c r="P16" s="30">
        <f t="shared" si="6"/>
        <v>4</v>
      </c>
    </row>
    <row r="17" spans="1:16" s="8" customFormat="1" ht="15.95" customHeight="1" x14ac:dyDescent="0.2">
      <c r="A17" s="21">
        <v>6</v>
      </c>
      <c r="B17" s="22" t="s">
        <v>741</v>
      </c>
      <c r="C17" s="23" t="s">
        <v>83</v>
      </c>
      <c r="D17" s="24" t="s">
        <v>54</v>
      </c>
      <c r="E17" s="10"/>
      <c r="F17" s="29" t="str">
        <f t="shared" si="1"/>
        <v>Không XL</v>
      </c>
      <c r="G17" s="28">
        <f t="shared" si="0"/>
        <v>55</v>
      </c>
      <c r="H17" s="29" t="str">
        <f t="shared" si="2"/>
        <v>TB</v>
      </c>
      <c r="I17" s="41">
        <v>5.36</v>
      </c>
      <c r="J17" s="31"/>
      <c r="K17" s="30">
        <v>1</v>
      </c>
      <c r="L17" s="30">
        <v>0</v>
      </c>
      <c r="M17" s="30">
        <f t="shared" si="3"/>
        <v>50</v>
      </c>
      <c r="N17" s="30">
        <f t="shared" si="4"/>
        <v>5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742</v>
      </c>
      <c r="C18" s="23" t="s">
        <v>83</v>
      </c>
      <c r="D18" s="24" t="s">
        <v>199</v>
      </c>
      <c r="E18" s="10"/>
      <c r="F18" s="29" t="str">
        <f t="shared" si="1"/>
        <v>Không XL</v>
      </c>
      <c r="G18" s="28">
        <f t="shared" si="0"/>
        <v>71</v>
      </c>
      <c r="H18" s="29" t="str">
        <f t="shared" si="2"/>
        <v>Khá</v>
      </c>
      <c r="I18" s="41">
        <v>5.37</v>
      </c>
      <c r="J18" s="31" t="s">
        <v>1120</v>
      </c>
      <c r="K18" s="30">
        <v>3</v>
      </c>
      <c r="L18" s="30">
        <v>1</v>
      </c>
      <c r="M18" s="30">
        <f t="shared" si="3"/>
        <v>50</v>
      </c>
      <c r="N18" s="30">
        <f t="shared" si="4"/>
        <v>15</v>
      </c>
      <c r="O18" s="30">
        <f t="shared" si="5"/>
        <v>4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743</v>
      </c>
      <c r="C19" s="23" t="s">
        <v>121</v>
      </c>
      <c r="D19" s="24" t="s">
        <v>199</v>
      </c>
      <c r="E19" s="10"/>
      <c r="F19" s="29" t="str">
        <f t="shared" si="1"/>
        <v>Không XL</v>
      </c>
      <c r="G19" s="28">
        <f t="shared" si="0"/>
        <v>58</v>
      </c>
      <c r="H19" s="29" t="str">
        <f t="shared" si="2"/>
        <v>TB</v>
      </c>
      <c r="I19" s="41">
        <v>5.61</v>
      </c>
      <c r="J19" s="31"/>
      <c r="K19" s="30">
        <v>1</v>
      </c>
      <c r="L19" s="30">
        <v>1</v>
      </c>
      <c r="M19" s="30">
        <f t="shared" si="3"/>
        <v>51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744</v>
      </c>
      <c r="C20" s="23" t="s">
        <v>639</v>
      </c>
      <c r="D20" s="24" t="s">
        <v>77</v>
      </c>
      <c r="E20" s="10"/>
      <c r="F20" s="29" t="str">
        <f t="shared" si="1"/>
        <v>Không XL</v>
      </c>
      <c r="G20" s="28">
        <f t="shared" si="0"/>
        <v>64</v>
      </c>
      <c r="H20" s="29" t="str">
        <f t="shared" si="2"/>
        <v>TB</v>
      </c>
      <c r="I20" s="41">
        <v>4.9800000000000004</v>
      </c>
      <c r="J20" s="31"/>
      <c r="K20" s="30">
        <v>2</v>
      </c>
      <c r="L20" s="30">
        <v>2</v>
      </c>
      <c r="M20" s="30">
        <f t="shared" si="3"/>
        <v>50</v>
      </c>
      <c r="N20" s="30">
        <f t="shared" si="4"/>
        <v>10</v>
      </c>
      <c r="O20" s="30">
        <f t="shared" si="5"/>
        <v>0</v>
      </c>
      <c r="P20" s="30">
        <f t="shared" si="6"/>
        <v>4</v>
      </c>
    </row>
    <row r="21" spans="1:16" s="8" customFormat="1" ht="15.95" customHeight="1" x14ac:dyDescent="0.2">
      <c r="A21" s="21">
        <v>10</v>
      </c>
      <c r="B21" s="22" t="s">
        <v>745</v>
      </c>
      <c r="C21" s="23" t="s">
        <v>302</v>
      </c>
      <c r="D21" s="24" t="s">
        <v>60</v>
      </c>
      <c r="E21" s="10"/>
      <c r="F21" s="29" t="str">
        <f t="shared" si="1"/>
        <v>Không XL</v>
      </c>
      <c r="G21" s="28">
        <v>0</v>
      </c>
      <c r="H21" s="29" t="str">
        <f t="shared" si="2"/>
        <v>Không XL</v>
      </c>
      <c r="I21" s="43">
        <v>0.14000000000000001</v>
      </c>
      <c r="J21" s="31" t="s">
        <v>1118</v>
      </c>
      <c r="K21" s="30">
        <v>1</v>
      </c>
      <c r="L21" s="30">
        <v>1</v>
      </c>
      <c r="M21" s="30">
        <f t="shared" si="3"/>
        <v>30</v>
      </c>
      <c r="N21" s="30">
        <f t="shared" si="4"/>
        <v>5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746</v>
      </c>
      <c r="C22" s="23" t="s">
        <v>175</v>
      </c>
      <c r="D22" s="24" t="s">
        <v>520</v>
      </c>
      <c r="E22" s="10"/>
      <c r="F22" s="29" t="str">
        <f t="shared" si="1"/>
        <v>Không XL</v>
      </c>
      <c r="G22" s="28">
        <f t="shared" si="0"/>
        <v>54</v>
      </c>
      <c r="H22" s="29" t="str">
        <f t="shared" si="2"/>
        <v>TB</v>
      </c>
      <c r="I22" s="41">
        <v>3.61</v>
      </c>
      <c r="J22" s="31"/>
      <c r="K22" s="30">
        <v>2</v>
      </c>
      <c r="L22" s="30">
        <v>2</v>
      </c>
      <c r="M22" s="30">
        <f t="shared" si="3"/>
        <v>40</v>
      </c>
      <c r="N22" s="30">
        <f t="shared" si="4"/>
        <v>10</v>
      </c>
      <c r="O22" s="30">
        <f t="shared" si="5"/>
        <v>0</v>
      </c>
      <c r="P22" s="30">
        <f t="shared" si="6"/>
        <v>4</v>
      </c>
    </row>
    <row r="23" spans="1:16" s="8" customFormat="1" ht="15.95" customHeight="1" x14ac:dyDescent="0.2">
      <c r="A23" s="21">
        <v>12</v>
      </c>
      <c r="B23" s="22" t="s">
        <v>747</v>
      </c>
      <c r="C23" s="23" t="s">
        <v>175</v>
      </c>
      <c r="D23" s="24" t="s">
        <v>748</v>
      </c>
      <c r="E23" s="10"/>
      <c r="F23" s="29" t="str">
        <f t="shared" si="1"/>
        <v>Không XL</v>
      </c>
      <c r="G23" s="28">
        <f t="shared" si="0"/>
        <v>65</v>
      </c>
      <c r="H23" s="29" t="str">
        <f t="shared" si="2"/>
        <v>TB</v>
      </c>
      <c r="I23" s="41">
        <v>5.96</v>
      </c>
      <c r="J23" s="31"/>
      <c r="K23" s="30">
        <v>2</v>
      </c>
      <c r="L23" s="30">
        <v>2</v>
      </c>
      <c r="M23" s="30">
        <f t="shared" si="3"/>
        <v>51</v>
      </c>
      <c r="N23" s="30">
        <f t="shared" si="4"/>
        <v>10</v>
      </c>
      <c r="O23" s="30">
        <f t="shared" si="5"/>
        <v>0</v>
      </c>
      <c r="P23" s="30">
        <f t="shared" si="6"/>
        <v>4</v>
      </c>
    </row>
    <row r="24" spans="1:16" s="8" customFormat="1" ht="15.95" customHeight="1" x14ac:dyDescent="0.2">
      <c r="A24" s="21">
        <v>13</v>
      </c>
      <c r="B24" s="22" t="s">
        <v>749</v>
      </c>
      <c r="C24" s="23" t="s">
        <v>750</v>
      </c>
      <c r="D24" s="24" t="s">
        <v>216</v>
      </c>
      <c r="E24" s="10"/>
      <c r="F24" s="29" t="str">
        <f t="shared" si="1"/>
        <v>Không XL</v>
      </c>
      <c r="G24" s="28">
        <v>0</v>
      </c>
      <c r="H24" s="29" t="str">
        <f t="shared" si="2"/>
        <v>Không XL</v>
      </c>
      <c r="I24" s="43">
        <v>1.02</v>
      </c>
      <c r="J24" s="31" t="s">
        <v>1118</v>
      </c>
      <c r="K24" s="30">
        <v>0</v>
      </c>
      <c r="L24" s="30">
        <v>0</v>
      </c>
      <c r="M24" s="30">
        <f t="shared" si="3"/>
        <v>30</v>
      </c>
      <c r="N24" s="30">
        <f t="shared" si="4"/>
        <v>0</v>
      </c>
      <c r="O24" s="30">
        <f t="shared" si="5"/>
        <v>0</v>
      </c>
      <c r="P24" s="30">
        <f t="shared" si="6"/>
        <v>0</v>
      </c>
    </row>
    <row r="25" spans="1:16" s="8" customFormat="1" ht="15.95" customHeight="1" x14ac:dyDescent="0.2">
      <c r="A25" s="21">
        <v>14</v>
      </c>
      <c r="B25" s="22" t="s">
        <v>751</v>
      </c>
      <c r="C25" s="23" t="s">
        <v>175</v>
      </c>
      <c r="D25" s="24" t="s">
        <v>216</v>
      </c>
      <c r="E25" s="10"/>
      <c r="F25" s="29" t="str">
        <f t="shared" si="1"/>
        <v>Không XL</v>
      </c>
      <c r="G25" s="28">
        <f t="shared" si="0"/>
        <v>70</v>
      </c>
      <c r="H25" s="29" t="str">
        <f t="shared" si="2"/>
        <v>Khá</v>
      </c>
      <c r="I25" s="41">
        <v>5.12</v>
      </c>
      <c r="J25" s="31" t="s">
        <v>1119</v>
      </c>
      <c r="K25" s="30">
        <v>2</v>
      </c>
      <c r="L25" s="30">
        <v>2</v>
      </c>
      <c r="M25" s="30">
        <f t="shared" si="3"/>
        <v>50</v>
      </c>
      <c r="N25" s="30">
        <f t="shared" si="4"/>
        <v>10</v>
      </c>
      <c r="O25" s="30">
        <f t="shared" si="5"/>
        <v>6</v>
      </c>
      <c r="P25" s="30">
        <f t="shared" si="6"/>
        <v>4</v>
      </c>
    </row>
    <row r="26" spans="1:16" s="8" customFormat="1" ht="15.95" customHeight="1" x14ac:dyDescent="0.2">
      <c r="A26" s="21">
        <v>15</v>
      </c>
      <c r="B26" s="22" t="s">
        <v>752</v>
      </c>
      <c r="C26" s="23" t="s">
        <v>227</v>
      </c>
      <c r="D26" s="24" t="s">
        <v>216</v>
      </c>
      <c r="E26" s="10"/>
      <c r="F26" s="29" t="str">
        <f t="shared" si="1"/>
        <v>Không XL</v>
      </c>
      <c r="G26" s="28">
        <f t="shared" si="0"/>
        <v>61</v>
      </c>
      <c r="H26" s="29" t="str">
        <f t="shared" si="2"/>
        <v>TB</v>
      </c>
      <c r="I26" s="41">
        <v>6.3</v>
      </c>
      <c r="J26" s="31"/>
      <c r="K26" s="30">
        <v>1</v>
      </c>
      <c r="L26" s="30">
        <v>2</v>
      </c>
      <c r="M26" s="30">
        <f t="shared" si="3"/>
        <v>52</v>
      </c>
      <c r="N26" s="30">
        <f t="shared" si="4"/>
        <v>5</v>
      </c>
      <c r="O26" s="30">
        <f t="shared" si="5"/>
        <v>0</v>
      </c>
      <c r="P26" s="30">
        <f t="shared" si="6"/>
        <v>4</v>
      </c>
    </row>
    <row r="27" spans="1:16" s="8" customFormat="1" ht="15.95" customHeight="1" x14ac:dyDescent="0.2">
      <c r="A27" s="21">
        <v>16</v>
      </c>
      <c r="B27" s="22" t="s">
        <v>753</v>
      </c>
      <c r="C27" s="23" t="s">
        <v>754</v>
      </c>
      <c r="D27" s="24" t="s">
        <v>219</v>
      </c>
      <c r="E27" s="10"/>
      <c r="F27" s="29" t="str">
        <f t="shared" si="1"/>
        <v>Không XL</v>
      </c>
      <c r="G27" s="28">
        <f t="shared" si="0"/>
        <v>63</v>
      </c>
      <c r="H27" s="29" t="str">
        <f t="shared" si="2"/>
        <v>TB</v>
      </c>
      <c r="I27" s="41">
        <v>4.58</v>
      </c>
      <c r="J27" s="31" t="s">
        <v>1119</v>
      </c>
      <c r="K27" s="30">
        <v>1</v>
      </c>
      <c r="L27" s="30">
        <v>1</v>
      </c>
      <c r="M27" s="30">
        <f t="shared" si="3"/>
        <v>50</v>
      </c>
      <c r="N27" s="30">
        <f t="shared" si="4"/>
        <v>5</v>
      </c>
      <c r="O27" s="30">
        <f t="shared" si="5"/>
        <v>6</v>
      </c>
      <c r="P27" s="30">
        <f t="shared" si="6"/>
        <v>2</v>
      </c>
    </row>
    <row r="28" spans="1:16" s="8" customFormat="1" ht="15.95" customHeight="1" x14ac:dyDescent="0.2">
      <c r="A28" s="21">
        <v>17</v>
      </c>
      <c r="B28" s="22" t="s">
        <v>755</v>
      </c>
      <c r="C28" s="23" t="s">
        <v>756</v>
      </c>
      <c r="D28" s="24" t="s">
        <v>323</v>
      </c>
      <c r="E28" s="10"/>
      <c r="F28" s="29" t="str">
        <f t="shared" si="1"/>
        <v>Không XL</v>
      </c>
      <c r="G28" s="28">
        <v>0</v>
      </c>
      <c r="H28" s="29" t="str">
        <f t="shared" si="2"/>
        <v>Không XL</v>
      </c>
      <c r="I28" s="43">
        <v>0.19</v>
      </c>
      <c r="J28" s="31" t="s">
        <v>1118</v>
      </c>
      <c r="K28" s="30">
        <v>0</v>
      </c>
      <c r="L28" s="30">
        <v>0</v>
      </c>
      <c r="M28" s="30">
        <f t="shared" si="3"/>
        <v>30</v>
      </c>
      <c r="N28" s="30">
        <f t="shared" si="4"/>
        <v>0</v>
      </c>
      <c r="O28" s="30">
        <f t="shared" si="5"/>
        <v>0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757</v>
      </c>
      <c r="C29" s="23" t="s">
        <v>758</v>
      </c>
      <c r="D29" s="24" t="s">
        <v>323</v>
      </c>
      <c r="E29" s="10"/>
      <c r="F29" s="29" t="str">
        <f t="shared" si="1"/>
        <v>Không XL</v>
      </c>
      <c r="G29" s="28">
        <f t="shared" si="0"/>
        <v>53</v>
      </c>
      <c r="H29" s="29" t="str">
        <f t="shared" si="2"/>
        <v>TB</v>
      </c>
      <c r="I29" s="41">
        <v>5.89</v>
      </c>
      <c r="J29" s="31"/>
      <c r="K29" s="30">
        <v>0</v>
      </c>
      <c r="L29" s="30">
        <v>1</v>
      </c>
      <c r="M29" s="30">
        <f t="shared" si="3"/>
        <v>51</v>
      </c>
      <c r="N29" s="30">
        <f t="shared" si="4"/>
        <v>0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759</v>
      </c>
      <c r="C30" s="23" t="s">
        <v>760</v>
      </c>
      <c r="D30" s="24" t="s">
        <v>81</v>
      </c>
      <c r="E30" s="10"/>
      <c r="F30" s="29" t="str">
        <f t="shared" si="1"/>
        <v>Không XL</v>
      </c>
      <c r="G30" s="28">
        <f t="shared" si="0"/>
        <v>66</v>
      </c>
      <c r="H30" s="29" t="str">
        <f t="shared" si="2"/>
        <v>TB</v>
      </c>
      <c r="I30" s="41">
        <v>6.97</v>
      </c>
      <c r="J30" s="31"/>
      <c r="K30" s="30">
        <v>2</v>
      </c>
      <c r="L30" s="30">
        <v>2</v>
      </c>
      <c r="M30" s="30">
        <f t="shared" si="3"/>
        <v>52</v>
      </c>
      <c r="N30" s="30">
        <f t="shared" si="4"/>
        <v>10</v>
      </c>
      <c r="O30" s="30">
        <f t="shared" si="5"/>
        <v>0</v>
      </c>
      <c r="P30" s="30">
        <f t="shared" si="6"/>
        <v>4</v>
      </c>
    </row>
    <row r="31" spans="1:16" s="8" customFormat="1" ht="15.95" customHeight="1" x14ac:dyDescent="0.2">
      <c r="A31" s="21">
        <v>20</v>
      </c>
      <c r="B31" s="22" t="s">
        <v>761</v>
      </c>
      <c r="C31" s="23" t="s">
        <v>322</v>
      </c>
      <c r="D31" s="24" t="s">
        <v>436</v>
      </c>
      <c r="E31" s="10"/>
      <c r="F31" s="29" t="str">
        <f t="shared" si="1"/>
        <v>Không XL</v>
      </c>
      <c r="G31" s="28">
        <f t="shared" si="0"/>
        <v>62</v>
      </c>
      <c r="H31" s="29" t="str">
        <f t="shared" si="2"/>
        <v>TB</v>
      </c>
      <c r="I31" s="41">
        <v>6.15</v>
      </c>
      <c r="J31" s="31"/>
      <c r="K31" s="30">
        <v>2</v>
      </c>
      <c r="L31" s="30">
        <v>0</v>
      </c>
      <c r="M31" s="30">
        <f t="shared" si="3"/>
        <v>52</v>
      </c>
      <c r="N31" s="30">
        <f t="shared" si="4"/>
        <v>10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762</v>
      </c>
      <c r="C32" s="23" t="s">
        <v>553</v>
      </c>
      <c r="D32" s="24" t="s">
        <v>436</v>
      </c>
      <c r="E32" s="10"/>
      <c r="F32" s="29" t="str">
        <f t="shared" si="1"/>
        <v>Không XL</v>
      </c>
      <c r="G32" s="28">
        <f t="shared" si="0"/>
        <v>63</v>
      </c>
      <c r="H32" s="29" t="str">
        <f t="shared" si="2"/>
        <v>TB</v>
      </c>
      <c r="I32" s="41">
        <v>5.82</v>
      </c>
      <c r="J32" s="31"/>
      <c r="K32" s="30">
        <v>2</v>
      </c>
      <c r="L32" s="30">
        <v>1</v>
      </c>
      <c r="M32" s="30">
        <f t="shared" si="3"/>
        <v>51</v>
      </c>
      <c r="N32" s="30">
        <f t="shared" si="4"/>
        <v>10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763</v>
      </c>
      <c r="C33" s="23" t="s">
        <v>764</v>
      </c>
      <c r="D33" s="24" t="s">
        <v>436</v>
      </c>
      <c r="E33" s="10"/>
      <c r="F33" s="29" t="str">
        <f t="shared" si="1"/>
        <v>Không XL</v>
      </c>
      <c r="G33" s="28">
        <f t="shared" si="0"/>
        <v>50</v>
      </c>
      <c r="H33" s="29" t="str">
        <f t="shared" si="2"/>
        <v>TB</v>
      </c>
      <c r="I33" s="41">
        <v>5.46</v>
      </c>
      <c r="J33" s="31"/>
      <c r="K33" s="30">
        <v>0</v>
      </c>
      <c r="L33" s="30">
        <v>0</v>
      </c>
      <c r="M33" s="30">
        <f t="shared" si="3"/>
        <v>50</v>
      </c>
      <c r="N33" s="30">
        <f t="shared" si="4"/>
        <v>0</v>
      </c>
      <c r="O33" s="30">
        <f t="shared" si="5"/>
        <v>0</v>
      </c>
      <c r="P33" s="30">
        <f t="shared" si="6"/>
        <v>0</v>
      </c>
    </row>
    <row r="34" spans="1:16" s="8" customFormat="1" ht="15.95" customHeight="1" x14ac:dyDescent="0.2">
      <c r="A34" s="21">
        <v>23</v>
      </c>
      <c r="B34" s="22" t="s">
        <v>765</v>
      </c>
      <c r="C34" s="23" t="s">
        <v>766</v>
      </c>
      <c r="D34" s="24" t="s">
        <v>439</v>
      </c>
      <c r="E34" s="10"/>
      <c r="F34" s="29" t="str">
        <f t="shared" si="1"/>
        <v>Không XL</v>
      </c>
      <c r="G34" s="28">
        <f t="shared" si="0"/>
        <v>76</v>
      </c>
      <c r="H34" s="29" t="str">
        <f t="shared" si="2"/>
        <v>Khá</v>
      </c>
      <c r="I34" s="41">
        <v>6.77</v>
      </c>
      <c r="J34" s="31" t="s">
        <v>1120</v>
      </c>
      <c r="K34" s="30">
        <v>4</v>
      </c>
      <c r="L34" s="30">
        <v>0</v>
      </c>
      <c r="M34" s="30">
        <f t="shared" si="3"/>
        <v>52</v>
      </c>
      <c r="N34" s="30">
        <f t="shared" si="4"/>
        <v>20</v>
      </c>
      <c r="O34" s="30">
        <f t="shared" si="5"/>
        <v>4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767</v>
      </c>
      <c r="C35" s="23" t="s">
        <v>768</v>
      </c>
      <c r="D35" s="24" t="s">
        <v>233</v>
      </c>
      <c r="E35" s="10"/>
      <c r="F35" s="29" t="str">
        <f t="shared" si="1"/>
        <v>Không XL</v>
      </c>
      <c r="G35" s="28">
        <f t="shared" si="0"/>
        <v>67</v>
      </c>
      <c r="H35" s="29" t="str">
        <f t="shared" si="2"/>
        <v>TB</v>
      </c>
      <c r="I35" s="42">
        <v>7.03</v>
      </c>
      <c r="J35" s="31"/>
      <c r="K35" s="30">
        <v>2</v>
      </c>
      <c r="L35" s="30">
        <v>2</v>
      </c>
      <c r="M35" s="30">
        <f t="shared" si="3"/>
        <v>53</v>
      </c>
      <c r="N35" s="30">
        <f t="shared" si="4"/>
        <v>10</v>
      </c>
      <c r="O35" s="30">
        <f t="shared" si="5"/>
        <v>0</v>
      </c>
      <c r="P35" s="30">
        <f t="shared" si="6"/>
        <v>4</v>
      </c>
    </row>
    <row r="36" spans="1:16" s="8" customFormat="1" ht="15.95" customHeight="1" x14ac:dyDescent="0.2">
      <c r="A36" s="21">
        <v>25</v>
      </c>
      <c r="B36" s="22" t="s">
        <v>769</v>
      </c>
      <c r="C36" s="23" t="s">
        <v>770</v>
      </c>
      <c r="D36" s="24" t="s">
        <v>93</v>
      </c>
      <c r="E36" s="10"/>
      <c r="F36" s="29" t="str">
        <f t="shared" si="1"/>
        <v>Không XL</v>
      </c>
      <c r="G36" s="28">
        <f t="shared" si="0"/>
        <v>63</v>
      </c>
      <c r="H36" s="29" t="str">
        <f t="shared" si="2"/>
        <v>TB</v>
      </c>
      <c r="I36" s="41">
        <v>5.73</v>
      </c>
      <c r="J36" s="31"/>
      <c r="K36" s="30">
        <v>2</v>
      </c>
      <c r="L36" s="30">
        <v>1</v>
      </c>
      <c r="M36" s="30">
        <f t="shared" si="3"/>
        <v>51</v>
      </c>
      <c r="N36" s="30">
        <f t="shared" si="4"/>
        <v>10</v>
      </c>
      <c r="O36" s="30">
        <f t="shared" si="5"/>
        <v>0</v>
      </c>
      <c r="P36" s="30">
        <f t="shared" si="6"/>
        <v>2</v>
      </c>
    </row>
    <row r="37" spans="1:16" s="8" customFormat="1" ht="15.95" customHeight="1" x14ac:dyDescent="0.2">
      <c r="A37" s="21">
        <v>26</v>
      </c>
      <c r="B37" s="22" t="s">
        <v>771</v>
      </c>
      <c r="C37" s="23" t="s">
        <v>772</v>
      </c>
      <c r="D37" s="24" t="s">
        <v>773</v>
      </c>
      <c r="E37" s="10"/>
      <c r="F37" s="29" t="str">
        <f t="shared" si="1"/>
        <v>Không XL</v>
      </c>
      <c r="G37" s="28">
        <f t="shared" si="0"/>
        <v>77</v>
      </c>
      <c r="H37" s="29" t="str">
        <f t="shared" si="2"/>
        <v>Khá</v>
      </c>
      <c r="I37" s="41">
        <v>5.28</v>
      </c>
      <c r="J37" s="31"/>
      <c r="K37" s="30">
        <v>6</v>
      </c>
      <c r="L37" s="30">
        <v>1</v>
      </c>
      <c r="M37" s="30">
        <f t="shared" si="3"/>
        <v>50</v>
      </c>
      <c r="N37" s="30">
        <f t="shared" si="4"/>
        <v>25</v>
      </c>
      <c r="O37" s="30">
        <f t="shared" si="5"/>
        <v>0</v>
      </c>
      <c r="P37" s="30">
        <f t="shared" si="6"/>
        <v>2</v>
      </c>
    </row>
    <row r="38" spans="1:16" s="8" customFormat="1" ht="15.95" customHeight="1" x14ac:dyDescent="0.2">
      <c r="A38" s="21">
        <v>27</v>
      </c>
      <c r="B38" s="22" t="s">
        <v>774</v>
      </c>
      <c r="C38" s="23" t="s">
        <v>389</v>
      </c>
      <c r="D38" s="24" t="s">
        <v>240</v>
      </c>
      <c r="E38" s="10"/>
      <c r="F38" s="29" t="str">
        <f t="shared" si="1"/>
        <v>Không XL</v>
      </c>
      <c r="G38" s="28">
        <v>0</v>
      </c>
      <c r="H38" s="29" t="str">
        <f t="shared" si="2"/>
        <v>Không XL</v>
      </c>
      <c r="I38" s="43">
        <v>1.1100000000000001</v>
      </c>
      <c r="J38" s="31" t="s">
        <v>1118</v>
      </c>
      <c r="K38" s="30">
        <v>1</v>
      </c>
      <c r="L38" s="30">
        <v>1</v>
      </c>
      <c r="M38" s="30">
        <f t="shared" si="3"/>
        <v>30</v>
      </c>
      <c r="N38" s="30">
        <f t="shared" si="4"/>
        <v>5</v>
      </c>
      <c r="O38" s="30">
        <f t="shared" si="5"/>
        <v>0</v>
      </c>
      <c r="P38" s="30">
        <f t="shared" si="6"/>
        <v>2</v>
      </c>
    </row>
    <row r="39" spans="1:16" s="8" customFormat="1" ht="15.95" customHeight="1" x14ac:dyDescent="0.2">
      <c r="A39" s="21">
        <v>28</v>
      </c>
      <c r="B39" s="22" t="s">
        <v>775</v>
      </c>
      <c r="C39" s="23" t="s">
        <v>121</v>
      </c>
      <c r="D39" s="24" t="s">
        <v>776</v>
      </c>
      <c r="E39" s="10"/>
      <c r="F39" s="29" t="str">
        <f t="shared" si="1"/>
        <v>Không XL</v>
      </c>
      <c r="G39" s="28">
        <f t="shared" si="0"/>
        <v>64</v>
      </c>
      <c r="H39" s="29" t="str">
        <f t="shared" si="2"/>
        <v>TB</v>
      </c>
      <c r="I39" s="41">
        <v>6.56</v>
      </c>
      <c r="J39" s="31"/>
      <c r="K39" s="30">
        <v>2</v>
      </c>
      <c r="L39" s="30">
        <v>1</v>
      </c>
      <c r="M39" s="30">
        <f t="shared" si="3"/>
        <v>52</v>
      </c>
      <c r="N39" s="30">
        <f t="shared" si="4"/>
        <v>10</v>
      </c>
      <c r="O39" s="30">
        <f t="shared" si="5"/>
        <v>0</v>
      </c>
      <c r="P39" s="30">
        <f t="shared" si="6"/>
        <v>2</v>
      </c>
    </row>
    <row r="40" spans="1:16" s="8" customFormat="1" ht="15.95" customHeight="1" x14ac:dyDescent="0.2">
      <c r="A40" s="21">
        <v>29</v>
      </c>
      <c r="B40" s="22" t="s">
        <v>777</v>
      </c>
      <c r="C40" s="23" t="s">
        <v>53</v>
      </c>
      <c r="D40" s="24" t="s">
        <v>99</v>
      </c>
      <c r="E40" s="10"/>
      <c r="F40" s="29" t="str">
        <f t="shared" si="1"/>
        <v>Không XL</v>
      </c>
      <c r="G40" s="28">
        <f t="shared" si="0"/>
        <v>55</v>
      </c>
      <c r="H40" s="29" t="str">
        <f t="shared" si="2"/>
        <v>TB</v>
      </c>
      <c r="I40" s="41">
        <v>5.43</v>
      </c>
      <c r="J40" s="31"/>
      <c r="K40" s="30">
        <v>1</v>
      </c>
      <c r="L40" s="30">
        <v>0</v>
      </c>
      <c r="M40" s="30">
        <f t="shared" si="3"/>
        <v>50</v>
      </c>
      <c r="N40" s="30">
        <f t="shared" si="4"/>
        <v>5</v>
      </c>
      <c r="O40" s="30">
        <f t="shared" si="5"/>
        <v>0</v>
      </c>
      <c r="P40" s="30">
        <f t="shared" si="6"/>
        <v>0</v>
      </c>
    </row>
    <row r="41" spans="1:16" s="8" customFormat="1" ht="15.95" customHeight="1" x14ac:dyDescent="0.2">
      <c r="A41" s="21">
        <v>30</v>
      </c>
      <c r="B41" s="22" t="s">
        <v>778</v>
      </c>
      <c r="C41" s="23" t="s">
        <v>779</v>
      </c>
      <c r="D41" s="24" t="s">
        <v>250</v>
      </c>
      <c r="E41" s="10"/>
      <c r="F41" s="29" t="str">
        <f t="shared" si="1"/>
        <v>Không XL</v>
      </c>
      <c r="G41" s="28">
        <v>0</v>
      </c>
      <c r="H41" s="29" t="str">
        <f t="shared" si="2"/>
        <v>Không XL</v>
      </c>
      <c r="I41" s="43">
        <v>0.32</v>
      </c>
      <c r="J41" s="31" t="s">
        <v>1118</v>
      </c>
      <c r="K41" s="30">
        <v>0</v>
      </c>
      <c r="L41" s="30">
        <v>0</v>
      </c>
      <c r="M41" s="30">
        <f t="shared" si="3"/>
        <v>30</v>
      </c>
      <c r="N41" s="30">
        <f t="shared" si="4"/>
        <v>0</v>
      </c>
      <c r="O41" s="30">
        <f t="shared" si="5"/>
        <v>0</v>
      </c>
      <c r="P41" s="30">
        <f t="shared" si="6"/>
        <v>0</v>
      </c>
    </row>
    <row r="42" spans="1:16" s="8" customFormat="1" ht="15.95" customHeight="1" x14ac:dyDescent="0.2">
      <c r="A42" s="21">
        <v>31</v>
      </c>
      <c r="B42" s="22" t="s">
        <v>780</v>
      </c>
      <c r="C42" s="23" t="s">
        <v>53</v>
      </c>
      <c r="D42" s="24" t="s">
        <v>250</v>
      </c>
      <c r="E42" s="10"/>
      <c r="F42" s="29" t="str">
        <f t="shared" si="1"/>
        <v>Không XL</v>
      </c>
      <c r="G42" s="28">
        <f t="shared" si="0"/>
        <v>63</v>
      </c>
      <c r="H42" s="29" t="str">
        <f t="shared" si="2"/>
        <v>TB</v>
      </c>
      <c r="I42" s="41">
        <v>5.64</v>
      </c>
      <c r="J42" s="31"/>
      <c r="K42" s="30">
        <v>2</v>
      </c>
      <c r="L42" s="30">
        <v>1</v>
      </c>
      <c r="M42" s="30">
        <f t="shared" si="3"/>
        <v>51</v>
      </c>
      <c r="N42" s="30">
        <f t="shared" si="4"/>
        <v>10</v>
      </c>
      <c r="O42" s="30">
        <f t="shared" si="5"/>
        <v>0</v>
      </c>
      <c r="P42" s="30">
        <f t="shared" si="6"/>
        <v>2</v>
      </c>
    </row>
    <row r="43" spans="1:16" s="8" customFormat="1" ht="15.95" customHeight="1" x14ac:dyDescent="0.2">
      <c r="A43" s="21">
        <v>32</v>
      </c>
      <c r="B43" s="22" t="s">
        <v>781</v>
      </c>
      <c r="C43" s="23" t="s">
        <v>782</v>
      </c>
      <c r="D43" s="24" t="s">
        <v>122</v>
      </c>
      <c r="E43" s="10"/>
      <c r="F43" s="29" t="str">
        <f t="shared" si="1"/>
        <v>Không XL</v>
      </c>
      <c r="G43" s="28">
        <f t="shared" si="0"/>
        <v>61</v>
      </c>
      <c r="H43" s="29" t="str">
        <f t="shared" si="2"/>
        <v>TB</v>
      </c>
      <c r="I43" s="41">
        <v>5.32</v>
      </c>
      <c r="J43" s="31" t="s">
        <v>1120</v>
      </c>
      <c r="K43" s="30">
        <v>1</v>
      </c>
      <c r="L43" s="30">
        <v>1</v>
      </c>
      <c r="M43" s="30">
        <f t="shared" si="3"/>
        <v>50</v>
      </c>
      <c r="N43" s="30">
        <f t="shared" si="4"/>
        <v>5</v>
      </c>
      <c r="O43" s="30">
        <f t="shared" si="5"/>
        <v>4</v>
      </c>
      <c r="P43" s="30">
        <f t="shared" si="6"/>
        <v>2</v>
      </c>
    </row>
    <row r="44" spans="1:16" s="8" customFormat="1" ht="15.95" customHeight="1" x14ac:dyDescent="0.2">
      <c r="A44" s="21">
        <v>33</v>
      </c>
      <c r="B44" s="22" t="s">
        <v>783</v>
      </c>
      <c r="C44" s="23" t="s">
        <v>784</v>
      </c>
      <c r="D44" s="24" t="s">
        <v>367</v>
      </c>
      <c r="E44" s="10"/>
      <c r="F44" s="29" t="str">
        <f t="shared" si="1"/>
        <v>Không XL</v>
      </c>
      <c r="G44" s="28">
        <f t="shared" si="0"/>
        <v>56</v>
      </c>
      <c r="H44" s="29" t="str">
        <f t="shared" si="2"/>
        <v>TB</v>
      </c>
      <c r="I44" s="41">
        <v>6.86</v>
      </c>
      <c r="J44" s="31"/>
      <c r="K44" s="30">
        <v>0</v>
      </c>
      <c r="L44" s="30">
        <v>2</v>
      </c>
      <c r="M44" s="30">
        <f t="shared" si="3"/>
        <v>52</v>
      </c>
      <c r="N44" s="30">
        <f t="shared" si="4"/>
        <v>0</v>
      </c>
      <c r="O44" s="30">
        <f t="shared" si="5"/>
        <v>0</v>
      </c>
      <c r="P44" s="30">
        <f t="shared" si="6"/>
        <v>4</v>
      </c>
    </row>
    <row r="45" spans="1:16" s="8" customFormat="1" ht="15.95" customHeight="1" x14ac:dyDescent="0.2">
      <c r="A45" s="21">
        <v>34</v>
      </c>
      <c r="B45" s="22" t="s">
        <v>785</v>
      </c>
      <c r="C45" s="23" t="s">
        <v>83</v>
      </c>
      <c r="D45" s="24" t="s">
        <v>367</v>
      </c>
      <c r="E45" s="10"/>
      <c r="F45" s="29" t="str">
        <f t="shared" si="1"/>
        <v>Không XL</v>
      </c>
      <c r="G45" s="28">
        <f t="shared" si="0"/>
        <v>59</v>
      </c>
      <c r="H45" s="29" t="str">
        <f t="shared" si="2"/>
        <v>TB</v>
      </c>
      <c r="I45" s="41">
        <v>6.07</v>
      </c>
      <c r="J45" s="31"/>
      <c r="K45" s="30">
        <v>1</v>
      </c>
      <c r="L45" s="30">
        <v>1</v>
      </c>
      <c r="M45" s="30">
        <f t="shared" si="3"/>
        <v>52</v>
      </c>
      <c r="N45" s="30">
        <f t="shared" si="4"/>
        <v>5</v>
      </c>
      <c r="O45" s="30">
        <f t="shared" si="5"/>
        <v>0</v>
      </c>
      <c r="P45" s="30">
        <f t="shared" si="6"/>
        <v>2</v>
      </c>
    </row>
    <row r="46" spans="1:16" s="8" customFormat="1" ht="15.95" customHeight="1" x14ac:dyDescent="0.2">
      <c r="A46" s="21">
        <v>35</v>
      </c>
      <c r="B46" s="22" t="s">
        <v>786</v>
      </c>
      <c r="C46" s="23" t="s">
        <v>787</v>
      </c>
      <c r="D46" s="24" t="s">
        <v>461</v>
      </c>
      <c r="E46" s="10"/>
      <c r="F46" s="29" t="str">
        <f t="shared" si="1"/>
        <v>Không XL</v>
      </c>
      <c r="G46" s="28">
        <f t="shared" si="0"/>
        <v>69</v>
      </c>
      <c r="H46" s="29" t="str">
        <f t="shared" si="2"/>
        <v>TB</v>
      </c>
      <c r="I46" s="42">
        <v>7.65</v>
      </c>
      <c r="J46" s="31"/>
      <c r="K46" s="30">
        <v>2</v>
      </c>
      <c r="L46" s="30">
        <v>3</v>
      </c>
      <c r="M46" s="30">
        <f t="shared" si="3"/>
        <v>53</v>
      </c>
      <c r="N46" s="30">
        <f t="shared" si="4"/>
        <v>10</v>
      </c>
      <c r="O46" s="30">
        <f t="shared" si="5"/>
        <v>0</v>
      </c>
      <c r="P46" s="30">
        <f t="shared" si="6"/>
        <v>6</v>
      </c>
    </row>
    <row r="47" spans="1:16" s="8" customFormat="1" ht="15.95" customHeight="1" x14ac:dyDescent="0.2">
      <c r="A47" s="21">
        <v>36</v>
      </c>
      <c r="B47" s="22" t="s">
        <v>788</v>
      </c>
      <c r="C47" s="23" t="s">
        <v>789</v>
      </c>
      <c r="D47" s="24" t="s">
        <v>790</v>
      </c>
      <c r="E47" s="10"/>
      <c r="F47" s="29" t="str">
        <f t="shared" si="1"/>
        <v>Không XL</v>
      </c>
      <c r="G47" s="28">
        <f t="shared" si="0"/>
        <v>65</v>
      </c>
      <c r="H47" s="29" t="str">
        <f t="shared" si="2"/>
        <v>TB</v>
      </c>
      <c r="I47" s="41">
        <v>6.63</v>
      </c>
      <c r="J47" s="31"/>
      <c r="K47" s="30">
        <v>1</v>
      </c>
      <c r="L47" s="30">
        <v>4</v>
      </c>
      <c r="M47" s="30">
        <f t="shared" si="3"/>
        <v>52</v>
      </c>
      <c r="N47" s="30">
        <f t="shared" si="4"/>
        <v>5</v>
      </c>
      <c r="O47" s="30">
        <f t="shared" si="5"/>
        <v>0</v>
      </c>
      <c r="P47" s="30">
        <f t="shared" si="6"/>
        <v>8</v>
      </c>
    </row>
    <row r="48" spans="1:16" s="8" customFormat="1" ht="15.95" customHeight="1" x14ac:dyDescent="0.2">
      <c r="A48" s="21">
        <v>37</v>
      </c>
      <c r="B48" s="22" t="s">
        <v>791</v>
      </c>
      <c r="C48" s="23" t="s">
        <v>792</v>
      </c>
      <c r="D48" s="24" t="s">
        <v>133</v>
      </c>
      <c r="E48" s="10"/>
      <c r="F48" s="29" t="str">
        <f t="shared" si="1"/>
        <v>Không XL</v>
      </c>
      <c r="G48" s="28">
        <f t="shared" si="0"/>
        <v>67</v>
      </c>
      <c r="H48" s="29" t="str">
        <f t="shared" si="2"/>
        <v>TB</v>
      </c>
      <c r="I48" s="42">
        <v>7.28</v>
      </c>
      <c r="J48" s="31"/>
      <c r="K48" s="30">
        <v>2</v>
      </c>
      <c r="L48" s="30">
        <v>2</v>
      </c>
      <c r="M48" s="30">
        <f t="shared" si="3"/>
        <v>53</v>
      </c>
      <c r="N48" s="30">
        <f t="shared" si="4"/>
        <v>10</v>
      </c>
      <c r="O48" s="30">
        <f t="shared" si="5"/>
        <v>0</v>
      </c>
      <c r="P48" s="30">
        <f t="shared" si="6"/>
        <v>4</v>
      </c>
    </row>
    <row r="49" spans="1:16" s="8" customFormat="1" ht="15.95" customHeight="1" x14ac:dyDescent="0.2">
      <c r="A49" s="21">
        <v>38</v>
      </c>
      <c r="B49" s="22" t="s">
        <v>793</v>
      </c>
      <c r="C49" s="23" t="s">
        <v>794</v>
      </c>
      <c r="D49" s="24" t="s">
        <v>264</v>
      </c>
      <c r="E49" s="10"/>
      <c r="F49" s="29" t="str">
        <f t="shared" si="1"/>
        <v>Không XL</v>
      </c>
      <c r="G49" s="28">
        <f t="shared" si="0"/>
        <v>68</v>
      </c>
      <c r="H49" s="29" t="str">
        <f t="shared" si="2"/>
        <v>TB</v>
      </c>
      <c r="I49" s="41">
        <v>6.77</v>
      </c>
      <c r="J49" s="31" t="s">
        <v>1120</v>
      </c>
      <c r="K49" s="30">
        <v>2</v>
      </c>
      <c r="L49" s="30">
        <v>1</v>
      </c>
      <c r="M49" s="30">
        <f t="shared" si="3"/>
        <v>52</v>
      </c>
      <c r="N49" s="30">
        <f t="shared" si="4"/>
        <v>10</v>
      </c>
      <c r="O49" s="30">
        <f t="shared" si="5"/>
        <v>4</v>
      </c>
      <c r="P49" s="30">
        <f t="shared" si="6"/>
        <v>2</v>
      </c>
    </row>
    <row r="50" spans="1:16" s="8" customFormat="1" ht="15.95" customHeight="1" x14ac:dyDescent="0.2">
      <c r="A50" s="21">
        <v>39</v>
      </c>
      <c r="B50" s="22" t="s">
        <v>795</v>
      </c>
      <c r="C50" s="23" t="s">
        <v>796</v>
      </c>
      <c r="D50" s="24" t="s">
        <v>634</v>
      </c>
      <c r="E50" s="10"/>
      <c r="F50" s="29" t="str">
        <f t="shared" si="1"/>
        <v>Không XL</v>
      </c>
      <c r="G50" s="28">
        <f t="shared" si="0"/>
        <v>62</v>
      </c>
      <c r="H50" s="29" t="str">
        <f t="shared" si="2"/>
        <v>TB</v>
      </c>
      <c r="I50" s="41">
        <v>6.04</v>
      </c>
      <c r="J50" s="31"/>
      <c r="K50" s="30">
        <v>2</v>
      </c>
      <c r="L50" s="30">
        <v>0</v>
      </c>
      <c r="M50" s="30">
        <f t="shared" si="3"/>
        <v>52</v>
      </c>
      <c r="N50" s="30">
        <f t="shared" si="4"/>
        <v>10</v>
      </c>
      <c r="O50" s="30">
        <f t="shared" si="5"/>
        <v>0</v>
      </c>
      <c r="P50" s="30">
        <f t="shared" si="6"/>
        <v>0</v>
      </c>
    </row>
    <row r="51" spans="1:16" s="8" customFormat="1" ht="15.95" customHeight="1" x14ac:dyDescent="0.2">
      <c r="A51" s="21">
        <v>40</v>
      </c>
      <c r="B51" s="22" t="s">
        <v>797</v>
      </c>
      <c r="C51" s="23" t="s">
        <v>798</v>
      </c>
      <c r="D51" s="24" t="s">
        <v>147</v>
      </c>
      <c r="E51" s="10"/>
      <c r="F51" s="29" t="str">
        <f t="shared" si="1"/>
        <v>Không XL</v>
      </c>
      <c r="G51" s="28">
        <f t="shared" si="0"/>
        <v>64</v>
      </c>
      <c r="H51" s="29" t="str">
        <f t="shared" si="2"/>
        <v>TB</v>
      </c>
      <c r="I51" s="41">
        <v>5.19</v>
      </c>
      <c r="J51" s="31"/>
      <c r="K51" s="30">
        <v>2</v>
      </c>
      <c r="L51" s="30">
        <v>2</v>
      </c>
      <c r="M51" s="30">
        <f t="shared" si="3"/>
        <v>50</v>
      </c>
      <c r="N51" s="30">
        <f t="shared" si="4"/>
        <v>10</v>
      </c>
      <c r="O51" s="30">
        <f t="shared" si="5"/>
        <v>0</v>
      </c>
      <c r="P51" s="30">
        <f t="shared" si="6"/>
        <v>4</v>
      </c>
    </row>
    <row r="52" spans="1:16" s="8" customFormat="1" ht="15.95" customHeight="1" x14ac:dyDescent="0.2">
      <c r="A52" s="21">
        <v>41</v>
      </c>
      <c r="B52" s="22" t="s">
        <v>799</v>
      </c>
      <c r="C52" s="23" t="s">
        <v>53</v>
      </c>
      <c r="D52" s="24" t="s">
        <v>391</v>
      </c>
      <c r="E52" s="10"/>
      <c r="F52" s="29" t="str">
        <f t="shared" si="1"/>
        <v>Không XL</v>
      </c>
      <c r="G52" s="28">
        <f t="shared" si="0"/>
        <v>71</v>
      </c>
      <c r="H52" s="29" t="str">
        <f t="shared" si="2"/>
        <v>Khá</v>
      </c>
      <c r="I52" s="41">
        <v>5.73</v>
      </c>
      <c r="J52" s="31" t="s">
        <v>1117</v>
      </c>
      <c r="K52" s="30">
        <v>2</v>
      </c>
      <c r="L52" s="30">
        <v>1</v>
      </c>
      <c r="M52" s="30">
        <f t="shared" si="3"/>
        <v>51</v>
      </c>
      <c r="N52" s="30">
        <f t="shared" si="4"/>
        <v>10</v>
      </c>
      <c r="O52" s="30">
        <f t="shared" si="5"/>
        <v>8</v>
      </c>
      <c r="P52" s="30">
        <f t="shared" si="6"/>
        <v>2</v>
      </c>
    </row>
    <row r="53" spans="1:16" s="8" customFormat="1" ht="15.95" customHeight="1" x14ac:dyDescent="0.2">
      <c r="A53" s="21">
        <v>42</v>
      </c>
      <c r="B53" s="22" t="s">
        <v>800</v>
      </c>
      <c r="C53" s="23" t="s">
        <v>132</v>
      </c>
      <c r="D53" s="24" t="s">
        <v>150</v>
      </c>
      <c r="E53" s="10"/>
      <c r="F53" s="29" t="str">
        <f t="shared" si="1"/>
        <v>Không XL</v>
      </c>
      <c r="G53" s="28">
        <v>0</v>
      </c>
      <c r="H53" s="29" t="str">
        <f t="shared" si="2"/>
        <v>Không XL</v>
      </c>
      <c r="I53" s="43">
        <v>0.46</v>
      </c>
      <c r="J53" s="31" t="s">
        <v>1118</v>
      </c>
      <c r="K53" s="30">
        <v>1</v>
      </c>
      <c r="L53" s="30">
        <v>0</v>
      </c>
      <c r="M53" s="30">
        <f t="shared" si="3"/>
        <v>30</v>
      </c>
      <c r="N53" s="30">
        <f t="shared" si="4"/>
        <v>5</v>
      </c>
      <c r="O53" s="30">
        <f t="shared" si="5"/>
        <v>0</v>
      </c>
      <c r="P53" s="30">
        <f t="shared" si="6"/>
        <v>0</v>
      </c>
    </row>
    <row r="54" spans="1:16" s="8" customFormat="1" ht="15.95" customHeight="1" x14ac:dyDescent="0.2">
      <c r="A54" s="21">
        <v>43</v>
      </c>
      <c r="B54" s="22" t="s">
        <v>801</v>
      </c>
      <c r="C54" s="23" t="s">
        <v>802</v>
      </c>
      <c r="D54" s="24" t="s">
        <v>803</v>
      </c>
      <c r="E54" s="10"/>
      <c r="F54" s="29" t="str">
        <f t="shared" si="1"/>
        <v>Không XL</v>
      </c>
      <c r="G54" s="28">
        <f t="shared" si="0"/>
        <v>54</v>
      </c>
      <c r="H54" s="29" t="str">
        <f t="shared" si="2"/>
        <v>TB</v>
      </c>
      <c r="I54" s="41">
        <v>6.74</v>
      </c>
      <c r="J54" s="31"/>
      <c r="K54" s="30">
        <v>0</v>
      </c>
      <c r="L54" s="30">
        <v>1</v>
      </c>
      <c r="M54" s="30">
        <f t="shared" si="3"/>
        <v>52</v>
      </c>
      <c r="N54" s="30">
        <f t="shared" si="4"/>
        <v>0</v>
      </c>
      <c r="O54" s="30">
        <f t="shared" si="5"/>
        <v>0</v>
      </c>
      <c r="P54" s="30">
        <f t="shared" si="6"/>
        <v>2</v>
      </c>
    </row>
    <row r="55" spans="1:16" s="8" customFormat="1" ht="15.95" customHeight="1" x14ac:dyDescent="0.2">
      <c r="A55" s="21">
        <v>44</v>
      </c>
      <c r="B55" s="22" t="s">
        <v>804</v>
      </c>
      <c r="C55" s="23" t="s">
        <v>281</v>
      </c>
      <c r="D55" s="24" t="s">
        <v>161</v>
      </c>
      <c r="E55" s="10"/>
      <c r="F55" s="29" t="str">
        <f t="shared" si="1"/>
        <v>Không XL</v>
      </c>
      <c r="G55" s="28">
        <f t="shared" si="0"/>
        <v>51</v>
      </c>
      <c r="H55" s="29" t="str">
        <f t="shared" si="2"/>
        <v>TB</v>
      </c>
      <c r="I55" s="41">
        <v>5.59</v>
      </c>
      <c r="J55" s="31"/>
      <c r="K55" s="30">
        <v>0</v>
      </c>
      <c r="L55" s="30">
        <v>0</v>
      </c>
      <c r="M55" s="30">
        <f t="shared" si="3"/>
        <v>51</v>
      </c>
      <c r="N55" s="30">
        <f t="shared" si="4"/>
        <v>0</v>
      </c>
      <c r="O55" s="30">
        <f t="shared" si="5"/>
        <v>0</v>
      </c>
      <c r="P55" s="30">
        <f t="shared" si="6"/>
        <v>0</v>
      </c>
    </row>
    <row r="56" spans="1:16" ht="18" customHeight="1" x14ac:dyDescent="0.25">
      <c r="C56" s="62" t="s">
        <v>11</v>
      </c>
      <c r="D56" s="62"/>
      <c r="E56" s="62"/>
      <c r="F56" s="62"/>
      <c r="G56" s="62"/>
      <c r="H56" s="62"/>
      <c r="I56" s="62"/>
      <c r="J56" s="62"/>
    </row>
    <row r="57" spans="1:16" ht="17.100000000000001" customHeight="1" x14ac:dyDescent="0.25">
      <c r="C57" s="63" t="s">
        <v>12</v>
      </c>
      <c r="D57" s="11"/>
      <c r="E57" s="64" t="s">
        <v>6</v>
      </c>
      <c r="F57" s="65"/>
      <c r="G57" s="64" t="s">
        <v>7</v>
      </c>
      <c r="H57" s="65"/>
      <c r="I57" s="33"/>
      <c r="J57" s="63" t="s">
        <v>8</v>
      </c>
    </row>
    <row r="58" spans="1:16" s="8" customFormat="1" ht="17.100000000000001" customHeight="1" x14ac:dyDescent="0.2">
      <c r="C58" s="63"/>
      <c r="D58" s="12"/>
      <c r="E58" s="9" t="s">
        <v>13</v>
      </c>
      <c r="F58" s="13" t="s">
        <v>14</v>
      </c>
      <c r="G58" s="9" t="s">
        <v>13</v>
      </c>
      <c r="H58" s="13" t="s">
        <v>14</v>
      </c>
      <c r="I58" s="13"/>
      <c r="J58" s="63"/>
    </row>
    <row r="59" spans="1:16" ht="17.100000000000001" customHeight="1" x14ac:dyDescent="0.25">
      <c r="C59" s="14" t="s">
        <v>15</v>
      </c>
      <c r="D59" s="35"/>
      <c r="E59" s="15">
        <f>COUNTIF(F12:F55,"XS")</f>
        <v>0</v>
      </c>
      <c r="F59" s="16">
        <f>E59*100/$A$55</f>
        <v>0</v>
      </c>
      <c r="G59" s="15">
        <f>COUNTIF(H12:H55,"XS")</f>
        <v>0</v>
      </c>
      <c r="H59" s="16">
        <f>G59*100/$A$55</f>
        <v>0</v>
      </c>
      <c r="I59" s="16"/>
      <c r="J59" s="17"/>
    </row>
    <row r="60" spans="1:16" ht="17.100000000000001" customHeight="1" x14ac:dyDescent="0.25">
      <c r="C60" s="14" t="s">
        <v>16</v>
      </c>
      <c r="D60" s="35"/>
      <c r="E60" s="15">
        <f>COUNTIF(F12:F55,"Tốt")</f>
        <v>0</v>
      </c>
      <c r="F60" s="16">
        <f t="shared" ref="F60:F64" si="7">E60*100/$A$55</f>
        <v>0</v>
      </c>
      <c r="G60" s="15">
        <f>COUNTIF(H12:H55,"Tốt")</f>
        <v>0</v>
      </c>
      <c r="H60" s="16">
        <f t="shared" ref="H60:H64" si="8">G60*100/$A$55</f>
        <v>0</v>
      </c>
      <c r="I60" s="16"/>
      <c r="J60" s="17"/>
    </row>
    <row r="61" spans="1:16" ht="17.100000000000001" customHeight="1" x14ac:dyDescent="0.25">
      <c r="C61" s="14" t="s">
        <v>17</v>
      </c>
      <c r="D61" s="35"/>
      <c r="E61" s="15">
        <f>COUNTIF(F12:F55,"Khá")</f>
        <v>0</v>
      </c>
      <c r="F61" s="16">
        <f t="shared" si="7"/>
        <v>0</v>
      </c>
      <c r="G61" s="15">
        <f>COUNTIF(H12:H55,"Khá")</f>
        <v>5</v>
      </c>
      <c r="H61" s="16">
        <f t="shared" si="8"/>
        <v>11.363636363636363</v>
      </c>
      <c r="I61" s="16"/>
      <c r="J61" s="17"/>
    </row>
    <row r="62" spans="1:16" ht="17.100000000000001" customHeight="1" x14ac:dyDescent="0.25">
      <c r="C62" s="14" t="s">
        <v>18</v>
      </c>
      <c r="D62" s="35"/>
      <c r="E62" s="15">
        <f>COUNTIF(F12:F55,"TB")</f>
        <v>0</v>
      </c>
      <c r="F62" s="16">
        <f t="shared" si="7"/>
        <v>0</v>
      </c>
      <c r="G62" s="15">
        <f>COUNTIF(H12:H55,"TB")</f>
        <v>31</v>
      </c>
      <c r="H62" s="16">
        <f t="shared" si="8"/>
        <v>70.454545454545453</v>
      </c>
      <c r="I62" s="16"/>
      <c r="J62" s="17"/>
    </row>
    <row r="63" spans="1:16" ht="17.100000000000001" customHeight="1" x14ac:dyDescent="0.25">
      <c r="C63" s="14" t="s">
        <v>19</v>
      </c>
      <c r="D63" s="35"/>
      <c r="E63" s="15">
        <f>COUNTIF(F12:F55,"Yếu")</f>
        <v>0</v>
      </c>
      <c r="F63" s="16">
        <f t="shared" si="7"/>
        <v>0</v>
      </c>
      <c r="G63" s="15">
        <f>COUNTIF(H12:H55,"Yếu")</f>
        <v>1</v>
      </c>
      <c r="H63" s="16">
        <f t="shared" si="8"/>
        <v>2.2727272727272729</v>
      </c>
      <c r="I63" s="16"/>
      <c r="J63" s="17"/>
    </row>
    <row r="64" spans="1:16" ht="17.100000000000001" customHeight="1" x14ac:dyDescent="0.25">
      <c r="C64" s="14" t="s">
        <v>25</v>
      </c>
      <c r="D64" s="35"/>
      <c r="E64" s="15">
        <f>COUNTIF(F12:F55,"Không XL")</f>
        <v>44</v>
      </c>
      <c r="F64" s="16">
        <f t="shared" si="7"/>
        <v>100</v>
      </c>
      <c r="G64" s="15">
        <f>COUNTIF(H12:H55,"Không XL")</f>
        <v>7</v>
      </c>
      <c r="H64" s="16">
        <f t="shared" si="8"/>
        <v>15.909090909090908</v>
      </c>
      <c r="I64" s="16"/>
      <c r="J64" s="17"/>
    </row>
    <row r="65" spans="1:10" ht="9.9499999999999993" customHeight="1" x14ac:dyDescent="0.25">
      <c r="C65" s="18"/>
      <c r="D65" s="18"/>
      <c r="F65" s="19"/>
    </row>
    <row r="66" spans="1:10" ht="17.100000000000001" customHeight="1" x14ac:dyDescent="0.25">
      <c r="E66" s="66" t="s">
        <v>24</v>
      </c>
      <c r="F66" s="66"/>
      <c r="G66" s="66"/>
      <c r="H66" s="66"/>
      <c r="I66" s="66"/>
      <c r="J66" s="66"/>
    </row>
    <row r="67" spans="1:10" ht="17.100000000000001" customHeight="1" x14ac:dyDescent="0.25">
      <c r="A67" s="48" t="s">
        <v>27</v>
      </c>
      <c r="B67" s="48"/>
      <c r="C67" s="48"/>
      <c r="D67" s="48"/>
      <c r="E67" s="48"/>
      <c r="F67" s="48" t="s">
        <v>6</v>
      </c>
      <c r="G67" s="48"/>
      <c r="H67" s="48"/>
      <c r="I67" s="32"/>
      <c r="J67" s="20" t="s">
        <v>20</v>
      </c>
    </row>
    <row r="68" spans="1:10" ht="17.100000000000001" customHeight="1" x14ac:dyDescent="0.25"/>
    <row r="69" spans="1:10" ht="17.100000000000001" customHeight="1" x14ac:dyDescent="0.25"/>
    <row r="70" spans="1:10" ht="17.100000000000001" customHeight="1" x14ac:dyDescent="0.25"/>
    <row r="71" spans="1:10" ht="18" customHeight="1" x14ac:dyDescent="0.25"/>
    <row r="72" spans="1:10" ht="18" customHeight="1" x14ac:dyDescent="0.25"/>
    <row r="73" spans="1:10" ht="18" customHeight="1" x14ac:dyDescent="0.25"/>
    <row r="74" spans="1:10" ht="18" customHeight="1" x14ac:dyDescent="0.25"/>
    <row r="75" spans="1:10" ht="18" customHeight="1" x14ac:dyDescent="0.25"/>
    <row r="76" spans="1:10" ht="18" customHeight="1" x14ac:dyDescent="0.25"/>
    <row r="77" spans="1:10" ht="18" customHeight="1" x14ac:dyDescent="0.25"/>
    <row r="78" spans="1:10" ht="18" customHeight="1" x14ac:dyDescent="0.25"/>
    <row r="79" spans="1:10" ht="18" customHeight="1" x14ac:dyDescent="0.25"/>
    <row r="80" spans="1:1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</sheetData>
  <sheetProtection algorithmName="SHA-512" hashValue="vy8F83vD+qvfSflEldpowFvSErgEnYqn7QwoKgAUmyaQ7qxGEpghYw3xGGkbxNelqgkfR++VkiufDoAijJ0m6Q==" saltValue="2yWiDAdkJFiOeRl+dCRIZQ==" spinCount="100000" sheet="1" objects="1" scenarios="1"/>
  <mergeCells count="24">
    <mergeCell ref="A67:E67"/>
    <mergeCell ref="F67:H67"/>
    <mergeCell ref="C56:J56"/>
    <mergeCell ref="C57:C58"/>
    <mergeCell ref="E57:F57"/>
    <mergeCell ref="G57:H57"/>
    <mergeCell ref="J57:J58"/>
    <mergeCell ref="E66:J66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55">
    <cfRule type="cellIs" dxfId="59" priority="7" stopIfTrue="1" operator="equal">
      <formula>"SVG"</formula>
    </cfRule>
    <cfRule type="cellIs" dxfId="58" priority="8" stopIfTrue="1" operator="equal">
      <formula>"SVXS"</formula>
    </cfRule>
  </conditionalFormatting>
  <conditionalFormatting sqref="H12:H55">
    <cfRule type="cellIs" dxfId="57" priority="3" operator="equal">
      <formula>"Yếu"</formula>
    </cfRule>
    <cfRule type="cellIs" dxfId="56" priority="5" stopIfTrue="1" operator="equal">
      <formula>"SVG"</formula>
    </cfRule>
    <cfRule type="cellIs" dxfId="55" priority="6" stopIfTrue="1" operator="equal">
      <formula>"SVXS"</formula>
    </cfRule>
  </conditionalFormatting>
  <conditionalFormatting sqref="I12:I55">
    <cfRule type="cellIs" dxfId="54" priority="1" stopIfTrue="1" operator="lessThan">
      <formula>2</formula>
    </cfRule>
    <cfRule type="cellIs" dxfId="53" priority="2" stopIfTrue="1" operator="greaterThanOrEqual">
      <formula>7</formula>
    </cfRule>
  </conditionalFormatting>
  <conditionalFormatting sqref="O12:O55">
    <cfRule type="cellIs" dxfId="52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5"/>
  <sheetViews>
    <sheetView topLeftCell="A10" zoomScaleNormal="100" workbookViewId="0">
      <selection activeCell="K1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859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806</v>
      </c>
      <c r="C12" s="23" t="s">
        <v>807</v>
      </c>
      <c r="D12" s="24" t="s">
        <v>46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41" si="0">SUM(M12:P12)</f>
        <v>59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6.39</v>
      </c>
      <c r="J12" s="31"/>
      <c r="K12" s="30">
        <v>1</v>
      </c>
      <c r="L12" s="30">
        <v>1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2</v>
      </c>
    </row>
    <row r="13" spans="1:21" s="8" customFormat="1" ht="15.95" customHeight="1" x14ac:dyDescent="0.2">
      <c r="A13" s="21">
        <v>2</v>
      </c>
      <c r="B13" s="22" t="s">
        <v>808</v>
      </c>
      <c r="C13" s="23" t="s">
        <v>271</v>
      </c>
      <c r="D13" s="24" t="s">
        <v>809</v>
      </c>
      <c r="E13" s="10"/>
      <c r="F13" s="29" t="str">
        <f t="shared" ref="F13:F42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v>0</v>
      </c>
      <c r="H13" s="29" t="str">
        <f t="shared" ref="H13:H42" si="2">IF(AND(G13&gt;=90),"XS",IF(AND(G13&gt;=80),"Tốt",IF(AND(G13&gt;=70),"Khá",IF(AND(G13&gt;=60),"TB",IF(AND(G13&gt;=50),"TB",IF(AND(G13&lt;50),IF(AND(G13&gt;0),"Yếu",IF(AND(G13=0),"Không XL"," "))))))))</f>
        <v>Không XL</v>
      </c>
      <c r="I13" s="43">
        <v>0.56999999999999995</v>
      </c>
      <c r="J13" s="31" t="s">
        <v>1118</v>
      </c>
      <c r="K13" s="30">
        <v>1</v>
      </c>
      <c r="L13" s="30">
        <v>0</v>
      </c>
      <c r="M13" s="30">
        <f t="shared" ref="M13:M42" si="3">IF(I13&gt;=9,55,IF(I13&gt;=8,54,IF(I13&gt;=7,53,IF(I13&gt;=6,52,IF(I13&gt;=5.5,51,IF(I13&gt;=4,50,IF(I13&gt;=3,40,30)))))))</f>
        <v>30</v>
      </c>
      <c r="N13" s="30">
        <f t="shared" ref="N13:N42" si="4">IF(K13&lt;=5,K13*5,25)</f>
        <v>5</v>
      </c>
      <c r="O13" s="30">
        <f t="shared" ref="O13:O42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42" si="6">IF(L13&lt;=5,L13*2,10)</f>
        <v>0</v>
      </c>
    </row>
    <row r="14" spans="1:21" s="8" customFormat="1" ht="15.95" customHeight="1" x14ac:dyDescent="0.2">
      <c r="A14" s="21">
        <v>3</v>
      </c>
      <c r="B14" s="22" t="s">
        <v>810</v>
      </c>
      <c r="C14" s="23" t="s">
        <v>175</v>
      </c>
      <c r="D14" s="24" t="s">
        <v>657</v>
      </c>
      <c r="E14" s="10"/>
      <c r="F14" s="29" t="str">
        <f t="shared" si="1"/>
        <v>Không XL</v>
      </c>
      <c r="G14" s="28">
        <f t="shared" si="0"/>
        <v>53</v>
      </c>
      <c r="H14" s="29" t="str">
        <f t="shared" si="2"/>
        <v>TB</v>
      </c>
      <c r="I14" s="41">
        <v>5.87</v>
      </c>
      <c r="J14" s="31"/>
      <c r="K14" s="30">
        <v>0</v>
      </c>
      <c r="L14" s="30">
        <v>1</v>
      </c>
      <c r="M14" s="30">
        <f t="shared" si="3"/>
        <v>51</v>
      </c>
      <c r="N14" s="30">
        <f t="shared" si="4"/>
        <v>0</v>
      </c>
      <c r="O14" s="30">
        <f t="shared" si="5"/>
        <v>0</v>
      </c>
      <c r="P14" s="30">
        <f t="shared" si="6"/>
        <v>2</v>
      </c>
    </row>
    <row r="15" spans="1:21" s="8" customFormat="1" ht="15.95" customHeight="1" x14ac:dyDescent="0.2">
      <c r="A15" s="21">
        <v>4</v>
      </c>
      <c r="B15" s="22" t="s">
        <v>811</v>
      </c>
      <c r="C15" s="23" t="s">
        <v>53</v>
      </c>
      <c r="D15" s="24" t="s">
        <v>54</v>
      </c>
      <c r="E15" s="10"/>
      <c r="F15" s="29" t="str">
        <f t="shared" si="1"/>
        <v>Không XL</v>
      </c>
      <c r="G15" s="28">
        <f t="shared" si="0"/>
        <v>57</v>
      </c>
      <c r="H15" s="29" t="str">
        <f t="shared" si="2"/>
        <v>TB</v>
      </c>
      <c r="I15" s="41">
        <v>4.21</v>
      </c>
      <c r="J15" s="31"/>
      <c r="K15" s="30">
        <v>1</v>
      </c>
      <c r="L15" s="30">
        <v>1</v>
      </c>
      <c r="M15" s="30">
        <f t="shared" si="3"/>
        <v>50</v>
      </c>
      <c r="N15" s="30">
        <f t="shared" si="4"/>
        <v>5</v>
      </c>
      <c r="O15" s="30">
        <f t="shared" si="5"/>
        <v>0</v>
      </c>
      <c r="P15" s="30">
        <f t="shared" si="6"/>
        <v>2</v>
      </c>
    </row>
    <row r="16" spans="1:21" s="8" customFormat="1" ht="15.95" customHeight="1" x14ac:dyDescent="0.2">
      <c r="A16" s="21">
        <v>5</v>
      </c>
      <c r="B16" s="22" t="s">
        <v>812</v>
      </c>
      <c r="C16" s="23" t="s">
        <v>813</v>
      </c>
      <c r="D16" s="24" t="s">
        <v>54</v>
      </c>
      <c r="E16" s="10"/>
      <c r="F16" s="29" t="str">
        <f t="shared" si="1"/>
        <v>Không XL</v>
      </c>
      <c r="G16" s="28">
        <v>0</v>
      </c>
      <c r="H16" s="29" t="str">
        <f t="shared" si="2"/>
        <v>Không XL</v>
      </c>
      <c r="I16" s="43">
        <v>1.1299999999999999</v>
      </c>
      <c r="J16" s="31" t="s">
        <v>1118</v>
      </c>
      <c r="K16" s="30">
        <v>1</v>
      </c>
      <c r="L16" s="30">
        <v>0</v>
      </c>
      <c r="M16" s="30">
        <f t="shared" si="3"/>
        <v>30</v>
      </c>
      <c r="N16" s="30">
        <f t="shared" si="4"/>
        <v>5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814</v>
      </c>
      <c r="C17" s="23" t="s">
        <v>298</v>
      </c>
      <c r="D17" s="24" t="s">
        <v>305</v>
      </c>
      <c r="E17" s="10"/>
      <c r="F17" s="29" t="str">
        <f t="shared" si="1"/>
        <v>Không XL</v>
      </c>
      <c r="G17" s="28">
        <f t="shared" si="0"/>
        <v>87</v>
      </c>
      <c r="H17" s="29" t="str">
        <f t="shared" si="2"/>
        <v>Tốt</v>
      </c>
      <c r="I17" s="41">
        <v>6.77</v>
      </c>
      <c r="J17" s="31" t="s">
        <v>1121</v>
      </c>
      <c r="K17" s="30">
        <v>9</v>
      </c>
      <c r="L17" s="30">
        <v>0</v>
      </c>
      <c r="M17" s="30">
        <f t="shared" si="3"/>
        <v>52</v>
      </c>
      <c r="N17" s="30">
        <f t="shared" si="4"/>
        <v>25</v>
      </c>
      <c r="O17" s="30">
        <f t="shared" si="5"/>
        <v>10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815</v>
      </c>
      <c r="C18" s="23" t="s">
        <v>479</v>
      </c>
      <c r="D18" s="24" t="s">
        <v>60</v>
      </c>
      <c r="E18" s="10"/>
      <c r="F18" s="29" t="str">
        <f t="shared" si="1"/>
        <v>Không XL</v>
      </c>
      <c r="G18" s="28">
        <f t="shared" si="0"/>
        <v>52</v>
      </c>
      <c r="H18" s="29" t="str">
        <f t="shared" si="2"/>
        <v>TB</v>
      </c>
      <c r="I18" s="41">
        <v>4.99</v>
      </c>
      <c r="J18" s="31"/>
      <c r="K18" s="30">
        <v>0</v>
      </c>
      <c r="L18" s="30">
        <v>1</v>
      </c>
      <c r="M18" s="30">
        <f t="shared" si="3"/>
        <v>50</v>
      </c>
      <c r="N18" s="30">
        <f t="shared" si="4"/>
        <v>0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816</v>
      </c>
      <c r="C19" s="23" t="s">
        <v>817</v>
      </c>
      <c r="D19" s="24" t="s">
        <v>211</v>
      </c>
      <c r="E19" s="10"/>
      <c r="F19" s="29" t="str">
        <f t="shared" si="1"/>
        <v>Không XL</v>
      </c>
      <c r="G19" s="28">
        <f t="shared" si="0"/>
        <v>76</v>
      </c>
      <c r="H19" s="29" t="str">
        <f t="shared" si="2"/>
        <v>Khá</v>
      </c>
      <c r="I19" s="41">
        <v>5.83</v>
      </c>
      <c r="J19" s="31" t="s">
        <v>1117</v>
      </c>
      <c r="K19" s="30">
        <v>3</v>
      </c>
      <c r="L19" s="30">
        <v>1</v>
      </c>
      <c r="M19" s="30">
        <f t="shared" si="3"/>
        <v>51</v>
      </c>
      <c r="N19" s="30">
        <f t="shared" si="4"/>
        <v>15</v>
      </c>
      <c r="O19" s="30">
        <f t="shared" si="5"/>
        <v>8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818</v>
      </c>
      <c r="C20" s="23" t="s">
        <v>819</v>
      </c>
      <c r="D20" s="24" t="s">
        <v>72</v>
      </c>
      <c r="E20" s="10"/>
      <c r="F20" s="29" t="str">
        <f t="shared" si="1"/>
        <v>Không XL</v>
      </c>
      <c r="G20" s="28">
        <f t="shared" si="0"/>
        <v>63</v>
      </c>
      <c r="H20" s="29" t="str">
        <f t="shared" si="2"/>
        <v>TB</v>
      </c>
      <c r="I20" s="41">
        <v>5.83</v>
      </c>
      <c r="J20" s="31"/>
      <c r="K20" s="30">
        <v>2</v>
      </c>
      <c r="L20" s="30">
        <v>1</v>
      </c>
      <c r="M20" s="30">
        <f t="shared" si="3"/>
        <v>51</v>
      </c>
      <c r="N20" s="30">
        <f t="shared" si="4"/>
        <v>10</v>
      </c>
      <c r="O20" s="30">
        <f t="shared" si="5"/>
        <v>0</v>
      </c>
      <c r="P20" s="30">
        <f t="shared" si="6"/>
        <v>2</v>
      </c>
    </row>
    <row r="21" spans="1:16" s="8" customFormat="1" ht="15.95" customHeight="1" x14ac:dyDescent="0.2">
      <c r="A21" s="21">
        <v>10</v>
      </c>
      <c r="B21" s="22" t="s">
        <v>820</v>
      </c>
      <c r="C21" s="23" t="s">
        <v>821</v>
      </c>
      <c r="D21" s="24" t="s">
        <v>216</v>
      </c>
      <c r="E21" s="10"/>
      <c r="F21" s="29" t="str">
        <f t="shared" si="1"/>
        <v>Không XL</v>
      </c>
      <c r="G21" s="28">
        <v>50</v>
      </c>
      <c r="H21" s="29" t="str">
        <f t="shared" si="2"/>
        <v>TB</v>
      </c>
      <c r="I21" s="41">
        <v>3.6</v>
      </c>
      <c r="J21" s="31"/>
      <c r="K21" s="30">
        <v>0</v>
      </c>
      <c r="L21" s="30">
        <v>0</v>
      </c>
      <c r="M21" s="30">
        <f t="shared" si="3"/>
        <v>40</v>
      </c>
      <c r="N21" s="30">
        <f t="shared" si="4"/>
        <v>0</v>
      </c>
      <c r="O21" s="30">
        <f t="shared" si="5"/>
        <v>0</v>
      </c>
      <c r="P21" s="30">
        <f t="shared" si="6"/>
        <v>0</v>
      </c>
    </row>
    <row r="22" spans="1:16" s="8" customFormat="1" ht="15.95" customHeight="1" x14ac:dyDescent="0.2">
      <c r="A22" s="21">
        <v>11</v>
      </c>
      <c r="B22" s="22" t="s">
        <v>822</v>
      </c>
      <c r="C22" s="23" t="s">
        <v>823</v>
      </c>
      <c r="D22" s="24" t="s">
        <v>216</v>
      </c>
      <c r="E22" s="10"/>
      <c r="F22" s="29" t="str">
        <f t="shared" si="1"/>
        <v>Không XL</v>
      </c>
      <c r="G22" s="28">
        <v>0</v>
      </c>
      <c r="H22" s="29" t="str">
        <f t="shared" si="2"/>
        <v>Không XL</v>
      </c>
      <c r="I22" s="43">
        <v>1.35</v>
      </c>
      <c r="J22" s="31" t="s">
        <v>1118</v>
      </c>
      <c r="K22" s="30">
        <v>1</v>
      </c>
      <c r="L22" s="30">
        <v>0</v>
      </c>
      <c r="M22" s="30">
        <f t="shared" si="3"/>
        <v>30</v>
      </c>
      <c r="N22" s="30">
        <f t="shared" si="4"/>
        <v>5</v>
      </c>
      <c r="O22" s="30">
        <f t="shared" si="5"/>
        <v>0</v>
      </c>
      <c r="P22" s="30">
        <f t="shared" si="6"/>
        <v>0</v>
      </c>
    </row>
    <row r="23" spans="1:16" s="8" customFormat="1" ht="15.95" customHeight="1" x14ac:dyDescent="0.2">
      <c r="A23" s="21">
        <v>12</v>
      </c>
      <c r="B23" s="22" t="s">
        <v>824</v>
      </c>
      <c r="C23" s="23" t="s">
        <v>825</v>
      </c>
      <c r="D23" s="24" t="s">
        <v>826</v>
      </c>
      <c r="E23" s="10"/>
      <c r="F23" s="29" t="str">
        <f t="shared" si="1"/>
        <v>Không XL</v>
      </c>
      <c r="G23" s="28">
        <f t="shared" si="0"/>
        <v>60</v>
      </c>
      <c r="H23" s="29" t="str">
        <f t="shared" si="2"/>
        <v>TB</v>
      </c>
      <c r="I23" s="41">
        <v>5.74</v>
      </c>
      <c r="J23" s="31"/>
      <c r="K23" s="30">
        <v>1</v>
      </c>
      <c r="L23" s="30">
        <v>2</v>
      </c>
      <c r="M23" s="30">
        <f t="shared" si="3"/>
        <v>51</v>
      </c>
      <c r="N23" s="30">
        <f t="shared" si="4"/>
        <v>5</v>
      </c>
      <c r="O23" s="30">
        <f t="shared" si="5"/>
        <v>0</v>
      </c>
      <c r="P23" s="30">
        <f t="shared" si="6"/>
        <v>4</v>
      </c>
    </row>
    <row r="24" spans="1:16" s="8" customFormat="1" ht="15.95" customHeight="1" x14ac:dyDescent="0.2">
      <c r="A24" s="21">
        <v>13</v>
      </c>
      <c r="B24" s="22" t="s">
        <v>827</v>
      </c>
      <c r="C24" s="23" t="s">
        <v>121</v>
      </c>
      <c r="D24" s="24" t="s">
        <v>323</v>
      </c>
      <c r="E24" s="10"/>
      <c r="F24" s="29" t="str">
        <f t="shared" si="1"/>
        <v>Không XL</v>
      </c>
      <c r="G24" s="28">
        <f t="shared" si="0"/>
        <v>64</v>
      </c>
      <c r="H24" s="29" t="str">
        <f t="shared" si="2"/>
        <v>TB</v>
      </c>
      <c r="I24" s="41">
        <v>6.37</v>
      </c>
      <c r="J24" s="31"/>
      <c r="K24" s="30">
        <v>2</v>
      </c>
      <c r="L24" s="30">
        <v>1</v>
      </c>
      <c r="M24" s="30">
        <f t="shared" si="3"/>
        <v>52</v>
      </c>
      <c r="N24" s="30">
        <f t="shared" si="4"/>
        <v>10</v>
      </c>
      <c r="O24" s="30">
        <f t="shared" si="5"/>
        <v>0</v>
      </c>
      <c r="P24" s="30">
        <f t="shared" si="6"/>
        <v>2</v>
      </c>
    </row>
    <row r="25" spans="1:16" s="8" customFormat="1" ht="15.95" customHeight="1" x14ac:dyDescent="0.2">
      <c r="A25" s="21">
        <v>14</v>
      </c>
      <c r="B25" s="22" t="s">
        <v>828</v>
      </c>
      <c r="C25" s="23" t="s">
        <v>829</v>
      </c>
      <c r="D25" s="24" t="s">
        <v>225</v>
      </c>
      <c r="E25" s="10"/>
      <c r="F25" s="29" t="str">
        <f t="shared" si="1"/>
        <v>Không XL</v>
      </c>
      <c r="G25" s="28">
        <f t="shared" si="0"/>
        <v>51</v>
      </c>
      <c r="H25" s="29" t="str">
        <f t="shared" si="2"/>
        <v>TB</v>
      </c>
      <c r="I25" s="41">
        <v>5.85</v>
      </c>
      <c r="J25" s="31"/>
      <c r="K25" s="30">
        <v>0</v>
      </c>
      <c r="L25" s="30">
        <v>0</v>
      </c>
      <c r="M25" s="30">
        <f t="shared" si="3"/>
        <v>51</v>
      </c>
      <c r="N25" s="30">
        <f t="shared" si="4"/>
        <v>0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830</v>
      </c>
      <c r="C26" s="23" t="s">
        <v>831</v>
      </c>
      <c r="D26" s="24" t="s">
        <v>439</v>
      </c>
      <c r="E26" s="10"/>
      <c r="F26" s="29" t="str">
        <f t="shared" si="1"/>
        <v>Không XL</v>
      </c>
      <c r="G26" s="28">
        <f t="shared" si="0"/>
        <v>58</v>
      </c>
      <c r="H26" s="29" t="str">
        <f t="shared" si="2"/>
        <v>TB</v>
      </c>
      <c r="I26" s="41">
        <v>5.83</v>
      </c>
      <c r="J26" s="31"/>
      <c r="K26" s="30">
        <v>1</v>
      </c>
      <c r="L26" s="30">
        <v>1</v>
      </c>
      <c r="M26" s="30">
        <f t="shared" si="3"/>
        <v>51</v>
      </c>
      <c r="N26" s="30">
        <f t="shared" si="4"/>
        <v>5</v>
      </c>
      <c r="O26" s="30">
        <f t="shared" si="5"/>
        <v>0</v>
      </c>
      <c r="P26" s="30">
        <f t="shared" si="6"/>
        <v>2</v>
      </c>
    </row>
    <row r="27" spans="1:16" s="8" customFormat="1" ht="15.95" customHeight="1" x14ac:dyDescent="0.2">
      <c r="A27" s="21">
        <v>16</v>
      </c>
      <c r="B27" s="22" t="s">
        <v>832</v>
      </c>
      <c r="C27" s="23" t="s">
        <v>833</v>
      </c>
      <c r="D27" s="24" t="s">
        <v>773</v>
      </c>
      <c r="E27" s="10"/>
      <c r="F27" s="29" t="str">
        <f t="shared" si="1"/>
        <v>Không XL</v>
      </c>
      <c r="G27" s="39">
        <f>SUM(M27:P27)+1</f>
        <v>70</v>
      </c>
      <c r="H27" s="29" t="str">
        <f t="shared" si="2"/>
        <v>Khá</v>
      </c>
      <c r="I27" s="41">
        <v>7.32</v>
      </c>
      <c r="J27" s="31"/>
      <c r="K27" s="30">
        <v>2</v>
      </c>
      <c r="L27" s="30">
        <v>3</v>
      </c>
      <c r="M27" s="30">
        <f t="shared" si="3"/>
        <v>53</v>
      </c>
      <c r="N27" s="30">
        <f t="shared" si="4"/>
        <v>10</v>
      </c>
      <c r="O27" s="30">
        <f t="shared" si="5"/>
        <v>0</v>
      </c>
      <c r="P27" s="30">
        <f t="shared" si="6"/>
        <v>6</v>
      </c>
    </row>
    <row r="28" spans="1:16" s="8" customFormat="1" ht="15.95" customHeight="1" x14ac:dyDescent="0.2">
      <c r="A28" s="21">
        <v>17</v>
      </c>
      <c r="B28" s="22" t="s">
        <v>834</v>
      </c>
      <c r="C28" s="23" t="s">
        <v>486</v>
      </c>
      <c r="D28" s="24" t="s">
        <v>346</v>
      </c>
      <c r="E28" s="10"/>
      <c r="F28" s="29" t="str">
        <f t="shared" si="1"/>
        <v>Không XL</v>
      </c>
      <c r="G28" s="28">
        <v>0</v>
      </c>
      <c r="H28" s="29" t="str">
        <f t="shared" si="2"/>
        <v>Không XL</v>
      </c>
      <c r="I28" s="43">
        <v>1.05</v>
      </c>
      <c r="J28" s="31" t="s">
        <v>1118</v>
      </c>
      <c r="K28" s="30">
        <v>0</v>
      </c>
      <c r="L28" s="30">
        <v>0</v>
      </c>
      <c r="M28" s="30">
        <f t="shared" si="3"/>
        <v>30</v>
      </c>
      <c r="N28" s="30">
        <f t="shared" si="4"/>
        <v>0</v>
      </c>
      <c r="O28" s="30">
        <f t="shared" si="5"/>
        <v>0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835</v>
      </c>
      <c r="C29" s="23" t="s">
        <v>836</v>
      </c>
      <c r="D29" s="24" t="s">
        <v>243</v>
      </c>
      <c r="E29" s="10"/>
      <c r="F29" s="29" t="str">
        <f t="shared" si="1"/>
        <v>Không XL</v>
      </c>
      <c r="G29" s="28">
        <f t="shared" si="0"/>
        <v>61</v>
      </c>
      <c r="H29" s="29" t="str">
        <f t="shared" si="2"/>
        <v>TB</v>
      </c>
      <c r="I29" s="41">
        <v>6.33</v>
      </c>
      <c r="J29" s="31"/>
      <c r="K29" s="30">
        <v>1</v>
      </c>
      <c r="L29" s="30">
        <v>2</v>
      </c>
      <c r="M29" s="30">
        <f t="shared" si="3"/>
        <v>52</v>
      </c>
      <c r="N29" s="30">
        <f t="shared" si="4"/>
        <v>5</v>
      </c>
      <c r="O29" s="30">
        <f t="shared" si="5"/>
        <v>0</v>
      </c>
      <c r="P29" s="30">
        <f t="shared" si="6"/>
        <v>4</v>
      </c>
    </row>
    <row r="30" spans="1:16" s="8" customFormat="1" ht="15.95" customHeight="1" x14ac:dyDescent="0.2">
      <c r="A30" s="21">
        <v>19</v>
      </c>
      <c r="B30" s="22" t="s">
        <v>837</v>
      </c>
      <c r="C30" s="23" t="s">
        <v>838</v>
      </c>
      <c r="D30" s="24" t="s">
        <v>96</v>
      </c>
      <c r="E30" s="10"/>
      <c r="F30" s="29" t="str">
        <f t="shared" si="1"/>
        <v>Không XL</v>
      </c>
      <c r="G30" s="28">
        <f t="shared" si="0"/>
        <v>58</v>
      </c>
      <c r="H30" s="29" t="str">
        <f t="shared" si="2"/>
        <v>TB</v>
      </c>
      <c r="I30" s="41">
        <v>5.75</v>
      </c>
      <c r="J30" s="31"/>
      <c r="K30" s="30">
        <v>1</v>
      </c>
      <c r="L30" s="30">
        <v>1</v>
      </c>
      <c r="M30" s="30">
        <f t="shared" si="3"/>
        <v>51</v>
      </c>
      <c r="N30" s="30">
        <f t="shared" si="4"/>
        <v>5</v>
      </c>
      <c r="O30" s="30">
        <f t="shared" si="5"/>
        <v>0</v>
      </c>
      <c r="P30" s="30">
        <f t="shared" si="6"/>
        <v>2</v>
      </c>
    </row>
    <row r="31" spans="1:16" s="8" customFormat="1" ht="15.95" customHeight="1" x14ac:dyDescent="0.2">
      <c r="A31" s="21">
        <v>20</v>
      </c>
      <c r="B31" s="22" t="s">
        <v>839</v>
      </c>
      <c r="C31" s="23" t="s">
        <v>218</v>
      </c>
      <c r="D31" s="24" t="s">
        <v>96</v>
      </c>
      <c r="E31" s="10"/>
      <c r="F31" s="29" t="str">
        <f t="shared" si="1"/>
        <v>Không XL</v>
      </c>
      <c r="G31" s="28">
        <f t="shared" si="0"/>
        <v>56</v>
      </c>
      <c r="H31" s="29" t="str">
        <f t="shared" si="2"/>
        <v>TB</v>
      </c>
      <c r="I31" s="41">
        <v>5.95</v>
      </c>
      <c r="J31" s="31"/>
      <c r="K31" s="30">
        <v>1</v>
      </c>
      <c r="L31" s="30">
        <v>0</v>
      </c>
      <c r="M31" s="30">
        <f t="shared" si="3"/>
        <v>51</v>
      </c>
      <c r="N31" s="30">
        <f t="shared" si="4"/>
        <v>5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840</v>
      </c>
      <c r="C32" s="23" t="s">
        <v>95</v>
      </c>
      <c r="D32" s="24" t="s">
        <v>841</v>
      </c>
      <c r="E32" s="10"/>
      <c r="F32" s="29" t="str">
        <f t="shared" si="1"/>
        <v>Không XL</v>
      </c>
      <c r="G32" s="28">
        <f t="shared" si="0"/>
        <v>59</v>
      </c>
      <c r="H32" s="29" t="str">
        <f t="shared" si="2"/>
        <v>TB</v>
      </c>
      <c r="I32" s="41">
        <v>6.04</v>
      </c>
      <c r="J32" s="31"/>
      <c r="K32" s="30">
        <v>1</v>
      </c>
      <c r="L32" s="30">
        <v>1</v>
      </c>
      <c r="M32" s="30">
        <f t="shared" si="3"/>
        <v>52</v>
      </c>
      <c r="N32" s="30">
        <f t="shared" si="4"/>
        <v>5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842</v>
      </c>
      <c r="C33" s="23" t="s">
        <v>843</v>
      </c>
      <c r="D33" s="24" t="s">
        <v>111</v>
      </c>
      <c r="E33" s="10"/>
      <c r="F33" s="29" t="str">
        <f t="shared" si="1"/>
        <v>Không XL</v>
      </c>
      <c r="G33" s="28">
        <f t="shared" si="0"/>
        <v>50</v>
      </c>
      <c r="H33" s="29" t="str">
        <f t="shared" si="2"/>
        <v>TB</v>
      </c>
      <c r="I33" s="41">
        <v>4.84</v>
      </c>
      <c r="J33" s="31"/>
      <c r="K33" s="30">
        <v>0</v>
      </c>
      <c r="L33" s="30">
        <v>0</v>
      </c>
      <c r="M33" s="30">
        <f t="shared" si="3"/>
        <v>50</v>
      </c>
      <c r="N33" s="30">
        <f t="shared" si="4"/>
        <v>0</v>
      </c>
      <c r="O33" s="30">
        <f t="shared" si="5"/>
        <v>0</v>
      </c>
      <c r="P33" s="30">
        <f t="shared" si="6"/>
        <v>0</v>
      </c>
    </row>
    <row r="34" spans="1:16" s="8" customFormat="1" ht="15.95" customHeight="1" x14ac:dyDescent="0.2">
      <c r="A34" s="21">
        <v>23</v>
      </c>
      <c r="B34" s="22" t="s">
        <v>844</v>
      </c>
      <c r="C34" s="23" t="s">
        <v>845</v>
      </c>
      <c r="D34" s="24" t="s">
        <v>111</v>
      </c>
      <c r="E34" s="10"/>
      <c r="F34" s="29" t="str">
        <f t="shared" si="1"/>
        <v>Không XL</v>
      </c>
      <c r="G34" s="28">
        <f t="shared" si="0"/>
        <v>55</v>
      </c>
      <c r="H34" s="29" t="str">
        <f t="shared" si="2"/>
        <v>TB</v>
      </c>
      <c r="I34" s="41">
        <v>4.0999999999999996</v>
      </c>
      <c r="J34" s="31"/>
      <c r="K34" s="30">
        <v>1</v>
      </c>
      <c r="L34" s="30">
        <v>0</v>
      </c>
      <c r="M34" s="30">
        <f t="shared" si="3"/>
        <v>50</v>
      </c>
      <c r="N34" s="30">
        <f t="shared" si="4"/>
        <v>5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846</v>
      </c>
      <c r="C35" s="23" t="s">
        <v>847</v>
      </c>
      <c r="D35" s="24" t="s">
        <v>848</v>
      </c>
      <c r="E35" s="10"/>
      <c r="F35" s="29" t="str">
        <f t="shared" si="1"/>
        <v>Không XL</v>
      </c>
      <c r="G35" s="28">
        <f t="shared" si="0"/>
        <v>62</v>
      </c>
      <c r="H35" s="29" t="str">
        <f t="shared" si="2"/>
        <v>TB</v>
      </c>
      <c r="I35" s="41">
        <v>6.72</v>
      </c>
      <c r="J35" s="31"/>
      <c r="K35" s="30">
        <v>2</v>
      </c>
      <c r="L35" s="30">
        <v>0</v>
      </c>
      <c r="M35" s="30">
        <f t="shared" si="3"/>
        <v>52</v>
      </c>
      <c r="N35" s="30">
        <f t="shared" si="4"/>
        <v>10</v>
      </c>
      <c r="O35" s="30">
        <f t="shared" si="5"/>
        <v>0</v>
      </c>
      <c r="P35" s="30">
        <f t="shared" si="6"/>
        <v>0</v>
      </c>
    </row>
    <row r="36" spans="1:16" s="8" customFormat="1" ht="15.95" customHeight="1" x14ac:dyDescent="0.2">
      <c r="A36" s="21">
        <v>25</v>
      </c>
      <c r="B36" s="22" t="s">
        <v>849</v>
      </c>
      <c r="C36" s="23" t="s">
        <v>850</v>
      </c>
      <c r="D36" s="24" t="s">
        <v>258</v>
      </c>
      <c r="E36" s="10"/>
      <c r="F36" s="29" t="str">
        <f t="shared" si="1"/>
        <v>Không XL</v>
      </c>
      <c r="G36" s="28">
        <f t="shared" si="0"/>
        <v>50</v>
      </c>
      <c r="H36" s="29" t="str">
        <f t="shared" si="2"/>
        <v>TB</v>
      </c>
      <c r="I36" s="41">
        <v>4.24</v>
      </c>
      <c r="J36" s="31"/>
      <c r="K36" s="30">
        <v>0</v>
      </c>
      <c r="L36" s="30">
        <v>0</v>
      </c>
      <c r="M36" s="30">
        <f t="shared" si="3"/>
        <v>50</v>
      </c>
      <c r="N36" s="30">
        <f t="shared" si="4"/>
        <v>0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851</v>
      </c>
      <c r="C37" s="23" t="s">
        <v>852</v>
      </c>
      <c r="D37" s="24" t="s">
        <v>130</v>
      </c>
      <c r="E37" s="10"/>
      <c r="F37" s="29" t="str">
        <f t="shared" si="1"/>
        <v>Không XL</v>
      </c>
      <c r="G37" s="28">
        <f t="shared" si="0"/>
        <v>64</v>
      </c>
      <c r="H37" s="29" t="str">
        <f t="shared" si="2"/>
        <v>TB</v>
      </c>
      <c r="I37" s="41">
        <v>4.8</v>
      </c>
      <c r="J37" s="31" t="s">
        <v>1120</v>
      </c>
      <c r="K37" s="30">
        <v>2</v>
      </c>
      <c r="L37" s="30">
        <v>0</v>
      </c>
      <c r="M37" s="30">
        <f t="shared" si="3"/>
        <v>50</v>
      </c>
      <c r="N37" s="30">
        <f t="shared" si="4"/>
        <v>10</v>
      </c>
      <c r="O37" s="30">
        <f t="shared" si="5"/>
        <v>4</v>
      </c>
      <c r="P37" s="30">
        <f t="shared" si="6"/>
        <v>0</v>
      </c>
    </row>
    <row r="38" spans="1:16" s="8" customFormat="1" ht="15.95" customHeight="1" x14ac:dyDescent="0.2">
      <c r="A38" s="21">
        <v>27</v>
      </c>
      <c r="B38" s="22" t="s">
        <v>853</v>
      </c>
      <c r="C38" s="23" t="s">
        <v>37</v>
      </c>
      <c r="D38" s="24" t="s">
        <v>629</v>
      </c>
      <c r="E38" s="10"/>
      <c r="F38" s="29" t="str">
        <f t="shared" si="1"/>
        <v>Không XL</v>
      </c>
      <c r="G38" s="28">
        <f t="shared" si="0"/>
        <v>61</v>
      </c>
      <c r="H38" s="29" t="str">
        <f t="shared" si="2"/>
        <v>TB</v>
      </c>
      <c r="I38" s="41">
        <v>5.81</v>
      </c>
      <c r="J38" s="31"/>
      <c r="K38" s="30">
        <v>2</v>
      </c>
      <c r="L38" s="30">
        <v>0</v>
      </c>
      <c r="M38" s="30">
        <f t="shared" si="3"/>
        <v>51</v>
      </c>
      <c r="N38" s="30">
        <f t="shared" si="4"/>
        <v>10</v>
      </c>
      <c r="O38" s="30">
        <f t="shared" si="5"/>
        <v>0</v>
      </c>
      <c r="P38" s="30">
        <f t="shared" si="6"/>
        <v>0</v>
      </c>
    </row>
    <row r="39" spans="1:16" s="8" customFormat="1" ht="15.95" customHeight="1" x14ac:dyDescent="0.2">
      <c r="A39" s="21">
        <v>28</v>
      </c>
      <c r="B39" s="22" t="s">
        <v>854</v>
      </c>
      <c r="C39" s="23" t="s">
        <v>784</v>
      </c>
      <c r="D39" s="24" t="s">
        <v>284</v>
      </c>
      <c r="E39" s="10"/>
      <c r="F39" s="29" t="str">
        <f t="shared" si="1"/>
        <v>Không XL</v>
      </c>
      <c r="G39" s="28">
        <f t="shared" si="0"/>
        <v>54</v>
      </c>
      <c r="H39" s="29" t="str">
        <f t="shared" si="2"/>
        <v>TB</v>
      </c>
      <c r="I39" s="41">
        <v>6.13</v>
      </c>
      <c r="J39" s="31"/>
      <c r="K39" s="30">
        <v>0</v>
      </c>
      <c r="L39" s="30">
        <v>1</v>
      </c>
      <c r="M39" s="30">
        <f t="shared" si="3"/>
        <v>52</v>
      </c>
      <c r="N39" s="30">
        <f t="shared" si="4"/>
        <v>0</v>
      </c>
      <c r="O39" s="30">
        <f t="shared" si="5"/>
        <v>0</v>
      </c>
      <c r="P39" s="30">
        <f t="shared" si="6"/>
        <v>2</v>
      </c>
    </row>
    <row r="40" spans="1:16" s="8" customFormat="1" ht="15.95" customHeight="1" x14ac:dyDescent="0.2">
      <c r="A40" s="21">
        <v>29</v>
      </c>
      <c r="B40" s="22" t="s">
        <v>855</v>
      </c>
      <c r="C40" s="23" t="s">
        <v>856</v>
      </c>
      <c r="D40" s="24" t="s">
        <v>150</v>
      </c>
      <c r="E40" s="10"/>
      <c r="F40" s="29" t="str">
        <f t="shared" si="1"/>
        <v>Không XL</v>
      </c>
      <c r="G40" s="28">
        <f t="shared" si="0"/>
        <v>61</v>
      </c>
      <c r="H40" s="29" t="str">
        <f t="shared" si="2"/>
        <v>TB</v>
      </c>
      <c r="I40" s="41">
        <v>5.38</v>
      </c>
      <c r="J40" s="31" t="s">
        <v>1120</v>
      </c>
      <c r="K40" s="30">
        <v>1</v>
      </c>
      <c r="L40" s="30">
        <v>1</v>
      </c>
      <c r="M40" s="30">
        <f t="shared" si="3"/>
        <v>50</v>
      </c>
      <c r="N40" s="30">
        <f t="shared" si="4"/>
        <v>5</v>
      </c>
      <c r="O40" s="30">
        <f t="shared" si="5"/>
        <v>4</v>
      </c>
      <c r="P40" s="30">
        <f t="shared" si="6"/>
        <v>2</v>
      </c>
    </row>
    <row r="41" spans="1:16" s="8" customFormat="1" ht="15.95" customHeight="1" x14ac:dyDescent="0.2">
      <c r="A41" s="21">
        <v>30</v>
      </c>
      <c r="B41" s="22" t="s">
        <v>857</v>
      </c>
      <c r="C41" s="23" t="s">
        <v>527</v>
      </c>
      <c r="D41" s="24" t="s">
        <v>150</v>
      </c>
      <c r="E41" s="10"/>
      <c r="F41" s="29" t="str">
        <f t="shared" si="1"/>
        <v>Không XL</v>
      </c>
      <c r="G41" s="28">
        <f t="shared" si="0"/>
        <v>56</v>
      </c>
      <c r="H41" s="29" t="str">
        <f t="shared" si="2"/>
        <v>TB</v>
      </c>
      <c r="I41" s="41">
        <v>5.91</v>
      </c>
      <c r="J41" s="31"/>
      <c r="K41" s="30">
        <v>1</v>
      </c>
      <c r="L41" s="30">
        <v>0</v>
      </c>
      <c r="M41" s="30">
        <f t="shared" si="3"/>
        <v>51</v>
      </c>
      <c r="N41" s="30">
        <f t="shared" si="4"/>
        <v>5</v>
      </c>
      <c r="O41" s="30">
        <f t="shared" si="5"/>
        <v>0</v>
      </c>
      <c r="P41" s="30">
        <f t="shared" si="6"/>
        <v>0</v>
      </c>
    </row>
    <row r="42" spans="1:16" s="8" customFormat="1" ht="15.95" customHeight="1" x14ac:dyDescent="0.2">
      <c r="A42" s="21">
        <v>31</v>
      </c>
      <c r="B42" s="22" t="s">
        <v>858</v>
      </c>
      <c r="C42" s="23" t="s">
        <v>80</v>
      </c>
      <c r="D42" s="24" t="s">
        <v>496</v>
      </c>
      <c r="E42" s="10"/>
      <c r="F42" s="29" t="str">
        <f t="shared" si="1"/>
        <v>Không XL</v>
      </c>
      <c r="G42" s="28">
        <v>0</v>
      </c>
      <c r="H42" s="29" t="str">
        <f t="shared" si="2"/>
        <v>Không XL</v>
      </c>
      <c r="I42" s="43">
        <v>1.1299999999999999</v>
      </c>
      <c r="J42" s="31" t="s">
        <v>1118</v>
      </c>
      <c r="K42" s="30">
        <v>0</v>
      </c>
      <c r="L42" s="30">
        <v>0</v>
      </c>
      <c r="M42" s="30">
        <f t="shared" si="3"/>
        <v>30</v>
      </c>
      <c r="N42" s="30">
        <f t="shared" si="4"/>
        <v>0</v>
      </c>
      <c r="O42" s="30">
        <f t="shared" si="5"/>
        <v>0</v>
      </c>
      <c r="P42" s="30">
        <f t="shared" si="6"/>
        <v>0</v>
      </c>
    </row>
    <row r="43" spans="1:16" ht="18" customHeight="1" x14ac:dyDescent="0.25">
      <c r="C43" s="62" t="s">
        <v>11</v>
      </c>
      <c r="D43" s="62"/>
      <c r="E43" s="62"/>
      <c r="F43" s="62"/>
      <c r="G43" s="62"/>
      <c r="H43" s="62"/>
      <c r="I43" s="62"/>
      <c r="J43" s="62"/>
    </row>
    <row r="44" spans="1:16" ht="17.100000000000001" customHeight="1" x14ac:dyDescent="0.25">
      <c r="C44" s="63" t="s">
        <v>12</v>
      </c>
      <c r="D44" s="11"/>
      <c r="E44" s="64" t="s">
        <v>6</v>
      </c>
      <c r="F44" s="65"/>
      <c r="G44" s="64" t="s">
        <v>7</v>
      </c>
      <c r="H44" s="65"/>
      <c r="I44" s="33"/>
      <c r="J44" s="63" t="s">
        <v>8</v>
      </c>
    </row>
    <row r="45" spans="1:16" s="8" customFormat="1" ht="17.100000000000001" customHeight="1" x14ac:dyDescent="0.2">
      <c r="C45" s="63"/>
      <c r="D45" s="12"/>
      <c r="E45" s="9" t="s">
        <v>13</v>
      </c>
      <c r="F45" s="13" t="s">
        <v>14</v>
      </c>
      <c r="G45" s="9" t="s">
        <v>13</v>
      </c>
      <c r="H45" s="13" t="s">
        <v>14</v>
      </c>
      <c r="I45" s="13"/>
      <c r="J45" s="63"/>
    </row>
    <row r="46" spans="1:16" ht="17.100000000000001" customHeight="1" x14ac:dyDescent="0.25">
      <c r="C46" s="14" t="s">
        <v>15</v>
      </c>
      <c r="D46" s="35"/>
      <c r="E46" s="15">
        <f>COUNTIF(F12:F42,"XS")</f>
        <v>0</v>
      </c>
      <c r="F46" s="16">
        <f>E46*100/$A$42</f>
        <v>0</v>
      </c>
      <c r="G46" s="15">
        <f>COUNTIF(H12:H42,"XS")</f>
        <v>0</v>
      </c>
      <c r="H46" s="16">
        <f>G46*100/$A$42</f>
        <v>0</v>
      </c>
      <c r="I46" s="16"/>
      <c r="J46" s="17"/>
    </row>
    <row r="47" spans="1:16" ht="17.100000000000001" customHeight="1" x14ac:dyDescent="0.25">
      <c r="C47" s="14" t="s">
        <v>16</v>
      </c>
      <c r="D47" s="35"/>
      <c r="E47" s="15">
        <f>COUNTIF(F12:F42,"Tốt")</f>
        <v>0</v>
      </c>
      <c r="F47" s="16">
        <f t="shared" ref="F47:F51" si="7">E47*100/$A$42</f>
        <v>0</v>
      </c>
      <c r="G47" s="15">
        <f>COUNTIF(H12:H42,"Tốt")</f>
        <v>1</v>
      </c>
      <c r="H47" s="16">
        <f t="shared" ref="H47:H51" si="8">G47*100/$A$42</f>
        <v>3.225806451612903</v>
      </c>
      <c r="I47" s="16"/>
      <c r="J47" s="17"/>
    </row>
    <row r="48" spans="1:16" ht="17.100000000000001" customHeight="1" x14ac:dyDescent="0.25">
      <c r="C48" s="14" t="s">
        <v>17</v>
      </c>
      <c r="D48" s="35"/>
      <c r="E48" s="15">
        <f>COUNTIF(F12:F42,"Khá")</f>
        <v>0</v>
      </c>
      <c r="F48" s="16">
        <f t="shared" si="7"/>
        <v>0</v>
      </c>
      <c r="G48" s="15">
        <f>COUNTIF(H12:H42,"Khá")</f>
        <v>2</v>
      </c>
      <c r="H48" s="16">
        <f t="shared" si="8"/>
        <v>6.4516129032258061</v>
      </c>
      <c r="I48" s="16"/>
      <c r="J48" s="17"/>
    </row>
    <row r="49" spans="1:10" ht="17.100000000000001" customHeight="1" x14ac:dyDescent="0.25">
      <c r="C49" s="14" t="s">
        <v>18</v>
      </c>
      <c r="D49" s="35"/>
      <c r="E49" s="15">
        <f>COUNTIF(F12:F42,"TB")</f>
        <v>0</v>
      </c>
      <c r="F49" s="16">
        <f t="shared" si="7"/>
        <v>0</v>
      </c>
      <c r="G49" s="15">
        <f>COUNTIF(H12:H42,"TB")</f>
        <v>23</v>
      </c>
      <c r="H49" s="16">
        <f t="shared" si="8"/>
        <v>74.193548387096769</v>
      </c>
      <c r="I49" s="16"/>
      <c r="J49" s="17"/>
    </row>
    <row r="50" spans="1:10" ht="17.100000000000001" customHeight="1" x14ac:dyDescent="0.25">
      <c r="C50" s="14" t="s">
        <v>19</v>
      </c>
      <c r="D50" s="35"/>
      <c r="E50" s="15">
        <f>COUNTIF(F12:F42,"Yếu")</f>
        <v>0</v>
      </c>
      <c r="F50" s="16">
        <f t="shared" si="7"/>
        <v>0</v>
      </c>
      <c r="G50" s="15">
        <f>COUNTIF(H12:H42,"Yếu")</f>
        <v>0</v>
      </c>
      <c r="H50" s="16">
        <f t="shared" si="8"/>
        <v>0</v>
      </c>
      <c r="I50" s="16"/>
      <c r="J50" s="17"/>
    </row>
    <row r="51" spans="1:10" ht="17.100000000000001" customHeight="1" x14ac:dyDescent="0.25">
      <c r="C51" s="14" t="s">
        <v>25</v>
      </c>
      <c r="D51" s="35"/>
      <c r="E51" s="15">
        <f>COUNTIF(F12:F42,"Không XL")</f>
        <v>31</v>
      </c>
      <c r="F51" s="16">
        <f t="shared" si="7"/>
        <v>100</v>
      </c>
      <c r="G51" s="15">
        <f>COUNTIF(H12:H42,"Không XL")</f>
        <v>5</v>
      </c>
      <c r="H51" s="16">
        <f t="shared" si="8"/>
        <v>16.129032258064516</v>
      </c>
      <c r="I51" s="16"/>
      <c r="J51" s="17"/>
    </row>
    <row r="52" spans="1:10" ht="9.9499999999999993" customHeight="1" x14ac:dyDescent="0.25">
      <c r="C52" s="18"/>
      <c r="D52" s="18"/>
      <c r="F52" s="19"/>
    </row>
    <row r="53" spans="1:10" ht="17.100000000000001" customHeight="1" x14ac:dyDescent="0.25">
      <c r="E53" s="66" t="s">
        <v>24</v>
      </c>
      <c r="F53" s="66"/>
      <c r="G53" s="66"/>
      <c r="H53" s="66"/>
      <c r="I53" s="66"/>
      <c r="J53" s="66"/>
    </row>
    <row r="54" spans="1:10" ht="17.100000000000001" customHeight="1" x14ac:dyDescent="0.25">
      <c r="A54" s="48" t="s">
        <v>27</v>
      </c>
      <c r="B54" s="48"/>
      <c r="C54" s="48"/>
      <c r="D54" s="48"/>
      <c r="E54" s="48"/>
      <c r="F54" s="48" t="s">
        <v>6</v>
      </c>
      <c r="G54" s="48"/>
      <c r="H54" s="48"/>
      <c r="I54" s="32"/>
      <c r="J54" s="20" t="s">
        <v>20</v>
      </c>
    </row>
    <row r="55" spans="1:10" ht="17.100000000000001" customHeight="1" x14ac:dyDescent="0.25"/>
    <row r="56" spans="1:10" ht="17.100000000000001" customHeight="1" x14ac:dyDescent="0.25"/>
    <row r="57" spans="1:10" ht="17.100000000000001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</sheetData>
  <sheetProtection algorithmName="SHA-512" hashValue="nDVUpPCtlhQbV05gzbXlXRuufUyuLlxKTA8MYPxmfB4XsVYs1UWTbetKUlztPfXsRJdOObcdqXWRInFCMVu6eg==" saltValue="4w54lMifZffepCermn6JXA==" spinCount="100000" sheet="1" objects="1" scenarios="1"/>
  <mergeCells count="24">
    <mergeCell ref="A54:E54"/>
    <mergeCell ref="F54:H54"/>
    <mergeCell ref="C43:J43"/>
    <mergeCell ref="C44:C45"/>
    <mergeCell ref="E44:F44"/>
    <mergeCell ref="G44:H44"/>
    <mergeCell ref="J44:J45"/>
    <mergeCell ref="E53:J53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42">
    <cfRule type="cellIs" dxfId="51" priority="7" stopIfTrue="1" operator="equal">
      <formula>"SVG"</formula>
    </cfRule>
    <cfRule type="cellIs" dxfId="50" priority="8" stopIfTrue="1" operator="equal">
      <formula>"SVXS"</formula>
    </cfRule>
  </conditionalFormatting>
  <conditionalFormatting sqref="H12:H42">
    <cfRule type="cellIs" dxfId="49" priority="3" operator="equal">
      <formula>"Yếu"</formula>
    </cfRule>
    <cfRule type="cellIs" dxfId="48" priority="5" stopIfTrue="1" operator="equal">
      <formula>"SVG"</formula>
    </cfRule>
    <cfRule type="cellIs" dxfId="47" priority="6" stopIfTrue="1" operator="equal">
      <formula>"SVXS"</formula>
    </cfRule>
  </conditionalFormatting>
  <conditionalFormatting sqref="I12:I42">
    <cfRule type="cellIs" dxfId="46" priority="1" stopIfTrue="1" operator="lessThan">
      <formula>2</formula>
    </cfRule>
    <cfRule type="cellIs" dxfId="45" priority="2" stopIfTrue="1" operator="greaterThanOrEqual">
      <formula>7</formula>
    </cfRule>
  </conditionalFormatting>
  <conditionalFormatting sqref="O12:O42">
    <cfRule type="cellIs" dxfId="44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topLeftCell="A28" zoomScaleNormal="100" workbookViewId="0">
      <selection activeCell="K1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912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860</v>
      </c>
      <c r="C12" s="23" t="s">
        <v>861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39" si="0">SUM(M12:P12)</f>
        <v>75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41">
        <v>6.24</v>
      </c>
      <c r="J12" s="31" t="s">
        <v>1119</v>
      </c>
      <c r="K12" s="30">
        <v>3</v>
      </c>
      <c r="L12" s="30">
        <v>1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15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6</v>
      </c>
      <c r="P12" s="30">
        <f>IF(L12&lt;=5,L12*2,10)</f>
        <v>2</v>
      </c>
    </row>
    <row r="13" spans="1:21" s="8" customFormat="1" ht="15.95" customHeight="1" x14ac:dyDescent="0.2">
      <c r="A13" s="21">
        <v>2</v>
      </c>
      <c r="B13" s="22" t="s">
        <v>862</v>
      </c>
      <c r="C13" s="23" t="s">
        <v>863</v>
      </c>
      <c r="D13" s="24" t="s">
        <v>46</v>
      </c>
      <c r="E13" s="10"/>
      <c r="F13" s="29" t="str">
        <f t="shared" ref="F13:F39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59</v>
      </c>
      <c r="H13" s="29" t="str">
        <f t="shared" ref="H13:H39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4.62</v>
      </c>
      <c r="J13" s="31"/>
      <c r="K13" s="30">
        <v>1</v>
      </c>
      <c r="L13" s="30">
        <v>2</v>
      </c>
      <c r="M13" s="30">
        <f t="shared" ref="M13:M39" si="3">IF(I13&gt;=9,55,IF(I13&gt;=8,54,IF(I13&gt;=7,53,IF(I13&gt;=6,52,IF(I13&gt;=5.5,51,IF(I13&gt;=4,50,IF(I13&gt;=3,40,30)))))))</f>
        <v>50</v>
      </c>
      <c r="N13" s="30">
        <f t="shared" ref="N13:N39" si="4">IF(K13&lt;=5,K13*5,25)</f>
        <v>5</v>
      </c>
      <c r="O13" s="30">
        <f t="shared" ref="O13:O39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39" si="6">IF(L13&lt;=5,L13*2,10)</f>
        <v>4</v>
      </c>
    </row>
    <row r="14" spans="1:21" s="8" customFormat="1" ht="15.95" customHeight="1" x14ac:dyDescent="0.2">
      <c r="A14" s="21">
        <v>3</v>
      </c>
      <c r="B14" s="22" t="s">
        <v>864</v>
      </c>
      <c r="C14" s="23" t="s">
        <v>865</v>
      </c>
      <c r="D14" s="24" t="s">
        <v>46</v>
      </c>
      <c r="E14" s="10"/>
      <c r="F14" s="29" t="str">
        <f t="shared" si="1"/>
        <v>Không XL</v>
      </c>
      <c r="G14" s="28">
        <f t="shared" si="0"/>
        <v>64</v>
      </c>
      <c r="H14" s="29" t="str">
        <f t="shared" si="2"/>
        <v>TB</v>
      </c>
      <c r="I14" s="41">
        <v>6.18</v>
      </c>
      <c r="J14" s="31"/>
      <c r="K14" s="30">
        <v>2</v>
      </c>
      <c r="L14" s="30">
        <v>1</v>
      </c>
      <c r="M14" s="30">
        <f t="shared" si="3"/>
        <v>52</v>
      </c>
      <c r="N14" s="30">
        <f t="shared" si="4"/>
        <v>10</v>
      </c>
      <c r="O14" s="30">
        <f t="shared" si="5"/>
        <v>0</v>
      </c>
      <c r="P14" s="30">
        <f t="shared" si="6"/>
        <v>2</v>
      </c>
    </row>
    <row r="15" spans="1:21" s="8" customFormat="1" ht="15.95" customHeight="1" x14ac:dyDescent="0.2">
      <c r="A15" s="21">
        <v>4</v>
      </c>
      <c r="B15" s="22" t="s">
        <v>866</v>
      </c>
      <c r="C15" s="23" t="s">
        <v>867</v>
      </c>
      <c r="D15" s="24" t="s">
        <v>54</v>
      </c>
      <c r="E15" s="10"/>
      <c r="F15" s="29" t="str">
        <f t="shared" si="1"/>
        <v>Không XL</v>
      </c>
      <c r="G15" s="28">
        <f t="shared" si="0"/>
        <v>68</v>
      </c>
      <c r="H15" s="29" t="str">
        <f t="shared" si="2"/>
        <v>TB</v>
      </c>
      <c r="I15" s="41">
        <v>4.32</v>
      </c>
      <c r="J15" s="31" t="s">
        <v>1119</v>
      </c>
      <c r="K15" s="30">
        <v>2</v>
      </c>
      <c r="L15" s="30">
        <v>1</v>
      </c>
      <c r="M15" s="30">
        <f t="shared" si="3"/>
        <v>50</v>
      </c>
      <c r="N15" s="30">
        <f t="shared" si="4"/>
        <v>10</v>
      </c>
      <c r="O15" s="30">
        <f t="shared" si="5"/>
        <v>6</v>
      </c>
      <c r="P15" s="30">
        <f t="shared" si="6"/>
        <v>2</v>
      </c>
    </row>
    <row r="16" spans="1:21" s="8" customFormat="1" ht="15.95" customHeight="1" x14ac:dyDescent="0.2">
      <c r="A16" s="21">
        <v>5</v>
      </c>
      <c r="B16" s="22" t="s">
        <v>868</v>
      </c>
      <c r="C16" s="23" t="s">
        <v>869</v>
      </c>
      <c r="D16" s="24" t="s">
        <v>211</v>
      </c>
      <c r="E16" s="10"/>
      <c r="F16" s="29" t="str">
        <f t="shared" si="1"/>
        <v>Không XL</v>
      </c>
      <c r="G16" s="28">
        <f t="shared" si="0"/>
        <v>64</v>
      </c>
      <c r="H16" s="29" t="str">
        <f t="shared" si="2"/>
        <v>TB</v>
      </c>
      <c r="I16" s="41">
        <v>6.08</v>
      </c>
      <c r="J16" s="31"/>
      <c r="K16" s="30">
        <v>2</v>
      </c>
      <c r="L16" s="30">
        <v>1</v>
      </c>
      <c r="M16" s="30">
        <f t="shared" si="3"/>
        <v>52</v>
      </c>
      <c r="N16" s="30">
        <f t="shared" si="4"/>
        <v>10</v>
      </c>
      <c r="O16" s="30">
        <f t="shared" si="5"/>
        <v>0</v>
      </c>
      <c r="P16" s="30">
        <f t="shared" si="6"/>
        <v>2</v>
      </c>
    </row>
    <row r="17" spans="1:16" s="8" customFormat="1" ht="15.95" customHeight="1" x14ac:dyDescent="0.2">
      <c r="A17" s="21">
        <v>6</v>
      </c>
      <c r="B17" s="22" t="s">
        <v>870</v>
      </c>
      <c r="C17" s="23" t="s">
        <v>871</v>
      </c>
      <c r="D17" s="24" t="s">
        <v>520</v>
      </c>
      <c r="E17" s="10"/>
      <c r="F17" s="29" t="str">
        <f t="shared" si="1"/>
        <v>Không XL</v>
      </c>
      <c r="G17" s="28">
        <f t="shared" si="0"/>
        <v>63</v>
      </c>
      <c r="H17" s="29" t="str">
        <f t="shared" si="2"/>
        <v>TB</v>
      </c>
      <c r="I17" s="41">
        <v>5.82</v>
      </c>
      <c r="J17" s="31"/>
      <c r="K17" s="30">
        <v>2</v>
      </c>
      <c r="L17" s="30">
        <v>1</v>
      </c>
      <c r="M17" s="30">
        <f t="shared" si="3"/>
        <v>51</v>
      </c>
      <c r="N17" s="30">
        <f t="shared" si="4"/>
        <v>10</v>
      </c>
      <c r="O17" s="30">
        <f t="shared" si="5"/>
        <v>0</v>
      </c>
      <c r="P17" s="30">
        <f t="shared" si="6"/>
        <v>2</v>
      </c>
    </row>
    <row r="18" spans="1:16" s="8" customFormat="1" ht="15.95" customHeight="1" x14ac:dyDescent="0.2">
      <c r="A18" s="21">
        <v>7</v>
      </c>
      <c r="B18" s="22" t="s">
        <v>872</v>
      </c>
      <c r="C18" s="23" t="s">
        <v>271</v>
      </c>
      <c r="D18" s="24" t="s">
        <v>520</v>
      </c>
      <c r="E18" s="10"/>
      <c r="F18" s="29" t="str">
        <f t="shared" si="1"/>
        <v>Không XL</v>
      </c>
      <c r="G18" s="28">
        <f t="shared" si="0"/>
        <v>66</v>
      </c>
      <c r="H18" s="29" t="str">
        <f t="shared" si="2"/>
        <v>TB</v>
      </c>
      <c r="I18" s="41">
        <v>4.97</v>
      </c>
      <c r="J18" s="31" t="s">
        <v>1120</v>
      </c>
      <c r="K18" s="30">
        <v>2</v>
      </c>
      <c r="L18" s="30">
        <v>1</v>
      </c>
      <c r="M18" s="30">
        <f t="shared" si="3"/>
        <v>50</v>
      </c>
      <c r="N18" s="30">
        <f t="shared" si="4"/>
        <v>10</v>
      </c>
      <c r="O18" s="30">
        <f t="shared" si="5"/>
        <v>4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873</v>
      </c>
      <c r="C19" s="23" t="s">
        <v>874</v>
      </c>
      <c r="D19" s="24" t="s">
        <v>323</v>
      </c>
      <c r="E19" s="10"/>
      <c r="F19" s="29" t="str">
        <f t="shared" si="1"/>
        <v>Không XL</v>
      </c>
      <c r="G19" s="28">
        <f t="shared" si="0"/>
        <v>59</v>
      </c>
      <c r="H19" s="29" t="str">
        <f t="shared" si="2"/>
        <v>TB</v>
      </c>
      <c r="I19" s="41">
        <v>6.61</v>
      </c>
      <c r="J19" s="31"/>
      <c r="K19" s="30">
        <v>1</v>
      </c>
      <c r="L19" s="30">
        <v>1</v>
      </c>
      <c r="M19" s="30">
        <f t="shared" si="3"/>
        <v>52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875</v>
      </c>
      <c r="C20" s="23" t="s">
        <v>254</v>
      </c>
      <c r="D20" s="24" t="s">
        <v>323</v>
      </c>
      <c r="E20" s="10"/>
      <c r="F20" s="29" t="str">
        <f t="shared" si="1"/>
        <v>Không XL</v>
      </c>
      <c r="G20" s="28">
        <f t="shared" si="0"/>
        <v>62</v>
      </c>
      <c r="H20" s="29" t="str">
        <f t="shared" si="2"/>
        <v>TB</v>
      </c>
      <c r="I20" s="41">
        <v>6.69</v>
      </c>
      <c r="J20" s="31"/>
      <c r="K20" s="30">
        <v>2</v>
      </c>
      <c r="L20" s="30">
        <v>0</v>
      </c>
      <c r="M20" s="30">
        <f t="shared" si="3"/>
        <v>52</v>
      </c>
      <c r="N20" s="30">
        <f t="shared" si="4"/>
        <v>10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876</v>
      </c>
      <c r="C21" s="23" t="s">
        <v>877</v>
      </c>
      <c r="D21" s="24" t="s">
        <v>78</v>
      </c>
      <c r="E21" s="10"/>
      <c r="F21" s="29" t="str">
        <f t="shared" si="1"/>
        <v>Không XL</v>
      </c>
      <c r="G21" s="28">
        <f t="shared" si="0"/>
        <v>79</v>
      </c>
      <c r="H21" s="29" t="str">
        <f t="shared" si="2"/>
        <v>Khá</v>
      </c>
      <c r="I21" s="41">
        <v>6.29</v>
      </c>
      <c r="J21" s="31"/>
      <c r="K21" s="30">
        <v>6</v>
      </c>
      <c r="L21" s="30">
        <v>1</v>
      </c>
      <c r="M21" s="30">
        <f t="shared" si="3"/>
        <v>52</v>
      </c>
      <c r="N21" s="30">
        <f t="shared" si="4"/>
        <v>25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878</v>
      </c>
      <c r="C22" s="23" t="s">
        <v>389</v>
      </c>
      <c r="D22" s="24" t="s">
        <v>78</v>
      </c>
      <c r="E22" s="10"/>
      <c r="F22" s="29" t="str">
        <f t="shared" si="1"/>
        <v>Không XL</v>
      </c>
      <c r="G22" s="28">
        <f t="shared" si="0"/>
        <v>70</v>
      </c>
      <c r="H22" s="29" t="str">
        <f t="shared" si="2"/>
        <v>Khá</v>
      </c>
      <c r="I22" s="42">
        <v>7.06</v>
      </c>
      <c r="J22" s="31"/>
      <c r="K22" s="30">
        <v>3</v>
      </c>
      <c r="L22" s="30">
        <v>1</v>
      </c>
      <c r="M22" s="30">
        <f t="shared" si="3"/>
        <v>53</v>
      </c>
      <c r="N22" s="30">
        <f t="shared" si="4"/>
        <v>15</v>
      </c>
      <c r="O22" s="30">
        <f t="shared" si="5"/>
        <v>0</v>
      </c>
      <c r="P22" s="30">
        <f t="shared" si="6"/>
        <v>2</v>
      </c>
    </row>
    <row r="23" spans="1:16" s="8" customFormat="1" ht="15.95" customHeight="1" x14ac:dyDescent="0.2">
      <c r="A23" s="21">
        <v>12</v>
      </c>
      <c r="B23" s="22" t="s">
        <v>879</v>
      </c>
      <c r="C23" s="23" t="s">
        <v>880</v>
      </c>
      <c r="D23" s="24" t="s">
        <v>881</v>
      </c>
      <c r="E23" s="10"/>
      <c r="F23" s="29" t="str">
        <f t="shared" si="1"/>
        <v>Không XL</v>
      </c>
      <c r="G23" s="39">
        <f>SUM(M23:P23)+1</f>
        <v>80</v>
      </c>
      <c r="H23" s="29" t="str">
        <f t="shared" si="2"/>
        <v>Tốt</v>
      </c>
      <c r="I23" s="42">
        <v>8.24</v>
      </c>
      <c r="J23" s="31"/>
      <c r="K23" s="30">
        <v>3</v>
      </c>
      <c r="L23" s="30">
        <v>7</v>
      </c>
      <c r="M23" s="30">
        <f t="shared" si="3"/>
        <v>54</v>
      </c>
      <c r="N23" s="30">
        <f t="shared" si="4"/>
        <v>15</v>
      </c>
      <c r="O23" s="30">
        <f t="shared" si="5"/>
        <v>0</v>
      </c>
      <c r="P23" s="30">
        <f t="shared" si="6"/>
        <v>10</v>
      </c>
    </row>
    <row r="24" spans="1:16" s="8" customFormat="1" ht="15.95" customHeight="1" x14ac:dyDescent="0.2">
      <c r="A24" s="21">
        <v>13</v>
      </c>
      <c r="B24" s="22" t="s">
        <v>882</v>
      </c>
      <c r="C24" s="23" t="s">
        <v>883</v>
      </c>
      <c r="D24" s="24" t="s">
        <v>93</v>
      </c>
      <c r="E24" s="10"/>
      <c r="F24" s="29" t="str">
        <f t="shared" si="1"/>
        <v>Không XL</v>
      </c>
      <c r="G24" s="28">
        <f t="shared" si="0"/>
        <v>58</v>
      </c>
      <c r="H24" s="29" t="str">
        <f t="shared" si="2"/>
        <v>TB</v>
      </c>
      <c r="I24" s="41">
        <v>5.78</v>
      </c>
      <c r="J24" s="31"/>
      <c r="K24" s="30">
        <v>1</v>
      </c>
      <c r="L24" s="30">
        <v>1</v>
      </c>
      <c r="M24" s="30">
        <f t="shared" si="3"/>
        <v>51</v>
      </c>
      <c r="N24" s="30">
        <f t="shared" si="4"/>
        <v>5</v>
      </c>
      <c r="O24" s="30">
        <f t="shared" si="5"/>
        <v>0</v>
      </c>
      <c r="P24" s="30">
        <f t="shared" si="6"/>
        <v>2</v>
      </c>
    </row>
    <row r="25" spans="1:16" s="8" customFormat="1" ht="15.95" customHeight="1" x14ac:dyDescent="0.2">
      <c r="A25" s="21">
        <v>14</v>
      </c>
      <c r="B25" s="22" t="s">
        <v>884</v>
      </c>
      <c r="C25" s="23" t="s">
        <v>885</v>
      </c>
      <c r="D25" s="24" t="s">
        <v>773</v>
      </c>
      <c r="E25" s="10"/>
      <c r="F25" s="29" t="str">
        <f t="shared" si="1"/>
        <v>Không XL</v>
      </c>
      <c r="G25" s="28">
        <f t="shared" si="0"/>
        <v>61</v>
      </c>
      <c r="H25" s="29" t="str">
        <f t="shared" si="2"/>
        <v>TB</v>
      </c>
      <c r="I25" s="41">
        <v>5.65</v>
      </c>
      <c r="J25" s="31"/>
      <c r="K25" s="30">
        <v>2</v>
      </c>
      <c r="L25" s="30">
        <v>0</v>
      </c>
      <c r="M25" s="30">
        <f t="shared" si="3"/>
        <v>51</v>
      </c>
      <c r="N25" s="30">
        <f t="shared" si="4"/>
        <v>10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886</v>
      </c>
      <c r="C26" s="23" t="s">
        <v>887</v>
      </c>
      <c r="D26" s="24" t="s">
        <v>96</v>
      </c>
      <c r="E26" s="10"/>
      <c r="F26" s="29" t="str">
        <f t="shared" si="1"/>
        <v>Không XL</v>
      </c>
      <c r="G26" s="28">
        <f t="shared" si="0"/>
        <v>72</v>
      </c>
      <c r="H26" s="29" t="str">
        <f t="shared" si="2"/>
        <v>Khá</v>
      </c>
      <c r="I26" s="41">
        <v>6.47</v>
      </c>
      <c r="J26" s="31"/>
      <c r="K26" s="30">
        <v>4</v>
      </c>
      <c r="L26" s="30">
        <v>0</v>
      </c>
      <c r="M26" s="30">
        <f t="shared" si="3"/>
        <v>52</v>
      </c>
      <c r="N26" s="30">
        <f t="shared" si="4"/>
        <v>20</v>
      </c>
      <c r="O26" s="30">
        <f t="shared" si="5"/>
        <v>0</v>
      </c>
      <c r="P26" s="30">
        <f t="shared" si="6"/>
        <v>0</v>
      </c>
    </row>
    <row r="27" spans="1:16" s="8" customFormat="1" ht="15.95" customHeight="1" x14ac:dyDescent="0.2">
      <c r="A27" s="21">
        <v>16</v>
      </c>
      <c r="B27" s="22" t="s">
        <v>888</v>
      </c>
      <c r="C27" s="23" t="s">
        <v>495</v>
      </c>
      <c r="D27" s="24" t="s">
        <v>99</v>
      </c>
      <c r="E27" s="10"/>
      <c r="F27" s="29" t="str">
        <f t="shared" si="1"/>
        <v>Không XL</v>
      </c>
      <c r="G27" s="28">
        <f t="shared" si="0"/>
        <v>88</v>
      </c>
      <c r="H27" s="29" t="str">
        <f t="shared" si="2"/>
        <v>Tốt</v>
      </c>
      <c r="I27" s="42">
        <v>7.52</v>
      </c>
      <c r="J27" s="31" t="s">
        <v>1120</v>
      </c>
      <c r="K27" s="30">
        <v>5</v>
      </c>
      <c r="L27" s="30">
        <v>3</v>
      </c>
      <c r="M27" s="30">
        <f t="shared" si="3"/>
        <v>53</v>
      </c>
      <c r="N27" s="30">
        <f t="shared" si="4"/>
        <v>25</v>
      </c>
      <c r="O27" s="30">
        <f t="shared" si="5"/>
        <v>4</v>
      </c>
      <c r="P27" s="30">
        <f t="shared" si="6"/>
        <v>6</v>
      </c>
    </row>
    <row r="28" spans="1:16" s="8" customFormat="1" ht="15.95" customHeight="1" x14ac:dyDescent="0.2">
      <c r="A28" s="21">
        <v>17</v>
      </c>
      <c r="B28" s="22" t="s">
        <v>889</v>
      </c>
      <c r="C28" s="23" t="s">
        <v>435</v>
      </c>
      <c r="D28" s="24" t="s">
        <v>127</v>
      </c>
      <c r="E28" s="10"/>
      <c r="F28" s="29" t="str">
        <f t="shared" si="1"/>
        <v>Không XL</v>
      </c>
      <c r="G28" s="28">
        <f t="shared" si="0"/>
        <v>64</v>
      </c>
      <c r="H28" s="29" t="str">
        <f t="shared" si="2"/>
        <v>TB</v>
      </c>
      <c r="I28" s="41">
        <v>4.4400000000000004</v>
      </c>
      <c r="J28" s="31" t="s">
        <v>1120</v>
      </c>
      <c r="K28" s="30">
        <v>2</v>
      </c>
      <c r="L28" s="30">
        <v>0</v>
      </c>
      <c r="M28" s="30">
        <f t="shared" si="3"/>
        <v>50</v>
      </c>
      <c r="N28" s="30">
        <f t="shared" si="4"/>
        <v>10</v>
      </c>
      <c r="O28" s="30">
        <f t="shared" si="5"/>
        <v>4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890</v>
      </c>
      <c r="C29" s="23" t="s">
        <v>702</v>
      </c>
      <c r="D29" s="24" t="s">
        <v>133</v>
      </c>
      <c r="E29" s="10"/>
      <c r="F29" s="29" t="str">
        <f t="shared" si="1"/>
        <v>Không XL</v>
      </c>
      <c r="G29" s="28">
        <f t="shared" si="0"/>
        <v>69</v>
      </c>
      <c r="H29" s="29" t="str">
        <f t="shared" si="2"/>
        <v>TB</v>
      </c>
      <c r="I29" s="41">
        <v>6.03</v>
      </c>
      <c r="J29" s="31"/>
      <c r="K29" s="30">
        <v>3</v>
      </c>
      <c r="L29" s="30">
        <v>1</v>
      </c>
      <c r="M29" s="30">
        <f t="shared" si="3"/>
        <v>52</v>
      </c>
      <c r="N29" s="30">
        <f t="shared" si="4"/>
        <v>15</v>
      </c>
      <c r="O29" s="30">
        <f t="shared" si="5"/>
        <v>0</v>
      </c>
      <c r="P29" s="30">
        <f t="shared" si="6"/>
        <v>2</v>
      </c>
    </row>
    <row r="30" spans="1:16" s="8" customFormat="1" ht="15.95" customHeight="1" x14ac:dyDescent="0.2">
      <c r="A30" s="21">
        <v>19</v>
      </c>
      <c r="B30" s="22" t="s">
        <v>891</v>
      </c>
      <c r="C30" s="23" t="s">
        <v>892</v>
      </c>
      <c r="D30" s="24" t="s">
        <v>136</v>
      </c>
      <c r="E30" s="10"/>
      <c r="F30" s="29" t="str">
        <f t="shared" si="1"/>
        <v>Không XL</v>
      </c>
      <c r="G30" s="28">
        <f t="shared" si="0"/>
        <v>77</v>
      </c>
      <c r="H30" s="29" t="str">
        <f t="shared" si="2"/>
        <v>Khá</v>
      </c>
      <c r="I30" s="41">
        <v>6.61</v>
      </c>
      <c r="J30" s="31"/>
      <c r="K30" s="30">
        <v>7</v>
      </c>
      <c r="L30" s="30">
        <v>0</v>
      </c>
      <c r="M30" s="30">
        <f t="shared" si="3"/>
        <v>52</v>
      </c>
      <c r="N30" s="30">
        <f t="shared" si="4"/>
        <v>25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893</v>
      </c>
      <c r="C31" s="23" t="s">
        <v>894</v>
      </c>
      <c r="D31" s="24" t="s">
        <v>712</v>
      </c>
      <c r="E31" s="10"/>
      <c r="F31" s="29" t="str">
        <f t="shared" si="1"/>
        <v>Không XL</v>
      </c>
      <c r="G31" s="28">
        <f t="shared" si="0"/>
        <v>69</v>
      </c>
      <c r="H31" s="29" t="str">
        <f t="shared" si="2"/>
        <v>TB</v>
      </c>
      <c r="I31" s="41">
        <v>6.12</v>
      </c>
      <c r="J31" s="31"/>
      <c r="K31" s="30">
        <v>3</v>
      </c>
      <c r="L31" s="30">
        <v>1</v>
      </c>
      <c r="M31" s="30">
        <f t="shared" si="3"/>
        <v>52</v>
      </c>
      <c r="N31" s="30">
        <f t="shared" si="4"/>
        <v>15</v>
      </c>
      <c r="O31" s="30">
        <f t="shared" si="5"/>
        <v>0</v>
      </c>
      <c r="P31" s="30">
        <f t="shared" si="6"/>
        <v>2</v>
      </c>
    </row>
    <row r="32" spans="1:16" s="8" customFormat="1" ht="15.95" customHeight="1" x14ac:dyDescent="0.2">
      <c r="A32" s="21">
        <v>21</v>
      </c>
      <c r="B32" s="22" t="s">
        <v>895</v>
      </c>
      <c r="C32" s="23" t="s">
        <v>896</v>
      </c>
      <c r="D32" s="24" t="s">
        <v>141</v>
      </c>
      <c r="E32" s="10"/>
      <c r="F32" s="29" t="str">
        <f t="shared" si="1"/>
        <v>Không XL</v>
      </c>
      <c r="G32" s="28">
        <f t="shared" si="0"/>
        <v>57</v>
      </c>
      <c r="H32" s="29" t="str">
        <f t="shared" si="2"/>
        <v>TB</v>
      </c>
      <c r="I32" s="41">
        <v>6.04</v>
      </c>
      <c r="J32" s="31"/>
      <c r="K32" s="30">
        <v>1</v>
      </c>
      <c r="L32" s="30">
        <v>0</v>
      </c>
      <c r="M32" s="30">
        <f t="shared" si="3"/>
        <v>52</v>
      </c>
      <c r="N32" s="30">
        <f t="shared" si="4"/>
        <v>5</v>
      </c>
      <c r="O32" s="30">
        <f t="shared" si="5"/>
        <v>0</v>
      </c>
      <c r="P32" s="30">
        <f t="shared" si="6"/>
        <v>0</v>
      </c>
    </row>
    <row r="33" spans="1:16" s="8" customFormat="1" ht="15.95" customHeight="1" x14ac:dyDescent="0.2">
      <c r="A33" s="21">
        <v>22</v>
      </c>
      <c r="B33" s="22" t="s">
        <v>897</v>
      </c>
      <c r="C33" s="23" t="s">
        <v>369</v>
      </c>
      <c r="D33" s="24" t="s">
        <v>898</v>
      </c>
      <c r="E33" s="10"/>
      <c r="F33" s="29" t="str">
        <f t="shared" si="1"/>
        <v>Không XL</v>
      </c>
      <c r="G33" s="28">
        <f t="shared" si="0"/>
        <v>79</v>
      </c>
      <c r="H33" s="29" t="str">
        <f t="shared" si="2"/>
        <v>Khá</v>
      </c>
      <c r="I33" s="41">
        <v>6.68</v>
      </c>
      <c r="J33" s="31"/>
      <c r="K33" s="30">
        <v>6</v>
      </c>
      <c r="L33" s="30">
        <v>1</v>
      </c>
      <c r="M33" s="30">
        <f t="shared" si="3"/>
        <v>52</v>
      </c>
      <c r="N33" s="30">
        <f t="shared" si="4"/>
        <v>25</v>
      </c>
      <c r="O33" s="30">
        <f t="shared" si="5"/>
        <v>0</v>
      </c>
      <c r="P33" s="30">
        <f t="shared" si="6"/>
        <v>2</v>
      </c>
    </row>
    <row r="34" spans="1:16" s="8" customFormat="1" ht="15.95" customHeight="1" x14ac:dyDescent="0.2">
      <c r="A34" s="21">
        <v>23</v>
      </c>
      <c r="B34" s="22" t="s">
        <v>899</v>
      </c>
      <c r="C34" s="23" t="s">
        <v>121</v>
      </c>
      <c r="D34" s="24" t="s">
        <v>391</v>
      </c>
      <c r="E34" s="10"/>
      <c r="F34" s="29" t="str">
        <f t="shared" si="1"/>
        <v>Không XL</v>
      </c>
      <c r="G34" s="39">
        <f>SUM(M34:P34)+2</f>
        <v>70</v>
      </c>
      <c r="H34" s="29" t="str">
        <f t="shared" si="2"/>
        <v>Khá</v>
      </c>
      <c r="I34" s="42">
        <v>7.24</v>
      </c>
      <c r="J34" s="31"/>
      <c r="K34" s="30">
        <v>3</v>
      </c>
      <c r="L34" s="30">
        <v>0</v>
      </c>
      <c r="M34" s="30">
        <f t="shared" si="3"/>
        <v>53</v>
      </c>
      <c r="N34" s="30">
        <f t="shared" si="4"/>
        <v>15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900</v>
      </c>
      <c r="C35" s="23" t="s">
        <v>901</v>
      </c>
      <c r="D35" s="24" t="s">
        <v>902</v>
      </c>
      <c r="E35" s="10"/>
      <c r="F35" s="29" t="str">
        <f t="shared" si="1"/>
        <v>Không XL</v>
      </c>
      <c r="G35" s="28">
        <f t="shared" si="0"/>
        <v>77</v>
      </c>
      <c r="H35" s="29" t="str">
        <f t="shared" si="2"/>
        <v>Khá</v>
      </c>
      <c r="I35" s="41">
        <v>5.83</v>
      </c>
      <c r="J35" s="31" t="s">
        <v>1120</v>
      </c>
      <c r="K35" s="30">
        <v>4</v>
      </c>
      <c r="L35" s="30">
        <v>1</v>
      </c>
      <c r="M35" s="30">
        <f t="shared" si="3"/>
        <v>51</v>
      </c>
      <c r="N35" s="30">
        <f t="shared" si="4"/>
        <v>20</v>
      </c>
      <c r="O35" s="30">
        <f t="shared" si="5"/>
        <v>4</v>
      </c>
      <c r="P35" s="30">
        <f t="shared" si="6"/>
        <v>2</v>
      </c>
    </row>
    <row r="36" spans="1:16" s="8" customFormat="1" ht="15.95" customHeight="1" x14ac:dyDescent="0.2">
      <c r="A36" s="21">
        <v>25</v>
      </c>
      <c r="B36" s="22" t="s">
        <v>903</v>
      </c>
      <c r="C36" s="23" t="s">
        <v>904</v>
      </c>
      <c r="D36" s="24" t="s">
        <v>803</v>
      </c>
      <c r="E36" s="10"/>
      <c r="F36" s="29" t="str">
        <f t="shared" si="1"/>
        <v>Không XL</v>
      </c>
      <c r="G36" s="28">
        <f t="shared" si="0"/>
        <v>89</v>
      </c>
      <c r="H36" s="29" t="str">
        <f t="shared" si="2"/>
        <v>Tốt</v>
      </c>
      <c r="I36" s="41">
        <v>6.94</v>
      </c>
      <c r="J36" s="31" t="s">
        <v>1117</v>
      </c>
      <c r="K36" s="30">
        <v>10</v>
      </c>
      <c r="L36" s="30">
        <v>2</v>
      </c>
      <c r="M36" s="30">
        <f t="shared" si="3"/>
        <v>52</v>
      </c>
      <c r="N36" s="30">
        <f t="shared" si="4"/>
        <v>25</v>
      </c>
      <c r="O36" s="30">
        <f t="shared" si="5"/>
        <v>8</v>
      </c>
      <c r="P36" s="30">
        <f t="shared" si="6"/>
        <v>4</v>
      </c>
    </row>
    <row r="37" spans="1:16" s="8" customFormat="1" ht="15.95" customHeight="1" x14ac:dyDescent="0.2">
      <c r="A37" s="21">
        <v>26</v>
      </c>
      <c r="B37" s="22" t="s">
        <v>905</v>
      </c>
      <c r="C37" s="23" t="s">
        <v>906</v>
      </c>
      <c r="D37" s="24" t="s">
        <v>161</v>
      </c>
      <c r="E37" s="10"/>
      <c r="F37" s="29" t="str">
        <f t="shared" si="1"/>
        <v>Không XL</v>
      </c>
      <c r="G37" s="28">
        <f t="shared" si="0"/>
        <v>79</v>
      </c>
      <c r="H37" s="29" t="str">
        <f t="shared" si="2"/>
        <v>Khá</v>
      </c>
      <c r="I37" s="41">
        <v>6.62</v>
      </c>
      <c r="J37" s="31"/>
      <c r="K37" s="30">
        <v>5</v>
      </c>
      <c r="L37" s="30">
        <v>1</v>
      </c>
      <c r="M37" s="30">
        <f t="shared" si="3"/>
        <v>52</v>
      </c>
      <c r="N37" s="30">
        <f t="shared" si="4"/>
        <v>25</v>
      </c>
      <c r="O37" s="30">
        <f t="shared" si="5"/>
        <v>0</v>
      </c>
      <c r="P37" s="30">
        <f t="shared" si="6"/>
        <v>2</v>
      </c>
    </row>
    <row r="38" spans="1:16" s="8" customFormat="1" ht="15.95" customHeight="1" x14ac:dyDescent="0.2">
      <c r="A38" s="21">
        <v>27</v>
      </c>
      <c r="B38" s="22" t="s">
        <v>907</v>
      </c>
      <c r="C38" s="23" t="s">
        <v>908</v>
      </c>
      <c r="D38" s="24" t="s">
        <v>164</v>
      </c>
      <c r="E38" s="10"/>
      <c r="F38" s="29" t="str">
        <f t="shared" si="1"/>
        <v>Không XL</v>
      </c>
      <c r="G38" s="28">
        <f t="shared" si="0"/>
        <v>65</v>
      </c>
      <c r="H38" s="29" t="str">
        <f t="shared" si="2"/>
        <v>TB</v>
      </c>
      <c r="I38" s="41">
        <v>4.8899999999999997</v>
      </c>
      <c r="J38" s="31"/>
      <c r="K38" s="30">
        <v>3</v>
      </c>
      <c r="L38" s="30">
        <v>0</v>
      </c>
      <c r="M38" s="30">
        <f t="shared" si="3"/>
        <v>50</v>
      </c>
      <c r="N38" s="30">
        <f t="shared" si="4"/>
        <v>15</v>
      </c>
      <c r="O38" s="30">
        <f t="shared" si="5"/>
        <v>0</v>
      </c>
      <c r="P38" s="30">
        <f t="shared" si="6"/>
        <v>0</v>
      </c>
    </row>
    <row r="39" spans="1:16" s="8" customFormat="1" ht="15.95" customHeight="1" x14ac:dyDescent="0.2">
      <c r="A39" s="21">
        <v>28</v>
      </c>
      <c r="B39" s="22" t="s">
        <v>909</v>
      </c>
      <c r="C39" s="23" t="s">
        <v>910</v>
      </c>
      <c r="D39" s="24" t="s">
        <v>911</v>
      </c>
      <c r="E39" s="10"/>
      <c r="F39" s="29" t="str">
        <f t="shared" si="1"/>
        <v>Không XL</v>
      </c>
      <c r="G39" s="28">
        <f t="shared" si="0"/>
        <v>67</v>
      </c>
      <c r="H39" s="29" t="str">
        <f t="shared" si="2"/>
        <v>TB</v>
      </c>
      <c r="I39" s="41">
        <v>6.15</v>
      </c>
      <c r="J39" s="31"/>
      <c r="K39" s="30">
        <v>3</v>
      </c>
      <c r="L39" s="30">
        <v>0</v>
      </c>
      <c r="M39" s="30">
        <f t="shared" si="3"/>
        <v>52</v>
      </c>
      <c r="N39" s="30">
        <f t="shared" si="4"/>
        <v>15</v>
      </c>
      <c r="O39" s="30">
        <f t="shared" si="5"/>
        <v>0</v>
      </c>
      <c r="P39" s="30">
        <f t="shared" si="6"/>
        <v>0</v>
      </c>
    </row>
    <row r="40" spans="1:16" ht="18" customHeight="1" x14ac:dyDescent="0.25">
      <c r="C40" s="62" t="s">
        <v>11</v>
      </c>
      <c r="D40" s="62"/>
      <c r="E40" s="62"/>
      <c r="F40" s="62"/>
      <c r="G40" s="62"/>
      <c r="H40" s="62"/>
      <c r="I40" s="62"/>
      <c r="J40" s="62"/>
    </row>
    <row r="41" spans="1:16" ht="17.100000000000001" customHeight="1" x14ac:dyDescent="0.25">
      <c r="C41" s="63" t="s">
        <v>12</v>
      </c>
      <c r="D41" s="11"/>
      <c r="E41" s="64" t="s">
        <v>6</v>
      </c>
      <c r="F41" s="65"/>
      <c r="G41" s="64" t="s">
        <v>7</v>
      </c>
      <c r="H41" s="65"/>
      <c r="I41" s="33"/>
      <c r="J41" s="63" t="s">
        <v>8</v>
      </c>
    </row>
    <row r="42" spans="1:16" s="8" customFormat="1" ht="17.100000000000001" customHeight="1" x14ac:dyDescent="0.2">
      <c r="C42" s="63"/>
      <c r="D42" s="12"/>
      <c r="E42" s="9" t="s">
        <v>13</v>
      </c>
      <c r="F42" s="13" t="s">
        <v>14</v>
      </c>
      <c r="G42" s="9" t="s">
        <v>13</v>
      </c>
      <c r="H42" s="13" t="s">
        <v>14</v>
      </c>
      <c r="I42" s="13"/>
      <c r="J42" s="63"/>
    </row>
    <row r="43" spans="1:16" ht="17.100000000000001" customHeight="1" x14ac:dyDescent="0.25">
      <c r="C43" s="14" t="s">
        <v>15</v>
      </c>
      <c r="D43" s="35"/>
      <c r="E43" s="15">
        <f>COUNTIF(F12:F39,"XS")</f>
        <v>0</v>
      </c>
      <c r="F43" s="16">
        <f>E43*100/$A$39</f>
        <v>0</v>
      </c>
      <c r="G43" s="15">
        <f>COUNTIF(H12:H39,"XS")</f>
        <v>0</v>
      </c>
      <c r="H43" s="16">
        <f>G43*100/$A$39</f>
        <v>0</v>
      </c>
      <c r="I43" s="16"/>
      <c r="J43" s="17"/>
    </row>
    <row r="44" spans="1:16" ht="17.100000000000001" customHeight="1" x14ac:dyDescent="0.25">
      <c r="C44" s="14" t="s">
        <v>16</v>
      </c>
      <c r="D44" s="35"/>
      <c r="E44" s="15">
        <f>COUNTIF(F12:F39,"Tốt")</f>
        <v>0</v>
      </c>
      <c r="F44" s="16">
        <f t="shared" ref="F44:F48" si="7">E44*100/$A$39</f>
        <v>0</v>
      </c>
      <c r="G44" s="15">
        <f>COUNTIF(H12:H39,"Tốt")</f>
        <v>3</v>
      </c>
      <c r="H44" s="16">
        <f t="shared" ref="H44:H48" si="8">G44*100/$A$39</f>
        <v>10.714285714285714</v>
      </c>
      <c r="I44" s="16"/>
      <c r="J44" s="17"/>
    </row>
    <row r="45" spans="1:16" ht="17.100000000000001" customHeight="1" x14ac:dyDescent="0.25">
      <c r="C45" s="14" t="s">
        <v>17</v>
      </c>
      <c r="D45" s="35"/>
      <c r="E45" s="15">
        <f>COUNTIF(F12:F39,"Khá")</f>
        <v>0</v>
      </c>
      <c r="F45" s="16">
        <f t="shared" si="7"/>
        <v>0</v>
      </c>
      <c r="G45" s="15">
        <f>COUNTIF(H12:H39,"Khá")</f>
        <v>9</v>
      </c>
      <c r="H45" s="16">
        <f t="shared" si="8"/>
        <v>32.142857142857146</v>
      </c>
      <c r="I45" s="16"/>
      <c r="J45" s="17"/>
    </row>
    <row r="46" spans="1:16" ht="17.100000000000001" customHeight="1" x14ac:dyDescent="0.25">
      <c r="C46" s="14" t="s">
        <v>18</v>
      </c>
      <c r="D46" s="35"/>
      <c r="E46" s="15">
        <f>COUNTIF(F12:F39,"TB")</f>
        <v>0</v>
      </c>
      <c r="F46" s="16">
        <f t="shared" si="7"/>
        <v>0</v>
      </c>
      <c r="G46" s="15">
        <f>COUNTIF(H12:H39,"TB")</f>
        <v>16</v>
      </c>
      <c r="H46" s="16">
        <f t="shared" si="8"/>
        <v>57.142857142857146</v>
      </c>
      <c r="I46" s="16"/>
      <c r="J46" s="17"/>
    </row>
    <row r="47" spans="1:16" ht="17.100000000000001" customHeight="1" x14ac:dyDescent="0.25">
      <c r="C47" s="14" t="s">
        <v>19</v>
      </c>
      <c r="D47" s="35"/>
      <c r="E47" s="15">
        <f>COUNTIF(F12:F39,"Yếu")</f>
        <v>0</v>
      </c>
      <c r="F47" s="16">
        <f t="shared" si="7"/>
        <v>0</v>
      </c>
      <c r="G47" s="15">
        <f>COUNTIF(H12:H39,"Yếu")</f>
        <v>0</v>
      </c>
      <c r="H47" s="16">
        <f t="shared" si="8"/>
        <v>0</v>
      </c>
      <c r="I47" s="16"/>
      <c r="J47" s="17"/>
    </row>
    <row r="48" spans="1:16" ht="17.100000000000001" customHeight="1" x14ac:dyDescent="0.25">
      <c r="C48" s="14" t="s">
        <v>25</v>
      </c>
      <c r="D48" s="35"/>
      <c r="E48" s="15">
        <f>COUNTIF(F12:F39,"Không XL")</f>
        <v>28</v>
      </c>
      <c r="F48" s="16">
        <f t="shared" si="7"/>
        <v>100</v>
      </c>
      <c r="G48" s="15">
        <f>COUNTIF(H12:H39,"Không XL")</f>
        <v>0</v>
      </c>
      <c r="H48" s="16">
        <f t="shared" si="8"/>
        <v>0</v>
      </c>
      <c r="I48" s="16"/>
      <c r="J48" s="17"/>
    </row>
    <row r="49" spans="1:10" ht="9.9499999999999993" customHeight="1" x14ac:dyDescent="0.25">
      <c r="C49" s="18"/>
      <c r="D49" s="18"/>
      <c r="F49" s="19"/>
    </row>
    <row r="50" spans="1:10" ht="17.100000000000001" customHeight="1" x14ac:dyDescent="0.25">
      <c r="E50" s="66" t="s">
        <v>24</v>
      </c>
      <c r="F50" s="66"/>
      <c r="G50" s="66"/>
      <c r="H50" s="66"/>
      <c r="I50" s="66"/>
      <c r="J50" s="66"/>
    </row>
    <row r="51" spans="1:10" ht="17.100000000000001" customHeight="1" x14ac:dyDescent="0.25">
      <c r="A51" s="48" t="s">
        <v>27</v>
      </c>
      <c r="B51" s="48"/>
      <c r="C51" s="48"/>
      <c r="D51" s="48"/>
      <c r="E51" s="48"/>
      <c r="F51" s="48" t="s">
        <v>6</v>
      </c>
      <c r="G51" s="48"/>
      <c r="H51" s="48"/>
      <c r="I51" s="32"/>
      <c r="J51" s="20" t="s">
        <v>20</v>
      </c>
    </row>
    <row r="52" spans="1:10" ht="17.100000000000001" customHeight="1" x14ac:dyDescent="0.25"/>
    <row r="53" spans="1:10" ht="17.100000000000001" customHeight="1" x14ac:dyDescent="0.25"/>
    <row r="54" spans="1:10" ht="17.100000000000001" customHeight="1" x14ac:dyDescent="0.25"/>
    <row r="55" spans="1:10" ht="18" customHeight="1" x14ac:dyDescent="0.25"/>
    <row r="56" spans="1:10" ht="18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</sheetData>
  <sheetProtection algorithmName="SHA-512" hashValue="Lh5goGZmsGBY52dNsRNISx0gLmGe6/50sbInfwps4pVGr74qnKyvBGCodaWs3NIKw4DtfV50KB8NUR791xYNPw==" saltValue="07AErLfouvxnGGCzj/e0vg==" spinCount="100000" sheet="1" objects="1" scenarios="1"/>
  <mergeCells count="24">
    <mergeCell ref="A51:E51"/>
    <mergeCell ref="F51:H51"/>
    <mergeCell ref="C40:J40"/>
    <mergeCell ref="C41:C42"/>
    <mergeCell ref="E41:F41"/>
    <mergeCell ref="G41:H41"/>
    <mergeCell ref="J41:J42"/>
    <mergeCell ref="E50:J50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39">
    <cfRule type="cellIs" dxfId="43" priority="7" stopIfTrue="1" operator="equal">
      <formula>"SVG"</formula>
    </cfRule>
    <cfRule type="cellIs" dxfId="42" priority="8" stopIfTrue="1" operator="equal">
      <formula>"SVXS"</formula>
    </cfRule>
  </conditionalFormatting>
  <conditionalFormatting sqref="H12:H39">
    <cfRule type="cellIs" dxfId="41" priority="3" operator="equal">
      <formula>"Yếu"</formula>
    </cfRule>
    <cfRule type="cellIs" dxfId="40" priority="5" stopIfTrue="1" operator="equal">
      <formula>"SVG"</formula>
    </cfRule>
    <cfRule type="cellIs" dxfId="39" priority="6" stopIfTrue="1" operator="equal">
      <formula>"SVXS"</formula>
    </cfRule>
  </conditionalFormatting>
  <conditionalFormatting sqref="I12:I39">
    <cfRule type="cellIs" dxfId="38" priority="1" stopIfTrue="1" operator="lessThan">
      <formula>2</formula>
    </cfRule>
    <cfRule type="cellIs" dxfId="37" priority="2" stopIfTrue="1" operator="greaterThanOrEqual">
      <formula>7</formula>
    </cfRule>
  </conditionalFormatting>
  <conditionalFormatting sqref="O12:O39">
    <cfRule type="cellIs" dxfId="36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opLeftCell="A31" zoomScaleNormal="100" workbookViewId="0">
      <selection activeCell="K1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955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913</v>
      </c>
      <c r="C12" s="23" t="s">
        <v>37</v>
      </c>
      <c r="D12" s="24" t="s">
        <v>46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40" si="0">SUM(M12:P12)</f>
        <v>62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6.41</v>
      </c>
      <c r="J12" s="31" t="s">
        <v>1119</v>
      </c>
      <c r="K12" s="30">
        <v>0</v>
      </c>
      <c r="L12" s="30">
        <v>2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6</v>
      </c>
      <c r="P12" s="30">
        <f>IF(L12&lt;=5,L12*2,10)</f>
        <v>4</v>
      </c>
    </row>
    <row r="13" spans="1:21" s="8" customFormat="1" ht="15.95" customHeight="1" x14ac:dyDescent="0.2">
      <c r="A13" s="21">
        <v>2</v>
      </c>
      <c r="B13" s="22" t="s">
        <v>914</v>
      </c>
      <c r="C13" s="23" t="s">
        <v>647</v>
      </c>
      <c r="D13" s="24" t="s">
        <v>655</v>
      </c>
      <c r="E13" s="10"/>
      <c r="F13" s="29" t="str">
        <f t="shared" ref="F13:F40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52</v>
      </c>
      <c r="H13" s="29" t="str">
        <f t="shared" ref="H13:H40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6.09</v>
      </c>
      <c r="J13" s="31"/>
      <c r="K13" s="30">
        <v>0</v>
      </c>
      <c r="L13" s="30">
        <v>0</v>
      </c>
      <c r="M13" s="30">
        <f t="shared" ref="M13:M40" si="3">IF(I13&gt;=9,55,IF(I13&gt;=8,54,IF(I13&gt;=7,53,IF(I13&gt;=6,52,IF(I13&gt;=5.5,51,IF(I13&gt;=4,50,IF(I13&gt;=3,40,30)))))))</f>
        <v>52</v>
      </c>
      <c r="N13" s="30">
        <f t="shared" ref="N13:N40" si="4">IF(K13&lt;=5,K13*5,25)</f>
        <v>0</v>
      </c>
      <c r="O13" s="30">
        <f t="shared" ref="O13:O40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40" si="6">IF(L13&lt;=5,L13*2,10)</f>
        <v>0</v>
      </c>
    </row>
    <row r="14" spans="1:21" s="8" customFormat="1" ht="15.95" customHeight="1" x14ac:dyDescent="0.2">
      <c r="A14" s="21">
        <v>3</v>
      </c>
      <c r="B14" s="22" t="s">
        <v>915</v>
      </c>
      <c r="C14" s="23" t="s">
        <v>916</v>
      </c>
      <c r="D14" s="24" t="s">
        <v>49</v>
      </c>
      <c r="E14" s="10"/>
      <c r="F14" s="29" t="str">
        <f t="shared" si="1"/>
        <v>Không XL</v>
      </c>
      <c r="G14" s="28">
        <f t="shared" si="0"/>
        <v>54</v>
      </c>
      <c r="H14" s="29" t="str">
        <f t="shared" si="2"/>
        <v>TB</v>
      </c>
      <c r="I14" s="41">
        <v>6.46</v>
      </c>
      <c r="J14" s="31"/>
      <c r="K14" s="30">
        <v>0</v>
      </c>
      <c r="L14" s="30">
        <v>1</v>
      </c>
      <c r="M14" s="30">
        <f t="shared" si="3"/>
        <v>52</v>
      </c>
      <c r="N14" s="30">
        <f t="shared" si="4"/>
        <v>0</v>
      </c>
      <c r="O14" s="30">
        <f t="shared" si="5"/>
        <v>0</v>
      </c>
      <c r="P14" s="30">
        <f t="shared" si="6"/>
        <v>2</v>
      </c>
    </row>
    <row r="15" spans="1:21" s="8" customFormat="1" ht="15.95" customHeight="1" x14ac:dyDescent="0.2">
      <c r="A15" s="21">
        <v>4</v>
      </c>
      <c r="B15" s="22" t="s">
        <v>917</v>
      </c>
      <c r="C15" s="23" t="s">
        <v>132</v>
      </c>
      <c r="D15" s="24" t="s">
        <v>54</v>
      </c>
      <c r="E15" s="10"/>
      <c r="F15" s="29" t="str">
        <f t="shared" si="1"/>
        <v>Không XL</v>
      </c>
      <c r="G15" s="28">
        <f t="shared" si="0"/>
        <v>74</v>
      </c>
      <c r="H15" s="29" t="str">
        <f t="shared" si="2"/>
        <v>Khá</v>
      </c>
      <c r="I15" s="42">
        <v>7.46</v>
      </c>
      <c r="J15" s="31"/>
      <c r="K15" s="30">
        <v>3</v>
      </c>
      <c r="L15" s="30">
        <v>3</v>
      </c>
      <c r="M15" s="30">
        <f t="shared" si="3"/>
        <v>53</v>
      </c>
      <c r="N15" s="30">
        <f t="shared" si="4"/>
        <v>15</v>
      </c>
      <c r="O15" s="30">
        <f t="shared" si="5"/>
        <v>0</v>
      </c>
      <c r="P15" s="30">
        <f t="shared" si="6"/>
        <v>6</v>
      </c>
    </row>
    <row r="16" spans="1:21" s="8" customFormat="1" ht="15.95" customHeight="1" x14ac:dyDescent="0.2">
      <c r="A16" s="21">
        <v>5</v>
      </c>
      <c r="B16" s="22" t="s">
        <v>918</v>
      </c>
      <c r="C16" s="23" t="s">
        <v>249</v>
      </c>
      <c r="D16" s="24" t="s">
        <v>213</v>
      </c>
      <c r="E16" s="10"/>
      <c r="F16" s="29" t="str">
        <f t="shared" si="1"/>
        <v>Không XL</v>
      </c>
      <c r="G16" s="28">
        <f t="shared" si="0"/>
        <v>60</v>
      </c>
      <c r="H16" s="29" t="str">
        <f t="shared" si="2"/>
        <v>TB</v>
      </c>
      <c r="I16" s="42">
        <v>7.01</v>
      </c>
      <c r="J16" s="31"/>
      <c r="K16" s="30">
        <v>1</v>
      </c>
      <c r="L16" s="30">
        <v>1</v>
      </c>
      <c r="M16" s="30">
        <f t="shared" si="3"/>
        <v>53</v>
      </c>
      <c r="N16" s="30">
        <f t="shared" si="4"/>
        <v>5</v>
      </c>
      <c r="O16" s="30">
        <f t="shared" si="5"/>
        <v>0</v>
      </c>
      <c r="P16" s="30">
        <f t="shared" si="6"/>
        <v>2</v>
      </c>
    </row>
    <row r="17" spans="1:16" s="8" customFormat="1" ht="15.95" customHeight="1" x14ac:dyDescent="0.2">
      <c r="A17" s="21">
        <v>6</v>
      </c>
      <c r="B17" s="22" t="s">
        <v>919</v>
      </c>
      <c r="C17" s="23" t="s">
        <v>869</v>
      </c>
      <c r="D17" s="24" t="s">
        <v>213</v>
      </c>
      <c r="E17" s="10"/>
      <c r="F17" s="29" t="str">
        <f t="shared" si="1"/>
        <v>Không XL</v>
      </c>
      <c r="G17" s="28">
        <f t="shared" si="0"/>
        <v>62</v>
      </c>
      <c r="H17" s="29" t="str">
        <f t="shared" si="2"/>
        <v>TB</v>
      </c>
      <c r="I17" s="41">
        <v>6.15</v>
      </c>
      <c r="J17" s="31"/>
      <c r="K17" s="30">
        <v>2</v>
      </c>
      <c r="L17" s="30">
        <v>0</v>
      </c>
      <c r="M17" s="30">
        <f t="shared" si="3"/>
        <v>52</v>
      </c>
      <c r="N17" s="30">
        <f t="shared" si="4"/>
        <v>10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920</v>
      </c>
      <c r="C18" s="23" t="s">
        <v>68</v>
      </c>
      <c r="D18" s="24" t="s">
        <v>748</v>
      </c>
      <c r="E18" s="10"/>
      <c r="F18" s="29" t="str">
        <f t="shared" si="1"/>
        <v>Không XL</v>
      </c>
      <c r="G18" s="39">
        <f>SUM(M18:P18)+2</f>
        <v>70</v>
      </c>
      <c r="H18" s="29" t="str">
        <f t="shared" si="2"/>
        <v>Khá</v>
      </c>
      <c r="I18" s="42">
        <v>7.02</v>
      </c>
      <c r="J18" s="31"/>
      <c r="K18" s="30">
        <v>3</v>
      </c>
      <c r="L18" s="30">
        <v>0</v>
      </c>
      <c r="M18" s="30">
        <f t="shared" si="3"/>
        <v>53</v>
      </c>
      <c r="N18" s="30">
        <f t="shared" si="4"/>
        <v>15</v>
      </c>
      <c r="O18" s="30">
        <f t="shared" si="5"/>
        <v>0</v>
      </c>
      <c r="P18" s="30">
        <f t="shared" si="6"/>
        <v>0</v>
      </c>
    </row>
    <row r="19" spans="1:16" s="8" customFormat="1" ht="15.95" customHeight="1" x14ac:dyDescent="0.2">
      <c r="A19" s="21">
        <v>8</v>
      </c>
      <c r="B19" s="22" t="s">
        <v>921</v>
      </c>
      <c r="C19" s="23" t="s">
        <v>922</v>
      </c>
      <c r="D19" s="24" t="s">
        <v>219</v>
      </c>
      <c r="E19" s="10"/>
      <c r="F19" s="29" t="str">
        <f t="shared" si="1"/>
        <v>Không XL</v>
      </c>
      <c r="G19" s="28">
        <f t="shared" si="0"/>
        <v>52</v>
      </c>
      <c r="H19" s="29" t="str">
        <f t="shared" si="2"/>
        <v>TB</v>
      </c>
      <c r="I19" s="41">
        <v>6.07</v>
      </c>
      <c r="J19" s="40" t="s">
        <v>1122</v>
      </c>
      <c r="K19" s="30">
        <v>0</v>
      </c>
      <c r="L19" s="30">
        <v>0</v>
      </c>
      <c r="M19" s="30">
        <f t="shared" si="3"/>
        <v>52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5.95" customHeight="1" x14ac:dyDescent="0.2">
      <c r="A20" s="21">
        <v>9</v>
      </c>
      <c r="B20" s="22" t="s">
        <v>923</v>
      </c>
      <c r="C20" s="23" t="s">
        <v>218</v>
      </c>
      <c r="D20" s="24" t="s">
        <v>323</v>
      </c>
      <c r="E20" s="10"/>
      <c r="F20" s="29" t="str">
        <f t="shared" si="1"/>
        <v>Không XL</v>
      </c>
      <c r="G20" s="28">
        <f t="shared" si="0"/>
        <v>56</v>
      </c>
      <c r="H20" s="29" t="str">
        <f t="shared" si="2"/>
        <v>TB</v>
      </c>
      <c r="I20" s="41">
        <v>5.74</v>
      </c>
      <c r="J20" s="31"/>
      <c r="K20" s="30">
        <v>1</v>
      </c>
      <c r="L20" s="30">
        <v>0</v>
      </c>
      <c r="M20" s="30">
        <f t="shared" si="3"/>
        <v>51</v>
      </c>
      <c r="N20" s="30">
        <f t="shared" si="4"/>
        <v>5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924</v>
      </c>
      <c r="C21" s="23" t="s">
        <v>638</v>
      </c>
      <c r="D21" s="24" t="s">
        <v>225</v>
      </c>
      <c r="E21" s="10"/>
      <c r="F21" s="29" t="str">
        <f t="shared" si="1"/>
        <v>Không XL</v>
      </c>
      <c r="G21" s="28">
        <f t="shared" si="0"/>
        <v>65</v>
      </c>
      <c r="H21" s="29" t="str">
        <f t="shared" si="2"/>
        <v>TB</v>
      </c>
      <c r="I21" s="42">
        <v>7.14</v>
      </c>
      <c r="J21" s="31"/>
      <c r="K21" s="30">
        <v>2</v>
      </c>
      <c r="L21" s="30">
        <v>1</v>
      </c>
      <c r="M21" s="30">
        <f t="shared" si="3"/>
        <v>53</v>
      </c>
      <c r="N21" s="30">
        <f t="shared" si="4"/>
        <v>10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925</v>
      </c>
      <c r="C22" s="23" t="s">
        <v>926</v>
      </c>
      <c r="D22" s="24" t="s">
        <v>225</v>
      </c>
      <c r="E22" s="10"/>
      <c r="F22" s="29" t="str">
        <f t="shared" si="1"/>
        <v>Không XL</v>
      </c>
      <c r="G22" s="28">
        <f t="shared" si="0"/>
        <v>63</v>
      </c>
      <c r="H22" s="29" t="str">
        <f t="shared" si="2"/>
        <v>TB</v>
      </c>
      <c r="I22" s="41">
        <v>5.93</v>
      </c>
      <c r="J22" s="31"/>
      <c r="K22" s="30">
        <v>2</v>
      </c>
      <c r="L22" s="30">
        <v>1</v>
      </c>
      <c r="M22" s="30">
        <f t="shared" si="3"/>
        <v>51</v>
      </c>
      <c r="N22" s="30">
        <f t="shared" si="4"/>
        <v>10</v>
      </c>
      <c r="O22" s="30">
        <f t="shared" si="5"/>
        <v>0</v>
      </c>
      <c r="P22" s="30">
        <f t="shared" si="6"/>
        <v>2</v>
      </c>
    </row>
    <row r="23" spans="1:16" s="8" customFormat="1" ht="15.95" customHeight="1" x14ac:dyDescent="0.2">
      <c r="A23" s="21">
        <v>12</v>
      </c>
      <c r="B23" s="22" t="s">
        <v>927</v>
      </c>
      <c r="C23" s="23" t="s">
        <v>48</v>
      </c>
      <c r="D23" s="24" t="s">
        <v>81</v>
      </c>
      <c r="E23" s="10"/>
      <c r="F23" s="29" t="str">
        <f t="shared" si="1"/>
        <v>Không XL</v>
      </c>
      <c r="G23" s="28">
        <f t="shared" si="0"/>
        <v>74</v>
      </c>
      <c r="H23" s="29" t="str">
        <f t="shared" si="2"/>
        <v>Khá</v>
      </c>
      <c r="I23" s="42">
        <v>8.06</v>
      </c>
      <c r="J23" s="31"/>
      <c r="K23" s="30">
        <v>2</v>
      </c>
      <c r="L23" s="30">
        <v>6</v>
      </c>
      <c r="M23" s="30">
        <f t="shared" si="3"/>
        <v>54</v>
      </c>
      <c r="N23" s="30">
        <f t="shared" si="4"/>
        <v>10</v>
      </c>
      <c r="O23" s="30">
        <f t="shared" si="5"/>
        <v>0</v>
      </c>
      <c r="P23" s="30">
        <f t="shared" si="6"/>
        <v>10</v>
      </c>
    </row>
    <row r="24" spans="1:16" s="8" customFormat="1" ht="15.95" customHeight="1" x14ac:dyDescent="0.2">
      <c r="A24" s="21">
        <v>13</v>
      </c>
      <c r="B24" s="22" t="s">
        <v>928</v>
      </c>
      <c r="C24" s="23" t="s">
        <v>326</v>
      </c>
      <c r="D24" s="24" t="s">
        <v>84</v>
      </c>
      <c r="E24" s="10"/>
      <c r="F24" s="29" t="str">
        <f t="shared" si="1"/>
        <v>Không XL</v>
      </c>
      <c r="G24" s="28">
        <f t="shared" si="0"/>
        <v>81</v>
      </c>
      <c r="H24" s="29" t="str">
        <f t="shared" si="2"/>
        <v>Tốt</v>
      </c>
      <c r="I24" s="42">
        <v>7.73</v>
      </c>
      <c r="J24" s="31" t="s">
        <v>1117</v>
      </c>
      <c r="K24" s="30">
        <v>2</v>
      </c>
      <c r="L24" s="30">
        <v>5</v>
      </c>
      <c r="M24" s="30">
        <f t="shared" si="3"/>
        <v>53</v>
      </c>
      <c r="N24" s="30">
        <f t="shared" si="4"/>
        <v>10</v>
      </c>
      <c r="O24" s="30">
        <f t="shared" si="5"/>
        <v>8</v>
      </c>
      <c r="P24" s="30">
        <f t="shared" si="6"/>
        <v>10</v>
      </c>
    </row>
    <row r="25" spans="1:16" s="8" customFormat="1" ht="15.95" customHeight="1" x14ac:dyDescent="0.2">
      <c r="A25" s="21">
        <v>14</v>
      </c>
      <c r="B25" s="22" t="s">
        <v>929</v>
      </c>
      <c r="C25" s="23" t="s">
        <v>930</v>
      </c>
      <c r="D25" s="24" t="s">
        <v>436</v>
      </c>
      <c r="E25" s="10"/>
      <c r="F25" s="29" t="str">
        <f t="shared" si="1"/>
        <v>Không XL</v>
      </c>
      <c r="G25" s="28">
        <v>0</v>
      </c>
      <c r="H25" s="29" t="str">
        <f t="shared" si="2"/>
        <v>Không XL</v>
      </c>
      <c r="I25" s="43">
        <v>0.05</v>
      </c>
      <c r="J25" s="31" t="s">
        <v>1118</v>
      </c>
      <c r="K25" s="30">
        <v>0</v>
      </c>
      <c r="L25" s="30">
        <v>0</v>
      </c>
      <c r="M25" s="30">
        <f t="shared" si="3"/>
        <v>30</v>
      </c>
      <c r="N25" s="30">
        <f t="shared" si="4"/>
        <v>0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931</v>
      </c>
      <c r="C26" s="23" t="s">
        <v>527</v>
      </c>
      <c r="D26" s="24" t="s">
        <v>773</v>
      </c>
      <c r="E26" s="10"/>
      <c r="F26" s="29" t="str">
        <f t="shared" si="1"/>
        <v>Không XL</v>
      </c>
      <c r="G26" s="28">
        <f t="shared" si="0"/>
        <v>59</v>
      </c>
      <c r="H26" s="29" t="str">
        <f t="shared" si="2"/>
        <v>TB</v>
      </c>
      <c r="I26" s="41">
        <v>6.83</v>
      </c>
      <c r="J26" s="31"/>
      <c r="K26" s="30">
        <v>1</v>
      </c>
      <c r="L26" s="30">
        <v>1</v>
      </c>
      <c r="M26" s="30">
        <f t="shared" si="3"/>
        <v>52</v>
      </c>
      <c r="N26" s="30">
        <f t="shared" si="4"/>
        <v>5</v>
      </c>
      <c r="O26" s="30">
        <f t="shared" si="5"/>
        <v>0</v>
      </c>
      <c r="P26" s="30">
        <f t="shared" si="6"/>
        <v>2</v>
      </c>
    </row>
    <row r="27" spans="1:16" s="8" customFormat="1" ht="15.95" customHeight="1" x14ac:dyDescent="0.2">
      <c r="A27" s="21">
        <v>16</v>
      </c>
      <c r="B27" s="22" t="s">
        <v>932</v>
      </c>
      <c r="C27" s="23" t="s">
        <v>389</v>
      </c>
      <c r="D27" s="24" t="s">
        <v>346</v>
      </c>
      <c r="E27" s="10"/>
      <c r="F27" s="29" t="str">
        <f t="shared" si="1"/>
        <v>Không XL</v>
      </c>
      <c r="G27" s="28">
        <f t="shared" si="0"/>
        <v>71</v>
      </c>
      <c r="H27" s="29" t="str">
        <f t="shared" si="2"/>
        <v>Khá</v>
      </c>
      <c r="I27" s="41">
        <v>6.55</v>
      </c>
      <c r="J27" s="31"/>
      <c r="K27" s="30">
        <v>3</v>
      </c>
      <c r="L27" s="30">
        <v>2</v>
      </c>
      <c r="M27" s="30">
        <f t="shared" si="3"/>
        <v>52</v>
      </c>
      <c r="N27" s="30">
        <f t="shared" si="4"/>
        <v>15</v>
      </c>
      <c r="O27" s="30">
        <f t="shared" si="5"/>
        <v>0</v>
      </c>
      <c r="P27" s="30">
        <f t="shared" si="6"/>
        <v>4</v>
      </c>
    </row>
    <row r="28" spans="1:16" s="8" customFormat="1" ht="15.95" customHeight="1" x14ac:dyDescent="0.2">
      <c r="A28" s="21">
        <v>17</v>
      </c>
      <c r="B28" s="22" t="s">
        <v>933</v>
      </c>
      <c r="C28" s="23" t="s">
        <v>934</v>
      </c>
      <c r="D28" s="24" t="s">
        <v>935</v>
      </c>
      <c r="E28" s="10"/>
      <c r="F28" s="29" t="str">
        <f t="shared" si="1"/>
        <v>Không XL</v>
      </c>
      <c r="G28" s="28">
        <f t="shared" si="0"/>
        <v>57</v>
      </c>
      <c r="H28" s="29" t="str">
        <f t="shared" si="2"/>
        <v>TB</v>
      </c>
      <c r="I28" s="41">
        <v>6.23</v>
      </c>
      <c r="J28" s="31"/>
      <c r="K28" s="30">
        <v>1</v>
      </c>
      <c r="L28" s="30">
        <v>0</v>
      </c>
      <c r="M28" s="30">
        <f t="shared" si="3"/>
        <v>52</v>
      </c>
      <c r="N28" s="30">
        <f t="shared" si="4"/>
        <v>5</v>
      </c>
      <c r="O28" s="30">
        <f t="shared" si="5"/>
        <v>0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936</v>
      </c>
      <c r="C29" s="23" t="s">
        <v>937</v>
      </c>
      <c r="D29" s="24" t="s">
        <v>102</v>
      </c>
      <c r="E29" s="10"/>
      <c r="F29" s="29" t="str">
        <f t="shared" si="1"/>
        <v>Không XL</v>
      </c>
      <c r="G29" s="28">
        <f t="shared" si="0"/>
        <v>62</v>
      </c>
      <c r="H29" s="29" t="str">
        <f t="shared" si="2"/>
        <v>TB</v>
      </c>
      <c r="I29" s="41">
        <v>6.07</v>
      </c>
      <c r="J29" s="31"/>
      <c r="K29" s="30">
        <v>2</v>
      </c>
      <c r="L29" s="30">
        <v>0</v>
      </c>
      <c r="M29" s="30">
        <f t="shared" si="3"/>
        <v>52</v>
      </c>
      <c r="N29" s="30">
        <f t="shared" si="4"/>
        <v>10</v>
      </c>
      <c r="O29" s="30">
        <f t="shared" si="5"/>
        <v>0</v>
      </c>
      <c r="P29" s="30">
        <f t="shared" si="6"/>
        <v>0</v>
      </c>
    </row>
    <row r="30" spans="1:16" s="8" customFormat="1" ht="15.95" customHeight="1" x14ac:dyDescent="0.2">
      <c r="A30" s="21">
        <v>19</v>
      </c>
      <c r="B30" s="22" t="s">
        <v>938</v>
      </c>
      <c r="C30" s="23" t="s">
        <v>939</v>
      </c>
      <c r="D30" s="24" t="s">
        <v>618</v>
      </c>
      <c r="E30" s="10"/>
      <c r="F30" s="29" t="str">
        <f t="shared" si="1"/>
        <v>Không XL</v>
      </c>
      <c r="G30" s="28">
        <f t="shared" si="0"/>
        <v>64</v>
      </c>
      <c r="H30" s="29" t="str">
        <f t="shared" si="2"/>
        <v>TB</v>
      </c>
      <c r="I30" s="41">
        <v>6.01</v>
      </c>
      <c r="J30" s="31"/>
      <c r="K30" s="30">
        <v>2</v>
      </c>
      <c r="L30" s="30">
        <v>1</v>
      </c>
      <c r="M30" s="30">
        <f t="shared" si="3"/>
        <v>52</v>
      </c>
      <c r="N30" s="30">
        <f t="shared" si="4"/>
        <v>10</v>
      </c>
      <c r="O30" s="30">
        <f t="shared" si="5"/>
        <v>0</v>
      </c>
      <c r="P30" s="30">
        <f t="shared" si="6"/>
        <v>2</v>
      </c>
    </row>
    <row r="31" spans="1:16" s="8" customFormat="1" ht="15.95" customHeight="1" x14ac:dyDescent="0.2">
      <c r="A31" s="21">
        <v>20</v>
      </c>
      <c r="B31" s="22" t="s">
        <v>940</v>
      </c>
      <c r="C31" s="23" t="s">
        <v>941</v>
      </c>
      <c r="D31" s="24" t="s">
        <v>111</v>
      </c>
      <c r="E31" s="10"/>
      <c r="F31" s="29" t="str">
        <f t="shared" si="1"/>
        <v>Không XL</v>
      </c>
      <c r="G31" s="28">
        <f t="shared" si="0"/>
        <v>60</v>
      </c>
      <c r="H31" s="29" t="str">
        <f t="shared" si="2"/>
        <v>TB</v>
      </c>
      <c r="I31" s="41">
        <v>5.39</v>
      </c>
      <c r="J31" s="31"/>
      <c r="K31" s="30">
        <v>2</v>
      </c>
      <c r="L31" s="30">
        <v>0</v>
      </c>
      <c r="M31" s="30">
        <f t="shared" si="3"/>
        <v>50</v>
      </c>
      <c r="N31" s="30">
        <f t="shared" si="4"/>
        <v>10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942</v>
      </c>
      <c r="C32" s="23" t="s">
        <v>53</v>
      </c>
      <c r="D32" s="24" t="s">
        <v>111</v>
      </c>
      <c r="E32" s="10"/>
      <c r="F32" s="29" t="str">
        <f t="shared" si="1"/>
        <v>Không XL</v>
      </c>
      <c r="G32" s="28">
        <f t="shared" si="0"/>
        <v>66</v>
      </c>
      <c r="H32" s="29" t="str">
        <f t="shared" si="2"/>
        <v>TB</v>
      </c>
      <c r="I32" s="41">
        <v>6.19</v>
      </c>
      <c r="J32" s="31"/>
      <c r="K32" s="30">
        <v>2</v>
      </c>
      <c r="L32" s="30">
        <v>2</v>
      </c>
      <c r="M32" s="30">
        <f t="shared" si="3"/>
        <v>52</v>
      </c>
      <c r="N32" s="30">
        <f t="shared" si="4"/>
        <v>10</v>
      </c>
      <c r="O32" s="30">
        <f t="shared" si="5"/>
        <v>0</v>
      </c>
      <c r="P32" s="30">
        <f t="shared" si="6"/>
        <v>4</v>
      </c>
    </row>
    <row r="33" spans="1:16" s="8" customFormat="1" ht="15.95" customHeight="1" x14ac:dyDescent="0.2">
      <c r="A33" s="21">
        <v>22</v>
      </c>
      <c r="B33" s="22" t="s">
        <v>943</v>
      </c>
      <c r="C33" s="23" t="s">
        <v>83</v>
      </c>
      <c r="D33" s="24" t="s">
        <v>122</v>
      </c>
      <c r="E33" s="10"/>
      <c r="F33" s="29" t="str">
        <f t="shared" si="1"/>
        <v>Không XL</v>
      </c>
      <c r="G33" s="28">
        <f t="shared" si="0"/>
        <v>67</v>
      </c>
      <c r="H33" s="29" t="str">
        <f t="shared" si="2"/>
        <v>TB</v>
      </c>
      <c r="I33" s="41">
        <v>6.89</v>
      </c>
      <c r="J33" s="31"/>
      <c r="K33" s="30">
        <v>3</v>
      </c>
      <c r="L33" s="30">
        <v>0</v>
      </c>
      <c r="M33" s="30">
        <f t="shared" si="3"/>
        <v>52</v>
      </c>
      <c r="N33" s="30">
        <f t="shared" si="4"/>
        <v>15</v>
      </c>
      <c r="O33" s="30">
        <f t="shared" si="5"/>
        <v>0</v>
      </c>
      <c r="P33" s="30">
        <f t="shared" si="6"/>
        <v>0</v>
      </c>
    </row>
    <row r="34" spans="1:16" s="8" customFormat="1" ht="15.95" customHeight="1" x14ac:dyDescent="0.2">
      <c r="A34" s="21">
        <v>23</v>
      </c>
      <c r="B34" s="22" t="s">
        <v>944</v>
      </c>
      <c r="C34" s="23" t="s">
        <v>945</v>
      </c>
      <c r="D34" s="24" t="s">
        <v>367</v>
      </c>
      <c r="E34" s="10"/>
      <c r="F34" s="29" t="str">
        <f t="shared" si="1"/>
        <v>Không XL</v>
      </c>
      <c r="G34" s="28">
        <f t="shared" si="0"/>
        <v>55</v>
      </c>
      <c r="H34" s="29" t="str">
        <f t="shared" si="2"/>
        <v>TB</v>
      </c>
      <c r="I34" s="41">
        <v>4.1500000000000004</v>
      </c>
      <c r="J34" s="31"/>
      <c r="K34" s="30">
        <v>1</v>
      </c>
      <c r="L34" s="30">
        <v>0</v>
      </c>
      <c r="M34" s="30">
        <f t="shared" si="3"/>
        <v>50</v>
      </c>
      <c r="N34" s="30">
        <f t="shared" si="4"/>
        <v>5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946</v>
      </c>
      <c r="C35" s="23" t="s">
        <v>641</v>
      </c>
      <c r="D35" s="24" t="s">
        <v>139</v>
      </c>
      <c r="E35" s="10"/>
      <c r="F35" s="29" t="str">
        <f t="shared" si="1"/>
        <v>Không XL</v>
      </c>
      <c r="G35" s="28">
        <f t="shared" si="0"/>
        <v>66</v>
      </c>
      <c r="H35" s="29" t="str">
        <f t="shared" si="2"/>
        <v>TB</v>
      </c>
      <c r="I35" s="41">
        <v>6.76</v>
      </c>
      <c r="J35" s="31"/>
      <c r="K35" s="30">
        <v>2</v>
      </c>
      <c r="L35" s="30">
        <v>2</v>
      </c>
      <c r="M35" s="30">
        <f t="shared" si="3"/>
        <v>52</v>
      </c>
      <c r="N35" s="30">
        <f t="shared" si="4"/>
        <v>10</v>
      </c>
      <c r="O35" s="30">
        <f t="shared" si="5"/>
        <v>0</v>
      </c>
      <c r="P35" s="30">
        <f t="shared" si="6"/>
        <v>4</v>
      </c>
    </row>
    <row r="36" spans="1:16" s="8" customFormat="1" ht="15.95" customHeight="1" x14ac:dyDescent="0.2">
      <c r="A36" s="21">
        <v>25</v>
      </c>
      <c r="B36" s="22" t="s">
        <v>947</v>
      </c>
      <c r="C36" s="23" t="s">
        <v>83</v>
      </c>
      <c r="D36" s="24" t="s">
        <v>948</v>
      </c>
      <c r="E36" s="10"/>
      <c r="F36" s="29" t="str">
        <f t="shared" si="1"/>
        <v>Không XL</v>
      </c>
      <c r="G36" s="28">
        <f t="shared" si="0"/>
        <v>67</v>
      </c>
      <c r="H36" s="29" t="str">
        <f t="shared" si="2"/>
        <v>TB</v>
      </c>
      <c r="I36" s="41">
        <v>6.6</v>
      </c>
      <c r="J36" s="31"/>
      <c r="K36" s="30">
        <v>3</v>
      </c>
      <c r="L36" s="30">
        <v>0</v>
      </c>
      <c r="M36" s="30">
        <f t="shared" si="3"/>
        <v>52</v>
      </c>
      <c r="N36" s="30">
        <f t="shared" si="4"/>
        <v>15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949</v>
      </c>
      <c r="C37" s="23" t="s">
        <v>59</v>
      </c>
      <c r="D37" s="24" t="s">
        <v>279</v>
      </c>
      <c r="E37" s="10"/>
      <c r="F37" s="29" t="str">
        <f t="shared" si="1"/>
        <v>Không XL</v>
      </c>
      <c r="G37" s="28">
        <f t="shared" si="0"/>
        <v>71</v>
      </c>
      <c r="H37" s="29" t="str">
        <f t="shared" si="2"/>
        <v>Khá</v>
      </c>
      <c r="I37" s="42">
        <v>7.34</v>
      </c>
      <c r="J37" s="31"/>
      <c r="K37" s="30">
        <v>2</v>
      </c>
      <c r="L37" s="30">
        <v>4</v>
      </c>
      <c r="M37" s="30">
        <f t="shared" si="3"/>
        <v>53</v>
      </c>
      <c r="N37" s="30">
        <f t="shared" si="4"/>
        <v>10</v>
      </c>
      <c r="O37" s="30">
        <f t="shared" si="5"/>
        <v>0</v>
      </c>
      <c r="P37" s="30">
        <f t="shared" si="6"/>
        <v>8</v>
      </c>
    </row>
    <row r="38" spans="1:16" s="8" customFormat="1" ht="15.95" customHeight="1" x14ac:dyDescent="0.2">
      <c r="A38" s="21">
        <v>27</v>
      </c>
      <c r="B38" s="22" t="s">
        <v>950</v>
      </c>
      <c r="C38" s="23" t="s">
        <v>951</v>
      </c>
      <c r="D38" s="24" t="s">
        <v>147</v>
      </c>
      <c r="E38" s="10"/>
      <c r="F38" s="29" t="str">
        <f t="shared" si="1"/>
        <v>Không XL</v>
      </c>
      <c r="G38" s="28">
        <f t="shared" si="0"/>
        <v>80</v>
      </c>
      <c r="H38" s="29" t="str">
        <f t="shared" si="2"/>
        <v>Tốt</v>
      </c>
      <c r="I38" s="42">
        <v>7.58</v>
      </c>
      <c r="J38" s="31" t="s">
        <v>1119</v>
      </c>
      <c r="K38" s="30">
        <v>3</v>
      </c>
      <c r="L38" s="30">
        <v>3</v>
      </c>
      <c r="M38" s="30">
        <f t="shared" si="3"/>
        <v>53</v>
      </c>
      <c r="N38" s="30">
        <f t="shared" si="4"/>
        <v>15</v>
      </c>
      <c r="O38" s="30">
        <f t="shared" si="5"/>
        <v>6</v>
      </c>
      <c r="P38" s="30">
        <f t="shared" si="6"/>
        <v>6</v>
      </c>
    </row>
    <row r="39" spans="1:16" s="8" customFormat="1" ht="15.95" customHeight="1" x14ac:dyDescent="0.2">
      <c r="A39" s="21">
        <v>28</v>
      </c>
      <c r="B39" s="22" t="s">
        <v>952</v>
      </c>
      <c r="C39" s="23" t="s">
        <v>104</v>
      </c>
      <c r="D39" s="24" t="s">
        <v>153</v>
      </c>
      <c r="E39" s="10"/>
      <c r="F39" s="29" t="str">
        <f t="shared" si="1"/>
        <v>Không XL</v>
      </c>
      <c r="G39" s="28">
        <f t="shared" si="0"/>
        <v>56</v>
      </c>
      <c r="H39" s="29" t="str">
        <f t="shared" si="2"/>
        <v>TB</v>
      </c>
      <c r="I39" s="41">
        <v>5.55</v>
      </c>
      <c r="J39" s="31"/>
      <c r="K39" s="30">
        <v>1</v>
      </c>
      <c r="L39" s="30">
        <v>0</v>
      </c>
      <c r="M39" s="30">
        <f t="shared" si="3"/>
        <v>51</v>
      </c>
      <c r="N39" s="30">
        <f t="shared" si="4"/>
        <v>5</v>
      </c>
      <c r="O39" s="30">
        <f t="shared" si="5"/>
        <v>0</v>
      </c>
      <c r="P39" s="30">
        <f t="shared" si="6"/>
        <v>0</v>
      </c>
    </row>
    <row r="40" spans="1:16" s="8" customFormat="1" ht="15.95" customHeight="1" x14ac:dyDescent="0.2">
      <c r="A40" s="21">
        <v>29</v>
      </c>
      <c r="B40" s="22" t="s">
        <v>953</v>
      </c>
      <c r="C40" s="23" t="s">
        <v>954</v>
      </c>
      <c r="D40" s="24" t="s">
        <v>158</v>
      </c>
      <c r="E40" s="10"/>
      <c r="F40" s="29" t="str">
        <f t="shared" si="1"/>
        <v>Không XL</v>
      </c>
      <c r="G40" s="28">
        <f t="shared" si="0"/>
        <v>67</v>
      </c>
      <c r="H40" s="29" t="str">
        <f t="shared" si="2"/>
        <v>TB</v>
      </c>
      <c r="I40" s="42">
        <v>7.16</v>
      </c>
      <c r="J40" s="31"/>
      <c r="K40" s="30">
        <v>2</v>
      </c>
      <c r="L40" s="30">
        <v>2</v>
      </c>
      <c r="M40" s="30">
        <f t="shared" si="3"/>
        <v>53</v>
      </c>
      <c r="N40" s="30">
        <f t="shared" si="4"/>
        <v>10</v>
      </c>
      <c r="O40" s="30">
        <f t="shared" si="5"/>
        <v>0</v>
      </c>
      <c r="P40" s="30">
        <f t="shared" si="6"/>
        <v>4</v>
      </c>
    </row>
    <row r="41" spans="1:16" ht="18" customHeight="1" x14ac:dyDescent="0.25">
      <c r="C41" s="62" t="s">
        <v>11</v>
      </c>
      <c r="D41" s="62"/>
      <c r="E41" s="62"/>
      <c r="F41" s="62"/>
      <c r="G41" s="62"/>
      <c r="H41" s="62"/>
      <c r="I41" s="62"/>
      <c r="J41" s="62"/>
    </row>
    <row r="42" spans="1:16" ht="17.100000000000001" customHeight="1" x14ac:dyDescent="0.25">
      <c r="C42" s="63" t="s">
        <v>12</v>
      </c>
      <c r="D42" s="11"/>
      <c r="E42" s="64" t="s">
        <v>6</v>
      </c>
      <c r="F42" s="65"/>
      <c r="G42" s="64" t="s">
        <v>7</v>
      </c>
      <c r="H42" s="65"/>
      <c r="I42" s="33"/>
      <c r="J42" s="63" t="s">
        <v>8</v>
      </c>
    </row>
    <row r="43" spans="1:16" s="8" customFormat="1" ht="17.100000000000001" customHeight="1" x14ac:dyDescent="0.2">
      <c r="C43" s="63"/>
      <c r="D43" s="12"/>
      <c r="E43" s="9" t="s">
        <v>13</v>
      </c>
      <c r="F43" s="13" t="s">
        <v>14</v>
      </c>
      <c r="G43" s="9" t="s">
        <v>13</v>
      </c>
      <c r="H43" s="13" t="s">
        <v>14</v>
      </c>
      <c r="I43" s="13"/>
      <c r="J43" s="63"/>
    </row>
    <row r="44" spans="1:16" ht="17.100000000000001" customHeight="1" x14ac:dyDescent="0.25">
      <c r="C44" s="14" t="s">
        <v>15</v>
      </c>
      <c r="D44" s="35"/>
      <c r="E44" s="15">
        <f>COUNTIF(F12:F40,"XS")</f>
        <v>0</v>
      </c>
      <c r="F44" s="16">
        <f>E44*100/$A$40</f>
        <v>0</v>
      </c>
      <c r="G44" s="15">
        <f>COUNTIF(H12:H40,"XS")</f>
        <v>0</v>
      </c>
      <c r="H44" s="16">
        <f>G44*100/$A$40</f>
        <v>0</v>
      </c>
      <c r="I44" s="16"/>
      <c r="J44" s="17"/>
    </row>
    <row r="45" spans="1:16" ht="17.100000000000001" customHeight="1" x14ac:dyDescent="0.25">
      <c r="C45" s="14" t="s">
        <v>16</v>
      </c>
      <c r="D45" s="35"/>
      <c r="E45" s="15">
        <f>COUNTIF(F12:F40,"Tốt")</f>
        <v>0</v>
      </c>
      <c r="F45" s="16">
        <f t="shared" ref="F45:F49" si="7">E45*100/$A$40</f>
        <v>0</v>
      </c>
      <c r="G45" s="15">
        <f>COUNTIF(H12:H40,"Tốt")</f>
        <v>2</v>
      </c>
      <c r="H45" s="16">
        <f t="shared" ref="H45:H49" si="8">G45*100/$A$40</f>
        <v>6.8965517241379306</v>
      </c>
      <c r="I45" s="16"/>
      <c r="J45" s="17"/>
    </row>
    <row r="46" spans="1:16" ht="17.100000000000001" customHeight="1" x14ac:dyDescent="0.25">
      <c r="C46" s="14" t="s">
        <v>17</v>
      </c>
      <c r="D46" s="35"/>
      <c r="E46" s="15">
        <f>COUNTIF(F12:F40,"Khá")</f>
        <v>0</v>
      </c>
      <c r="F46" s="16">
        <f t="shared" si="7"/>
        <v>0</v>
      </c>
      <c r="G46" s="15">
        <f>COUNTIF(H12:H40,"Khá")</f>
        <v>5</v>
      </c>
      <c r="H46" s="16">
        <f t="shared" si="8"/>
        <v>17.241379310344829</v>
      </c>
      <c r="I46" s="16"/>
      <c r="J46" s="17"/>
    </row>
    <row r="47" spans="1:16" ht="17.100000000000001" customHeight="1" x14ac:dyDescent="0.25">
      <c r="C47" s="14" t="s">
        <v>18</v>
      </c>
      <c r="D47" s="35"/>
      <c r="E47" s="15">
        <f>COUNTIF(F12:F40,"TB")</f>
        <v>0</v>
      </c>
      <c r="F47" s="16">
        <f t="shared" si="7"/>
        <v>0</v>
      </c>
      <c r="G47" s="15">
        <f>COUNTIF(H12:H40,"TB")</f>
        <v>21</v>
      </c>
      <c r="H47" s="16">
        <f t="shared" si="8"/>
        <v>72.41379310344827</v>
      </c>
      <c r="I47" s="16"/>
      <c r="J47" s="17"/>
    </row>
    <row r="48" spans="1:16" ht="17.100000000000001" customHeight="1" x14ac:dyDescent="0.25">
      <c r="C48" s="14" t="s">
        <v>19</v>
      </c>
      <c r="D48" s="35"/>
      <c r="E48" s="15">
        <f>COUNTIF(F12:F40,"Yếu")</f>
        <v>0</v>
      </c>
      <c r="F48" s="16">
        <f t="shared" si="7"/>
        <v>0</v>
      </c>
      <c r="G48" s="15">
        <f>COUNTIF(H12:H40,"Yếu")</f>
        <v>0</v>
      </c>
      <c r="H48" s="16">
        <f t="shared" si="8"/>
        <v>0</v>
      </c>
      <c r="I48" s="16"/>
      <c r="J48" s="17"/>
    </row>
    <row r="49" spans="1:10" ht="17.100000000000001" customHeight="1" x14ac:dyDescent="0.25">
      <c r="C49" s="14" t="s">
        <v>25</v>
      </c>
      <c r="D49" s="35"/>
      <c r="E49" s="15">
        <f>COUNTIF(F12:F40,"Không XL")</f>
        <v>29</v>
      </c>
      <c r="F49" s="16">
        <f t="shared" si="7"/>
        <v>100</v>
      </c>
      <c r="G49" s="15">
        <f>COUNTIF(H12:H40,"Không XL")</f>
        <v>1</v>
      </c>
      <c r="H49" s="16">
        <f t="shared" si="8"/>
        <v>3.4482758620689653</v>
      </c>
      <c r="I49" s="16"/>
      <c r="J49" s="17"/>
    </row>
    <row r="50" spans="1:10" ht="9.9499999999999993" customHeight="1" x14ac:dyDescent="0.25">
      <c r="C50" s="18"/>
      <c r="D50" s="18"/>
      <c r="F50" s="19"/>
    </row>
    <row r="51" spans="1:10" ht="17.100000000000001" customHeight="1" x14ac:dyDescent="0.25">
      <c r="E51" s="66" t="s">
        <v>24</v>
      </c>
      <c r="F51" s="66"/>
      <c r="G51" s="66"/>
      <c r="H51" s="66"/>
      <c r="I51" s="66"/>
      <c r="J51" s="66"/>
    </row>
    <row r="52" spans="1:10" ht="17.100000000000001" customHeight="1" x14ac:dyDescent="0.25">
      <c r="A52" s="48" t="s">
        <v>27</v>
      </c>
      <c r="B52" s="48"/>
      <c r="C52" s="48"/>
      <c r="D52" s="48"/>
      <c r="E52" s="48"/>
      <c r="F52" s="48" t="s">
        <v>6</v>
      </c>
      <c r="G52" s="48"/>
      <c r="H52" s="48"/>
      <c r="I52" s="32"/>
      <c r="J52" s="20" t="s">
        <v>20</v>
      </c>
    </row>
    <row r="53" spans="1:10" ht="17.100000000000001" customHeight="1" x14ac:dyDescent="0.25"/>
    <row r="54" spans="1:10" ht="17.100000000000001" customHeight="1" x14ac:dyDescent="0.25"/>
    <row r="55" spans="1:10" ht="17.100000000000001" customHeight="1" x14ac:dyDescent="0.25"/>
    <row r="56" spans="1:10" ht="18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</sheetData>
  <sheetProtection algorithmName="SHA-512" hashValue="daznzPCW5wK/XZIswoQ9W0kmHPF1BkMNw+8NMerXb4Rw/96ri2wQZZ3X8/PVQRnJVtcvrcRFPgZiBELIf4SuKA==" saltValue="PF91smuqefIAE+I4VVAE1Q==" spinCount="100000" sheet="1" objects="1" scenarios="1"/>
  <mergeCells count="24">
    <mergeCell ref="A52:E52"/>
    <mergeCell ref="F52:H52"/>
    <mergeCell ref="C41:J41"/>
    <mergeCell ref="C42:C43"/>
    <mergeCell ref="E42:F42"/>
    <mergeCell ref="G42:H42"/>
    <mergeCell ref="J42:J43"/>
    <mergeCell ref="E51:J51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40">
    <cfRule type="cellIs" dxfId="35" priority="7" stopIfTrue="1" operator="equal">
      <formula>"SVG"</formula>
    </cfRule>
    <cfRule type="cellIs" dxfId="34" priority="8" stopIfTrue="1" operator="equal">
      <formula>"SVXS"</formula>
    </cfRule>
  </conditionalFormatting>
  <conditionalFormatting sqref="H12:H40">
    <cfRule type="cellIs" dxfId="33" priority="3" operator="equal">
      <formula>"Yếu"</formula>
    </cfRule>
    <cfRule type="cellIs" dxfId="32" priority="5" stopIfTrue="1" operator="equal">
      <formula>"SVG"</formula>
    </cfRule>
    <cfRule type="cellIs" dxfId="31" priority="6" stopIfTrue="1" operator="equal">
      <formula>"SVXS"</formula>
    </cfRule>
  </conditionalFormatting>
  <conditionalFormatting sqref="I12:I40">
    <cfRule type="cellIs" dxfId="30" priority="1" stopIfTrue="1" operator="lessThan">
      <formula>2</formula>
    </cfRule>
    <cfRule type="cellIs" dxfId="29" priority="2" stopIfTrue="1" operator="greaterThanOrEqual">
      <formula>7</formula>
    </cfRule>
  </conditionalFormatting>
  <conditionalFormatting sqref="O12:O40">
    <cfRule type="cellIs" dxfId="28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zoomScaleNormal="100" workbookViewId="0">
      <selection activeCell="K10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1006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956</v>
      </c>
      <c r="C12" s="23" t="s">
        <v>531</v>
      </c>
      <c r="D12" s="24" t="s">
        <v>41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39" si="0">SUM(M12:P12)</f>
        <v>61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1">
        <v>6.9</v>
      </c>
      <c r="J12" s="31"/>
      <c r="K12" s="30">
        <v>1</v>
      </c>
      <c r="L12" s="30">
        <v>2</v>
      </c>
      <c r="M12" s="30">
        <f>IF(I12&gt;=9,55,IF(I12&gt;=8,54,IF(I12&gt;=7,53,IF(I12&gt;=6,52,IF(I12&gt;=5.5,51,IF(I12&gt;=4,50,IF(I12&gt;=3,40,30)))))))</f>
        <v>52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4</v>
      </c>
    </row>
    <row r="13" spans="1:21" s="8" customFormat="1" ht="15.95" customHeight="1" x14ac:dyDescent="0.2">
      <c r="A13" s="21">
        <v>2</v>
      </c>
      <c r="B13" s="22" t="s">
        <v>957</v>
      </c>
      <c r="C13" s="23" t="s">
        <v>958</v>
      </c>
      <c r="D13" s="24" t="s">
        <v>49</v>
      </c>
      <c r="E13" s="10"/>
      <c r="F13" s="29" t="str">
        <f t="shared" ref="F13:F40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59</v>
      </c>
      <c r="H13" s="29" t="str">
        <f t="shared" ref="H13:H40" si="2">IF(AND(G13&gt;=90),"XS",IF(AND(G13&gt;=80),"Tốt",IF(AND(G13&gt;=70),"Khá",IF(AND(G13&gt;=60),"TB",IF(AND(G13&gt;=50),"TB",IF(AND(G13&lt;50),IF(AND(G13&gt;0),"Yếu",IF(AND(G13=0),"Không XL"," "))))))))</f>
        <v>TB</v>
      </c>
      <c r="I13" s="41">
        <v>6.12</v>
      </c>
      <c r="J13" s="31"/>
      <c r="K13" s="30">
        <v>1</v>
      </c>
      <c r="L13" s="30">
        <v>1</v>
      </c>
      <c r="M13" s="30">
        <f t="shared" ref="M13:M40" si="3">IF(I13&gt;=9,55,IF(I13&gt;=8,54,IF(I13&gt;=7,53,IF(I13&gt;=6,52,IF(I13&gt;=5.5,51,IF(I13&gt;=4,50,IF(I13&gt;=3,40,30)))))))</f>
        <v>52</v>
      </c>
      <c r="N13" s="30">
        <f t="shared" ref="N13:N40" si="4">IF(K13&lt;=5,K13*5,25)</f>
        <v>5</v>
      </c>
      <c r="O13" s="30">
        <f t="shared" ref="O13:O40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40" si="6">IF(L13&lt;=5,L13*2,10)</f>
        <v>2</v>
      </c>
    </row>
    <row r="14" spans="1:21" s="8" customFormat="1" ht="15.95" customHeight="1" x14ac:dyDescent="0.2">
      <c r="A14" s="21">
        <v>3</v>
      </c>
      <c r="B14" s="22" t="s">
        <v>959</v>
      </c>
      <c r="C14" s="23" t="s">
        <v>960</v>
      </c>
      <c r="D14" s="24" t="s">
        <v>54</v>
      </c>
      <c r="E14" s="10"/>
      <c r="F14" s="29" t="str">
        <f t="shared" si="1"/>
        <v>Không XL</v>
      </c>
      <c r="G14" s="39">
        <f>SUM(M14:P14)+1</f>
        <v>70</v>
      </c>
      <c r="H14" s="29" t="str">
        <f t="shared" si="2"/>
        <v>Khá</v>
      </c>
      <c r="I14" s="42">
        <v>8.2899999999999991</v>
      </c>
      <c r="J14" s="31"/>
      <c r="K14" s="30">
        <v>1</v>
      </c>
      <c r="L14" s="30">
        <v>5</v>
      </c>
      <c r="M14" s="30">
        <f t="shared" si="3"/>
        <v>54</v>
      </c>
      <c r="N14" s="30">
        <f t="shared" si="4"/>
        <v>5</v>
      </c>
      <c r="O14" s="30">
        <f t="shared" si="5"/>
        <v>0</v>
      </c>
      <c r="P14" s="30">
        <f t="shared" si="6"/>
        <v>10</v>
      </c>
    </row>
    <row r="15" spans="1:21" s="8" customFormat="1" ht="15.95" customHeight="1" x14ac:dyDescent="0.2">
      <c r="A15" s="21">
        <v>4</v>
      </c>
      <c r="B15" s="22" t="s">
        <v>961</v>
      </c>
      <c r="C15" s="23" t="s">
        <v>59</v>
      </c>
      <c r="D15" s="24" t="s">
        <v>60</v>
      </c>
      <c r="E15" s="10"/>
      <c r="F15" s="29" t="str">
        <f t="shared" si="1"/>
        <v>Không XL</v>
      </c>
      <c r="G15" s="28">
        <f t="shared" si="0"/>
        <v>57</v>
      </c>
      <c r="H15" s="29" t="str">
        <f t="shared" si="2"/>
        <v>TB</v>
      </c>
      <c r="I15" s="41">
        <v>6.41</v>
      </c>
      <c r="J15" s="31"/>
      <c r="K15" s="30">
        <v>1</v>
      </c>
      <c r="L15" s="30">
        <v>0</v>
      </c>
      <c r="M15" s="30">
        <f t="shared" si="3"/>
        <v>52</v>
      </c>
      <c r="N15" s="30">
        <f t="shared" si="4"/>
        <v>5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962</v>
      </c>
      <c r="C16" s="23" t="s">
        <v>963</v>
      </c>
      <c r="D16" s="24" t="s">
        <v>598</v>
      </c>
      <c r="E16" s="10"/>
      <c r="F16" s="29" t="str">
        <f t="shared" si="1"/>
        <v>Không XL</v>
      </c>
      <c r="G16" s="28">
        <f t="shared" si="0"/>
        <v>50</v>
      </c>
      <c r="H16" s="29" t="str">
        <f t="shared" si="2"/>
        <v>TB</v>
      </c>
      <c r="I16" s="41">
        <v>4.24</v>
      </c>
      <c r="J16" s="31"/>
      <c r="K16" s="30">
        <v>0</v>
      </c>
      <c r="L16" s="30">
        <v>0</v>
      </c>
      <c r="M16" s="30">
        <f t="shared" si="3"/>
        <v>50</v>
      </c>
      <c r="N16" s="30">
        <f t="shared" si="4"/>
        <v>0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964</v>
      </c>
      <c r="C17" s="23" t="s">
        <v>965</v>
      </c>
      <c r="D17" s="24" t="s">
        <v>64</v>
      </c>
      <c r="E17" s="10"/>
      <c r="F17" s="29" t="str">
        <f t="shared" si="1"/>
        <v>Không XL</v>
      </c>
      <c r="G17" s="28">
        <v>0</v>
      </c>
      <c r="H17" s="29" t="str">
        <f t="shared" si="2"/>
        <v>Không XL</v>
      </c>
      <c r="I17" s="43">
        <v>0.76</v>
      </c>
      <c r="J17" s="31" t="s">
        <v>1118</v>
      </c>
      <c r="K17" s="30">
        <v>0</v>
      </c>
      <c r="L17" s="30">
        <v>0</v>
      </c>
      <c r="M17" s="30">
        <f t="shared" si="3"/>
        <v>30</v>
      </c>
      <c r="N17" s="30">
        <f t="shared" si="4"/>
        <v>0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966</v>
      </c>
      <c r="C18" s="23" t="s">
        <v>967</v>
      </c>
      <c r="D18" s="24" t="s">
        <v>211</v>
      </c>
      <c r="E18" s="10"/>
      <c r="F18" s="29" t="str">
        <f t="shared" si="1"/>
        <v>Không XL</v>
      </c>
      <c r="G18" s="28">
        <f t="shared" si="0"/>
        <v>58</v>
      </c>
      <c r="H18" s="29" t="str">
        <f t="shared" si="2"/>
        <v>TB</v>
      </c>
      <c r="I18" s="41">
        <v>5.92</v>
      </c>
      <c r="J18" s="31"/>
      <c r="K18" s="30">
        <v>1</v>
      </c>
      <c r="L18" s="30">
        <v>1</v>
      </c>
      <c r="M18" s="30">
        <f t="shared" si="3"/>
        <v>51</v>
      </c>
      <c r="N18" s="30">
        <f t="shared" si="4"/>
        <v>5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968</v>
      </c>
      <c r="C19" s="23" t="s">
        <v>969</v>
      </c>
      <c r="D19" s="24" t="s">
        <v>970</v>
      </c>
      <c r="E19" s="10"/>
      <c r="F19" s="29" t="str">
        <f t="shared" si="1"/>
        <v>Không XL</v>
      </c>
      <c r="G19" s="28">
        <v>40</v>
      </c>
      <c r="H19" s="29" t="str">
        <f t="shared" si="2"/>
        <v>Yếu</v>
      </c>
      <c r="I19" s="41">
        <v>2.68</v>
      </c>
      <c r="J19" s="31" t="s">
        <v>1119</v>
      </c>
      <c r="K19" s="30">
        <v>0</v>
      </c>
      <c r="L19" s="30">
        <v>1</v>
      </c>
      <c r="M19" s="30">
        <f t="shared" si="3"/>
        <v>30</v>
      </c>
      <c r="N19" s="30">
        <f t="shared" si="4"/>
        <v>0</v>
      </c>
      <c r="O19" s="30">
        <f t="shared" si="5"/>
        <v>6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971</v>
      </c>
      <c r="C20" s="23" t="s">
        <v>972</v>
      </c>
      <c r="D20" s="24" t="s">
        <v>69</v>
      </c>
      <c r="E20" s="10"/>
      <c r="F20" s="29" t="str">
        <f t="shared" si="1"/>
        <v>Không XL</v>
      </c>
      <c r="G20" s="28">
        <f t="shared" si="0"/>
        <v>84</v>
      </c>
      <c r="H20" s="29" t="str">
        <f t="shared" si="2"/>
        <v>Tốt</v>
      </c>
      <c r="I20" s="42">
        <v>7.19</v>
      </c>
      <c r="J20" s="31" t="s">
        <v>1117</v>
      </c>
      <c r="K20" s="30">
        <v>3</v>
      </c>
      <c r="L20" s="30">
        <v>4</v>
      </c>
      <c r="M20" s="30">
        <f t="shared" si="3"/>
        <v>53</v>
      </c>
      <c r="N20" s="30">
        <f t="shared" si="4"/>
        <v>15</v>
      </c>
      <c r="O20" s="30">
        <f t="shared" si="5"/>
        <v>8</v>
      </c>
      <c r="P20" s="30">
        <f t="shared" si="6"/>
        <v>8</v>
      </c>
    </row>
    <row r="21" spans="1:16" s="8" customFormat="1" ht="15.95" customHeight="1" x14ac:dyDescent="0.2">
      <c r="A21" s="21">
        <v>10</v>
      </c>
      <c r="B21" s="22" t="s">
        <v>973</v>
      </c>
      <c r="C21" s="23" t="s">
        <v>974</v>
      </c>
      <c r="D21" s="24" t="s">
        <v>213</v>
      </c>
      <c r="E21" s="10"/>
      <c r="F21" s="29" t="str">
        <f t="shared" si="1"/>
        <v>Không XL</v>
      </c>
      <c r="G21" s="28">
        <f t="shared" si="0"/>
        <v>63</v>
      </c>
      <c r="H21" s="29" t="str">
        <f t="shared" si="2"/>
        <v>TB</v>
      </c>
      <c r="I21" s="41">
        <v>5.91</v>
      </c>
      <c r="J21" s="31"/>
      <c r="K21" s="30">
        <v>2</v>
      </c>
      <c r="L21" s="30">
        <v>1</v>
      </c>
      <c r="M21" s="30">
        <f t="shared" si="3"/>
        <v>51</v>
      </c>
      <c r="N21" s="30">
        <f t="shared" si="4"/>
        <v>10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975</v>
      </c>
      <c r="C22" s="23" t="s">
        <v>976</v>
      </c>
      <c r="D22" s="24" t="s">
        <v>323</v>
      </c>
      <c r="E22" s="10"/>
      <c r="F22" s="44" t="str">
        <f t="shared" si="1"/>
        <v>Không XL</v>
      </c>
      <c r="G22" s="28">
        <f t="shared" si="0"/>
        <v>77</v>
      </c>
      <c r="H22" s="44" t="str">
        <f t="shared" si="2"/>
        <v>Khá</v>
      </c>
      <c r="I22" s="41">
        <v>6.94</v>
      </c>
      <c r="J22" s="31" t="s">
        <v>1123</v>
      </c>
      <c r="K22" s="30">
        <v>3</v>
      </c>
      <c r="L22" s="30">
        <v>2</v>
      </c>
      <c r="M22" s="30">
        <f t="shared" si="3"/>
        <v>52</v>
      </c>
      <c r="N22" s="30">
        <f t="shared" si="4"/>
        <v>15</v>
      </c>
      <c r="O22" s="30">
        <v>6</v>
      </c>
      <c r="P22" s="30">
        <f t="shared" si="6"/>
        <v>4</v>
      </c>
    </row>
    <row r="23" spans="1:16" s="8" customFormat="1" ht="15.95" customHeight="1" x14ac:dyDescent="0.2">
      <c r="A23" s="21">
        <v>12</v>
      </c>
      <c r="B23" s="22" t="s">
        <v>977</v>
      </c>
      <c r="C23" s="23" t="s">
        <v>83</v>
      </c>
      <c r="D23" s="24" t="s">
        <v>225</v>
      </c>
      <c r="E23" s="10"/>
      <c r="F23" s="29" t="str">
        <f t="shared" si="1"/>
        <v>Không XL</v>
      </c>
      <c r="G23" s="28">
        <f t="shared" si="0"/>
        <v>57</v>
      </c>
      <c r="H23" s="29" t="str">
        <f t="shared" si="2"/>
        <v>TB</v>
      </c>
      <c r="I23" s="42">
        <v>7.68</v>
      </c>
      <c r="J23" s="31"/>
      <c r="K23" s="30">
        <v>0</v>
      </c>
      <c r="L23" s="30">
        <v>2</v>
      </c>
      <c r="M23" s="30">
        <f t="shared" si="3"/>
        <v>53</v>
      </c>
      <c r="N23" s="30">
        <f t="shared" si="4"/>
        <v>0</v>
      </c>
      <c r="O23" s="30">
        <f t="shared" si="5"/>
        <v>0</v>
      </c>
      <c r="P23" s="30">
        <f t="shared" si="6"/>
        <v>4</v>
      </c>
    </row>
    <row r="24" spans="1:16" s="8" customFormat="1" ht="15.95" customHeight="1" x14ac:dyDescent="0.2">
      <c r="A24" s="21">
        <v>13</v>
      </c>
      <c r="B24" s="22" t="s">
        <v>978</v>
      </c>
      <c r="C24" s="23" t="s">
        <v>979</v>
      </c>
      <c r="D24" s="24" t="s">
        <v>980</v>
      </c>
      <c r="E24" s="10"/>
      <c r="F24" s="29" t="str">
        <f t="shared" si="1"/>
        <v>Không XL</v>
      </c>
      <c r="G24" s="28">
        <f t="shared" si="0"/>
        <v>54</v>
      </c>
      <c r="H24" s="29" t="str">
        <f t="shared" si="2"/>
        <v>TB</v>
      </c>
      <c r="I24" s="41">
        <v>6.65</v>
      </c>
      <c r="J24" s="31"/>
      <c r="K24" s="30">
        <v>0</v>
      </c>
      <c r="L24" s="30">
        <v>1</v>
      </c>
      <c r="M24" s="30">
        <f t="shared" si="3"/>
        <v>52</v>
      </c>
      <c r="N24" s="30">
        <f t="shared" si="4"/>
        <v>0</v>
      </c>
      <c r="O24" s="30">
        <f t="shared" si="5"/>
        <v>0</v>
      </c>
      <c r="P24" s="30">
        <f t="shared" si="6"/>
        <v>2</v>
      </c>
    </row>
    <row r="25" spans="1:16" s="8" customFormat="1" ht="15.95" customHeight="1" x14ac:dyDescent="0.2">
      <c r="A25" s="21">
        <v>14</v>
      </c>
      <c r="B25" s="22" t="s">
        <v>981</v>
      </c>
      <c r="C25" s="23" t="s">
        <v>982</v>
      </c>
      <c r="D25" s="24" t="s">
        <v>102</v>
      </c>
      <c r="E25" s="10"/>
      <c r="F25" s="29" t="str">
        <f t="shared" si="1"/>
        <v>Không XL</v>
      </c>
      <c r="G25" s="28">
        <f t="shared" si="0"/>
        <v>61</v>
      </c>
      <c r="H25" s="29" t="str">
        <f t="shared" si="2"/>
        <v>TB</v>
      </c>
      <c r="I25" s="41">
        <v>6.39</v>
      </c>
      <c r="J25" s="31"/>
      <c r="K25" s="30">
        <v>1</v>
      </c>
      <c r="L25" s="30">
        <v>2</v>
      </c>
      <c r="M25" s="30">
        <f t="shared" si="3"/>
        <v>52</v>
      </c>
      <c r="N25" s="30">
        <f t="shared" si="4"/>
        <v>5</v>
      </c>
      <c r="O25" s="30">
        <f t="shared" si="5"/>
        <v>0</v>
      </c>
      <c r="P25" s="30">
        <f t="shared" si="6"/>
        <v>4</v>
      </c>
    </row>
    <row r="26" spans="1:16" s="8" customFormat="1" ht="15.95" customHeight="1" x14ac:dyDescent="0.2">
      <c r="A26" s="21">
        <v>15</v>
      </c>
      <c r="B26" s="22" t="s">
        <v>983</v>
      </c>
      <c r="C26" s="23" t="s">
        <v>48</v>
      </c>
      <c r="D26" s="24" t="s">
        <v>102</v>
      </c>
      <c r="E26" s="10"/>
      <c r="F26" s="29" t="str">
        <f t="shared" si="1"/>
        <v>Không XL</v>
      </c>
      <c r="G26" s="28">
        <f t="shared" si="0"/>
        <v>59</v>
      </c>
      <c r="H26" s="29" t="str">
        <f t="shared" si="2"/>
        <v>TB</v>
      </c>
      <c r="I26" s="41">
        <v>6.49</v>
      </c>
      <c r="J26" s="31"/>
      <c r="K26" s="30">
        <v>1</v>
      </c>
      <c r="L26" s="30">
        <v>1</v>
      </c>
      <c r="M26" s="30">
        <f t="shared" si="3"/>
        <v>52</v>
      </c>
      <c r="N26" s="30">
        <f t="shared" si="4"/>
        <v>5</v>
      </c>
      <c r="O26" s="30">
        <f t="shared" si="5"/>
        <v>0</v>
      </c>
      <c r="P26" s="30">
        <f t="shared" si="6"/>
        <v>2</v>
      </c>
    </row>
    <row r="27" spans="1:16" s="8" customFormat="1" ht="15.95" customHeight="1" x14ac:dyDescent="0.2">
      <c r="A27" s="21">
        <v>16</v>
      </c>
      <c r="B27" s="22" t="s">
        <v>984</v>
      </c>
      <c r="C27" s="23" t="s">
        <v>647</v>
      </c>
      <c r="D27" s="24" t="s">
        <v>102</v>
      </c>
      <c r="E27" s="10"/>
      <c r="F27" s="29" t="str">
        <f t="shared" si="1"/>
        <v>Không XL</v>
      </c>
      <c r="G27" s="28">
        <f t="shared" si="0"/>
        <v>57</v>
      </c>
      <c r="H27" s="29" t="str">
        <f t="shared" si="2"/>
        <v>TB</v>
      </c>
      <c r="I27" s="41">
        <v>6.34</v>
      </c>
      <c r="J27" s="31"/>
      <c r="K27" s="30">
        <v>1</v>
      </c>
      <c r="L27" s="30">
        <v>0</v>
      </c>
      <c r="M27" s="30">
        <f t="shared" si="3"/>
        <v>52</v>
      </c>
      <c r="N27" s="30">
        <f t="shared" si="4"/>
        <v>5</v>
      </c>
      <c r="O27" s="30">
        <f t="shared" si="5"/>
        <v>0</v>
      </c>
      <c r="P27" s="30">
        <f t="shared" si="6"/>
        <v>0</v>
      </c>
    </row>
    <row r="28" spans="1:16" s="8" customFormat="1" ht="15.95" customHeight="1" x14ac:dyDescent="0.2">
      <c r="A28" s="21">
        <v>17</v>
      </c>
      <c r="B28" s="22" t="s">
        <v>985</v>
      </c>
      <c r="C28" s="23" t="s">
        <v>89</v>
      </c>
      <c r="D28" s="24" t="s">
        <v>105</v>
      </c>
      <c r="E28" s="10"/>
      <c r="F28" s="29" t="str">
        <f t="shared" si="1"/>
        <v>Không XL</v>
      </c>
      <c r="G28" s="28">
        <f t="shared" si="0"/>
        <v>51</v>
      </c>
      <c r="H28" s="29" t="str">
        <f t="shared" si="2"/>
        <v>TB</v>
      </c>
      <c r="I28" s="41">
        <v>5.85</v>
      </c>
      <c r="J28" s="31"/>
      <c r="K28" s="30">
        <v>0</v>
      </c>
      <c r="L28" s="30">
        <v>0</v>
      </c>
      <c r="M28" s="30">
        <f t="shared" si="3"/>
        <v>51</v>
      </c>
      <c r="N28" s="30">
        <f t="shared" si="4"/>
        <v>0</v>
      </c>
      <c r="O28" s="30">
        <f t="shared" si="5"/>
        <v>0</v>
      </c>
      <c r="P28" s="30">
        <f t="shared" si="6"/>
        <v>0</v>
      </c>
    </row>
    <row r="29" spans="1:16" s="8" customFormat="1" ht="15.95" customHeight="1" x14ac:dyDescent="0.2">
      <c r="A29" s="21">
        <v>18</v>
      </c>
      <c r="B29" s="22" t="s">
        <v>986</v>
      </c>
      <c r="C29" s="23" t="s">
        <v>421</v>
      </c>
      <c r="D29" s="24" t="s">
        <v>111</v>
      </c>
      <c r="E29" s="10"/>
      <c r="F29" s="29" t="str">
        <f t="shared" si="1"/>
        <v>Không XL</v>
      </c>
      <c r="G29" s="28">
        <f t="shared" si="0"/>
        <v>56</v>
      </c>
      <c r="H29" s="29" t="str">
        <f t="shared" si="2"/>
        <v>TB</v>
      </c>
      <c r="I29" s="41">
        <v>5.73</v>
      </c>
      <c r="J29" s="31"/>
      <c r="K29" s="30">
        <v>1</v>
      </c>
      <c r="L29" s="30">
        <v>0</v>
      </c>
      <c r="M29" s="30">
        <f t="shared" si="3"/>
        <v>51</v>
      </c>
      <c r="N29" s="30">
        <f t="shared" si="4"/>
        <v>5</v>
      </c>
      <c r="O29" s="30">
        <f t="shared" si="5"/>
        <v>0</v>
      </c>
      <c r="P29" s="30">
        <f t="shared" si="6"/>
        <v>0</v>
      </c>
    </row>
    <row r="30" spans="1:16" s="8" customFormat="1" ht="15.95" customHeight="1" x14ac:dyDescent="0.2">
      <c r="A30" s="21">
        <v>19</v>
      </c>
      <c r="B30" s="22" t="s">
        <v>987</v>
      </c>
      <c r="C30" s="23" t="s">
        <v>479</v>
      </c>
      <c r="D30" s="24" t="s">
        <v>114</v>
      </c>
      <c r="E30" s="10"/>
      <c r="F30" s="29" t="str">
        <f t="shared" si="1"/>
        <v>Không XL</v>
      </c>
      <c r="G30" s="28">
        <f t="shared" si="0"/>
        <v>56</v>
      </c>
      <c r="H30" s="29" t="str">
        <f t="shared" si="2"/>
        <v>TB</v>
      </c>
      <c r="I30" s="41">
        <v>5.7</v>
      </c>
      <c r="J30" s="31"/>
      <c r="K30" s="30">
        <v>1</v>
      </c>
      <c r="L30" s="30">
        <v>0</v>
      </c>
      <c r="M30" s="30">
        <f t="shared" si="3"/>
        <v>51</v>
      </c>
      <c r="N30" s="30">
        <f t="shared" si="4"/>
        <v>5</v>
      </c>
      <c r="O30" s="30">
        <f t="shared" si="5"/>
        <v>0</v>
      </c>
      <c r="P30" s="30">
        <f t="shared" si="6"/>
        <v>0</v>
      </c>
    </row>
    <row r="31" spans="1:16" s="8" customFormat="1" ht="15.95" customHeight="1" x14ac:dyDescent="0.2">
      <c r="A31" s="21">
        <v>20</v>
      </c>
      <c r="B31" s="22" t="s">
        <v>988</v>
      </c>
      <c r="C31" s="23" t="s">
        <v>989</v>
      </c>
      <c r="D31" s="24" t="s">
        <v>119</v>
      </c>
      <c r="E31" s="10"/>
      <c r="F31" s="29" t="str">
        <f t="shared" si="1"/>
        <v>Không XL</v>
      </c>
      <c r="G31" s="28">
        <f t="shared" si="0"/>
        <v>57</v>
      </c>
      <c r="H31" s="29" t="str">
        <f t="shared" si="2"/>
        <v>TB</v>
      </c>
      <c r="I31" s="41">
        <v>6.38</v>
      </c>
      <c r="J31" s="31"/>
      <c r="K31" s="30">
        <v>1</v>
      </c>
      <c r="L31" s="30">
        <v>0</v>
      </c>
      <c r="M31" s="30">
        <f t="shared" si="3"/>
        <v>52</v>
      </c>
      <c r="N31" s="30">
        <f t="shared" si="4"/>
        <v>5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990</v>
      </c>
      <c r="C32" s="23" t="s">
        <v>991</v>
      </c>
      <c r="D32" s="24" t="s">
        <v>119</v>
      </c>
      <c r="E32" s="10"/>
      <c r="F32" s="29" t="str">
        <f t="shared" si="1"/>
        <v>Không XL</v>
      </c>
      <c r="G32" s="28">
        <f t="shared" si="0"/>
        <v>59</v>
      </c>
      <c r="H32" s="29" t="str">
        <f t="shared" si="2"/>
        <v>TB</v>
      </c>
      <c r="I32" s="41">
        <v>6.24</v>
      </c>
      <c r="J32" s="31"/>
      <c r="K32" s="30">
        <v>1</v>
      </c>
      <c r="L32" s="30">
        <v>1</v>
      </c>
      <c r="M32" s="30">
        <f t="shared" si="3"/>
        <v>52</v>
      </c>
      <c r="N32" s="30">
        <f t="shared" si="4"/>
        <v>5</v>
      </c>
      <c r="O32" s="30">
        <f t="shared" si="5"/>
        <v>0</v>
      </c>
      <c r="P32" s="30">
        <f t="shared" si="6"/>
        <v>2</v>
      </c>
    </row>
    <row r="33" spans="1:16" s="8" customFormat="1" ht="15.95" customHeight="1" x14ac:dyDescent="0.2">
      <c r="A33" s="21">
        <v>22</v>
      </c>
      <c r="B33" s="22" t="s">
        <v>992</v>
      </c>
      <c r="C33" s="23" t="s">
        <v>53</v>
      </c>
      <c r="D33" s="24" t="s">
        <v>993</v>
      </c>
      <c r="E33" s="10"/>
      <c r="F33" s="29" t="str">
        <f t="shared" si="1"/>
        <v>Không XL</v>
      </c>
      <c r="G33" s="28">
        <f t="shared" si="0"/>
        <v>59</v>
      </c>
      <c r="H33" s="29" t="str">
        <f t="shared" si="2"/>
        <v>TB</v>
      </c>
      <c r="I33" s="41">
        <v>6.97</v>
      </c>
      <c r="J33" s="31"/>
      <c r="K33" s="30">
        <v>1</v>
      </c>
      <c r="L33" s="30">
        <v>1</v>
      </c>
      <c r="M33" s="30">
        <f t="shared" si="3"/>
        <v>52</v>
      </c>
      <c r="N33" s="30">
        <f t="shared" si="4"/>
        <v>5</v>
      </c>
      <c r="O33" s="30">
        <f t="shared" si="5"/>
        <v>0</v>
      </c>
      <c r="P33" s="30">
        <f t="shared" si="6"/>
        <v>2</v>
      </c>
    </row>
    <row r="34" spans="1:16" s="8" customFormat="1" ht="15.95" customHeight="1" x14ac:dyDescent="0.2">
      <c r="A34" s="21">
        <v>23</v>
      </c>
      <c r="B34" s="22" t="s">
        <v>994</v>
      </c>
      <c r="C34" s="23" t="s">
        <v>995</v>
      </c>
      <c r="D34" s="24" t="s">
        <v>996</v>
      </c>
      <c r="E34" s="10"/>
      <c r="F34" s="29" t="str">
        <f t="shared" si="1"/>
        <v>Không XL</v>
      </c>
      <c r="G34" s="28">
        <f t="shared" si="0"/>
        <v>62</v>
      </c>
      <c r="H34" s="29" t="str">
        <f t="shared" si="2"/>
        <v>TB</v>
      </c>
      <c r="I34" s="41">
        <v>6.76</v>
      </c>
      <c r="J34" s="31"/>
      <c r="K34" s="30">
        <v>2</v>
      </c>
      <c r="L34" s="30">
        <v>0</v>
      </c>
      <c r="M34" s="30">
        <f t="shared" si="3"/>
        <v>52</v>
      </c>
      <c r="N34" s="30">
        <f t="shared" si="4"/>
        <v>10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997</v>
      </c>
      <c r="C35" s="23" t="s">
        <v>998</v>
      </c>
      <c r="D35" s="24" t="s">
        <v>376</v>
      </c>
      <c r="E35" s="10"/>
      <c r="F35" s="29" t="str">
        <f t="shared" si="1"/>
        <v>Không XL</v>
      </c>
      <c r="G35" s="28">
        <v>0</v>
      </c>
      <c r="H35" s="29" t="str">
        <f t="shared" si="2"/>
        <v>Không XL</v>
      </c>
      <c r="I35" s="43">
        <v>0.19</v>
      </c>
      <c r="J35" s="31" t="s">
        <v>1118</v>
      </c>
      <c r="K35" s="30">
        <v>0</v>
      </c>
      <c r="L35" s="30">
        <v>0</v>
      </c>
      <c r="M35" s="30">
        <f t="shared" si="3"/>
        <v>30</v>
      </c>
      <c r="N35" s="30">
        <f t="shared" si="4"/>
        <v>0</v>
      </c>
      <c r="O35" s="30">
        <f t="shared" si="5"/>
        <v>0</v>
      </c>
      <c r="P35" s="30">
        <f t="shared" si="6"/>
        <v>0</v>
      </c>
    </row>
    <row r="36" spans="1:16" s="8" customFormat="1" ht="15.95" customHeight="1" x14ac:dyDescent="0.2">
      <c r="A36" s="21">
        <v>25</v>
      </c>
      <c r="B36" s="22" t="s">
        <v>999</v>
      </c>
      <c r="C36" s="23" t="s">
        <v>1000</v>
      </c>
      <c r="D36" s="24" t="s">
        <v>276</v>
      </c>
      <c r="E36" s="10"/>
      <c r="F36" s="29" t="str">
        <f t="shared" si="1"/>
        <v>Không XL</v>
      </c>
      <c r="G36" s="28">
        <f t="shared" si="0"/>
        <v>57</v>
      </c>
      <c r="H36" s="29" t="str">
        <f t="shared" si="2"/>
        <v>TB</v>
      </c>
      <c r="I36" s="41">
        <v>6.03</v>
      </c>
      <c r="J36" s="31"/>
      <c r="K36" s="30">
        <v>1</v>
      </c>
      <c r="L36" s="30">
        <v>0</v>
      </c>
      <c r="M36" s="30">
        <f t="shared" si="3"/>
        <v>52</v>
      </c>
      <c r="N36" s="30">
        <f t="shared" si="4"/>
        <v>5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1001</v>
      </c>
      <c r="C37" s="23" t="s">
        <v>95</v>
      </c>
      <c r="D37" s="24" t="s">
        <v>480</v>
      </c>
      <c r="E37" s="10"/>
      <c r="F37" s="29" t="str">
        <f t="shared" si="1"/>
        <v>Không XL</v>
      </c>
      <c r="G37" s="28">
        <v>0</v>
      </c>
      <c r="H37" s="29" t="str">
        <f t="shared" si="2"/>
        <v>Không XL</v>
      </c>
      <c r="I37" s="43">
        <v>0</v>
      </c>
      <c r="J37" s="31" t="s">
        <v>1118</v>
      </c>
      <c r="K37" s="30">
        <v>0</v>
      </c>
      <c r="L37" s="30">
        <v>0</v>
      </c>
      <c r="M37" s="30">
        <f t="shared" si="3"/>
        <v>30</v>
      </c>
      <c r="N37" s="30">
        <f t="shared" si="4"/>
        <v>0</v>
      </c>
      <c r="O37" s="30">
        <f t="shared" si="5"/>
        <v>0</v>
      </c>
      <c r="P37" s="30">
        <f t="shared" si="6"/>
        <v>0</v>
      </c>
    </row>
    <row r="38" spans="1:16" s="8" customFormat="1" ht="15.95" customHeight="1" x14ac:dyDescent="0.2">
      <c r="A38" s="21">
        <v>27</v>
      </c>
      <c r="B38" s="22" t="s">
        <v>1002</v>
      </c>
      <c r="C38" s="23" t="s">
        <v>298</v>
      </c>
      <c r="D38" s="24" t="s">
        <v>634</v>
      </c>
      <c r="E38" s="10"/>
      <c r="F38" s="29" t="str">
        <f t="shared" si="1"/>
        <v>Không XL</v>
      </c>
      <c r="G38" s="28">
        <f t="shared" si="0"/>
        <v>57</v>
      </c>
      <c r="H38" s="29" t="str">
        <f t="shared" si="2"/>
        <v>TB</v>
      </c>
      <c r="I38" s="41">
        <v>6.04</v>
      </c>
      <c r="J38" s="31"/>
      <c r="K38" s="30">
        <v>1</v>
      </c>
      <c r="L38" s="30">
        <v>0</v>
      </c>
      <c r="M38" s="30">
        <f t="shared" si="3"/>
        <v>52</v>
      </c>
      <c r="N38" s="30">
        <f t="shared" si="4"/>
        <v>5</v>
      </c>
      <c r="O38" s="30">
        <f t="shared" si="5"/>
        <v>0</v>
      </c>
      <c r="P38" s="30">
        <f t="shared" si="6"/>
        <v>0</v>
      </c>
    </row>
    <row r="39" spans="1:16" s="8" customFormat="1" ht="15.95" customHeight="1" x14ac:dyDescent="0.2">
      <c r="A39" s="21">
        <v>28</v>
      </c>
      <c r="B39" s="22" t="s">
        <v>1003</v>
      </c>
      <c r="C39" s="23" t="s">
        <v>1004</v>
      </c>
      <c r="D39" s="24" t="s">
        <v>164</v>
      </c>
      <c r="E39" s="10"/>
      <c r="F39" s="29" t="str">
        <f t="shared" si="1"/>
        <v>Không XL</v>
      </c>
      <c r="G39" s="28">
        <f t="shared" si="0"/>
        <v>56</v>
      </c>
      <c r="H39" s="29" t="str">
        <f t="shared" si="2"/>
        <v>TB</v>
      </c>
      <c r="I39" s="41">
        <v>6.88</v>
      </c>
      <c r="J39" s="31"/>
      <c r="K39" s="30">
        <v>0</v>
      </c>
      <c r="L39" s="30">
        <v>2</v>
      </c>
      <c r="M39" s="30">
        <f t="shared" si="3"/>
        <v>52</v>
      </c>
      <c r="N39" s="30">
        <f t="shared" si="4"/>
        <v>0</v>
      </c>
      <c r="O39" s="30">
        <f t="shared" si="5"/>
        <v>0</v>
      </c>
      <c r="P39" s="30">
        <f t="shared" si="6"/>
        <v>4</v>
      </c>
    </row>
    <row r="40" spans="1:16" s="8" customFormat="1" ht="15.95" customHeight="1" x14ac:dyDescent="0.2">
      <c r="A40" s="21">
        <v>29</v>
      </c>
      <c r="B40" s="22" t="s">
        <v>1005</v>
      </c>
      <c r="C40" s="23" t="s">
        <v>352</v>
      </c>
      <c r="D40" s="24" t="s">
        <v>169</v>
      </c>
      <c r="E40" s="10"/>
      <c r="F40" s="29" t="str">
        <f t="shared" si="1"/>
        <v>Không XL</v>
      </c>
      <c r="G40" s="28">
        <v>0</v>
      </c>
      <c r="H40" s="29" t="str">
        <f t="shared" si="2"/>
        <v>Không XL</v>
      </c>
      <c r="I40" s="43">
        <v>0</v>
      </c>
      <c r="J40" s="31" t="s">
        <v>1118</v>
      </c>
      <c r="K40" s="30">
        <v>0</v>
      </c>
      <c r="L40" s="30">
        <v>0</v>
      </c>
      <c r="M40" s="30">
        <f t="shared" si="3"/>
        <v>30</v>
      </c>
      <c r="N40" s="30">
        <f t="shared" si="4"/>
        <v>0</v>
      </c>
      <c r="O40" s="30">
        <f t="shared" si="5"/>
        <v>0</v>
      </c>
      <c r="P40" s="30">
        <f t="shared" si="6"/>
        <v>0</v>
      </c>
    </row>
    <row r="41" spans="1:16" ht="18" customHeight="1" x14ac:dyDescent="0.25">
      <c r="C41" s="62" t="s">
        <v>11</v>
      </c>
      <c r="D41" s="62"/>
      <c r="E41" s="62"/>
      <c r="F41" s="62"/>
      <c r="G41" s="62"/>
      <c r="H41" s="62"/>
      <c r="I41" s="62"/>
      <c r="J41" s="62"/>
    </row>
    <row r="42" spans="1:16" ht="17.100000000000001" customHeight="1" x14ac:dyDescent="0.25">
      <c r="C42" s="63" t="s">
        <v>12</v>
      </c>
      <c r="D42" s="11"/>
      <c r="E42" s="64" t="s">
        <v>6</v>
      </c>
      <c r="F42" s="65"/>
      <c r="G42" s="64" t="s">
        <v>7</v>
      </c>
      <c r="H42" s="65"/>
      <c r="I42" s="33"/>
      <c r="J42" s="63" t="s">
        <v>8</v>
      </c>
    </row>
    <row r="43" spans="1:16" s="8" customFormat="1" ht="17.100000000000001" customHeight="1" x14ac:dyDescent="0.2">
      <c r="C43" s="63"/>
      <c r="D43" s="12"/>
      <c r="E43" s="9" t="s">
        <v>13</v>
      </c>
      <c r="F43" s="13" t="s">
        <v>14</v>
      </c>
      <c r="G43" s="9" t="s">
        <v>13</v>
      </c>
      <c r="H43" s="13" t="s">
        <v>14</v>
      </c>
      <c r="I43" s="13"/>
      <c r="J43" s="63"/>
    </row>
    <row r="44" spans="1:16" ht="17.100000000000001" customHeight="1" x14ac:dyDescent="0.25">
      <c r="C44" s="14" t="s">
        <v>15</v>
      </c>
      <c r="D44" s="35"/>
      <c r="E44" s="15">
        <f>COUNTIF(F12:F40,"XS")</f>
        <v>0</v>
      </c>
      <c r="F44" s="16">
        <f>E44*100/$A$40</f>
        <v>0</v>
      </c>
      <c r="G44" s="15">
        <f>COUNTIF(H12:H40,"XS")</f>
        <v>0</v>
      </c>
      <c r="H44" s="16">
        <f>G44*100/$A$40</f>
        <v>0</v>
      </c>
      <c r="I44" s="16"/>
      <c r="J44" s="17"/>
    </row>
    <row r="45" spans="1:16" ht="17.100000000000001" customHeight="1" x14ac:dyDescent="0.25">
      <c r="C45" s="14" t="s">
        <v>16</v>
      </c>
      <c r="D45" s="35"/>
      <c r="E45" s="15">
        <f>COUNTIF(F12:F40,"Tốt")</f>
        <v>0</v>
      </c>
      <c r="F45" s="16">
        <f t="shared" ref="F45:F49" si="7">E45*100/$A$40</f>
        <v>0</v>
      </c>
      <c r="G45" s="15">
        <f>COUNTIF(H12:H40,"Tốt")</f>
        <v>1</v>
      </c>
      <c r="H45" s="16">
        <f t="shared" ref="H45:H49" si="8">G45*100/$A$40</f>
        <v>3.4482758620689653</v>
      </c>
      <c r="I45" s="16"/>
      <c r="J45" s="17"/>
    </row>
    <row r="46" spans="1:16" ht="17.100000000000001" customHeight="1" x14ac:dyDescent="0.25">
      <c r="C46" s="14" t="s">
        <v>17</v>
      </c>
      <c r="D46" s="35"/>
      <c r="E46" s="15">
        <f>COUNTIF(F12:F40,"Khá")</f>
        <v>0</v>
      </c>
      <c r="F46" s="16">
        <f t="shared" si="7"/>
        <v>0</v>
      </c>
      <c r="G46" s="15">
        <f>COUNTIF(H12:H40,"Khá")</f>
        <v>2</v>
      </c>
      <c r="H46" s="16">
        <f t="shared" si="8"/>
        <v>6.8965517241379306</v>
      </c>
      <c r="I46" s="16"/>
      <c r="J46" s="17"/>
    </row>
    <row r="47" spans="1:16" ht="17.100000000000001" customHeight="1" x14ac:dyDescent="0.25">
      <c r="C47" s="14" t="s">
        <v>18</v>
      </c>
      <c r="D47" s="35"/>
      <c r="E47" s="15">
        <f>COUNTIF(F12:F40,"TB")</f>
        <v>0</v>
      </c>
      <c r="F47" s="16">
        <f t="shared" si="7"/>
        <v>0</v>
      </c>
      <c r="G47" s="15">
        <f>COUNTIF(H12:H40,"TB")</f>
        <v>21</v>
      </c>
      <c r="H47" s="16">
        <f t="shared" si="8"/>
        <v>72.41379310344827</v>
      </c>
      <c r="I47" s="16"/>
      <c r="J47" s="17"/>
    </row>
    <row r="48" spans="1:16" ht="17.100000000000001" customHeight="1" x14ac:dyDescent="0.25">
      <c r="C48" s="14" t="s">
        <v>19</v>
      </c>
      <c r="D48" s="35"/>
      <c r="E48" s="15">
        <f>COUNTIF(F12:F40,"Yếu")</f>
        <v>0</v>
      </c>
      <c r="F48" s="16">
        <f t="shared" si="7"/>
        <v>0</v>
      </c>
      <c r="G48" s="15">
        <f>COUNTIF(H12:H40,"Yếu")</f>
        <v>1</v>
      </c>
      <c r="H48" s="16">
        <f t="shared" si="8"/>
        <v>3.4482758620689653</v>
      </c>
      <c r="I48" s="16"/>
      <c r="J48" s="17"/>
    </row>
    <row r="49" spans="1:10" ht="17.100000000000001" customHeight="1" x14ac:dyDescent="0.25">
      <c r="C49" s="14" t="s">
        <v>25</v>
      </c>
      <c r="D49" s="35"/>
      <c r="E49" s="15">
        <f>COUNTIF(F12:F40,"Không XL")</f>
        <v>29</v>
      </c>
      <c r="F49" s="16">
        <f t="shared" si="7"/>
        <v>100</v>
      </c>
      <c r="G49" s="15">
        <f>COUNTIF(H12:H40,"Không XL")</f>
        <v>4</v>
      </c>
      <c r="H49" s="16">
        <f t="shared" si="8"/>
        <v>13.793103448275861</v>
      </c>
      <c r="I49" s="16"/>
      <c r="J49" s="17"/>
    </row>
    <row r="50" spans="1:10" ht="9.9499999999999993" customHeight="1" x14ac:dyDescent="0.25">
      <c r="C50" s="18"/>
      <c r="D50" s="18"/>
      <c r="F50" s="19"/>
    </row>
    <row r="51" spans="1:10" ht="17.100000000000001" customHeight="1" x14ac:dyDescent="0.25">
      <c r="E51" s="66" t="s">
        <v>24</v>
      </c>
      <c r="F51" s="66"/>
      <c r="G51" s="66"/>
      <c r="H51" s="66"/>
      <c r="I51" s="66"/>
      <c r="J51" s="66"/>
    </row>
    <row r="52" spans="1:10" ht="17.100000000000001" customHeight="1" x14ac:dyDescent="0.25">
      <c r="A52" s="48" t="s">
        <v>27</v>
      </c>
      <c r="B52" s="48"/>
      <c r="C52" s="48"/>
      <c r="D52" s="48"/>
      <c r="E52" s="48"/>
      <c r="F52" s="48" t="s">
        <v>6</v>
      </c>
      <c r="G52" s="48"/>
      <c r="H52" s="48"/>
      <c r="I52" s="32"/>
      <c r="J52" s="20" t="s">
        <v>20</v>
      </c>
    </row>
    <row r="53" spans="1:10" ht="17.100000000000001" customHeight="1" x14ac:dyDescent="0.25"/>
    <row r="54" spans="1:10" ht="17.100000000000001" customHeight="1" x14ac:dyDescent="0.25"/>
    <row r="55" spans="1:10" ht="17.100000000000001" customHeight="1" x14ac:dyDescent="0.25"/>
    <row r="56" spans="1:10" ht="18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</sheetData>
  <sheetProtection algorithmName="SHA-512" hashValue="MyW40JA9Jx6a/NLyU6PFVo5N3p9LlFmQPSWerRsHWzdp/CjP8U2zAnpHBssGs9wpRKTfMIQ7e33/pSqiGWvFIw==" saltValue="0U85gqNVigr3N+C+mIUqiQ==" spinCount="100000" sheet="1" objects="1" scenarios="1"/>
  <mergeCells count="24">
    <mergeCell ref="A52:E52"/>
    <mergeCell ref="F52:H52"/>
    <mergeCell ref="C41:J41"/>
    <mergeCell ref="C42:C43"/>
    <mergeCell ref="E42:F42"/>
    <mergeCell ref="G42:H42"/>
    <mergeCell ref="J42:J43"/>
    <mergeCell ref="E51:J51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40">
    <cfRule type="cellIs" dxfId="27" priority="7" stopIfTrue="1" operator="equal">
      <formula>"SVG"</formula>
    </cfRule>
    <cfRule type="cellIs" dxfId="26" priority="8" stopIfTrue="1" operator="equal">
      <formula>"SVXS"</formula>
    </cfRule>
  </conditionalFormatting>
  <conditionalFormatting sqref="H12:H40">
    <cfRule type="cellIs" dxfId="25" priority="3" operator="equal">
      <formula>"Yếu"</formula>
    </cfRule>
    <cfRule type="cellIs" dxfId="24" priority="5" stopIfTrue="1" operator="equal">
      <formula>"SVG"</formula>
    </cfRule>
    <cfRule type="cellIs" dxfId="23" priority="6" stopIfTrue="1" operator="equal">
      <formula>"SVXS"</formula>
    </cfRule>
  </conditionalFormatting>
  <conditionalFormatting sqref="I12:I40">
    <cfRule type="cellIs" dxfId="22" priority="1" stopIfTrue="1" operator="lessThan">
      <formula>2</formula>
    </cfRule>
    <cfRule type="cellIs" dxfId="21" priority="2" stopIfTrue="1" operator="greaterThanOrEqual">
      <formula>7</formula>
    </cfRule>
  </conditionalFormatting>
  <conditionalFormatting sqref="O12:O40">
    <cfRule type="cellIs" dxfId="20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opLeftCell="A34" zoomScaleNormal="100" workbookViewId="0">
      <selection activeCell="V46" sqref="V4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1058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1007</v>
      </c>
      <c r="C12" s="23" t="s">
        <v>1008</v>
      </c>
      <c r="D12" s="24" t="s">
        <v>176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43" si="0">SUM(M12:P12)</f>
        <v>58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36">
        <v>7.25</v>
      </c>
      <c r="J12" s="31"/>
      <c r="K12" s="30">
        <v>1</v>
      </c>
      <c r="L12" s="30">
        <v>0</v>
      </c>
      <c r="M12" s="30">
        <f>IF(I12&gt;=9,55,IF(I12&gt;=8,54,IF(I12&gt;=7,53,IF(I12&gt;=6,52,IF(I12&gt;=5.5,51,IF(I12&gt;=4,50,IF(I12&gt;=3,40,30)))))))</f>
        <v>53</v>
      </c>
      <c r="N12" s="30">
        <f>IF(K12&lt;=5,K12*5,25)</f>
        <v>5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0</v>
      </c>
    </row>
    <row r="13" spans="1:21" s="8" customFormat="1" ht="15.95" customHeight="1" x14ac:dyDescent="0.2">
      <c r="A13" s="21">
        <v>2</v>
      </c>
      <c r="B13" s="22" t="s">
        <v>1009</v>
      </c>
      <c r="C13" s="23" t="s">
        <v>1010</v>
      </c>
      <c r="D13" s="24" t="s">
        <v>655</v>
      </c>
      <c r="E13" s="10"/>
      <c r="F13" s="29" t="str">
        <f t="shared" ref="F13:F43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59</v>
      </c>
      <c r="H13" s="29" t="str">
        <f t="shared" ref="H13:H43" si="2">IF(AND(G13&gt;=90),"XS",IF(AND(G13&gt;=80),"Tốt",IF(AND(G13&gt;=70),"Khá",IF(AND(G13&gt;=60),"TB",IF(AND(G13&gt;=50),"TB",IF(AND(G13&lt;50),IF(AND(G13&gt;0),"Yếu",IF(AND(G13=0),"Không XL"," "))))))))</f>
        <v>TB</v>
      </c>
      <c r="I13" s="37">
        <v>6.11</v>
      </c>
      <c r="J13" s="31"/>
      <c r="K13" s="30">
        <v>1</v>
      </c>
      <c r="L13" s="30">
        <v>1</v>
      </c>
      <c r="M13" s="30">
        <f t="shared" ref="M13:M43" si="3">IF(I13&gt;=9,55,IF(I13&gt;=8,54,IF(I13&gt;=7,53,IF(I13&gt;=6,52,IF(I13&gt;=5.5,51,IF(I13&gt;=4,50,IF(I13&gt;=3,40,30)))))))</f>
        <v>52</v>
      </c>
      <c r="N13" s="30">
        <f t="shared" ref="N13:N43" si="4">IF(K13&lt;=5,K13*5,25)</f>
        <v>5</v>
      </c>
      <c r="O13" s="30">
        <f t="shared" ref="O13:O43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43" si="6">IF(L13&lt;=5,L13*2,10)</f>
        <v>2</v>
      </c>
    </row>
    <row r="14" spans="1:21" s="8" customFormat="1" ht="15.95" customHeight="1" x14ac:dyDescent="0.2">
      <c r="A14" s="21">
        <v>3</v>
      </c>
      <c r="B14" s="22" t="s">
        <v>1011</v>
      </c>
      <c r="C14" s="23" t="s">
        <v>1012</v>
      </c>
      <c r="D14" s="24" t="s">
        <v>187</v>
      </c>
      <c r="E14" s="10"/>
      <c r="F14" s="29" t="str">
        <f t="shared" si="1"/>
        <v>Không XL</v>
      </c>
      <c r="G14" s="28">
        <f t="shared" si="0"/>
        <v>66</v>
      </c>
      <c r="H14" s="29" t="str">
        <f t="shared" si="2"/>
        <v>TB</v>
      </c>
      <c r="I14" s="36">
        <v>7.62</v>
      </c>
      <c r="J14" s="31" t="s">
        <v>1120</v>
      </c>
      <c r="K14" s="30">
        <v>1</v>
      </c>
      <c r="L14" s="30">
        <v>2</v>
      </c>
      <c r="M14" s="30">
        <f t="shared" si="3"/>
        <v>53</v>
      </c>
      <c r="N14" s="30">
        <f t="shared" si="4"/>
        <v>5</v>
      </c>
      <c r="O14" s="30">
        <f t="shared" si="5"/>
        <v>4</v>
      </c>
      <c r="P14" s="30">
        <f t="shared" si="6"/>
        <v>4</v>
      </c>
    </row>
    <row r="15" spans="1:21" s="8" customFormat="1" ht="15.95" customHeight="1" x14ac:dyDescent="0.2">
      <c r="A15" s="21">
        <v>4</v>
      </c>
      <c r="B15" s="22" t="s">
        <v>1013</v>
      </c>
      <c r="C15" s="23" t="s">
        <v>121</v>
      </c>
      <c r="D15" s="24" t="s">
        <v>49</v>
      </c>
      <c r="E15" s="10"/>
      <c r="F15" s="29" t="str">
        <f t="shared" si="1"/>
        <v>Không XL</v>
      </c>
      <c r="G15" s="28">
        <f t="shared" si="0"/>
        <v>51</v>
      </c>
      <c r="H15" s="29" t="str">
        <f t="shared" si="2"/>
        <v>TB</v>
      </c>
      <c r="I15" s="37">
        <v>5.91</v>
      </c>
      <c r="J15" s="31"/>
      <c r="K15" s="30">
        <v>0</v>
      </c>
      <c r="L15" s="30">
        <v>0</v>
      </c>
      <c r="M15" s="30">
        <f t="shared" si="3"/>
        <v>51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1014</v>
      </c>
      <c r="C16" s="23" t="s">
        <v>1015</v>
      </c>
      <c r="D16" s="24" t="s">
        <v>54</v>
      </c>
      <c r="E16" s="10"/>
      <c r="F16" s="29" t="str">
        <f t="shared" si="1"/>
        <v>Không XL</v>
      </c>
      <c r="G16" s="28">
        <f t="shared" si="0"/>
        <v>52</v>
      </c>
      <c r="H16" s="29" t="str">
        <f t="shared" si="2"/>
        <v>TB</v>
      </c>
      <c r="I16" s="37">
        <v>6.79</v>
      </c>
      <c r="J16" s="31"/>
      <c r="K16" s="30">
        <v>0</v>
      </c>
      <c r="L16" s="30">
        <v>0</v>
      </c>
      <c r="M16" s="30">
        <f t="shared" si="3"/>
        <v>52</v>
      </c>
      <c r="N16" s="30">
        <f t="shared" si="4"/>
        <v>0</v>
      </c>
      <c r="O16" s="30">
        <f t="shared" si="5"/>
        <v>0</v>
      </c>
      <c r="P16" s="30">
        <f t="shared" si="6"/>
        <v>0</v>
      </c>
    </row>
    <row r="17" spans="1:16" s="8" customFormat="1" ht="15.95" customHeight="1" x14ac:dyDescent="0.2">
      <c r="A17" s="21">
        <v>6</v>
      </c>
      <c r="B17" s="22" t="s">
        <v>1016</v>
      </c>
      <c r="C17" s="23" t="s">
        <v>1017</v>
      </c>
      <c r="D17" s="24" t="s">
        <v>54</v>
      </c>
      <c r="E17" s="10"/>
      <c r="F17" s="29" t="str">
        <f t="shared" si="1"/>
        <v>Không XL</v>
      </c>
      <c r="G17" s="28">
        <f t="shared" si="0"/>
        <v>57</v>
      </c>
      <c r="H17" s="29" t="str">
        <f t="shared" si="2"/>
        <v>TB</v>
      </c>
      <c r="I17" s="37">
        <v>6.69</v>
      </c>
      <c r="J17" s="31"/>
      <c r="K17" s="30">
        <v>1</v>
      </c>
      <c r="L17" s="30">
        <v>0</v>
      </c>
      <c r="M17" s="30">
        <f t="shared" si="3"/>
        <v>52</v>
      </c>
      <c r="N17" s="30">
        <f t="shared" si="4"/>
        <v>5</v>
      </c>
      <c r="O17" s="30">
        <f t="shared" si="5"/>
        <v>0</v>
      </c>
      <c r="P17" s="30">
        <f t="shared" si="6"/>
        <v>0</v>
      </c>
    </row>
    <row r="18" spans="1:16" s="8" customFormat="1" ht="15.95" customHeight="1" x14ac:dyDescent="0.2">
      <c r="A18" s="21">
        <v>7</v>
      </c>
      <c r="B18" s="22" t="s">
        <v>1018</v>
      </c>
      <c r="C18" s="23" t="s">
        <v>527</v>
      </c>
      <c r="D18" s="24" t="s">
        <v>1019</v>
      </c>
      <c r="E18" s="10"/>
      <c r="F18" s="29" t="str">
        <f t="shared" si="1"/>
        <v>Không XL</v>
      </c>
      <c r="G18" s="28">
        <v>0</v>
      </c>
      <c r="H18" s="29" t="str">
        <f t="shared" si="2"/>
        <v>Không XL</v>
      </c>
      <c r="I18" s="38">
        <v>1.7</v>
      </c>
      <c r="J18" s="31" t="s">
        <v>1118</v>
      </c>
      <c r="K18" s="30">
        <v>1</v>
      </c>
      <c r="L18" s="30">
        <v>1</v>
      </c>
      <c r="M18" s="30">
        <f t="shared" si="3"/>
        <v>30</v>
      </c>
      <c r="N18" s="30">
        <f t="shared" si="4"/>
        <v>5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1020</v>
      </c>
      <c r="C19" s="23" t="s">
        <v>1021</v>
      </c>
      <c r="D19" s="24" t="s">
        <v>60</v>
      </c>
      <c r="E19" s="10"/>
      <c r="F19" s="29" t="str">
        <f t="shared" si="1"/>
        <v>Không XL</v>
      </c>
      <c r="G19" s="28">
        <f t="shared" si="0"/>
        <v>60</v>
      </c>
      <c r="H19" s="29" t="str">
        <f t="shared" si="2"/>
        <v>TB</v>
      </c>
      <c r="I19" s="36">
        <v>7.18</v>
      </c>
      <c r="J19" s="31"/>
      <c r="K19" s="30">
        <v>1</v>
      </c>
      <c r="L19" s="30">
        <v>1</v>
      </c>
      <c r="M19" s="30">
        <f t="shared" si="3"/>
        <v>53</v>
      </c>
      <c r="N19" s="30">
        <f t="shared" si="4"/>
        <v>5</v>
      </c>
      <c r="O19" s="30">
        <f t="shared" si="5"/>
        <v>0</v>
      </c>
      <c r="P19" s="30">
        <f t="shared" si="6"/>
        <v>2</v>
      </c>
    </row>
    <row r="20" spans="1:16" s="8" customFormat="1" ht="15.95" customHeight="1" x14ac:dyDescent="0.2">
      <c r="A20" s="21">
        <v>9</v>
      </c>
      <c r="B20" s="22" t="s">
        <v>1022</v>
      </c>
      <c r="C20" s="23" t="s">
        <v>1023</v>
      </c>
      <c r="D20" s="24" t="s">
        <v>211</v>
      </c>
      <c r="E20" s="10"/>
      <c r="F20" s="29" t="str">
        <f t="shared" si="1"/>
        <v>Không XL</v>
      </c>
      <c r="G20" s="28">
        <f t="shared" si="0"/>
        <v>53</v>
      </c>
      <c r="H20" s="29" t="str">
        <f t="shared" si="2"/>
        <v>TB</v>
      </c>
      <c r="I20" s="37">
        <v>5.77</v>
      </c>
      <c r="J20" s="31"/>
      <c r="K20" s="30">
        <v>0</v>
      </c>
      <c r="L20" s="30">
        <v>1</v>
      </c>
      <c r="M20" s="30">
        <f t="shared" si="3"/>
        <v>51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5.95" customHeight="1" x14ac:dyDescent="0.2">
      <c r="A21" s="21">
        <v>10</v>
      </c>
      <c r="B21" s="22" t="s">
        <v>1024</v>
      </c>
      <c r="C21" s="23" t="s">
        <v>121</v>
      </c>
      <c r="D21" s="24" t="s">
        <v>213</v>
      </c>
      <c r="E21" s="10"/>
      <c r="F21" s="29" t="str">
        <f t="shared" si="1"/>
        <v>Không XL</v>
      </c>
      <c r="G21" s="28">
        <f t="shared" si="0"/>
        <v>50</v>
      </c>
      <c r="H21" s="29" t="str">
        <f t="shared" si="2"/>
        <v>TB</v>
      </c>
      <c r="I21" s="37">
        <v>5.25</v>
      </c>
      <c r="J21" s="31" t="s">
        <v>1116</v>
      </c>
      <c r="K21" s="30">
        <v>0</v>
      </c>
      <c r="L21" s="30">
        <v>0</v>
      </c>
      <c r="M21" s="30">
        <f t="shared" si="3"/>
        <v>50</v>
      </c>
      <c r="N21" s="30">
        <f t="shared" si="4"/>
        <v>0</v>
      </c>
      <c r="O21" s="30">
        <f t="shared" si="5"/>
        <v>0</v>
      </c>
      <c r="P21" s="30">
        <f t="shared" si="6"/>
        <v>0</v>
      </c>
    </row>
    <row r="22" spans="1:16" s="8" customFormat="1" ht="15.95" customHeight="1" x14ac:dyDescent="0.2">
      <c r="A22" s="21">
        <v>11</v>
      </c>
      <c r="B22" s="22" t="s">
        <v>1025</v>
      </c>
      <c r="C22" s="23" t="s">
        <v>423</v>
      </c>
      <c r="D22" s="24" t="s">
        <v>323</v>
      </c>
      <c r="E22" s="10"/>
      <c r="F22" s="29" t="str">
        <f t="shared" si="1"/>
        <v>Không XL</v>
      </c>
      <c r="G22" s="28">
        <f t="shared" si="0"/>
        <v>57</v>
      </c>
      <c r="H22" s="29" t="str">
        <f t="shared" si="2"/>
        <v>TB</v>
      </c>
      <c r="I22" s="36">
        <v>7.04</v>
      </c>
      <c r="J22" s="31" t="s">
        <v>1120</v>
      </c>
      <c r="K22" s="30">
        <v>0</v>
      </c>
      <c r="L22" s="30">
        <v>0</v>
      </c>
      <c r="M22" s="30">
        <f t="shared" si="3"/>
        <v>53</v>
      </c>
      <c r="N22" s="30">
        <f t="shared" si="4"/>
        <v>0</v>
      </c>
      <c r="O22" s="30">
        <f t="shared" si="5"/>
        <v>4</v>
      </c>
      <c r="P22" s="30">
        <f t="shared" si="6"/>
        <v>0</v>
      </c>
    </row>
    <row r="23" spans="1:16" s="8" customFormat="1" ht="15.95" customHeight="1" x14ac:dyDescent="0.2">
      <c r="A23" s="21">
        <v>12</v>
      </c>
      <c r="B23" s="22" t="s">
        <v>1026</v>
      </c>
      <c r="C23" s="23" t="s">
        <v>1027</v>
      </c>
      <c r="D23" s="24" t="s">
        <v>225</v>
      </c>
      <c r="E23" s="10"/>
      <c r="F23" s="29" t="str">
        <f t="shared" si="1"/>
        <v>Không XL</v>
      </c>
      <c r="G23" s="28">
        <f t="shared" si="0"/>
        <v>57</v>
      </c>
      <c r="H23" s="29" t="str">
        <f t="shared" si="2"/>
        <v>TB</v>
      </c>
      <c r="I23" s="37">
        <v>6.14</v>
      </c>
      <c r="J23" s="31"/>
      <c r="K23" s="30">
        <v>1</v>
      </c>
      <c r="L23" s="30">
        <v>0</v>
      </c>
      <c r="M23" s="30">
        <f t="shared" si="3"/>
        <v>52</v>
      </c>
      <c r="N23" s="30">
        <f t="shared" si="4"/>
        <v>5</v>
      </c>
      <c r="O23" s="30">
        <f t="shared" si="5"/>
        <v>0</v>
      </c>
      <c r="P23" s="30">
        <f t="shared" si="6"/>
        <v>0</v>
      </c>
    </row>
    <row r="24" spans="1:16" s="8" customFormat="1" ht="15.95" customHeight="1" x14ac:dyDescent="0.2">
      <c r="A24" s="21">
        <v>13</v>
      </c>
      <c r="B24" s="22" t="s">
        <v>1028</v>
      </c>
      <c r="C24" s="23" t="s">
        <v>1029</v>
      </c>
      <c r="D24" s="24" t="s">
        <v>81</v>
      </c>
      <c r="E24" s="10"/>
      <c r="F24" s="29" t="str">
        <f t="shared" si="1"/>
        <v>Không XL</v>
      </c>
      <c r="G24" s="28">
        <f t="shared" si="0"/>
        <v>53</v>
      </c>
      <c r="H24" s="29" t="str">
        <f t="shared" si="2"/>
        <v>TB</v>
      </c>
      <c r="I24" s="36">
        <v>7.04</v>
      </c>
      <c r="J24" s="31"/>
      <c r="K24" s="30">
        <v>0</v>
      </c>
      <c r="L24" s="30">
        <v>0</v>
      </c>
      <c r="M24" s="30">
        <f t="shared" si="3"/>
        <v>53</v>
      </c>
      <c r="N24" s="30">
        <f t="shared" si="4"/>
        <v>0</v>
      </c>
      <c r="O24" s="30">
        <f t="shared" si="5"/>
        <v>0</v>
      </c>
      <c r="P24" s="30">
        <f t="shared" si="6"/>
        <v>0</v>
      </c>
    </row>
    <row r="25" spans="1:16" s="8" customFormat="1" ht="15.95" customHeight="1" x14ac:dyDescent="0.2">
      <c r="A25" s="21">
        <v>14</v>
      </c>
      <c r="B25" s="22" t="s">
        <v>1030</v>
      </c>
      <c r="C25" s="23" t="s">
        <v>1031</v>
      </c>
      <c r="D25" s="24" t="s">
        <v>439</v>
      </c>
      <c r="E25" s="10"/>
      <c r="F25" s="29" t="str">
        <f t="shared" si="1"/>
        <v>Không XL</v>
      </c>
      <c r="G25" s="28">
        <f t="shared" si="0"/>
        <v>57</v>
      </c>
      <c r="H25" s="29" t="str">
        <f t="shared" si="2"/>
        <v>TB</v>
      </c>
      <c r="I25" s="37">
        <v>6.72</v>
      </c>
      <c r="J25" s="31"/>
      <c r="K25" s="30">
        <v>1</v>
      </c>
      <c r="L25" s="30">
        <v>0</v>
      </c>
      <c r="M25" s="30">
        <f t="shared" si="3"/>
        <v>52</v>
      </c>
      <c r="N25" s="30">
        <f t="shared" si="4"/>
        <v>5</v>
      </c>
      <c r="O25" s="30">
        <f t="shared" si="5"/>
        <v>0</v>
      </c>
      <c r="P25" s="30">
        <f t="shared" si="6"/>
        <v>0</v>
      </c>
    </row>
    <row r="26" spans="1:16" s="8" customFormat="1" ht="15.95" customHeight="1" x14ac:dyDescent="0.2">
      <c r="A26" s="21">
        <v>15</v>
      </c>
      <c r="B26" s="22" t="s">
        <v>1032</v>
      </c>
      <c r="C26" s="23" t="s">
        <v>1033</v>
      </c>
      <c r="D26" s="24" t="s">
        <v>93</v>
      </c>
      <c r="E26" s="10"/>
      <c r="F26" s="29" t="str">
        <f t="shared" si="1"/>
        <v>Không XL</v>
      </c>
      <c r="G26" s="39">
        <f>SUM(M26:P26)+1</f>
        <v>70</v>
      </c>
      <c r="H26" s="29" t="str">
        <f t="shared" si="2"/>
        <v>Khá</v>
      </c>
      <c r="I26" s="36">
        <v>7.53</v>
      </c>
      <c r="J26" s="31"/>
      <c r="K26" s="30">
        <v>2</v>
      </c>
      <c r="L26" s="30">
        <v>3</v>
      </c>
      <c r="M26" s="30">
        <f t="shared" si="3"/>
        <v>53</v>
      </c>
      <c r="N26" s="30">
        <f t="shared" si="4"/>
        <v>10</v>
      </c>
      <c r="O26" s="30">
        <f t="shared" si="5"/>
        <v>0</v>
      </c>
      <c r="P26" s="30">
        <f t="shared" si="6"/>
        <v>6</v>
      </c>
    </row>
    <row r="27" spans="1:16" s="8" customFormat="1" ht="15.95" customHeight="1" x14ac:dyDescent="0.2">
      <c r="A27" s="21">
        <v>16</v>
      </c>
      <c r="B27" s="22" t="s">
        <v>1034</v>
      </c>
      <c r="C27" s="23" t="s">
        <v>1035</v>
      </c>
      <c r="D27" s="24" t="s">
        <v>240</v>
      </c>
      <c r="E27" s="10"/>
      <c r="F27" s="29" t="str">
        <f t="shared" si="1"/>
        <v>Không XL</v>
      </c>
      <c r="G27" s="28">
        <f t="shared" si="0"/>
        <v>53</v>
      </c>
      <c r="H27" s="29" t="str">
        <f t="shared" si="2"/>
        <v>TB</v>
      </c>
      <c r="I27" s="36">
        <v>7.06</v>
      </c>
      <c r="J27" s="31"/>
      <c r="K27" s="30">
        <v>0</v>
      </c>
      <c r="L27" s="30">
        <v>0</v>
      </c>
      <c r="M27" s="30">
        <f t="shared" si="3"/>
        <v>53</v>
      </c>
      <c r="N27" s="30">
        <f t="shared" si="4"/>
        <v>0</v>
      </c>
      <c r="O27" s="30">
        <f t="shared" si="5"/>
        <v>0</v>
      </c>
      <c r="P27" s="30">
        <f t="shared" si="6"/>
        <v>0</v>
      </c>
    </row>
    <row r="28" spans="1:16" s="8" customFormat="1" ht="15.95" customHeight="1" x14ac:dyDescent="0.2">
      <c r="A28" s="21">
        <v>17</v>
      </c>
      <c r="B28" s="22" t="s">
        <v>1036</v>
      </c>
      <c r="C28" s="23" t="s">
        <v>1037</v>
      </c>
      <c r="D28" s="24" t="s">
        <v>99</v>
      </c>
      <c r="E28" s="10"/>
      <c r="F28" s="29" t="str">
        <f t="shared" si="1"/>
        <v>Không XL</v>
      </c>
      <c r="G28" s="28">
        <f t="shared" si="0"/>
        <v>68</v>
      </c>
      <c r="H28" s="29" t="str">
        <f t="shared" si="2"/>
        <v>TB</v>
      </c>
      <c r="I28" s="36">
        <v>7.48</v>
      </c>
      <c r="J28" s="31" t="s">
        <v>1120</v>
      </c>
      <c r="K28" s="30">
        <v>1</v>
      </c>
      <c r="L28" s="30">
        <v>3</v>
      </c>
      <c r="M28" s="30">
        <f t="shared" si="3"/>
        <v>53</v>
      </c>
      <c r="N28" s="30">
        <f t="shared" si="4"/>
        <v>5</v>
      </c>
      <c r="O28" s="30">
        <f t="shared" si="5"/>
        <v>4</v>
      </c>
      <c r="P28" s="30">
        <f t="shared" si="6"/>
        <v>6</v>
      </c>
    </row>
    <row r="29" spans="1:16" s="8" customFormat="1" ht="15.95" customHeight="1" x14ac:dyDescent="0.2">
      <c r="A29" s="21">
        <v>18</v>
      </c>
      <c r="B29" s="22" t="s">
        <v>1038</v>
      </c>
      <c r="C29" s="23" t="s">
        <v>620</v>
      </c>
      <c r="D29" s="24" t="s">
        <v>250</v>
      </c>
      <c r="E29" s="10"/>
      <c r="F29" s="29" t="str">
        <f t="shared" si="1"/>
        <v>Không XL</v>
      </c>
      <c r="G29" s="28">
        <f t="shared" si="0"/>
        <v>52</v>
      </c>
      <c r="H29" s="29" t="str">
        <f t="shared" si="2"/>
        <v>TB</v>
      </c>
      <c r="I29" s="37">
        <v>6.93</v>
      </c>
      <c r="J29" s="31"/>
      <c r="K29" s="30">
        <v>0</v>
      </c>
      <c r="L29" s="30">
        <v>0</v>
      </c>
      <c r="M29" s="30">
        <f t="shared" si="3"/>
        <v>52</v>
      </c>
      <c r="N29" s="30">
        <f t="shared" si="4"/>
        <v>0</v>
      </c>
      <c r="O29" s="30">
        <f t="shared" si="5"/>
        <v>0</v>
      </c>
      <c r="P29" s="30">
        <f t="shared" si="6"/>
        <v>0</v>
      </c>
    </row>
    <row r="30" spans="1:16" s="8" customFormat="1" ht="15.95" customHeight="1" x14ac:dyDescent="0.2">
      <c r="A30" s="21">
        <v>19</v>
      </c>
      <c r="B30" s="22" t="s">
        <v>1039</v>
      </c>
      <c r="C30" s="23" t="s">
        <v>447</v>
      </c>
      <c r="D30" s="24" t="s">
        <v>114</v>
      </c>
      <c r="E30" s="10"/>
      <c r="F30" s="29" t="str">
        <f t="shared" si="1"/>
        <v>Không XL</v>
      </c>
      <c r="G30" s="28">
        <f t="shared" si="0"/>
        <v>54</v>
      </c>
      <c r="H30" s="29" t="str">
        <f t="shared" si="2"/>
        <v>TB</v>
      </c>
      <c r="I30" s="37">
        <v>6.58</v>
      </c>
      <c r="J30" s="31"/>
      <c r="K30" s="30">
        <v>0</v>
      </c>
      <c r="L30" s="30">
        <v>1</v>
      </c>
      <c r="M30" s="30">
        <f t="shared" si="3"/>
        <v>52</v>
      </c>
      <c r="N30" s="30">
        <f t="shared" si="4"/>
        <v>0</v>
      </c>
      <c r="O30" s="30">
        <f t="shared" si="5"/>
        <v>0</v>
      </c>
      <c r="P30" s="30">
        <f t="shared" si="6"/>
        <v>2</v>
      </c>
    </row>
    <row r="31" spans="1:16" s="8" customFormat="1" ht="15.95" customHeight="1" x14ac:dyDescent="0.2">
      <c r="A31" s="21">
        <v>20</v>
      </c>
      <c r="B31" s="22" t="s">
        <v>1040</v>
      </c>
      <c r="C31" s="23" t="s">
        <v>1041</v>
      </c>
      <c r="D31" s="24" t="s">
        <v>367</v>
      </c>
      <c r="E31" s="10"/>
      <c r="F31" s="29" t="str">
        <f t="shared" si="1"/>
        <v>Không XL</v>
      </c>
      <c r="G31" s="28">
        <v>40</v>
      </c>
      <c r="H31" s="29" t="str">
        <f t="shared" si="2"/>
        <v>Yếu</v>
      </c>
      <c r="I31" s="37">
        <v>2.89</v>
      </c>
      <c r="J31" s="31"/>
      <c r="K31" s="30">
        <v>0</v>
      </c>
      <c r="L31" s="30">
        <v>0</v>
      </c>
      <c r="M31" s="30">
        <f t="shared" si="3"/>
        <v>30</v>
      </c>
      <c r="N31" s="30">
        <f t="shared" si="4"/>
        <v>0</v>
      </c>
      <c r="O31" s="30">
        <f t="shared" si="5"/>
        <v>0</v>
      </c>
      <c r="P31" s="30">
        <f t="shared" si="6"/>
        <v>0</v>
      </c>
    </row>
    <row r="32" spans="1:16" s="8" customFormat="1" ht="15.95" customHeight="1" x14ac:dyDescent="0.2">
      <c r="A32" s="21">
        <v>21</v>
      </c>
      <c r="B32" s="22" t="s">
        <v>1042</v>
      </c>
      <c r="C32" s="23" t="s">
        <v>527</v>
      </c>
      <c r="D32" s="24" t="s">
        <v>790</v>
      </c>
      <c r="E32" s="10"/>
      <c r="F32" s="29" t="str">
        <f t="shared" si="1"/>
        <v>Không XL</v>
      </c>
      <c r="G32" s="28">
        <f t="shared" si="0"/>
        <v>60</v>
      </c>
      <c r="H32" s="29" t="str">
        <f t="shared" si="2"/>
        <v>TB</v>
      </c>
      <c r="I32" s="37">
        <v>5.59</v>
      </c>
      <c r="J32" s="31" t="s">
        <v>1120</v>
      </c>
      <c r="K32" s="30">
        <v>1</v>
      </c>
      <c r="L32" s="30">
        <v>0</v>
      </c>
      <c r="M32" s="30">
        <f t="shared" si="3"/>
        <v>51</v>
      </c>
      <c r="N32" s="30">
        <f t="shared" si="4"/>
        <v>5</v>
      </c>
      <c r="O32" s="30">
        <f t="shared" si="5"/>
        <v>4</v>
      </c>
      <c r="P32" s="30">
        <f t="shared" si="6"/>
        <v>0</v>
      </c>
    </row>
    <row r="33" spans="1:16" s="8" customFormat="1" ht="15.95" customHeight="1" x14ac:dyDescent="0.2">
      <c r="A33" s="21">
        <v>22</v>
      </c>
      <c r="B33" s="22" t="s">
        <v>1043</v>
      </c>
      <c r="C33" s="23" t="s">
        <v>836</v>
      </c>
      <c r="D33" s="24" t="s">
        <v>136</v>
      </c>
      <c r="E33" s="10"/>
      <c r="F33" s="29" t="str">
        <f t="shared" si="1"/>
        <v>Không XL</v>
      </c>
      <c r="G33" s="39">
        <f>SUM(M33:P33)+1</f>
        <v>70</v>
      </c>
      <c r="H33" s="29" t="str">
        <f t="shared" si="2"/>
        <v>Khá</v>
      </c>
      <c r="I33" s="36">
        <v>8.44</v>
      </c>
      <c r="J33" s="31"/>
      <c r="K33" s="30">
        <v>1</v>
      </c>
      <c r="L33" s="30">
        <v>6</v>
      </c>
      <c r="M33" s="30">
        <f t="shared" si="3"/>
        <v>54</v>
      </c>
      <c r="N33" s="30">
        <f t="shared" si="4"/>
        <v>5</v>
      </c>
      <c r="O33" s="30">
        <f t="shared" si="5"/>
        <v>0</v>
      </c>
      <c r="P33" s="30">
        <f t="shared" si="6"/>
        <v>10</v>
      </c>
    </row>
    <row r="34" spans="1:16" s="8" customFormat="1" ht="15.95" customHeight="1" x14ac:dyDescent="0.2">
      <c r="A34" s="21">
        <v>23</v>
      </c>
      <c r="B34" s="22" t="s">
        <v>1044</v>
      </c>
      <c r="C34" s="23" t="s">
        <v>1045</v>
      </c>
      <c r="D34" s="24" t="s">
        <v>264</v>
      </c>
      <c r="E34" s="10"/>
      <c r="F34" s="29" t="str">
        <f t="shared" si="1"/>
        <v>Không XL</v>
      </c>
      <c r="G34" s="28">
        <f t="shared" si="0"/>
        <v>52</v>
      </c>
      <c r="H34" s="29" t="str">
        <f t="shared" si="2"/>
        <v>TB</v>
      </c>
      <c r="I34" s="37">
        <v>6.4</v>
      </c>
      <c r="J34" s="31"/>
      <c r="K34" s="30">
        <v>0</v>
      </c>
      <c r="L34" s="30">
        <v>0</v>
      </c>
      <c r="M34" s="30">
        <f t="shared" si="3"/>
        <v>52</v>
      </c>
      <c r="N34" s="30">
        <f t="shared" si="4"/>
        <v>0</v>
      </c>
      <c r="O34" s="30">
        <f t="shared" si="5"/>
        <v>0</v>
      </c>
      <c r="P34" s="30">
        <f t="shared" si="6"/>
        <v>0</v>
      </c>
    </row>
    <row r="35" spans="1:16" s="8" customFormat="1" ht="15.95" customHeight="1" x14ac:dyDescent="0.2">
      <c r="A35" s="21">
        <v>24</v>
      </c>
      <c r="B35" s="22" t="s">
        <v>1046</v>
      </c>
      <c r="C35" s="23" t="s">
        <v>369</v>
      </c>
      <c r="D35" s="24" t="s">
        <v>267</v>
      </c>
      <c r="E35" s="10"/>
      <c r="F35" s="29" t="str">
        <f t="shared" si="1"/>
        <v>Không XL</v>
      </c>
      <c r="G35" s="28">
        <f t="shared" si="0"/>
        <v>57</v>
      </c>
      <c r="H35" s="29" t="str">
        <f t="shared" si="2"/>
        <v>TB</v>
      </c>
      <c r="I35" s="37">
        <v>6.15</v>
      </c>
      <c r="J35" s="31"/>
      <c r="K35" s="30">
        <v>1</v>
      </c>
      <c r="L35" s="30">
        <v>0</v>
      </c>
      <c r="M35" s="30">
        <f t="shared" si="3"/>
        <v>52</v>
      </c>
      <c r="N35" s="30">
        <f t="shared" si="4"/>
        <v>5</v>
      </c>
      <c r="O35" s="30">
        <f t="shared" si="5"/>
        <v>0</v>
      </c>
      <c r="P35" s="30">
        <f t="shared" si="6"/>
        <v>0</v>
      </c>
    </row>
    <row r="36" spans="1:16" s="8" customFormat="1" ht="15.95" customHeight="1" x14ac:dyDescent="0.2">
      <c r="A36" s="21">
        <v>25</v>
      </c>
      <c r="B36" s="22" t="s">
        <v>1047</v>
      </c>
      <c r="C36" s="23" t="s">
        <v>121</v>
      </c>
      <c r="D36" s="24" t="s">
        <v>948</v>
      </c>
      <c r="E36" s="10"/>
      <c r="F36" s="29" t="str">
        <f t="shared" si="1"/>
        <v>Không XL</v>
      </c>
      <c r="G36" s="28">
        <f t="shared" si="0"/>
        <v>52</v>
      </c>
      <c r="H36" s="29" t="str">
        <f t="shared" si="2"/>
        <v>TB</v>
      </c>
      <c r="I36" s="37">
        <v>6.84</v>
      </c>
      <c r="J36" s="31"/>
      <c r="K36" s="30">
        <v>0</v>
      </c>
      <c r="L36" s="30">
        <v>0</v>
      </c>
      <c r="M36" s="30">
        <f t="shared" si="3"/>
        <v>52</v>
      </c>
      <c r="N36" s="30">
        <f t="shared" si="4"/>
        <v>0</v>
      </c>
      <c r="O36" s="30">
        <f t="shared" si="5"/>
        <v>0</v>
      </c>
      <c r="P36" s="30">
        <f t="shared" si="6"/>
        <v>0</v>
      </c>
    </row>
    <row r="37" spans="1:16" s="8" customFormat="1" ht="15.95" customHeight="1" x14ac:dyDescent="0.2">
      <c r="A37" s="21">
        <v>26</v>
      </c>
      <c r="B37" s="22" t="s">
        <v>1048</v>
      </c>
      <c r="C37" s="23" t="s">
        <v>121</v>
      </c>
      <c r="D37" s="24" t="s">
        <v>276</v>
      </c>
      <c r="E37" s="10"/>
      <c r="F37" s="29" t="str">
        <f t="shared" si="1"/>
        <v>Không XL</v>
      </c>
      <c r="G37" s="28">
        <f t="shared" si="0"/>
        <v>64</v>
      </c>
      <c r="H37" s="29" t="str">
        <f t="shared" si="2"/>
        <v>TB</v>
      </c>
      <c r="I37" s="36">
        <v>7.18</v>
      </c>
      <c r="J37" s="31"/>
      <c r="K37" s="30">
        <v>1</v>
      </c>
      <c r="L37" s="30">
        <v>3</v>
      </c>
      <c r="M37" s="30">
        <f t="shared" si="3"/>
        <v>53</v>
      </c>
      <c r="N37" s="30">
        <f t="shared" si="4"/>
        <v>5</v>
      </c>
      <c r="O37" s="30">
        <f t="shared" si="5"/>
        <v>0</v>
      </c>
      <c r="P37" s="30">
        <f t="shared" si="6"/>
        <v>6</v>
      </c>
    </row>
    <row r="38" spans="1:16" s="8" customFormat="1" ht="15.95" customHeight="1" x14ac:dyDescent="0.2">
      <c r="A38" s="21">
        <v>27</v>
      </c>
      <c r="B38" s="22" t="s">
        <v>1049</v>
      </c>
      <c r="C38" s="23" t="s">
        <v>1050</v>
      </c>
      <c r="D38" s="24" t="s">
        <v>1051</v>
      </c>
      <c r="E38" s="10"/>
      <c r="F38" s="29" t="str">
        <f t="shared" si="1"/>
        <v>Không XL</v>
      </c>
      <c r="G38" s="28">
        <f t="shared" si="0"/>
        <v>58</v>
      </c>
      <c r="H38" s="29" t="str">
        <f t="shared" si="2"/>
        <v>TB</v>
      </c>
      <c r="I38" s="36">
        <v>7.18</v>
      </c>
      <c r="J38" s="31"/>
      <c r="K38" s="30">
        <v>1</v>
      </c>
      <c r="L38" s="30">
        <v>0</v>
      </c>
      <c r="M38" s="30">
        <f t="shared" si="3"/>
        <v>53</v>
      </c>
      <c r="N38" s="30">
        <f t="shared" si="4"/>
        <v>5</v>
      </c>
      <c r="O38" s="30">
        <f t="shared" si="5"/>
        <v>0</v>
      </c>
      <c r="P38" s="30">
        <f t="shared" si="6"/>
        <v>0</v>
      </c>
    </row>
    <row r="39" spans="1:16" s="8" customFormat="1" ht="15.95" customHeight="1" x14ac:dyDescent="0.2">
      <c r="A39" s="21">
        <v>28</v>
      </c>
      <c r="B39" s="22" t="s">
        <v>1052</v>
      </c>
      <c r="C39" s="23" t="s">
        <v>352</v>
      </c>
      <c r="D39" s="24" t="s">
        <v>480</v>
      </c>
      <c r="E39" s="10"/>
      <c r="F39" s="29" t="str">
        <f t="shared" si="1"/>
        <v>Không XL</v>
      </c>
      <c r="G39" s="28">
        <f t="shared" si="0"/>
        <v>54</v>
      </c>
      <c r="H39" s="29" t="str">
        <f t="shared" si="2"/>
        <v>TB</v>
      </c>
      <c r="I39" s="37">
        <v>6.76</v>
      </c>
      <c r="J39" s="31"/>
      <c r="K39" s="30">
        <v>0</v>
      </c>
      <c r="L39" s="30">
        <v>1</v>
      </c>
      <c r="M39" s="30">
        <f t="shared" si="3"/>
        <v>52</v>
      </c>
      <c r="N39" s="30">
        <f t="shared" si="4"/>
        <v>0</v>
      </c>
      <c r="O39" s="30">
        <f t="shared" si="5"/>
        <v>0</v>
      </c>
      <c r="P39" s="30">
        <f t="shared" si="6"/>
        <v>2</v>
      </c>
    </row>
    <row r="40" spans="1:16" s="8" customFormat="1" ht="15.95" customHeight="1" x14ac:dyDescent="0.2">
      <c r="A40" s="21">
        <v>29</v>
      </c>
      <c r="B40" s="22" t="s">
        <v>1053</v>
      </c>
      <c r="C40" s="23" t="s">
        <v>249</v>
      </c>
      <c r="D40" s="24" t="s">
        <v>634</v>
      </c>
      <c r="E40" s="10"/>
      <c r="F40" s="29" t="str">
        <f t="shared" si="1"/>
        <v>Không XL</v>
      </c>
      <c r="G40" s="28">
        <f t="shared" si="0"/>
        <v>76</v>
      </c>
      <c r="H40" s="29" t="str">
        <f t="shared" si="2"/>
        <v>Khá</v>
      </c>
      <c r="I40" s="36">
        <v>7.97</v>
      </c>
      <c r="J40" s="31" t="s">
        <v>1117</v>
      </c>
      <c r="K40" s="30">
        <v>1</v>
      </c>
      <c r="L40" s="30">
        <v>5</v>
      </c>
      <c r="M40" s="30">
        <f t="shared" si="3"/>
        <v>53</v>
      </c>
      <c r="N40" s="30">
        <f t="shared" si="4"/>
        <v>5</v>
      </c>
      <c r="O40" s="30">
        <f t="shared" si="5"/>
        <v>8</v>
      </c>
      <c r="P40" s="30">
        <f t="shared" si="6"/>
        <v>10</v>
      </c>
    </row>
    <row r="41" spans="1:16" s="8" customFormat="1" ht="15.95" customHeight="1" x14ac:dyDescent="0.2">
      <c r="A41" s="21">
        <v>30</v>
      </c>
      <c r="B41" s="22" t="s">
        <v>1054</v>
      </c>
      <c r="C41" s="23" t="s">
        <v>215</v>
      </c>
      <c r="D41" s="24" t="s">
        <v>279</v>
      </c>
      <c r="E41" s="10"/>
      <c r="F41" s="29" t="str">
        <f t="shared" si="1"/>
        <v>Không XL</v>
      </c>
      <c r="G41" s="28">
        <f t="shared" si="0"/>
        <v>62</v>
      </c>
      <c r="H41" s="29" t="str">
        <f t="shared" si="2"/>
        <v>TB</v>
      </c>
      <c r="I41" s="36">
        <v>8.0399999999999991</v>
      </c>
      <c r="J41" s="31"/>
      <c r="K41" s="30">
        <v>0</v>
      </c>
      <c r="L41" s="30">
        <v>4</v>
      </c>
      <c r="M41" s="30">
        <f t="shared" si="3"/>
        <v>54</v>
      </c>
      <c r="N41" s="30">
        <f t="shared" si="4"/>
        <v>0</v>
      </c>
      <c r="O41" s="30">
        <f t="shared" si="5"/>
        <v>0</v>
      </c>
      <c r="P41" s="30">
        <f t="shared" si="6"/>
        <v>8</v>
      </c>
    </row>
    <row r="42" spans="1:16" s="8" customFormat="1" ht="15.95" customHeight="1" x14ac:dyDescent="0.2">
      <c r="A42" s="21">
        <v>31</v>
      </c>
      <c r="B42" s="22" t="s">
        <v>1055</v>
      </c>
      <c r="C42" s="23" t="s">
        <v>527</v>
      </c>
      <c r="D42" s="24" t="s">
        <v>1056</v>
      </c>
      <c r="E42" s="10"/>
      <c r="F42" s="29" t="str">
        <f t="shared" si="1"/>
        <v>Không XL</v>
      </c>
      <c r="G42" s="39">
        <f>SUM(M42:P42)+2</f>
        <v>70</v>
      </c>
      <c r="H42" s="29" t="str">
        <f t="shared" si="2"/>
        <v>Khá</v>
      </c>
      <c r="I42" s="36">
        <v>7.89</v>
      </c>
      <c r="J42" s="31"/>
      <c r="K42" s="30">
        <v>1</v>
      </c>
      <c r="L42" s="30">
        <v>5</v>
      </c>
      <c r="M42" s="30">
        <f t="shared" si="3"/>
        <v>53</v>
      </c>
      <c r="N42" s="30">
        <f t="shared" si="4"/>
        <v>5</v>
      </c>
      <c r="O42" s="30">
        <f t="shared" si="5"/>
        <v>0</v>
      </c>
      <c r="P42" s="30">
        <f t="shared" si="6"/>
        <v>10</v>
      </c>
    </row>
    <row r="43" spans="1:16" s="8" customFormat="1" ht="15.95" customHeight="1" x14ac:dyDescent="0.2">
      <c r="A43" s="21">
        <v>32</v>
      </c>
      <c r="B43" s="22" t="s">
        <v>1057</v>
      </c>
      <c r="C43" s="23" t="s">
        <v>175</v>
      </c>
      <c r="D43" s="24" t="s">
        <v>284</v>
      </c>
      <c r="E43" s="10"/>
      <c r="F43" s="29" t="str">
        <f t="shared" si="1"/>
        <v>Không XL</v>
      </c>
      <c r="G43" s="28">
        <f t="shared" si="0"/>
        <v>52</v>
      </c>
      <c r="H43" s="29" t="str">
        <f t="shared" si="2"/>
        <v>TB</v>
      </c>
      <c r="I43" s="37">
        <v>6.46</v>
      </c>
      <c r="J43" s="31"/>
      <c r="K43" s="30">
        <v>0</v>
      </c>
      <c r="L43" s="30">
        <v>0</v>
      </c>
      <c r="M43" s="30">
        <f t="shared" si="3"/>
        <v>52</v>
      </c>
      <c r="N43" s="30">
        <f t="shared" si="4"/>
        <v>0</v>
      </c>
      <c r="O43" s="30">
        <f t="shared" si="5"/>
        <v>0</v>
      </c>
      <c r="P43" s="30">
        <f t="shared" si="6"/>
        <v>0</v>
      </c>
    </row>
    <row r="44" spans="1:16" ht="18" customHeight="1" x14ac:dyDescent="0.25">
      <c r="C44" s="62" t="s">
        <v>11</v>
      </c>
      <c r="D44" s="62"/>
      <c r="E44" s="62"/>
      <c r="F44" s="62"/>
      <c r="G44" s="62"/>
      <c r="H44" s="62"/>
      <c r="I44" s="62"/>
      <c r="J44" s="62"/>
    </row>
    <row r="45" spans="1:16" ht="17.100000000000001" customHeight="1" x14ac:dyDescent="0.25">
      <c r="C45" s="63" t="s">
        <v>12</v>
      </c>
      <c r="D45" s="11"/>
      <c r="E45" s="64" t="s">
        <v>6</v>
      </c>
      <c r="F45" s="65"/>
      <c r="G45" s="64" t="s">
        <v>7</v>
      </c>
      <c r="H45" s="65"/>
      <c r="I45" s="33"/>
      <c r="J45" s="63" t="s">
        <v>8</v>
      </c>
    </row>
    <row r="46" spans="1:16" s="8" customFormat="1" ht="17.100000000000001" customHeight="1" x14ac:dyDescent="0.2">
      <c r="C46" s="63"/>
      <c r="D46" s="12"/>
      <c r="E46" s="9" t="s">
        <v>13</v>
      </c>
      <c r="F46" s="13" t="s">
        <v>14</v>
      </c>
      <c r="G46" s="9" t="s">
        <v>13</v>
      </c>
      <c r="H46" s="13" t="s">
        <v>14</v>
      </c>
      <c r="I46" s="13"/>
      <c r="J46" s="63"/>
    </row>
    <row r="47" spans="1:16" ht="17.100000000000001" customHeight="1" x14ac:dyDescent="0.25">
      <c r="C47" s="14" t="s">
        <v>15</v>
      </c>
      <c r="D47" s="35"/>
      <c r="E47" s="15">
        <f>COUNTIF(F12:F43,"XS")</f>
        <v>0</v>
      </c>
      <c r="F47" s="16">
        <f>E47*100/$A$43</f>
        <v>0</v>
      </c>
      <c r="G47" s="15">
        <f>COUNTIF(H12:H43,"XS")</f>
        <v>0</v>
      </c>
      <c r="H47" s="16">
        <f>G47*100/$A$43</f>
        <v>0</v>
      </c>
      <c r="I47" s="16"/>
      <c r="J47" s="17"/>
    </row>
    <row r="48" spans="1:16" ht="17.100000000000001" customHeight="1" x14ac:dyDescent="0.25">
      <c r="C48" s="14" t="s">
        <v>16</v>
      </c>
      <c r="D48" s="35"/>
      <c r="E48" s="15">
        <f>COUNTIF(F12:F43,"Tốt")</f>
        <v>0</v>
      </c>
      <c r="F48" s="16">
        <f t="shared" ref="F48:F52" si="7">E48*100/$A$43</f>
        <v>0</v>
      </c>
      <c r="G48" s="15">
        <f>COUNTIF(H12:H43,"Tốt")</f>
        <v>0</v>
      </c>
      <c r="H48" s="16">
        <f t="shared" ref="H48:H52" si="8">G48*100/$A$43</f>
        <v>0</v>
      </c>
      <c r="I48" s="16"/>
      <c r="J48" s="17"/>
    </row>
    <row r="49" spans="1:10" ht="17.100000000000001" customHeight="1" x14ac:dyDescent="0.25">
      <c r="C49" s="14" t="s">
        <v>17</v>
      </c>
      <c r="D49" s="35"/>
      <c r="E49" s="15">
        <f>COUNTIF(F12:F43,"Khá")</f>
        <v>0</v>
      </c>
      <c r="F49" s="16">
        <f t="shared" si="7"/>
        <v>0</v>
      </c>
      <c r="G49" s="15">
        <f>COUNTIF(H12:H43,"Khá")</f>
        <v>4</v>
      </c>
      <c r="H49" s="16">
        <f t="shared" si="8"/>
        <v>12.5</v>
      </c>
      <c r="I49" s="16"/>
      <c r="J49" s="17"/>
    </row>
    <row r="50" spans="1:10" ht="17.100000000000001" customHeight="1" x14ac:dyDescent="0.25">
      <c r="C50" s="14" t="s">
        <v>18</v>
      </c>
      <c r="D50" s="35"/>
      <c r="E50" s="15">
        <f>COUNTIF(F12:F43,"TB")</f>
        <v>0</v>
      </c>
      <c r="F50" s="16">
        <f t="shared" si="7"/>
        <v>0</v>
      </c>
      <c r="G50" s="15">
        <f>COUNTIF(H12:H43,"TB")</f>
        <v>26</v>
      </c>
      <c r="H50" s="16">
        <f t="shared" si="8"/>
        <v>81.25</v>
      </c>
      <c r="I50" s="16"/>
      <c r="J50" s="17"/>
    </row>
    <row r="51" spans="1:10" ht="17.100000000000001" customHeight="1" x14ac:dyDescent="0.25">
      <c r="C51" s="14" t="s">
        <v>19</v>
      </c>
      <c r="D51" s="35"/>
      <c r="E51" s="15">
        <f>COUNTIF(F12:F43,"Yếu")</f>
        <v>0</v>
      </c>
      <c r="F51" s="16">
        <f t="shared" si="7"/>
        <v>0</v>
      </c>
      <c r="G51" s="15">
        <f>COUNTIF(H12:H43,"Yếu")</f>
        <v>1</v>
      </c>
      <c r="H51" s="16">
        <f t="shared" si="8"/>
        <v>3.125</v>
      </c>
      <c r="I51" s="16"/>
      <c r="J51" s="17"/>
    </row>
    <row r="52" spans="1:10" ht="17.100000000000001" customHeight="1" x14ac:dyDescent="0.25">
      <c r="C52" s="14" t="s">
        <v>25</v>
      </c>
      <c r="D52" s="35"/>
      <c r="E52" s="15">
        <f>COUNTIF(F12:F43,"Không XL")</f>
        <v>32</v>
      </c>
      <c r="F52" s="16">
        <f t="shared" si="7"/>
        <v>100</v>
      </c>
      <c r="G52" s="15">
        <f>COUNTIF(H12:H43,"Không XL")</f>
        <v>1</v>
      </c>
      <c r="H52" s="16">
        <f t="shared" si="8"/>
        <v>3.125</v>
      </c>
      <c r="I52" s="16"/>
      <c r="J52" s="17"/>
    </row>
    <row r="53" spans="1:10" ht="9.9499999999999993" customHeight="1" x14ac:dyDescent="0.25">
      <c r="C53" s="18"/>
      <c r="D53" s="18"/>
      <c r="F53" s="19"/>
    </row>
    <row r="54" spans="1:10" ht="17.100000000000001" customHeight="1" x14ac:dyDescent="0.25">
      <c r="E54" s="66" t="s">
        <v>24</v>
      </c>
      <c r="F54" s="66"/>
      <c r="G54" s="66"/>
      <c r="H54" s="66"/>
      <c r="I54" s="66"/>
      <c r="J54" s="66"/>
    </row>
    <row r="55" spans="1:10" ht="17.100000000000001" customHeight="1" x14ac:dyDescent="0.25">
      <c r="A55" s="48" t="s">
        <v>27</v>
      </c>
      <c r="B55" s="48"/>
      <c r="C55" s="48"/>
      <c r="D55" s="48"/>
      <c r="E55" s="48"/>
      <c r="F55" s="48" t="s">
        <v>6</v>
      </c>
      <c r="G55" s="48"/>
      <c r="H55" s="48"/>
      <c r="I55" s="32"/>
      <c r="J55" s="20" t="s">
        <v>20</v>
      </c>
    </row>
    <row r="56" spans="1:10" ht="17.100000000000001" customHeight="1" x14ac:dyDescent="0.25"/>
    <row r="57" spans="1:10" ht="17.100000000000001" customHeight="1" x14ac:dyDescent="0.25"/>
    <row r="58" spans="1:10" ht="17.100000000000001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sheetProtection algorithmName="SHA-512" hashValue="Td/7kyzicdNp8ckRHlPHd3L2jgLC5SVCf/56mGjyh5yd3i3eXLszJKRP0NO0rLy33wDv2xTDKN3MPNzDpAROYQ==" saltValue="rUfs2sPReSOa4XjTczJYzA==" spinCount="100000" sheet="1" objects="1" scenarios="1"/>
  <mergeCells count="24">
    <mergeCell ref="A55:E55"/>
    <mergeCell ref="F55:H55"/>
    <mergeCell ref="C44:J44"/>
    <mergeCell ref="C45:C46"/>
    <mergeCell ref="E45:F45"/>
    <mergeCell ref="G45:H45"/>
    <mergeCell ref="J45:J46"/>
    <mergeCell ref="E54:J5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43">
    <cfRule type="cellIs" dxfId="19" priority="5" stopIfTrue="1" operator="equal">
      <formula>"SVG"</formula>
    </cfRule>
    <cfRule type="cellIs" dxfId="18" priority="6" stopIfTrue="1" operator="equal">
      <formula>"SVXS"</formula>
    </cfRule>
  </conditionalFormatting>
  <conditionalFormatting sqref="H12:H43">
    <cfRule type="cellIs" dxfId="17" priority="1" operator="equal">
      <formula>"Yếu"</formula>
    </cfRule>
  </conditionalFormatting>
  <conditionalFormatting sqref="H12:I43">
    <cfRule type="cellIs" dxfId="16" priority="3" stopIfTrue="1" operator="equal">
      <formula>"SVG"</formula>
    </cfRule>
    <cfRule type="cellIs" dxfId="15" priority="4" stopIfTrue="1" operator="equal">
      <formula>"SVXS"</formula>
    </cfRule>
  </conditionalFormatting>
  <conditionalFormatting sqref="O12:O43">
    <cfRule type="cellIs" dxfId="14" priority="2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opLeftCell="A10" zoomScaleNormal="100" workbookViewId="0">
      <selection activeCell="K4" activeCellId="1" sqref="A1:J1048576 K1:P1048576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1087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1059</v>
      </c>
      <c r="C12" s="23" t="s">
        <v>1060</v>
      </c>
      <c r="D12" s="24" t="s">
        <v>46</v>
      </c>
      <c r="E12" s="10"/>
      <c r="F12" s="2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28">
        <f t="shared" ref="G12:G28" si="0">SUM(M12:P12)</f>
        <v>65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42">
        <v>7.84</v>
      </c>
      <c r="J12" s="31" t="s">
        <v>1120</v>
      </c>
      <c r="K12" s="30">
        <v>0</v>
      </c>
      <c r="L12" s="30">
        <v>4</v>
      </c>
      <c r="M12" s="30">
        <f>IF(I12&gt;=9,55,IF(I12&gt;=8,54,IF(I12&gt;=7,53,IF(I12&gt;=6,52,IF(I12&gt;=5.5,51,IF(I12&gt;=4,50,IF(I12&gt;=3,40,30)))))))</f>
        <v>53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4</v>
      </c>
      <c r="P12" s="30">
        <f>IF(L12&lt;=5,L12*2,10)</f>
        <v>8</v>
      </c>
    </row>
    <row r="13" spans="1:21" s="8" customFormat="1" ht="15.95" customHeight="1" x14ac:dyDescent="0.2">
      <c r="A13" s="21">
        <v>2</v>
      </c>
      <c r="B13" s="22" t="s">
        <v>1061</v>
      </c>
      <c r="C13" s="23" t="s">
        <v>369</v>
      </c>
      <c r="D13" s="24" t="s">
        <v>189</v>
      </c>
      <c r="E13" s="10"/>
      <c r="F13" s="29" t="str">
        <f t="shared" ref="F13:F28" si="1">IF(AND(E13&gt;=90),"XS",IF(AND(E13&gt;=80),"Tốt",IF(AND(E13&gt;=70),"Khá",IF(AND(E13&gt;=60),"TB",IF(AND(E13&gt;=50),"TB",IF(AND(E13&lt;50),IF(AND(E13&gt;0),"Yếu",IF(AND(E13=0),"Không XL"," "))))))))</f>
        <v>Không XL</v>
      </c>
      <c r="G13" s="28">
        <f t="shared" si="0"/>
        <v>62</v>
      </c>
      <c r="H13" s="29" t="str">
        <f t="shared" ref="H13:H28" si="2">IF(AND(G13&gt;=90),"XS",IF(AND(G13&gt;=80),"Tốt",IF(AND(G13&gt;=70),"Khá",IF(AND(G13&gt;=60),"TB",IF(AND(G13&gt;=50),"TB",IF(AND(G13&lt;50),IF(AND(G13&gt;0),"Yếu",IF(AND(G13=0),"Không XL"," "))))))))</f>
        <v>TB</v>
      </c>
      <c r="I13" s="42">
        <v>7.32</v>
      </c>
      <c r="J13" s="31"/>
      <c r="K13" s="30">
        <v>1</v>
      </c>
      <c r="L13" s="30">
        <v>2</v>
      </c>
      <c r="M13" s="30">
        <f t="shared" ref="M13:M28" si="3">IF(I13&gt;=9,55,IF(I13&gt;=8,54,IF(I13&gt;=7,53,IF(I13&gt;=6,52,IF(I13&gt;=5.5,51,IF(I13&gt;=4,50,IF(I13&gt;=3,40,30)))))))</f>
        <v>53</v>
      </c>
      <c r="N13" s="30">
        <f t="shared" ref="N13:N28" si="4">IF(K13&lt;=5,K13*5,25)</f>
        <v>5</v>
      </c>
      <c r="O13" s="30">
        <f t="shared" ref="O13:O28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28" si="6">IF(L13&lt;=5,L13*2,10)</f>
        <v>4</v>
      </c>
    </row>
    <row r="14" spans="1:21" s="8" customFormat="1" ht="15.95" customHeight="1" x14ac:dyDescent="0.2">
      <c r="A14" s="21">
        <v>3</v>
      </c>
      <c r="B14" s="22" t="s">
        <v>1062</v>
      </c>
      <c r="C14" s="23" t="s">
        <v>1063</v>
      </c>
      <c r="D14" s="24" t="s">
        <v>54</v>
      </c>
      <c r="E14" s="10"/>
      <c r="F14" s="29" t="str">
        <f t="shared" si="1"/>
        <v>Không XL</v>
      </c>
      <c r="G14" s="28">
        <f t="shared" si="0"/>
        <v>63</v>
      </c>
      <c r="H14" s="29" t="str">
        <f t="shared" si="2"/>
        <v>TB</v>
      </c>
      <c r="I14" s="42">
        <v>7.93</v>
      </c>
      <c r="J14" s="31"/>
      <c r="K14" s="30">
        <v>0</v>
      </c>
      <c r="L14" s="30">
        <v>5</v>
      </c>
      <c r="M14" s="30">
        <f t="shared" si="3"/>
        <v>53</v>
      </c>
      <c r="N14" s="30">
        <f t="shared" si="4"/>
        <v>0</v>
      </c>
      <c r="O14" s="30">
        <f t="shared" si="5"/>
        <v>0</v>
      </c>
      <c r="P14" s="30">
        <f t="shared" si="6"/>
        <v>10</v>
      </c>
    </row>
    <row r="15" spans="1:21" s="8" customFormat="1" ht="15.95" customHeight="1" x14ac:dyDescent="0.2">
      <c r="A15" s="21">
        <v>4</v>
      </c>
      <c r="B15" s="22" t="s">
        <v>1064</v>
      </c>
      <c r="C15" s="23" t="s">
        <v>83</v>
      </c>
      <c r="D15" s="24" t="s">
        <v>199</v>
      </c>
      <c r="E15" s="10"/>
      <c r="F15" s="29" t="str">
        <f t="shared" si="1"/>
        <v>Không XL</v>
      </c>
      <c r="G15" s="28">
        <f t="shared" si="0"/>
        <v>60</v>
      </c>
      <c r="H15" s="29" t="str">
        <f t="shared" si="2"/>
        <v>TB</v>
      </c>
      <c r="I15" s="41">
        <v>6.87</v>
      </c>
      <c r="J15" s="31"/>
      <c r="K15" s="30">
        <v>0</v>
      </c>
      <c r="L15" s="30">
        <v>4</v>
      </c>
      <c r="M15" s="30">
        <f t="shared" si="3"/>
        <v>52</v>
      </c>
      <c r="N15" s="30">
        <f t="shared" si="4"/>
        <v>0</v>
      </c>
      <c r="O15" s="30">
        <f t="shared" si="5"/>
        <v>0</v>
      </c>
      <c r="P15" s="30">
        <f t="shared" si="6"/>
        <v>8</v>
      </c>
    </row>
    <row r="16" spans="1:21" s="8" customFormat="1" ht="15.95" customHeight="1" x14ac:dyDescent="0.2">
      <c r="A16" s="21">
        <v>5</v>
      </c>
      <c r="B16" s="22" t="s">
        <v>1065</v>
      </c>
      <c r="C16" s="23" t="s">
        <v>1066</v>
      </c>
      <c r="D16" s="24" t="s">
        <v>308</v>
      </c>
      <c r="E16" s="10"/>
      <c r="F16" s="29" t="str">
        <f t="shared" si="1"/>
        <v>Không XL</v>
      </c>
      <c r="G16" s="28">
        <f t="shared" si="0"/>
        <v>73</v>
      </c>
      <c r="H16" s="29" t="str">
        <f t="shared" si="2"/>
        <v>Khá</v>
      </c>
      <c r="I16" s="41">
        <v>5.65</v>
      </c>
      <c r="J16" s="31" t="s">
        <v>1117</v>
      </c>
      <c r="K16" s="30">
        <v>2</v>
      </c>
      <c r="L16" s="30">
        <v>2</v>
      </c>
      <c r="M16" s="30">
        <f t="shared" si="3"/>
        <v>51</v>
      </c>
      <c r="N16" s="30">
        <f t="shared" si="4"/>
        <v>10</v>
      </c>
      <c r="O16" s="30">
        <f t="shared" si="5"/>
        <v>8</v>
      </c>
      <c r="P16" s="30">
        <f t="shared" si="6"/>
        <v>4</v>
      </c>
    </row>
    <row r="17" spans="1:16" s="8" customFormat="1" ht="15.95" customHeight="1" x14ac:dyDescent="0.2">
      <c r="A17" s="21">
        <v>6</v>
      </c>
      <c r="B17" s="22" t="s">
        <v>1067</v>
      </c>
      <c r="C17" s="23" t="s">
        <v>845</v>
      </c>
      <c r="D17" s="24" t="s">
        <v>69</v>
      </c>
      <c r="E17" s="10"/>
      <c r="F17" s="29" t="str">
        <f t="shared" si="1"/>
        <v>Không XL</v>
      </c>
      <c r="G17" s="28">
        <f t="shared" si="0"/>
        <v>70</v>
      </c>
      <c r="H17" s="29" t="str">
        <f t="shared" si="2"/>
        <v>Khá</v>
      </c>
      <c r="I17" s="42">
        <v>7.27</v>
      </c>
      <c r="J17" s="31" t="s">
        <v>1119</v>
      </c>
      <c r="K17" s="30">
        <v>1</v>
      </c>
      <c r="L17" s="30">
        <v>3</v>
      </c>
      <c r="M17" s="30">
        <f t="shared" si="3"/>
        <v>53</v>
      </c>
      <c r="N17" s="30">
        <f t="shared" si="4"/>
        <v>5</v>
      </c>
      <c r="O17" s="30">
        <f t="shared" si="5"/>
        <v>6</v>
      </c>
      <c r="P17" s="30">
        <f t="shared" si="6"/>
        <v>6</v>
      </c>
    </row>
    <row r="18" spans="1:16" s="8" customFormat="1" ht="15.95" customHeight="1" x14ac:dyDescent="0.2">
      <c r="A18" s="21">
        <v>7</v>
      </c>
      <c r="B18" s="22" t="s">
        <v>1068</v>
      </c>
      <c r="C18" s="23" t="s">
        <v>1069</v>
      </c>
      <c r="D18" s="24" t="s">
        <v>213</v>
      </c>
      <c r="E18" s="10"/>
      <c r="F18" s="29" t="str">
        <f t="shared" si="1"/>
        <v>Không XL</v>
      </c>
      <c r="G18" s="28">
        <v>50</v>
      </c>
      <c r="H18" s="29" t="str">
        <f t="shared" si="2"/>
        <v>TB</v>
      </c>
      <c r="I18" s="41">
        <v>3.92</v>
      </c>
      <c r="J18" s="31"/>
      <c r="K18" s="30">
        <v>0</v>
      </c>
      <c r="L18" s="30">
        <v>1</v>
      </c>
      <c r="M18" s="30">
        <f t="shared" si="3"/>
        <v>40</v>
      </c>
      <c r="N18" s="30">
        <f t="shared" si="4"/>
        <v>0</v>
      </c>
      <c r="O18" s="30">
        <f t="shared" si="5"/>
        <v>0</v>
      </c>
      <c r="P18" s="30">
        <f t="shared" si="6"/>
        <v>2</v>
      </c>
    </row>
    <row r="19" spans="1:16" s="8" customFormat="1" ht="15.95" customHeight="1" x14ac:dyDescent="0.2">
      <c r="A19" s="21">
        <v>8</v>
      </c>
      <c r="B19" s="22" t="s">
        <v>1070</v>
      </c>
      <c r="C19" s="23" t="s">
        <v>132</v>
      </c>
      <c r="D19" s="24" t="s">
        <v>532</v>
      </c>
      <c r="E19" s="10"/>
      <c r="F19" s="29" t="str">
        <f t="shared" si="1"/>
        <v>Không XL</v>
      </c>
      <c r="G19" s="28">
        <v>0</v>
      </c>
      <c r="H19" s="29" t="str">
        <f t="shared" si="2"/>
        <v>Không XL</v>
      </c>
      <c r="I19" s="43">
        <v>0.13</v>
      </c>
      <c r="J19" s="31" t="s">
        <v>1118</v>
      </c>
      <c r="K19" s="30">
        <v>0</v>
      </c>
      <c r="L19" s="30">
        <v>0</v>
      </c>
      <c r="M19" s="30">
        <f t="shared" si="3"/>
        <v>30</v>
      </c>
      <c r="N19" s="30">
        <f t="shared" si="4"/>
        <v>0</v>
      </c>
      <c r="O19" s="30">
        <f t="shared" si="5"/>
        <v>0</v>
      </c>
      <c r="P19" s="30">
        <f t="shared" si="6"/>
        <v>0</v>
      </c>
    </row>
    <row r="20" spans="1:16" s="8" customFormat="1" ht="15.95" customHeight="1" x14ac:dyDescent="0.2">
      <c r="A20" s="21">
        <v>9</v>
      </c>
      <c r="B20" s="22" t="s">
        <v>1071</v>
      </c>
      <c r="C20" s="23" t="s">
        <v>89</v>
      </c>
      <c r="D20" s="24" t="s">
        <v>87</v>
      </c>
      <c r="E20" s="10"/>
      <c r="F20" s="29" t="str">
        <f t="shared" si="1"/>
        <v>Không XL</v>
      </c>
      <c r="G20" s="28">
        <v>0</v>
      </c>
      <c r="H20" s="29" t="str">
        <f t="shared" si="2"/>
        <v>Không XL</v>
      </c>
      <c r="I20" s="43">
        <v>0.52</v>
      </c>
      <c r="J20" s="31" t="s">
        <v>1118</v>
      </c>
      <c r="K20" s="30">
        <v>0</v>
      </c>
      <c r="L20" s="30">
        <v>0</v>
      </c>
      <c r="M20" s="30">
        <f t="shared" si="3"/>
        <v>30</v>
      </c>
      <c r="N20" s="30">
        <f t="shared" si="4"/>
        <v>0</v>
      </c>
      <c r="O20" s="30">
        <f t="shared" si="5"/>
        <v>0</v>
      </c>
      <c r="P20" s="30">
        <f t="shared" si="6"/>
        <v>0</v>
      </c>
    </row>
    <row r="21" spans="1:16" s="8" customFormat="1" ht="15.95" customHeight="1" x14ac:dyDescent="0.2">
      <c r="A21" s="21">
        <v>10</v>
      </c>
      <c r="B21" s="22" t="s">
        <v>1072</v>
      </c>
      <c r="C21" s="23" t="s">
        <v>1073</v>
      </c>
      <c r="D21" s="24" t="s">
        <v>618</v>
      </c>
      <c r="E21" s="10"/>
      <c r="F21" s="29" t="str">
        <f t="shared" si="1"/>
        <v>Không XL</v>
      </c>
      <c r="G21" s="28">
        <f t="shared" si="0"/>
        <v>54</v>
      </c>
      <c r="H21" s="29" t="str">
        <f t="shared" si="2"/>
        <v>TB</v>
      </c>
      <c r="I21" s="41">
        <v>6.66</v>
      </c>
      <c r="J21" s="31"/>
      <c r="K21" s="30">
        <v>0</v>
      </c>
      <c r="L21" s="30">
        <v>1</v>
      </c>
      <c r="M21" s="30">
        <f t="shared" si="3"/>
        <v>52</v>
      </c>
      <c r="N21" s="30">
        <f t="shared" si="4"/>
        <v>0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1074</v>
      </c>
      <c r="C22" s="23" t="s">
        <v>667</v>
      </c>
      <c r="D22" s="24" t="s">
        <v>124</v>
      </c>
      <c r="E22" s="10"/>
      <c r="F22" s="29" t="str">
        <f t="shared" si="1"/>
        <v>Không XL</v>
      </c>
      <c r="G22" s="28">
        <f t="shared" si="0"/>
        <v>72</v>
      </c>
      <c r="H22" s="29" t="str">
        <f t="shared" si="2"/>
        <v>Khá</v>
      </c>
      <c r="I22" s="42">
        <v>7.44</v>
      </c>
      <c r="J22" s="31" t="s">
        <v>1119</v>
      </c>
      <c r="K22" s="30">
        <v>1</v>
      </c>
      <c r="L22" s="30">
        <v>4</v>
      </c>
      <c r="M22" s="30">
        <f t="shared" si="3"/>
        <v>53</v>
      </c>
      <c r="N22" s="30">
        <f t="shared" si="4"/>
        <v>5</v>
      </c>
      <c r="O22" s="30">
        <f t="shared" si="5"/>
        <v>6</v>
      </c>
      <c r="P22" s="30">
        <f t="shared" si="6"/>
        <v>8</v>
      </c>
    </row>
    <row r="23" spans="1:16" s="8" customFormat="1" ht="15.95" customHeight="1" x14ac:dyDescent="0.2">
      <c r="A23" s="21">
        <v>12</v>
      </c>
      <c r="B23" s="22" t="s">
        <v>1075</v>
      </c>
      <c r="C23" s="23" t="s">
        <v>1076</v>
      </c>
      <c r="D23" s="24" t="s">
        <v>1077</v>
      </c>
      <c r="E23" s="10"/>
      <c r="F23" s="29" t="str">
        <f t="shared" si="1"/>
        <v>Không XL</v>
      </c>
      <c r="G23" s="28">
        <f t="shared" si="0"/>
        <v>63</v>
      </c>
      <c r="H23" s="29" t="str">
        <f t="shared" si="2"/>
        <v>TB</v>
      </c>
      <c r="I23" s="42">
        <v>7.96</v>
      </c>
      <c r="J23" s="31"/>
      <c r="K23" s="30">
        <v>0</v>
      </c>
      <c r="L23" s="30">
        <v>5</v>
      </c>
      <c r="M23" s="30">
        <f t="shared" si="3"/>
        <v>53</v>
      </c>
      <c r="N23" s="30">
        <f t="shared" si="4"/>
        <v>0</v>
      </c>
      <c r="O23" s="30">
        <f t="shared" si="5"/>
        <v>0</v>
      </c>
      <c r="P23" s="30">
        <f t="shared" si="6"/>
        <v>10</v>
      </c>
    </row>
    <row r="24" spans="1:16" s="8" customFormat="1" ht="15.95" customHeight="1" x14ac:dyDescent="0.2">
      <c r="A24" s="21">
        <v>13</v>
      </c>
      <c r="B24" s="22" t="s">
        <v>1078</v>
      </c>
      <c r="C24" s="23" t="s">
        <v>1079</v>
      </c>
      <c r="D24" s="24" t="s">
        <v>136</v>
      </c>
      <c r="E24" s="10"/>
      <c r="F24" s="29" t="str">
        <f t="shared" si="1"/>
        <v>Không XL</v>
      </c>
      <c r="G24" s="28">
        <f t="shared" si="0"/>
        <v>53</v>
      </c>
      <c r="H24" s="29" t="str">
        <f t="shared" si="2"/>
        <v>TB</v>
      </c>
      <c r="I24" s="41">
        <v>5.53</v>
      </c>
      <c r="J24" s="31"/>
      <c r="K24" s="30">
        <v>0</v>
      </c>
      <c r="L24" s="30">
        <v>1</v>
      </c>
      <c r="M24" s="30">
        <f t="shared" si="3"/>
        <v>51</v>
      </c>
      <c r="N24" s="30">
        <f t="shared" si="4"/>
        <v>0</v>
      </c>
      <c r="O24" s="30">
        <f t="shared" si="5"/>
        <v>0</v>
      </c>
      <c r="P24" s="30">
        <f t="shared" si="6"/>
        <v>2</v>
      </c>
    </row>
    <row r="25" spans="1:16" s="8" customFormat="1" ht="15.95" customHeight="1" x14ac:dyDescent="0.2">
      <c r="A25" s="21">
        <v>14</v>
      </c>
      <c r="B25" s="22" t="s">
        <v>1080</v>
      </c>
      <c r="C25" s="23" t="s">
        <v>1081</v>
      </c>
      <c r="D25" s="24" t="s">
        <v>279</v>
      </c>
      <c r="E25" s="10"/>
      <c r="F25" s="29" t="str">
        <f t="shared" si="1"/>
        <v>Không XL</v>
      </c>
      <c r="G25" s="28">
        <f t="shared" si="0"/>
        <v>56</v>
      </c>
      <c r="H25" s="29" t="str">
        <f t="shared" si="2"/>
        <v>TB</v>
      </c>
      <c r="I25" s="41">
        <v>6.64</v>
      </c>
      <c r="J25" s="31"/>
      <c r="K25" s="30">
        <v>0</v>
      </c>
      <c r="L25" s="30">
        <v>2</v>
      </c>
      <c r="M25" s="30">
        <f t="shared" si="3"/>
        <v>52</v>
      </c>
      <c r="N25" s="30">
        <f t="shared" si="4"/>
        <v>0</v>
      </c>
      <c r="O25" s="30">
        <f t="shared" si="5"/>
        <v>0</v>
      </c>
      <c r="P25" s="30">
        <f t="shared" si="6"/>
        <v>4</v>
      </c>
    </row>
    <row r="26" spans="1:16" s="8" customFormat="1" ht="15.95" customHeight="1" x14ac:dyDescent="0.2">
      <c r="A26" s="21">
        <v>15</v>
      </c>
      <c r="B26" s="22" t="s">
        <v>1082</v>
      </c>
      <c r="C26" s="23" t="s">
        <v>104</v>
      </c>
      <c r="D26" s="24" t="s">
        <v>147</v>
      </c>
      <c r="E26" s="10"/>
      <c r="F26" s="29" t="str">
        <f t="shared" si="1"/>
        <v>Không XL</v>
      </c>
      <c r="G26" s="28">
        <f t="shared" si="0"/>
        <v>64</v>
      </c>
      <c r="H26" s="29" t="str">
        <f t="shared" si="2"/>
        <v>TB</v>
      </c>
      <c r="I26" s="42">
        <v>7.6</v>
      </c>
      <c r="J26" s="31"/>
      <c r="K26" s="30">
        <v>1</v>
      </c>
      <c r="L26" s="30">
        <v>3</v>
      </c>
      <c r="M26" s="30">
        <f t="shared" si="3"/>
        <v>53</v>
      </c>
      <c r="N26" s="30">
        <f t="shared" si="4"/>
        <v>5</v>
      </c>
      <c r="O26" s="30">
        <f t="shared" si="5"/>
        <v>0</v>
      </c>
      <c r="P26" s="30">
        <f t="shared" si="6"/>
        <v>6</v>
      </c>
    </row>
    <row r="27" spans="1:16" s="8" customFormat="1" ht="15.95" customHeight="1" x14ac:dyDescent="0.2">
      <c r="A27" s="21">
        <v>16</v>
      </c>
      <c r="B27" s="22" t="s">
        <v>1083</v>
      </c>
      <c r="C27" s="23" t="s">
        <v>1084</v>
      </c>
      <c r="D27" s="24" t="s">
        <v>1085</v>
      </c>
      <c r="E27" s="10"/>
      <c r="F27" s="29" t="str">
        <f t="shared" si="1"/>
        <v>Không XL</v>
      </c>
      <c r="G27" s="28">
        <f t="shared" si="0"/>
        <v>61</v>
      </c>
      <c r="H27" s="29" t="str">
        <f t="shared" si="2"/>
        <v>TB</v>
      </c>
      <c r="I27" s="42">
        <v>7.97</v>
      </c>
      <c r="J27" s="31"/>
      <c r="K27" s="30">
        <v>0</v>
      </c>
      <c r="L27" s="30">
        <v>4</v>
      </c>
      <c r="M27" s="30">
        <f t="shared" si="3"/>
        <v>53</v>
      </c>
      <c r="N27" s="30">
        <f t="shared" si="4"/>
        <v>0</v>
      </c>
      <c r="O27" s="30">
        <f t="shared" si="5"/>
        <v>0</v>
      </c>
      <c r="P27" s="30">
        <f t="shared" si="6"/>
        <v>8</v>
      </c>
    </row>
    <row r="28" spans="1:16" s="8" customFormat="1" ht="15.95" customHeight="1" x14ac:dyDescent="0.2">
      <c r="A28" s="21">
        <v>17</v>
      </c>
      <c r="B28" s="22" t="s">
        <v>1086</v>
      </c>
      <c r="C28" s="23" t="s">
        <v>104</v>
      </c>
      <c r="D28" s="24" t="s">
        <v>391</v>
      </c>
      <c r="E28" s="10"/>
      <c r="F28" s="29" t="str">
        <f t="shared" si="1"/>
        <v>Không XL</v>
      </c>
      <c r="G28" s="28">
        <f t="shared" si="0"/>
        <v>59</v>
      </c>
      <c r="H28" s="29" t="str">
        <f t="shared" si="2"/>
        <v>TB</v>
      </c>
      <c r="I28" s="42">
        <v>7.99</v>
      </c>
      <c r="J28" s="31"/>
      <c r="K28" s="30">
        <v>0</v>
      </c>
      <c r="L28" s="30">
        <v>3</v>
      </c>
      <c r="M28" s="30">
        <f t="shared" si="3"/>
        <v>53</v>
      </c>
      <c r="N28" s="30">
        <f t="shared" si="4"/>
        <v>0</v>
      </c>
      <c r="O28" s="30">
        <f t="shared" si="5"/>
        <v>0</v>
      </c>
      <c r="P28" s="30">
        <f t="shared" si="6"/>
        <v>6</v>
      </c>
    </row>
    <row r="29" spans="1:16" ht="18" customHeight="1" x14ac:dyDescent="0.25">
      <c r="C29" s="62" t="s">
        <v>11</v>
      </c>
      <c r="D29" s="62"/>
      <c r="E29" s="62"/>
      <c r="F29" s="62"/>
      <c r="G29" s="62"/>
      <c r="H29" s="62"/>
      <c r="I29" s="62"/>
      <c r="J29" s="62"/>
    </row>
    <row r="30" spans="1:16" ht="17.100000000000001" customHeight="1" x14ac:dyDescent="0.25">
      <c r="C30" s="63" t="s">
        <v>12</v>
      </c>
      <c r="D30" s="11"/>
      <c r="E30" s="64" t="s">
        <v>6</v>
      </c>
      <c r="F30" s="65"/>
      <c r="G30" s="64" t="s">
        <v>7</v>
      </c>
      <c r="H30" s="65"/>
      <c r="I30" s="33"/>
      <c r="J30" s="63" t="s">
        <v>8</v>
      </c>
    </row>
    <row r="31" spans="1:16" s="8" customFormat="1" ht="17.100000000000001" customHeight="1" x14ac:dyDescent="0.2">
      <c r="C31" s="63"/>
      <c r="D31" s="12"/>
      <c r="E31" s="9" t="s">
        <v>13</v>
      </c>
      <c r="F31" s="13" t="s">
        <v>14</v>
      </c>
      <c r="G31" s="9" t="s">
        <v>13</v>
      </c>
      <c r="H31" s="13" t="s">
        <v>14</v>
      </c>
      <c r="I31" s="13"/>
      <c r="J31" s="63"/>
    </row>
    <row r="32" spans="1:16" ht="17.100000000000001" customHeight="1" x14ac:dyDescent="0.25">
      <c r="C32" s="14" t="s">
        <v>15</v>
      </c>
      <c r="D32" s="35"/>
      <c r="E32" s="15">
        <f>COUNTIF(F12:F28,"XS")</f>
        <v>0</v>
      </c>
      <c r="F32" s="16">
        <f>E32*100/$A$28</f>
        <v>0</v>
      </c>
      <c r="G32" s="15">
        <f>COUNTIF(H12:H28,"XS")</f>
        <v>0</v>
      </c>
      <c r="H32" s="16">
        <f>G32*100/$A$28</f>
        <v>0</v>
      </c>
      <c r="I32" s="16"/>
      <c r="J32" s="17"/>
    </row>
    <row r="33" spans="1:10" ht="17.100000000000001" customHeight="1" x14ac:dyDescent="0.25">
      <c r="C33" s="14" t="s">
        <v>16</v>
      </c>
      <c r="D33" s="35"/>
      <c r="E33" s="15">
        <f>COUNTIF(F12:F28,"Tốt")</f>
        <v>0</v>
      </c>
      <c r="F33" s="16">
        <f t="shared" ref="F33:F37" si="7">E33*100/$A$28</f>
        <v>0</v>
      </c>
      <c r="G33" s="15">
        <f>COUNTIF(H12:H28,"Tốt")</f>
        <v>0</v>
      </c>
      <c r="H33" s="16">
        <f t="shared" ref="H33:H37" si="8">G33*100/$A$28</f>
        <v>0</v>
      </c>
      <c r="I33" s="16"/>
      <c r="J33" s="17"/>
    </row>
    <row r="34" spans="1:10" ht="17.100000000000001" customHeight="1" x14ac:dyDescent="0.25">
      <c r="C34" s="14" t="s">
        <v>17</v>
      </c>
      <c r="D34" s="35"/>
      <c r="E34" s="15">
        <f>COUNTIF(F12:F28,"Khá")</f>
        <v>0</v>
      </c>
      <c r="F34" s="16">
        <f t="shared" si="7"/>
        <v>0</v>
      </c>
      <c r="G34" s="15">
        <f>COUNTIF(H12:H28,"Khá")</f>
        <v>3</v>
      </c>
      <c r="H34" s="16">
        <f t="shared" si="8"/>
        <v>17.647058823529413</v>
      </c>
      <c r="I34" s="16"/>
      <c r="J34" s="17"/>
    </row>
    <row r="35" spans="1:10" ht="17.100000000000001" customHeight="1" x14ac:dyDescent="0.25">
      <c r="C35" s="14" t="s">
        <v>18</v>
      </c>
      <c r="D35" s="35"/>
      <c r="E35" s="15">
        <f>COUNTIF(F12:F28,"TB")</f>
        <v>0</v>
      </c>
      <c r="F35" s="16">
        <f t="shared" si="7"/>
        <v>0</v>
      </c>
      <c r="G35" s="15">
        <f>COUNTIF(H12:H28,"TB")</f>
        <v>12</v>
      </c>
      <c r="H35" s="16">
        <f t="shared" si="8"/>
        <v>70.588235294117652</v>
      </c>
      <c r="I35" s="16"/>
      <c r="J35" s="17"/>
    </row>
    <row r="36" spans="1:10" ht="17.100000000000001" customHeight="1" x14ac:dyDescent="0.25">
      <c r="C36" s="14" t="s">
        <v>19</v>
      </c>
      <c r="D36" s="35"/>
      <c r="E36" s="15">
        <f>COUNTIF(F12:F28,"Yếu")</f>
        <v>0</v>
      </c>
      <c r="F36" s="16">
        <f t="shared" si="7"/>
        <v>0</v>
      </c>
      <c r="G36" s="15">
        <f>COUNTIF(H12:H28,"Yếu")</f>
        <v>0</v>
      </c>
      <c r="H36" s="16">
        <f t="shared" si="8"/>
        <v>0</v>
      </c>
      <c r="I36" s="16"/>
      <c r="J36" s="17"/>
    </row>
    <row r="37" spans="1:10" ht="17.100000000000001" customHeight="1" x14ac:dyDescent="0.25">
      <c r="C37" s="14" t="s">
        <v>25</v>
      </c>
      <c r="D37" s="35"/>
      <c r="E37" s="15">
        <f>COUNTIF(F12:F28,"Không XL")</f>
        <v>17</v>
      </c>
      <c r="F37" s="16">
        <f t="shared" si="7"/>
        <v>100</v>
      </c>
      <c r="G37" s="15">
        <f>COUNTIF(H12:H28,"Không XL")</f>
        <v>2</v>
      </c>
      <c r="H37" s="16">
        <f t="shared" si="8"/>
        <v>11.764705882352942</v>
      </c>
      <c r="I37" s="16"/>
      <c r="J37" s="17"/>
    </row>
    <row r="38" spans="1:10" ht="9.9499999999999993" customHeight="1" x14ac:dyDescent="0.25">
      <c r="C38" s="18"/>
      <c r="D38" s="18"/>
      <c r="F38" s="19"/>
    </row>
    <row r="39" spans="1:10" ht="17.100000000000001" customHeight="1" x14ac:dyDescent="0.25">
      <c r="E39" s="66" t="s">
        <v>24</v>
      </c>
      <c r="F39" s="66"/>
      <c r="G39" s="66"/>
      <c r="H39" s="66"/>
      <c r="I39" s="66"/>
      <c r="J39" s="66"/>
    </row>
    <row r="40" spans="1:10" ht="17.100000000000001" customHeight="1" x14ac:dyDescent="0.25">
      <c r="A40" s="48" t="s">
        <v>27</v>
      </c>
      <c r="B40" s="48"/>
      <c r="C40" s="48"/>
      <c r="D40" s="48"/>
      <c r="E40" s="48"/>
      <c r="F40" s="48" t="s">
        <v>6</v>
      </c>
      <c r="G40" s="48"/>
      <c r="H40" s="48"/>
      <c r="I40" s="32"/>
      <c r="J40" s="20" t="s">
        <v>20</v>
      </c>
    </row>
    <row r="41" spans="1:10" ht="17.100000000000001" customHeight="1" x14ac:dyDescent="0.25"/>
    <row r="42" spans="1:10" ht="17.100000000000001" customHeight="1" x14ac:dyDescent="0.25"/>
    <row r="43" spans="1:10" ht="17.100000000000001" customHeight="1" x14ac:dyDescent="0.25"/>
    <row r="44" spans="1:10" ht="18" customHeight="1" x14ac:dyDescent="0.25"/>
    <row r="45" spans="1:10" ht="18" customHeight="1" x14ac:dyDescent="0.25"/>
    <row r="46" spans="1:10" ht="18" customHeight="1" x14ac:dyDescent="0.25"/>
    <row r="47" spans="1:10" ht="18" customHeight="1" x14ac:dyDescent="0.25"/>
    <row r="48" spans="1:10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</sheetData>
  <sheetProtection algorithmName="SHA-512" hashValue="HucDxeeXYDs45PBimMHrE69mFZEQ2LOWIXFWznQ0hn8IqkB8ai0O91Qz6q6XZft+r70k1bQqMuXN4O9AASP3Ig==" saltValue="hFG8Lc8MGRPiOtJ+a3vGJQ==" spinCount="100000" sheet="1" objects="1" scenarios="1"/>
  <mergeCells count="24">
    <mergeCell ref="A40:E40"/>
    <mergeCell ref="F40:H40"/>
    <mergeCell ref="C29:J29"/>
    <mergeCell ref="C30:C31"/>
    <mergeCell ref="E30:F30"/>
    <mergeCell ref="G30:H30"/>
    <mergeCell ref="J30:J31"/>
    <mergeCell ref="E39:J39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28">
    <cfRule type="cellIs" dxfId="13" priority="7" stopIfTrue="1" operator="equal">
      <formula>"SVG"</formula>
    </cfRule>
    <cfRule type="cellIs" dxfId="12" priority="8" stopIfTrue="1" operator="equal">
      <formula>"SVXS"</formula>
    </cfRule>
  </conditionalFormatting>
  <conditionalFormatting sqref="H12:H28">
    <cfRule type="cellIs" dxfId="11" priority="3" operator="equal">
      <formula>"Yếu"</formula>
    </cfRule>
    <cfRule type="cellIs" dxfId="10" priority="5" stopIfTrue="1" operator="equal">
      <formula>"SVG"</formula>
    </cfRule>
    <cfRule type="cellIs" dxfId="9" priority="6" stopIfTrue="1" operator="equal">
      <formula>"SVXS"</formula>
    </cfRule>
  </conditionalFormatting>
  <conditionalFormatting sqref="I12:I28">
    <cfRule type="cellIs" dxfId="8" priority="1" stopIfTrue="1" operator="lessThan">
      <formula>2</formula>
    </cfRule>
    <cfRule type="cellIs" dxfId="7" priority="2" stopIfTrue="1" operator="greaterThanOrEqual">
      <formula>7</formula>
    </cfRule>
  </conditionalFormatting>
  <conditionalFormatting sqref="O12:O28">
    <cfRule type="cellIs" dxfId="6" priority="4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zoomScale="110" zoomScaleNormal="110" workbookViewId="0">
      <selection activeCell="Q12" sqref="Q12"/>
    </sheetView>
  </sheetViews>
  <sheetFormatPr defaultColWidth="9.33203125"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9.6640625" style="1" hidden="1" customWidth="1"/>
    <col min="10" max="10" width="20.83203125" style="1" customWidth="1"/>
    <col min="11" max="11" width="11.6640625" style="1" hidden="1" customWidth="1"/>
    <col min="12" max="12" width="10.6640625" style="1" hidden="1" customWidth="1"/>
    <col min="13" max="13" width="9.33203125" style="1" hidden="1" customWidth="1"/>
    <col min="14" max="14" width="6.1640625" style="1" hidden="1" customWidth="1"/>
    <col min="15" max="16" width="5.5" style="1" hidden="1" customWidth="1"/>
    <col min="17" max="16384" width="9.33203125" style="1"/>
  </cols>
  <sheetData>
    <row r="1" spans="1:21" ht="15" customHeight="1" x14ac:dyDescent="0.25">
      <c r="J1" s="2" t="s">
        <v>0</v>
      </c>
    </row>
    <row r="2" spans="1:21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46"/>
    </row>
    <row r="3" spans="1:21" ht="17.100000000000001" customHeight="1" x14ac:dyDescent="0.25">
      <c r="A3" s="46" t="s">
        <v>22</v>
      </c>
      <c r="B3" s="46"/>
      <c r="C3" s="46"/>
      <c r="D3" s="46"/>
      <c r="E3" s="47" t="s">
        <v>2</v>
      </c>
      <c r="F3" s="47"/>
      <c r="G3" s="47"/>
      <c r="H3" s="47"/>
      <c r="I3" s="47"/>
      <c r="J3" s="47"/>
    </row>
    <row r="4" spans="1:21" ht="17.100000000000001" customHeight="1" x14ac:dyDescent="0.25">
      <c r="A4" s="46" t="s">
        <v>23</v>
      </c>
      <c r="B4" s="46"/>
      <c r="C4" s="46"/>
      <c r="D4" s="46"/>
      <c r="E4" s="48"/>
      <c r="F4" s="48"/>
      <c r="G4" s="48"/>
      <c r="H4" s="48"/>
      <c r="I4" s="48"/>
      <c r="J4" s="48"/>
    </row>
    <row r="5" spans="1:21" s="3" customFormat="1" ht="12" customHeight="1" x14ac:dyDescent="0.25">
      <c r="A5" s="49"/>
      <c r="B5" s="49"/>
      <c r="C5" s="49"/>
      <c r="D5" s="49"/>
    </row>
    <row r="6" spans="1:21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50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6" customFormat="1" ht="18" customHeight="1" x14ac:dyDescent="0.3">
      <c r="A7" s="50" t="s">
        <v>35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</row>
    <row r="8" spans="1:21" s="6" customFormat="1" ht="18" customHeight="1" x14ac:dyDescent="0.3">
      <c r="A8" s="51" t="s">
        <v>1115</v>
      </c>
      <c r="B8" s="51"/>
      <c r="C8" s="51"/>
      <c r="D8" s="51"/>
      <c r="E8" s="51"/>
      <c r="F8" s="51"/>
      <c r="G8" s="51"/>
      <c r="H8" s="51"/>
      <c r="I8" s="51"/>
      <c r="J8" s="51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6" customFormat="1" ht="12" customHeight="1" x14ac:dyDescent="0.3">
      <c r="A9" s="34"/>
      <c r="B9" s="34"/>
      <c r="C9" s="34"/>
      <c r="D9" s="34"/>
      <c r="E9" s="34"/>
      <c r="F9" s="34"/>
      <c r="G9" s="34"/>
      <c r="H9" s="34"/>
      <c r="I9" s="34"/>
      <c r="J9" s="34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8" customFormat="1" ht="18" customHeight="1" x14ac:dyDescent="0.2">
      <c r="A10" s="52" t="s">
        <v>4</v>
      </c>
      <c r="B10" s="52" t="s">
        <v>28</v>
      </c>
      <c r="C10" s="55" t="s">
        <v>5</v>
      </c>
      <c r="D10" s="56"/>
      <c r="E10" s="59" t="s">
        <v>6</v>
      </c>
      <c r="F10" s="60"/>
      <c r="G10" s="59" t="s">
        <v>26</v>
      </c>
      <c r="H10" s="60"/>
      <c r="I10" s="26"/>
      <c r="J10" s="61" t="s">
        <v>8</v>
      </c>
    </row>
    <row r="11" spans="1:21" s="8" customFormat="1" ht="30" customHeight="1" x14ac:dyDescent="0.2">
      <c r="A11" s="53"/>
      <c r="B11" s="54"/>
      <c r="C11" s="57"/>
      <c r="D11" s="58"/>
      <c r="E11" s="9" t="s">
        <v>9</v>
      </c>
      <c r="F11" s="9" t="s">
        <v>10</v>
      </c>
      <c r="G11" s="9" t="s">
        <v>9</v>
      </c>
      <c r="H11" s="9" t="s">
        <v>10</v>
      </c>
      <c r="I11" s="27"/>
      <c r="J11" s="53"/>
      <c r="K11" s="25" t="s">
        <v>29</v>
      </c>
      <c r="L11" s="25" t="s">
        <v>32</v>
      </c>
      <c r="M11" s="25" t="s">
        <v>30</v>
      </c>
      <c r="N11" s="25" t="s">
        <v>31</v>
      </c>
      <c r="O11" s="25" t="s">
        <v>33</v>
      </c>
      <c r="P11" s="25" t="s">
        <v>34</v>
      </c>
    </row>
    <row r="12" spans="1:21" s="8" customFormat="1" ht="15.95" customHeight="1" x14ac:dyDescent="0.2">
      <c r="A12" s="21">
        <v>1</v>
      </c>
      <c r="B12" s="22" t="s">
        <v>1088</v>
      </c>
      <c r="C12" s="23" t="s">
        <v>1089</v>
      </c>
      <c r="D12" s="24" t="s">
        <v>41</v>
      </c>
      <c r="E12" s="10">
        <v>30</v>
      </c>
      <c r="F12" s="29" t="str">
        <f>IF(AND(E12&gt;=90),"XS",IF(AND(E12&gt;=80),"Tốt",IF(AND(E12&gt;=70),"Khá",IF(AND(E12&gt;=60),"TB",IF(AND(E12&gt;=50),"TB",IF(AND(E12&lt;50),IF(AND(E12&gt;0),"Yếu",IF(AND(E12=0),"Không XL"," "))))))))</f>
        <v>Yếu</v>
      </c>
      <c r="G12" s="28">
        <v>30</v>
      </c>
      <c r="H12" s="29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38">
        <v>1.42</v>
      </c>
      <c r="J12" s="31"/>
      <c r="K12" s="30">
        <v>0</v>
      </c>
      <c r="L12" s="30">
        <v>0</v>
      </c>
      <c r="M12" s="30">
        <f>IF(I12&gt;=9,55,IF(I12&gt;=8,54,IF(I12&gt;=7,53,IF(I12&gt;=6,52,IF(I12&gt;=5.5,51,IF(I12&gt;=4,50,IF(I12&gt;=3,40,30)))))))</f>
        <v>30</v>
      </c>
      <c r="N12" s="30">
        <f>IF(K12&lt;=5,K12*5,25)</f>
        <v>0</v>
      </c>
      <c r="O12" s="30">
        <f>IF(J12="BCHĐ,BT",18,IF(J12="LT,BT",16,IF(OR(J12="LP,BT",J12="LT,P.BT"),14,IF(OR(J12="LP,P.BT",J12="LT,UV"),12,IF(OR(J12="BCHĐ",J12="CTV",J12="LP,UV"),10,IF(OR(J12="LT",J12="BT"),8,IF(OR(J12="LP",J12="P.BT"),6,IF(OR(J12="TT",J12="UV"),4,0))))))))</f>
        <v>0</v>
      </c>
      <c r="P12" s="30">
        <f>IF(L12&lt;=5,L12*2,10)</f>
        <v>0</v>
      </c>
    </row>
    <row r="13" spans="1:21" s="8" customFormat="1" ht="15.95" customHeight="1" x14ac:dyDescent="0.2">
      <c r="A13" s="21">
        <v>2</v>
      </c>
      <c r="B13" s="22" t="s">
        <v>1090</v>
      </c>
      <c r="C13" s="23" t="s">
        <v>447</v>
      </c>
      <c r="D13" s="24" t="s">
        <v>41</v>
      </c>
      <c r="E13" s="10">
        <v>50</v>
      </c>
      <c r="F13" s="29" t="str">
        <f t="shared" ref="F13:F28" si="0">IF(AND(E13&gt;=90),"XS",IF(AND(E13&gt;=80),"Tốt",IF(AND(E13&gt;=70),"Khá",IF(AND(E13&gt;=60),"TB",IF(AND(E13&gt;=50),"TB",IF(AND(E13&lt;50),IF(AND(E13&gt;0),"Yếu",IF(AND(E13=0),"Không XL"," "))))))))</f>
        <v>TB</v>
      </c>
      <c r="G13" s="28">
        <f t="shared" ref="G13:G28" si="1">SUM(M13:P13)</f>
        <v>50</v>
      </c>
      <c r="H13" s="29" t="str">
        <f t="shared" ref="H13:H28" si="2">IF(AND(G13&gt;=90),"XS",IF(AND(G13&gt;=80),"Tốt",IF(AND(G13&gt;=70),"Khá",IF(AND(G13&gt;=60),"TB",IF(AND(G13&gt;=50),"TB",IF(AND(G13&lt;50),IF(AND(G13&gt;0),"Yếu",IF(AND(G13=0),"Không XL"," "))))))))</f>
        <v>TB</v>
      </c>
      <c r="I13" s="37">
        <v>4.8600000000000003</v>
      </c>
      <c r="J13" s="31"/>
      <c r="K13" s="30">
        <v>0</v>
      </c>
      <c r="L13" s="30">
        <v>0</v>
      </c>
      <c r="M13" s="30">
        <f t="shared" ref="M13:M28" si="3">IF(I13&gt;=9,55,IF(I13&gt;=8,54,IF(I13&gt;=7,53,IF(I13&gt;=6,52,IF(I13&gt;=5.5,51,IF(I13&gt;=4,50,IF(I13&gt;=3,40,30)))))))</f>
        <v>50</v>
      </c>
      <c r="N13" s="30">
        <f t="shared" ref="N13:N28" si="4">IF(K13&lt;=5,K13*5,25)</f>
        <v>0</v>
      </c>
      <c r="O13" s="30">
        <f t="shared" ref="O13:O28" si="5">IF(J13="BCHĐ,BT",18,IF(J13="LT,BT",16,IF(OR(J13="LP,BT",J13="LT,P.BT"),14,IF(OR(J13="LP,P.BT",J13="LT,UV"),12,IF(OR(J13="BCHĐ",J13="CTV",J13="LP,UV"),10,IF(OR(J13="LT",J13="BT"),8,IF(OR(J13="LP",J13="P.BT"),6,IF(OR(J13="TT",J13="UV"),4,0))))))))</f>
        <v>0</v>
      </c>
      <c r="P13" s="30">
        <f t="shared" ref="P13:P28" si="6">IF(L13&lt;=5,L13*2,10)</f>
        <v>0</v>
      </c>
    </row>
    <row r="14" spans="1:21" s="8" customFormat="1" ht="15.95" customHeight="1" x14ac:dyDescent="0.2">
      <c r="A14" s="21">
        <v>3</v>
      </c>
      <c r="B14" s="22" t="s">
        <v>1091</v>
      </c>
      <c r="C14" s="23" t="s">
        <v>1092</v>
      </c>
      <c r="D14" s="24" t="s">
        <v>1093</v>
      </c>
      <c r="E14" s="10">
        <v>55</v>
      </c>
      <c r="F14" s="29" t="str">
        <f t="shared" si="0"/>
        <v>TB</v>
      </c>
      <c r="G14" s="28">
        <f t="shared" si="1"/>
        <v>55</v>
      </c>
      <c r="H14" s="29" t="str">
        <f t="shared" si="2"/>
        <v>TB</v>
      </c>
      <c r="I14" s="37">
        <v>4.7699999999999996</v>
      </c>
      <c r="J14" s="31"/>
      <c r="K14" s="30">
        <v>1</v>
      </c>
      <c r="L14" s="30">
        <v>0</v>
      </c>
      <c r="M14" s="30">
        <f t="shared" si="3"/>
        <v>50</v>
      </c>
      <c r="N14" s="30">
        <f t="shared" si="4"/>
        <v>5</v>
      </c>
      <c r="O14" s="30">
        <f t="shared" si="5"/>
        <v>0</v>
      </c>
      <c r="P14" s="30">
        <f t="shared" si="6"/>
        <v>0</v>
      </c>
    </row>
    <row r="15" spans="1:21" s="8" customFormat="1" ht="15.95" customHeight="1" x14ac:dyDescent="0.2">
      <c r="A15" s="21">
        <v>4</v>
      </c>
      <c r="B15" s="22" t="s">
        <v>1094</v>
      </c>
      <c r="C15" s="23" t="s">
        <v>121</v>
      </c>
      <c r="D15" s="24" t="s">
        <v>319</v>
      </c>
      <c r="E15" s="10">
        <v>0</v>
      </c>
      <c r="F15" s="29" t="str">
        <f t="shared" si="0"/>
        <v>Không XL</v>
      </c>
      <c r="G15" s="28">
        <v>0</v>
      </c>
      <c r="H15" s="29" t="str">
        <f t="shared" si="2"/>
        <v>Không XL</v>
      </c>
      <c r="I15" s="38">
        <v>0.47</v>
      </c>
      <c r="J15" s="31" t="s">
        <v>1118</v>
      </c>
      <c r="K15" s="30">
        <v>0</v>
      </c>
      <c r="L15" s="30">
        <v>0</v>
      </c>
      <c r="M15" s="30">
        <f t="shared" si="3"/>
        <v>30</v>
      </c>
      <c r="N15" s="30">
        <f t="shared" si="4"/>
        <v>0</v>
      </c>
      <c r="O15" s="30">
        <f t="shared" si="5"/>
        <v>0</v>
      </c>
      <c r="P15" s="30">
        <f t="shared" si="6"/>
        <v>0</v>
      </c>
    </row>
    <row r="16" spans="1:21" s="8" customFormat="1" ht="15.95" customHeight="1" x14ac:dyDescent="0.2">
      <c r="A16" s="21">
        <v>5</v>
      </c>
      <c r="B16" s="22" t="s">
        <v>1095</v>
      </c>
      <c r="C16" s="23" t="s">
        <v>37</v>
      </c>
      <c r="D16" s="24" t="s">
        <v>673</v>
      </c>
      <c r="E16" s="10">
        <v>52</v>
      </c>
      <c r="F16" s="29" t="str">
        <f t="shared" si="0"/>
        <v>TB</v>
      </c>
      <c r="G16" s="28">
        <f t="shared" si="1"/>
        <v>52</v>
      </c>
      <c r="H16" s="29" t="str">
        <f t="shared" si="2"/>
        <v>TB</v>
      </c>
      <c r="I16" s="37">
        <v>5.24</v>
      </c>
      <c r="J16" s="31"/>
      <c r="K16" s="30">
        <v>0</v>
      </c>
      <c r="L16" s="30">
        <v>1</v>
      </c>
      <c r="M16" s="30">
        <f t="shared" si="3"/>
        <v>50</v>
      </c>
      <c r="N16" s="30">
        <f t="shared" si="4"/>
        <v>0</v>
      </c>
      <c r="O16" s="30">
        <f t="shared" si="5"/>
        <v>0</v>
      </c>
      <c r="P16" s="30">
        <f t="shared" si="6"/>
        <v>2</v>
      </c>
    </row>
    <row r="17" spans="1:16" s="8" customFormat="1" ht="15.95" customHeight="1" x14ac:dyDescent="0.2">
      <c r="A17" s="21">
        <v>6</v>
      </c>
      <c r="B17" s="22" t="s">
        <v>1096</v>
      </c>
      <c r="C17" s="23" t="s">
        <v>1097</v>
      </c>
      <c r="D17" s="24" t="s">
        <v>323</v>
      </c>
      <c r="E17" s="10">
        <v>63</v>
      </c>
      <c r="F17" s="29" t="str">
        <f t="shared" si="0"/>
        <v>TB</v>
      </c>
      <c r="G17" s="28">
        <f t="shared" si="1"/>
        <v>63</v>
      </c>
      <c r="H17" s="29" t="str">
        <f t="shared" si="2"/>
        <v>TB</v>
      </c>
      <c r="I17" s="36">
        <v>7.63</v>
      </c>
      <c r="J17" s="31"/>
      <c r="K17" s="30">
        <v>0</v>
      </c>
      <c r="L17" s="30">
        <v>5</v>
      </c>
      <c r="M17" s="30">
        <f t="shared" si="3"/>
        <v>53</v>
      </c>
      <c r="N17" s="30">
        <f t="shared" si="4"/>
        <v>0</v>
      </c>
      <c r="O17" s="30">
        <f t="shared" si="5"/>
        <v>0</v>
      </c>
      <c r="P17" s="30">
        <f t="shared" si="6"/>
        <v>10</v>
      </c>
    </row>
    <row r="18" spans="1:16" s="8" customFormat="1" ht="15.95" customHeight="1" x14ac:dyDescent="0.2">
      <c r="A18" s="21">
        <v>7</v>
      </c>
      <c r="B18" s="22" t="s">
        <v>1098</v>
      </c>
      <c r="C18" s="23" t="s">
        <v>636</v>
      </c>
      <c r="D18" s="24" t="s">
        <v>235</v>
      </c>
      <c r="E18" s="10">
        <v>0</v>
      </c>
      <c r="F18" s="29" t="str">
        <f t="shared" si="0"/>
        <v>Không XL</v>
      </c>
      <c r="G18" s="28">
        <v>0</v>
      </c>
      <c r="H18" s="29" t="str">
        <f t="shared" si="2"/>
        <v>Không XL</v>
      </c>
      <c r="I18" s="38">
        <v>0.59</v>
      </c>
      <c r="J18" s="31" t="s">
        <v>1118</v>
      </c>
      <c r="K18" s="30">
        <v>1</v>
      </c>
      <c r="L18" s="30">
        <v>0</v>
      </c>
      <c r="M18" s="30">
        <f t="shared" si="3"/>
        <v>30</v>
      </c>
      <c r="N18" s="30">
        <f t="shared" si="4"/>
        <v>5</v>
      </c>
      <c r="O18" s="30">
        <f t="shared" si="5"/>
        <v>0</v>
      </c>
      <c r="P18" s="30">
        <f t="shared" si="6"/>
        <v>0</v>
      </c>
    </row>
    <row r="19" spans="1:16" s="8" customFormat="1" ht="15.95" customHeight="1" x14ac:dyDescent="0.2">
      <c r="A19" s="21">
        <v>8</v>
      </c>
      <c r="B19" s="22" t="s">
        <v>1099</v>
      </c>
      <c r="C19" s="23" t="s">
        <v>1100</v>
      </c>
      <c r="D19" s="24" t="s">
        <v>240</v>
      </c>
      <c r="E19" s="10">
        <v>82</v>
      </c>
      <c r="F19" s="29" t="str">
        <f t="shared" si="0"/>
        <v>Tốt</v>
      </c>
      <c r="G19" s="28">
        <f t="shared" si="1"/>
        <v>82</v>
      </c>
      <c r="H19" s="29" t="str">
        <f t="shared" si="2"/>
        <v>Tốt</v>
      </c>
      <c r="I19" s="36">
        <v>8.08</v>
      </c>
      <c r="J19" s="31" t="s">
        <v>1117</v>
      </c>
      <c r="K19" s="30">
        <v>2</v>
      </c>
      <c r="L19" s="30">
        <v>7</v>
      </c>
      <c r="M19" s="30">
        <f t="shared" si="3"/>
        <v>54</v>
      </c>
      <c r="N19" s="30">
        <f t="shared" si="4"/>
        <v>10</v>
      </c>
      <c r="O19" s="30">
        <f t="shared" si="5"/>
        <v>8</v>
      </c>
      <c r="P19" s="30">
        <f t="shared" si="6"/>
        <v>10</v>
      </c>
    </row>
    <row r="20" spans="1:16" s="8" customFormat="1" ht="15.95" customHeight="1" x14ac:dyDescent="0.2">
      <c r="A20" s="21">
        <v>9</v>
      </c>
      <c r="B20" s="22" t="s">
        <v>1101</v>
      </c>
      <c r="C20" s="23" t="s">
        <v>847</v>
      </c>
      <c r="D20" s="24" t="s">
        <v>96</v>
      </c>
      <c r="E20" s="10">
        <v>53</v>
      </c>
      <c r="F20" s="29" t="str">
        <f t="shared" si="0"/>
        <v>TB</v>
      </c>
      <c r="G20" s="28">
        <f t="shared" si="1"/>
        <v>53</v>
      </c>
      <c r="H20" s="29" t="str">
        <f t="shared" si="2"/>
        <v>TB</v>
      </c>
      <c r="I20" s="37">
        <v>5.68</v>
      </c>
      <c r="J20" s="31"/>
      <c r="K20" s="30">
        <v>0</v>
      </c>
      <c r="L20" s="30">
        <v>1</v>
      </c>
      <c r="M20" s="30">
        <f t="shared" si="3"/>
        <v>51</v>
      </c>
      <c r="N20" s="30">
        <f t="shared" si="4"/>
        <v>0</v>
      </c>
      <c r="O20" s="30">
        <f t="shared" si="5"/>
        <v>0</v>
      </c>
      <c r="P20" s="30">
        <f t="shared" si="6"/>
        <v>2</v>
      </c>
    </row>
    <row r="21" spans="1:16" s="8" customFormat="1" ht="15.95" customHeight="1" x14ac:dyDescent="0.2">
      <c r="A21" s="21">
        <v>10</v>
      </c>
      <c r="B21" s="22" t="s">
        <v>1102</v>
      </c>
      <c r="C21" s="23" t="s">
        <v>1103</v>
      </c>
      <c r="D21" s="24" t="s">
        <v>99</v>
      </c>
      <c r="E21" s="10">
        <v>53</v>
      </c>
      <c r="F21" s="29" t="str">
        <f t="shared" si="0"/>
        <v>TB</v>
      </c>
      <c r="G21" s="28">
        <f t="shared" si="1"/>
        <v>53</v>
      </c>
      <c r="H21" s="29" t="str">
        <f t="shared" si="2"/>
        <v>TB</v>
      </c>
      <c r="I21" s="37">
        <v>5.63</v>
      </c>
      <c r="J21" s="31"/>
      <c r="K21" s="30">
        <v>0</v>
      </c>
      <c r="L21" s="30">
        <v>1</v>
      </c>
      <c r="M21" s="30">
        <f t="shared" si="3"/>
        <v>51</v>
      </c>
      <c r="N21" s="30">
        <f t="shared" si="4"/>
        <v>0</v>
      </c>
      <c r="O21" s="30">
        <f t="shared" si="5"/>
        <v>0</v>
      </c>
      <c r="P21" s="30">
        <f t="shared" si="6"/>
        <v>2</v>
      </c>
    </row>
    <row r="22" spans="1:16" s="8" customFormat="1" ht="15.95" customHeight="1" x14ac:dyDescent="0.2">
      <c r="A22" s="21">
        <v>11</v>
      </c>
      <c r="B22" s="22" t="s">
        <v>1104</v>
      </c>
      <c r="C22" s="23" t="s">
        <v>1105</v>
      </c>
      <c r="D22" s="24" t="s">
        <v>114</v>
      </c>
      <c r="E22" s="10">
        <v>50</v>
      </c>
      <c r="F22" s="29" t="str">
        <f t="shared" si="0"/>
        <v>TB</v>
      </c>
      <c r="G22" s="28">
        <f t="shared" si="1"/>
        <v>50</v>
      </c>
      <c r="H22" s="29" t="str">
        <f t="shared" si="2"/>
        <v>TB</v>
      </c>
      <c r="I22" s="37">
        <v>4.78</v>
      </c>
      <c r="J22" s="31"/>
      <c r="K22" s="30">
        <v>0</v>
      </c>
      <c r="L22" s="30">
        <v>0</v>
      </c>
      <c r="M22" s="30">
        <f t="shared" si="3"/>
        <v>50</v>
      </c>
      <c r="N22" s="30">
        <f t="shared" si="4"/>
        <v>0</v>
      </c>
      <c r="O22" s="30">
        <f t="shared" si="5"/>
        <v>0</v>
      </c>
      <c r="P22" s="30">
        <f t="shared" si="6"/>
        <v>0</v>
      </c>
    </row>
    <row r="23" spans="1:16" s="8" customFormat="1" ht="15.95" customHeight="1" x14ac:dyDescent="0.2">
      <c r="A23" s="21">
        <v>12</v>
      </c>
      <c r="B23" s="22" t="s">
        <v>1106</v>
      </c>
      <c r="C23" s="23" t="s">
        <v>1107</v>
      </c>
      <c r="D23" s="24" t="s">
        <v>361</v>
      </c>
      <c r="E23" s="10">
        <v>63</v>
      </c>
      <c r="F23" s="29" t="str">
        <f t="shared" si="0"/>
        <v>TB</v>
      </c>
      <c r="G23" s="28">
        <f t="shared" si="1"/>
        <v>63</v>
      </c>
      <c r="H23" s="29" t="str">
        <f t="shared" si="2"/>
        <v>TB</v>
      </c>
      <c r="I23" s="37">
        <v>5.94</v>
      </c>
      <c r="J23" s="31"/>
      <c r="K23" s="30">
        <v>2</v>
      </c>
      <c r="L23" s="30">
        <v>1</v>
      </c>
      <c r="M23" s="30">
        <f t="shared" si="3"/>
        <v>51</v>
      </c>
      <c r="N23" s="30">
        <f t="shared" si="4"/>
        <v>10</v>
      </c>
      <c r="O23" s="30">
        <f t="shared" si="5"/>
        <v>0</v>
      </c>
      <c r="P23" s="30">
        <f t="shared" si="6"/>
        <v>2</v>
      </c>
    </row>
    <row r="24" spans="1:16" s="8" customFormat="1" ht="15.95" customHeight="1" x14ac:dyDescent="0.2">
      <c r="A24" s="21">
        <v>13</v>
      </c>
      <c r="B24" s="22" t="s">
        <v>1108</v>
      </c>
      <c r="C24" s="23" t="s">
        <v>278</v>
      </c>
      <c r="D24" s="24" t="s">
        <v>122</v>
      </c>
      <c r="E24" s="10">
        <v>50</v>
      </c>
      <c r="F24" s="29" t="str">
        <f t="shared" si="0"/>
        <v>TB</v>
      </c>
      <c r="G24" s="28">
        <v>50</v>
      </c>
      <c r="H24" s="29" t="str">
        <f t="shared" si="2"/>
        <v>TB</v>
      </c>
      <c r="I24" s="37">
        <v>3.49</v>
      </c>
      <c r="J24" s="31"/>
      <c r="K24" s="30">
        <v>1</v>
      </c>
      <c r="L24" s="30">
        <v>1</v>
      </c>
      <c r="M24" s="30">
        <f t="shared" si="3"/>
        <v>40</v>
      </c>
      <c r="N24" s="30">
        <f t="shared" si="4"/>
        <v>5</v>
      </c>
      <c r="O24" s="30">
        <f t="shared" si="5"/>
        <v>0</v>
      </c>
      <c r="P24" s="30">
        <f t="shared" si="6"/>
        <v>2</v>
      </c>
    </row>
    <row r="25" spans="1:16" s="8" customFormat="1" ht="15.95" customHeight="1" x14ac:dyDescent="0.2">
      <c r="A25" s="21">
        <v>14</v>
      </c>
      <c r="B25" s="22" t="s">
        <v>1109</v>
      </c>
      <c r="C25" s="23" t="s">
        <v>1107</v>
      </c>
      <c r="D25" s="24" t="s">
        <v>461</v>
      </c>
      <c r="E25" s="10">
        <v>62</v>
      </c>
      <c r="F25" s="29" t="str">
        <f t="shared" si="0"/>
        <v>TB</v>
      </c>
      <c r="G25" s="28">
        <f t="shared" si="1"/>
        <v>62</v>
      </c>
      <c r="H25" s="29" t="str">
        <f t="shared" si="2"/>
        <v>TB</v>
      </c>
      <c r="I25" s="37">
        <v>5.3</v>
      </c>
      <c r="J25" s="31"/>
      <c r="K25" s="30">
        <v>2</v>
      </c>
      <c r="L25" s="30">
        <v>1</v>
      </c>
      <c r="M25" s="30">
        <f t="shared" si="3"/>
        <v>50</v>
      </c>
      <c r="N25" s="30">
        <f t="shared" si="4"/>
        <v>10</v>
      </c>
      <c r="O25" s="30">
        <f t="shared" si="5"/>
        <v>0</v>
      </c>
      <c r="P25" s="30">
        <f t="shared" si="6"/>
        <v>2</v>
      </c>
    </row>
    <row r="26" spans="1:16" s="8" customFormat="1" ht="15.95" customHeight="1" x14ac:dyDescent="0.2">
      <c r="A26" s="21">
        <v>15</v>
      </c>
      <c r="B26" s="22" t="s">
        <v>1110</v>
      </c>
      <c r="C26" s="23" t="s">
        <v>1111</v>
      </c>
      <c r="D26" s="24" t="s">
        <v>139</v>
      </c>
      <c r="E26" s="10">
        <v>62</v>
      </c>
      <c r="F26" s="29" t="str">
        <f t="shared" si="0"/>
        <v>TB</v>
      </c>
      <c r="G26" s="28">
        <f t="shared" si="1"/>
        <v>62</v>
      </c>
      <c r="H26" s="29" t="str">
        <f t="shared" si="2"/>
        <v>TB</v>
      </c>
      <c r="I26" s="37">
        <v>4.33</v>
      </c>
      <c r="J26" s="31"/>
      <c r="K26" s="30">
        <v>2</v>
      </c>
      <c r="L26" s="30">
        <v>1</v>
      </c>
      <c r="M26" s="30">
        <f t="shared" si="3"/>
        <v>50</v>
      </c>
      <c r="N26" s="30">
        <f t="shared" si="4"/>
        <v>10</v>
      </c>
      <c r="O26" s="30">
        <f t="shared" si="5"/>
        <v>0</v>
      </c>
      <c r="P26" s="30">
        <f t="shared" si="6"/>
        <v>2</v>
      </c>
    </row>
    <row r="27" spans="1:16" s="8" customFormat="1" ht="15.95" customHeight="1" x14ac:dyDescent="0.2">
      <c r="A27" s="21">
        <v>16</v>
      </c>
      <c r="B27" s="22" t="s">
        <v>1112</v>
      </c>
      <c r="C27" s="23" t="s">
        <v>636</v>
      </c>
      <c r="D27" s="24" t="s">
        <v>139</v>
      </c>
      <c r="E27" s="10">
        <v>59</v>
      </c>
      <c r="F27" s="29" t="str">
        <f t="shared" si="0"/>
        <v>TB</v>
      </c>
      <c r="G27" s="28">
        <f t="shared" si="1"/>
        <v>59</v>
      </c>
      <c r="H27" s="29" t="str">
        <f t="shared" si="2"/>
        <v>TB</v>
      </c>
      <c r="I27" s="37">
        <v>6.41</v>
      </c>
      <c r="J27" s="31"/>
      <c r="K27" s="30">
        <v>1</v>
      </c>
      <c r="L27" s="30">
        <v>1</v>
      </c>
      <c r="M27" s="30">
        <f t="shared" si="3"/>
        <v>52</v>
      </c>
      <c r="N27" s="30">
        <f t="shared" si="4"/>
        <v>5</v>
      </c>
      <c r="O27" s="30">
        <f t="shared" si="5"/>
        <v>0</v>
      </c>
      <c r="P27" s="30">
        <f t="shared" si="6"/>
        <v>2</v>
      </c>
    </row>
    <row r="28" spans="1:16" s="8" customFormat="1" ht="15.95" customHeight="1" x14ac:dyDescent="0.2">
      <c r="A28" s="21">
        <v>17</v>
      </c>
      <c r="B28" s="22" t="s">
        <v>1113</v>
      </c>
      <c r="C28" s="23" t="s">
        <v>1114</v>
      </c>
      <c r="D28" s="24" t="s">
        <v>147</v>
      </c>
      <c r="E28" s="10">
        <v>73</v>
      </c>
      <c r="F28" s="29" t="str">
        <f t="shared" si="0"/>
        <v>Khá</v>
      </c>
      <c r="G28" s="28">
        <f t="shared" si="1"/>
        <v>73</v>
      </c>
      <c r="H28" s="29" t="str">
        <f t="shared" si="2"/>
        <v>Khá</v>
      </c>
      <c r="I28" s="37">
        <v>6.35</v>
      </c>
      <c r="J28" s="31"/>
      <c r="K28" s="30">
        <v>3</v>
      </c>
      <c r="L28" s="30">
        <v>3</v>
      </c>
      <c r="M28" s="30">
        <f t="shared" si="3"/>
        <v>52</v>
      </c>
      <c r="N28" s="30">
        <f t="shared" si="4"/>
        <v>15</v>
      </c>
      <c r="O28" s="30">
        <f t="shared" si="5"/>
        <v>0</v>
      </c>
      <c r="P28" s="30">
        <f t="shared" si="6"/>
        <v>6</v>
      </c>
    </row>
    <row r="29" spans="1:16" ht="18" customHeight="1" x14ac:dyDescent="0.25">
      <c r="C29" s="62" t="s">
        <v>11</v>
      </c>
      <c r="D29" s="62"/>
      <c r="E29" s="62"/>
      <c r="F29" s="62"/>
      <c r="G29" s="62"/>
      <c r="H29" s="62"/>
      <c r="I29" s="62"/>
      <c r="J29" s="62"/>
    </row>
    <row r="30" spans="1:16" ht="17.100000000000001" customHeight="1" x14ac:dyDescent="0.25">
      <c r="C30" s="63" t="s">
        <v>12</v>
      </c>
      <c r="D30" s="11"/>
      <c r="E30" s="64" t="s">
        <v>6</v>
      </c>
      <c r="F30" s="65"/>
      <c r="G30" s="64" t="s">
        <v>7</v>
      </c>
      <c r="H30" s="65"/>
      <c r="I30" s="33"/>
      <c r="J30" s="63" t="s">
        <v>8</v>
      </c>
    </row>
    <row r="31" spans="1:16" s="8" customFormat="1" ht="17.100000000000001" customHeight="1" x14ac:dyDescent="0.2">
      <c r="C31" s="63"/>
      <c r="D31" s="12"/>
      <c r="E31" s="9" t="s">
        <v>13</v>
      </c>
      <c r="F31" s="13" t="s">
        <v>14</v>
      </c>
      <c r="G31" s="9" t="s">
        <v>13</v>
      </c>
      <c r="H31" s="13" t="s">
        <v>14</v>
      </c>
      <c r="I31" s="13"/>
      <c r="J31" s="63"/>
    </row>
    <row r="32" spans="1:16" ht="17.100000000000001" customHeight="1" x14ac:dyDescent="0.25">
      <c r="C32" s="14" t="s">
        <v>15</v>
      </c>
      <c r="D32" s="35"/>
      <c r="E32" s="15">
        <f>COUNTIF(F12:F28,"XS")</f>
        <v>0</v>
      </c>
      <c r="F32" s="16">
        <f>E32*100/$A$28</f>
        <v>0</v>
      </c>
      <c r="G32" s="15">
        <f>COUNTIF(H12:H28,"XS")</f>
        <v>0</v>
      </c>
      <c r="H32" s="16">
        <f>G32*100/$A$28</f>
        <v>0</v>
      </c>
      <c r="I32" s="16"/>
      <c r="J32" s="17"/>
    </row>
    <row r="33" spans="1:10" ht="17.100000000000001" customHeight="1" x14ac:dyDescent="0.25">
      <c r="C33" s="14" t="s">
        <v>16</v>
      </c>
      <c r="D33" s="35"/>
      <c r="E33" s="15">
        <f>COUNTIF(F12:F28,"Tốt")</f>
        <v>1</v>
      </c>
      <c r="F33" s="16">
        <f t="shared" ref="F33:F37" si="7">E33*100/$A$28</f>
        <v>5.882352941176471</v>
      </c>
      <c r="G33" s="15">
        <f>COUNTIF(H12:H28,"Tốt")</f>
        <v>1</v>
      </c>
      <c r="H33" s="16">
        <f t="shared" ref="H33:H37" si="8">G33*100/$A$28</f>
        <v>5.882352941176471</v>
      </c>
      <c r="I33" s="16"/>
      <c r="J33" s="17"/>
    </row>
    <row r="34" spans="1:10" ht="17.100000000000001" customHeight="1" x14ac:dyDescent="0.25">
      <c r="C34" s="14" t="s">
        <v>17</v>
      </c>
      <c r="D34" s="35"/>
      <c r="E34" s="15">
        <f>COUNTIF(F12:F28,"Khá")</f>
        <v>1</v>
      </c>
      <c r="F34" s="16">
        <f t="shared" si="7"/>
        <v>5.882352941176471</v>
      </c>
      <c r="G34" s="15">
        <f>COUNTIF(H12:H28,"Khá")</f>
        <v>1</v>
      </c>
      <c r="H34" s="16">
        <f t="shared" si="8"/>
        <v>5.882352941176471</v>
      </c>
      <c r="I34" s="16"/>
      <c r="J34" s="17"/>
    </row>
    <row r="35" spans="1:10" ht="17.100000000000001" customHeight="1" x14ac:dyDescent="0.25">
      <c r="C35" s="14" t="s">
        <v>18</v>
      </c>
      <c r="D35" s="35"/>
      <c r="E35" s="15">
        <f>COUNTIF(F12:F28,"TB")</f>
        <v>12</v>
      </c>
      <c r="F35" s="16">
        <f t="shared" si="7"/>
        <v>70.588235294117652</v>
      </c>
      <c r="G35" s="15">
        <f>COUNTIF(H12:H28,"TB")</f>
        <v>12</v>
      </c>
      <c r="H35" s="16">
        <f t="shared" si="8"/>
        <v>70.588235294117652</v>
      </c>
      <c r="I35" s="16"/>
      <c r="J35" s="17"/>
    </row>
    <row r="36" spans="1:10" ht="17.100000000000001" customHeight="1" x14ac:dyDescent="0.25">
      <c r="C36" s="14" t="s">
        <v>19</v>
      </c>
      <c r="D36" s="35"/>
      <c r="E36" s="15">
        <f>COUNTIF(F12:F28,"Yếu")</f>
        <v>1</v>
      </c>
      <c r="F36" s="16">
        <f t="shared" si="7"/>
        <v>5.882352941176471</v>
      </c>
      <c r="G36" s="15">
        <f>COUNTIF(H12:H28,"Yếu")</f>
        <v>1</v>
      </c>
      <c r="H36" s="16">
        <f t="shared" si="8"/>
        <v>5.882352941176471</v>
      </c>
      <c r="I36" s="16"/>
      <c r="J36" s="17"/>
    </row>
    <row r="37" spans="1:10" ht="17.100000000000001" customHeight="1" x14ac:dyDescent="0.25">
      <c r="C37" s="14" t="s">
        <v>25</v>
      </c>
      <c r="D37" s="35"/>
      <c r="E37" s="15">
        <f>COUNTIF(F12:F28,"Không XL")</f>
        <v>2</v>
      </c>
      <c r="F37" s="16">
        <f t="shared" si="7"/>
        <v>11.764705882352942</v>
      </c>
      <c r="G37" s="15">
        <f>COUNTIF(H12:H28,"Không XL")</f>
        <v>2</v>
      </c>
      <c r="H37" s="16">
        <f t="shared" si="8"/>
        <v>11.764705882352942</v>
      </c>
      <c r="I37" s="16"/>
      <c r="J37" s="17"/>
    </row>
    <row r="38" spans="1:10" ht="9.9499999999999993" customHeight="1" x14ac:dyDescent="0.25">
      <c r="C38" s="18"/>
      <c r="D38" s="18"/>
      <c r="F38" s="19"/>
    </row>
    <row r="39" spans="1:10" ht="17.100000000000001" customHeight="1" x14ac:dyDescent="0.25">
      <c r="E39" s="66" t="s">
        <v>24</v>
      </c>
      <c r="F39" s="66"/>
      <c r="G39" s="66"/>
      <c r="H39" s="66"/>
      <c r="I39" s="66"/>
      <c r="J39" s="66"/>
    </row>
    <row r="40" spans="1:10" ht="17.100000000000001" customHeight="1" x14ac:dyDescent="0.25">
      <c r="A40" s="48" t="s">
        <v>27</v>
      </c>
      <c r="B40" s="48"/>
      <c r="C40" s="48"/>
      <c r="D40" s="48"/>
      <c r="E40" s="48"/>
      <c r="F40" s="48" t="s">
        <v>6</v>
      </c>
      <c r="G40" s="48"/>
      <c r="H40" s="48"/>
      <c r="I40" s="32"/>
      <c r="J40" s="20" t="s">
        <v>20</v>
      </c>
    </row>
    <row r="41" spans="1:10" ht="17.100000000000001" customHeight="1" x14ac:dyDescent="0.25"/>
    <row r="42" spans="1:10" ht="17.100000000000001" customHeight="1" x14ac:dyDescent="0.25"/>
    <row r="43" spans="1:10" ht="17.100000000000001" customHeight="1" x14ac:dyDescent="0.25"/>
    <row r="44" spans="1:10" ht="18" customHeight="1" x14ac:dyDescent="0.25"/>
    <row r="45" spans="1:10" ht="18" customHeight="1" x14ac:dyDescent="0.25"/>
    <row r="46" spans="1:10" ht="18" customHeight="1" x14ac:dyDescent="0.25"/>
    <row r="47" spans="1:10" ht="18" customHeight="1" x14ac:dyDescent="0.25"/>
    <row r="48" spans="1:10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</sheetData>
  <sheetProtection algorithmName="SHA-512" hashValue="yF5ym/PZnZ0PYYfj4d11kYqpH/vx4OJdhLYtI6l2Eh1C/BT5j6nxIObvLvJhOUbd9oM87G/EMK4Cs7oEQroqag==" saltValue="NZpfuq8I1v3748aWyLT+1A==" spinCount="100000" sheet="1" objects="1" scenarios="1"/>
  <mergeCells count="24">
    <mergeCell ref="A40:E40"/>
    <mergeCell ref="F40:H40"/>
    <mergeCell ref="C29:J29"/>
    <mergeCell ref="C30:C31"/>
    <mergeCell ref="E30:F30"/>
    <mergeCell ref="G30:H30"/>
    <mergeCell ref="J30:J31"/>
    <mergeCell ref="E39:J39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2:D2"/>
    <mergeCell ref="E2:J2"/>
    <mergeCell ref="A3:D3"/>
    <mergeCell ref="E3:J3"/>
    <mergeCell ref="A4:D4"/>
    <mergeCell ref="E4:J4"/>
  </mergeCells>
  <conditionalFormatting sqref="F12:F28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H12:H28">
    <cfRule type="cellIs" dxfId="3" priority="1" operator="equal">
      <formula>"Yếu"</formula>
    </cfRule>
  </conditionalFormatting>
  <conditionalFormatting sqref="H12:I28">
    <cfRule type="cellIs" dxfId="2" priority="3" stopIfTrue="1" operator="equal">
      <formula>"SVG"</formula>
    </cfRule>
    <cfRule type="cellIs" dxfId="1" priority="4" stopIfTrue="1" operator="equal">
      <formula>"SVXS"</formula>
    </cfRule>
  </conditionalFormatting>
  <conditionalFormatting sqref="O12:O28">
    <cfRule type="cellIs" dxfId="0" priority="2" operator="equal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22C1-CNÔ1</vt:lpstr>
      <vt:lpstr>22C1-CNÔ2</vt:lpstr>
      <vt:lpstr>22C1-CNÔ3</vt:lpstr>
      <vt:lpstr>22C1-CNÔ4</vt:lpstr>
      <vt:lpstr>22C1-CNÔ5</vt:lpstr>
      <vt:lpstr>22C1-CNÔ6</vt:lpstr>
      <vt:lpstr>22C1-CNÔ7</vt:lpstr>
      <vt:lpstr>22C1-CNÔ8</vt:lpstr>
      <vt:lpstr>22C1-CNÔ9</vt:lpstr>
      <vt:lpstr>22C1-CNÔ10</vt:lpstr>
      <vt:lpstr>22C3-CNÔ1</vt:lpstr>
      <vt:lpstr>22C3-CNÔ2</vt:lpstr>
      <vt:lpstr>22C3-CNÔ3</vt:lpstr>
      <vt:lpstr>22C6-CNÔ1</vt:lpstr>
      <vt:lpstr>22T2-CNÔ1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2023-08-04T07:15:41Z</cp:lastPrinted>
  <dcterms:created xsi:type="dcterms:W3CDTF">2014-11-24T02:19:52Z</dcterms:created>
  <dcterms:modified xsi:type="dcterms:W3CDTF">2023-08-09T14:07:27Z</dcterms:modified>
</cp:coreProperties>
</file>