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FCE8C4DE-4AAD-4894-83AA-360B5F4149D7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91029"/>
</workbook>
</file>

<file path=xl/calcChain.xml><?xml version="1.0" encoding="utf-8"?>
<calcChain xmlns="http://schemas.openxmlformats.org/spreadsheetml/2006/main">
  <c r="J38" i="1" l="1"/>
  <c r="J37" i="1"/>
  <c r="K37" i="1" s="1"/>
  <c r="H37" i="1"/>
  <c r="H38" i="1"/>
  <c r="K38" i="1"/>
  <c r="L38" i="1" s="1"/>
  <c r="N38" i="1" s="1"/>
  <c r="K20" i="1"/>
  <c r="F20" i="1"/>
  <c r="H20" i="1" s="1"/>
  <c r="L20" i="1" s="1"/>
  <c r="N20" i="1" s="1"/>
  <c r="G23" i="1"/>
  <c r="F29" i="1"/>
  <c r="F35" i="1"/>
  <c r="M38" i="1" l="1"/>
  <c r="O38" i="1" s="1"/>
  <c r="M37" i="1"/>
  <c r="O37" i="1" s="1"/>
  <c r="L37" i="1"/>
  <c r="N37" i="1" s="1"/>
  <c r="M20" i="1"/>
  <c r="O20" i="1" s="1"/>
  <c r="H13" i="1" l="1"/>
  <c r="H14" i="1"/>
  <c r="K32" i="1" l="1"/>
  <c r="K33" i="1"/>
  <c r="E39" i="1"/>
  <c r="F39" i="1"/>
  <c r="G39" i="1"/>
  <c r="I39" i="1"/>
  <c r="H36" i="1" l="1"/>
  <c r="H35" i="1"/>
  <c r="H34" i="1"/>
  <c r="J39" i="1" l="1"/>
  <c r="K34" i="1"/>
  <c r="M34" i="1" s="1"/>
  <c r="O34" i="1" s="1"/>
  <c r="K35" i="1"/>
  <c r="M35" i="1" s="1"/>
  <c r="O35" i="1" s="1"/>
  <c r="K36" i="1"/>
  <c r="M36" i="1" s="1"/>
  <c r="O36" i="1" s="1"/>
  <c r="L36" i="1" l="1"/>
  <c r="N36" i="1" s="1"/>
  <c r="L35" i="1"/>
  <c r="N35" i="1" s="1"/>
  <c r="L34" i="1"/>
  <c r="N34" i="1" s="1"/>
  <c r="H33" i="1"/>
  <c r="H32" i="1"/>
  <c r="K29" i="1"/>
  <c r="H29" i="1"/>
  <c r="K28" i="1"/>
  <c r="H28" i="1"/>
  <c r="H26" i="1"/>
  <c r="K26" i="1"/>
  <c r="K18" i="1"/>
  <c r="H18" i="1"/>
  <c r="H15" i="1"/>
  <c r="K15" i="1"/>
  <c r="L26" i="1" l="1"/>
  <c r="N26" i="1" s="1"/>
  <c r="L29" i="1"/>
  <c r="N29" i="1" s="1"/>
  <c r="M33" i="1"/>
  <c r="M28" i="1"/>
  <c r="O28" i="1" s="1"/>
  <c r="L15" i="1"/>
  <c r="N15" i="1" s="1"/>
  <c r="L32" i="1"/>
  <c r="N32" i="1" s="1"/>
  <c r="M29" i="1"/>
  <c r="O29" i="1" s="1"/>
  <c r="M32" i="1"/>
  <c r="O32" i="1" s="1"/>
  <c r="M15" i="1"/>
  <c r="O15" i="1" s="1"/>
  <c r="L33" i="1"/>
  <c r="L28" i="1"/>
  <c r="N28" i="1" s="1"/>
  <c r="M26" i="1"/>
  <c r="O26" i="1" s="1"/>
  <c r="L18" i="1"/>
  <c r="N18" i="1" s="1"/>
  <c r="M18" i="1"/>
  <c r="O18" i="1" s="1"/>
  <c r="O33" i="1" l="1"/>
  <c r="N33" i="1"/>
  <c r="K17" i="1"/>
  <c r="K27" i="1"/>
  <c r="H27" i="1"/>
  <c r="H17" i="1"/>
  <c r="L27" i="1" l="1"/>
  <c r="N27" i="1" s="1"/>
  <c r="L17" i="1"/>
  <c r="N17" i="1" s="1"/>
  <c r="M17" i="1"/>
  <c r="O17" i="1" s="1"/>
  <c r="M27" i="1"/>
  <c r="O27" i="1" s="1"/>
  <c r="K13" i="1"/>
  <c r="H22" i="1"/>
  <c r="A39" i="1"/>
  <c r="K31" i="1"/>
  <c r="H31" i="1"/>
  <c r="C31" i="1"/>
  <c r="B31" i="1"/>
  <c r="K30" i="1"/>
  <c r="H30" i="1"/>
  <c r="C30" i="1"/>
  <c r="B30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C22" i="1"/>
  <c r="B22" i="1"/>
  <c r="K21" i="1"/>
  <c r="H21" i="1"/>
  <c r="C21" i="1"/>
  <c r="B21" i="1"/>
  <c r="K19" i="1"/>
  <c r="H19" i="1"/>
  <c r="C19" i="1"/>
  <c r="B19" i="1"/>
  <c r="K16" i="1"/>
  <c r="H16" i="1"/>
  <c r="C16" i="1"/>
  <c r="B16" i="1"/>
  <c r="K14" i="1"/>
  <c r="C14" i="1"/>
  <c r="B14" i="1"/>
  <c r="C13" i="1"/>
  <c r="B13" i="1"/>
  <c r="K12" i="1"/>
  <c r="H12" i="1"/>
  <c r="C12" i="1"/>
  <c r="B12" i="1"/>
  <c r="H39" i="1" l="1"/>
  <c r="K39" i="1"/>
  <c r="M12" i="1"/>
  <c r="O12" i="1" s="1"/>
  <c r="L12" i="1"/>
  <c r="N12" i="1" s="1"/>
  <c r="M14" i="1"/>
  <c r="O14" i="1" s="1"/>
  <c r="L14" i="1"/>
  <c r="N14" i="1" s="1"/>
  <c r="M31" i="1"/>
  <c r="O31" i="1" s="1"/>
  <c r="L31" i="1"/>
  <c r="N31" i="1" s="1"/>
  <c r="M24" i="1"/>
  <c r="O24" i="1" s="1"/>
  <c r="L24" i="1"/>
  <c r="N24" i="1" s="1"/>
  <c r="M30" i="1"/>
  <c r="O30" i="1" s="1"/>
  <c r="L30" i="1"/>
  <c r="N30" i="1" s="1"/>
  <c r="L16" i="1"/>
  <c r="N16" i="1" s="1"/>
  <c r="M16" i="1"/>
  <c r="O16" i="1" s="1"/>
  <c r="L19" i="1"/>
  <c r="N19" i="1" s="1"/>
  <c r="M19" i="1"/>
  <c r="O19" i="1" s="1"/>
  <c r="M22" i="1"/>
  <c r="O22" i="1" s="1"/>
  <c r="L22" i="1"/>
  <c r="N22" i="1" s="1"/>
  <c r="M23" i="1"/>
  <c r="L23" i="1"/>
  <c r="M21" i="1"/>
  <c r="O21" i="1" s="1"/>
  <c r="L21" i="1"/>
  <c r="N21" i="1" s="1"/>
  <c r="L25" i="1"/>
  <c r="N25" i="1" s="1"/>
  <c r="M25" i="1"/>
  <c r="O25" i="1" s="1"/>
  <c r="O23" i="1" l="1"/>
  <c r="N23" i="1"/>
  <c r="M13" i="1"/>
  <c r="O13" i="1" s="1"/>
  <c r="L13" i="1"/>
  <c r="N13" i="1" s="1"/>
  <c r="L39" i="1" l="1"/>
  <c r="N39" i="1"/>
  <c r="M39" i="1"/>
  <c r="O39" i="1"/>
</calcChain>
</file>

<file path=xl/sharedStrings.xml><?xml version="1.0" encoding="utf-8"?>
<sst xmlns="http://schemas.openxmlformats.org/spreadsheetml/2006/main" count="86" uniqueCount="83">
  <si>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</si>
  <si>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</si>
  <si>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</si>
  <si>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</si>
  <si>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</si>
  <si>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</si>
  <si>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</si>
  <si>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</si>
  <si>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</si>
  <si>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</si>
  <si>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</si>
  <si>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</si>
  <si>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</si>
  <si>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</si>
  <si>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</si>
  <si>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</si>
  <si>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</si>
  <si>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</si>
  <si>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</si>
  <si>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</si>
  <si>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</si>
  <si>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</si>
  <si>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</si>
  <si>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</si>
  <si>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</si>
  <si>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</si>
  <si>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</si>
  <si>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</si>
  <si>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</si>
  <si>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</si>
  <si>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</si>
  <si>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</si>
  <si>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</si>
  <si>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</si>
  <si>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</si>
  <si>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</si>
  <si>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</si>
  <si>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</si>
  <si>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</si>
  <si>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</si>
  <si>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</si>
  <si>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 xml:space="preserve">Nguyễn Lương </t>
  </si>
  <si>
    <t>Tâm</t>
  </si>
  <si>
    <t xml:space="preserve">Trần Thế </t>
  </si>
  <si>
    <t xml:space="preserve">Sơn </t>
  </si>
  <si>
    <t xml:space="preserve">Trần Văn </t>
  </si>
  <si>
    <t>Đông</t>
  </si>
  <si>
    <t>KHOA ĐỘNG LỰC</t>
  </si>
  <si>
    <t>Đỗ Hoàng</t>
  </si>
  <si>
    <t>Duy</t>
  </si>
  <si>
    <t>Nguyễn Thành</t>
  </si>
  <si>
    <t>Đức</t>
  </si>
  <si>
    <t>Kiều Trung</t>
  </si>
  <si>
    <t>Tín</t>
  </si>
  <si>
    <t>Nguyễn Anh</t>
  </si>
  <si>
    <t xml:space="preserve">Tuấn </t>
  </si>
  <si>
    <t xml:space="preserve">Lý Văn </t>
  </si>
  <si>
    <t>Trung</t>
  </si>
  <si>
    <t>Nguyễn Hoàng</t>
  </si>
  <si>
    <t>Vinh</t>
  </si>
  <si>
    <t>Nguyễn Anh Tuấn</t>
  </si>
  <si>
    <t>Tiến</t>
  </si>
  <si>
    <t>Tân</t>
  </si>
  <si>
    <t>Bùi Trọng</t>
  </si>
  <si>
    <t>Giang Văn</t>
  </si>
  <si>
    <t>Võ Quốc</t>
  </si>
  <si>
    <t>Nguyễn Khắc</t>
  </si>
  <si>
    <t>Huân</t>
  </si>
  <si>
    <t>Thành phố Hồ Chí Minh, ngày     tháng     năm 2023</t>
  </si>
  <si>
    <t>Nguyễn Trọng Nghĩa</t>
  </si>
  <si>
    <t>* Hội thảo khoa học quốc tế ICSS2022  được tổ chức vào  ngày 22/10/2022</t>
  </si>
  <si>
    <t xml:space="preserve"> NĂM HỌC 2022 - 2023</t>
  </si>
  <si>
    <t>- Hướng dẫn 01 Startup Kite 2022 giải khuyến khích (vòng chung kết - 160 giờ)
- Hướng dẫn 02 Startup Kite 2022 (vòng sơ kết - 90 giờ)(2GV) (120/2=60 giờ)</t>
  </si>
  <si>
    <t>- Hướng dẫn 01 Startup Kite 2022 (vòng sơ kết - 90 giờ)(2GV) (60/2=30 giờ)
- 01 bài viết HTKH Quốc tế ICSS2022 (2 tác giả) (240/2=120 giờ)</t>
  </si>
  <si>
    <t>- 01 bài viết HTKH Quốc tế ICSS2022 (2 tác giả) (240/2=120 giờ)</t>
  </si>
  <si>
    <t>- 01 bài viết HTKH Quốc tế ICSS2022 (240 giờ)</t>
  </si>
  <si>
    <t>- 01 bài viết HTKH Quốc tế ICSS2022 (2 tác giả) (240/2=120 giờ)
- 02 bài đăng trên tạp chí cơ khí VN số 303, T5/2023 (0,5 điểm)(2 tác giả)(400/2=200 giờ)
- 01 bài đăng trên tạp chí Giao thông vận tải số 7/2023 (0,25 điểm) (3 tác giả)(150/3=50 giờ)\
- 01 bài đăng trên tạp chí Kiến trúc số 7/2023 (0,5 điểm) (2 tác giả) (200/2=100 giờ)</t>
  </si>
  <si>
    <t>Nguyễn Hữu</t>
  </si>
  <si>
    <t>Lương</t>
  </si>
  <si>
    <t>Huỳnh Đình</t>
  </si>
  <si>
    <t>Văn</t>
  </si>
  <si>
    <t>Bổ nhiệm từ 01/10/2022 (40 tuần)</t>
  </si>
  <si>
    <t>Tập sự từ 01/5/2023 (13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</si>
</sst>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3" fillId="0" borderId="0" xfId="0" applyNumberFormat="1" applyFont="1" applyAlignment="1">
      <alignment horizontal="center"/>
    </xf>
    <xf numFmtId="39" fontId="0" fillId="0" borderId="0" xfId="0" applyNumberFormat="1"/>
    <xf numFmtId="164" fontId="13" fillId="0" borderId="0" xfId="0" applyNumberFormat="1" applyFont="1"/>
    <xf numFmtId="0" fontId="1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0" fontId="10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" fontId="1" fillId="0" borderId="6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topLeftCell="A27" zoomScale="115" zoomScaleNormal="115" workbookViewId="0">
      <selection activeCell="L46" sqref="L46"/>
    </sheetView>
  </sheetViews>
  <sheetFormatPr defaultRowHeight="16.5" x14ac:dyDescent="0.25"/>
  <cols>
    <col min="1" max="1" width="4.5703125" style="1" customWidth="1"/>
    <col min="2" max="2" width="19.140625" style="7" customWidth="1"/>
    <col min="3" max="3" width="10" style="7" customWidth="1"/>
    <col min="4" max="4" width="5.7109375" style="7" customWidth="1"/>
    <col min="5" max="5" width="6.7109375" style="1" customWidth="1"/>
    <col min="6" max="6" width="7" style="1" customWidth="1"/>
    <col min="7" max="7" width="7.5703125" style="1" customWidth="1"/>
    <col min="8" max="8" width="7.140625" style="1" customWidth="1"/>
    <col min="9" max="9" width="7.5703125" style="1" customWidth="1"/>
    <col min="10" max="10" width="7.42578125" style="1" customWidth="1"/>
    <col min="11" max="11" width="8.140625" style="2" customWidth="1"/>
    <col min="12" max="12" width="8.42578125" style="1" customWidth="1"/>
    <col min="13" max="13" width="8.7109375" style="1" customWidth="1"/>
    <col min="14" max="14" width="7" style="4" customWidth="1"/>
    <col min="15" max="15" width="8.4257812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4" t="s">
        <v>0</v>
      </c>
      <c r="B1" s="84"/>
      <c r="C1" s="84"/>
      <c r="D1" s="84"/>
      <c r="E1" s="84"/>
      <c r="F1" s="84"/>
      <c r="G1" s="84"/>
      <c r="I1" s="88" t="s">
        <v>1</v>
      </c>
      <c r="J1" s="88"/>
      <c r="K1" s="88"/>
      <c r="L1" s="88"/>
      <c r="M1" s="88"/>
      <c r="N1" s="88"/>
      <c r="O1" s="88"/>
      <c r="P1" s="5"/>
    </row>
    <row r="2" spans="1:18" x14ac:dyDescent="0.25">
      <c r="A2" s="85" t="s">
        <v>39</v>
      </c>
      <c r="B2" s="85"/>
      <c r="C2" s="85"/>
      <c r="D2" s="85"/>
      <c r="E2" s="85"/>
      <c r="F2" s="85"/>
      <c r="G2" s="85"/>
      <c r="H2" s="3"/>
      <c r="I2" s="88" t="s">
        <v>2</v>
      </c>
      <c r="J2" s="88"/>
      <c r="K2" s="88"/>
      <c r="L2" s="88"/>
      <c r="M2" s="88"/>
      <c r="N2" s="88"/>
      <c r="O2" s="88"/>
      <c r="P2" s="5"/>
    </row>
    <row r="3" spans="1:18" x14ac:dyDescent="0.25">
      <c r="A3" s="85" t="s">
        <v>40</v>
      </c>
      <c r="B3" s="85"/>
      <c r="C3" s="85"/>
      <c r="D3" s="85"/>
      <c r="E3" s="85"/>
      <c r="F3" s="85"/>
      <c r="G3" s="85"/>
      <c r="H3" s="3"/>
      <c r="L3" s="8"/>
      <c r="P3" s="5"/>
    </row>
    <row r="4" spans="1:18" x14ac:dyDescent="0.25">
      <c r="D4" s="9"/>
      <c r="F4" s="10"/>
      <c r="G4" s="10"/>
      <c r="K4" s="11"/>
      <c r="L4" s="10"/>
      <c r="P4" s="12"/>
    </row>
    <row r="5" spans="1:18" s="14" customFormat="1" ht="20.25" x14ac:dyDescent="0.3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3"/>
      <c r="R5" s="13"/>
    </row>
    <row r="6" spans="1:18" s="14" customFormat="1" ht="20.25" x14ac:dyDescent="0.3">
      <c r="A6" s="87" t="s">
        <v>71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3"/>
      <c r="R6" s="13"/>
    </row>
    <row r="7" spans="1:18" s="14" customFormat="1" ht="20.25" x14ac:dyDescent="0.3">
      <c r="A7" s="87" t="s">
        <v>47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3"/>
      <c r="R7" s="13"/>
    </row>
    <row r="8" spans="1:18" x14ac:dyDescent="0.25"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7"/>
      <c r="P8" s="18"/>
    </row>
    <row r="9" spans="1:18" ht="36" customHeight="1" x14ac:dyDescent="0.25">
      <c r="A9" s="71" t="s">
        <v>4</v>
      </c>
      <c r="B9" s="73" t="s">
        <v>5</v>
      </c>
      <c r="C9" s="74"/>
      <c r="D9" s="77" t="s">
        <v>6</v>
      </c>
      <c r="E9" s="78"/>
      <c r="F9" s="65" t="s">
        <v>7</v>
      </c>
      <c r="G9" s="65"/>
      <c r="H9" s="79" t="s">
        <v>38</v>
      </c>
      <c r="I9" s="82" t="s">
        <v>8</v>
      </c>
      <c r="J9" s="82" t="s">
        <v>9</v>
      </c>
      <c r="K9" s="82" t="s">
        <v>10</v>
      </c>
      <c r="L9" s="82" t="s">
        <v>11</v>
      </c>
      <c r="M9" s="82" t="s">
        <v>12</v>
      </c>
      <c r="N9" s="63" t="s">
        <v>13</v>
      </c>
      <c r="O9" s="63" t="s">
        <v>14</v>
      </c>
      <c r="P9" s="65" t="s">
        <v>15</v>
      </c>
    </row>
    <row r="10" spans="1:18" ht="41.25" customHeight="1" x14ac:dyDescent="0.25">
      <c r="A10" s="72"/>
      <c r="B10" s="75"/>
      <c r="C10" s="76"/>
      <c r="D10" s="19" t="s">
        <v>16</v>
      </c>
      <c r="E10" s="20" t="s">
        <v>37</v>
      </c>
      <c r="F10" s="21" t="s">
        <v>17</v>
      </c>
      <c r="G10" s="21" t="s">
        <v>18</v>
      </c>
      <c r="H10" s="80"/>
      <c r="I10" s="83"/>
      <c r="J10" s="83"/>
      <c r="K10" s="83"/>
      <c r="L10" s="83"/>
      <c r="M10" s="83"/>
      <c r="N10" s="64"/>
      <c r="O10" s="64"/>
      <c r="P10" s="65"/>
    </row>
    <row r="11" spans="1:18" s="28" customFormat="1" ht="15" customHeight="1" x14ac:dyDescent="0.2">
      <c r="A11" s="22" t="s">
        <v>19</v>
      </c>
      <c r="B11" s="66" t="s">
        <v>20</v>
      </c>
      <c r="C11" s="67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  <c r="R11" s="27"/>
    </row>
    <row r="12" spans="1:18" s="5" customFormat="1" x14ac:dyDescent="0.25">
      <c r="A12" s="29">
        <v>1</v>
      </c>
      <c r="B12" s="30" t="str">
        <f>'[1]CAP TRUONG_HKI'!B15</f>
        <v>Hà Quốc</v>
      </c>
      <c r="C12" s="31" t="str">
        <f>'[1]CAP TRUONG_HKI'!C15</f>
        <v>Bảo</v>
      </c>
      <c r="D12" s="54"/>
      <c r="E12" s="29"/>
      <c r="F12" s="29"/>
      <c r="G12" s="61"/>
      <c r="H12" s="29">
        <f>E12+F12+G12</f>
        <v>0</v>
      </c>
      <c r="I12" s="29">
        <v>160</v>
      </c>
      <c r="J12" s="29">
        <v>0</v>
      </c>
      <c r="K12" s="29">
        <f t="shared" ref="K12:K33" si="0">I12-J12</f>
        <v>160</v>
      </c>
      <c r="L12" s="29">
        <f>IF(H12-K12&lt;=0,0,H12-K12)</f>
        <v>0</v>
      </c>
      <c r="M12" s="59">
        <f>IF(K12-H12&lt;=0,0,K12-H12)</f>
        <v>160</v>
      </c>
      <c r="N12" s="59">
        <f>ROUND(L12/2.98,1)</f>
        <v>0</v>
      </c>
      <c r="O12" s="59">
        <f>ROUND(M12/2.98,1)</f>
        <v>53.7</v>
      </c>
      <c r="P12" s="53"/>
      <c r="Q12" s="32"/>
      <c r="R12" s="32"/>
    </row>
    <row r="13" spans="1:18" s="5" customFormat="1" ht="38.25" x14ac:dyDescent="0.25">
      <c r="A13" s="29">
        <v>2</v>
      </c>
      <c r="B13" s="30" t="str">
        <f>'[1]CAP TRUONG_HKI'!B16</f>
        <v>Hoàng Phúc</v>
      </c>
      <c r="C13" s="31" t="str">
        <f>'[1]CAP TRUONG_HKI'!C16</f>
        <v>Bảo</v>
      </c>
      <c r="D13" s="33"/>
      <c r="E13" s="29"/>
      <c r="F13" s="29">
        <v>240</v>
      </c>
      <c r="G13" s="61"/>
      <c r="H13" s="29">
        <f t="shared" ref="H13:H14" si="1">E13+F13+G13</f>
        <v>240</v>
      </c>
      <c r="I13" s="29">
        <v>160</v>
      </c>
      <c r="J13" s="29">
        <v>0</v>
      </c>
      <c r="K13" s="29">
        <f t="shared" si="0"/>
        <v>160</v>
      </c>
      <c r="L13" s="29">
        <f t="shared" ref="L13:L31" si="2">IF(H13-K13&lt;=0,0,H13-K13)</f>
        <v>80</v>
      </c>
      <c r="M13" s="59">
        <f>IF(K13-H13&lt;=0,0,K13-H13)</f>
        <v>0</v>
      </c>
      <c r="N13" s="59">
        <f t="shared" ref="N13:N31" si="3">ROUND(L13/2.98,1)</f>
        <v>26.8</v>
      </c>
      <c r="O13" s="59">
        <f t="shared" ref="O13:O31" si="4">ROUND(M13/2.98,1)</f>
        <v>0</v>
      </c>
      <c r="P13" s="53" t="s">
        <v>75</v>
      </c>
      <c r="Q13" s="32"/>
      <c r="R13" s="32"/>
    </row>
    <row r="14" spans="1:18" s="5" customFormat="1" ht="51" x14ac:dyDescent="0.25">
      <c r="A14" s="29">
        <v>3</v>
      </c>
      <c r="B14" s="30" t="str">
        <f>'[1]CAP TRUONG_HKI'!B17</f>
        <v>Nguyễn Thái</v>
      </c>
      <c r="C14" s="31" t="str">
        <f>'[1]CAP TRUONG_HKI'!C17</f>
        <v>Bình</v>
      </c>
      <c r="D14" s="55"/>
      <c r="E14" s="29"/>
      <c r="F14" s="29">
        <v>120</v>
      </c>
      <c r="G14" s="61"/>
      <c r="H14" s="29">
        <f t="shared" si="1"/>
        <v>120</v>
      </c>
      <c r="I14" s="29">
        <v>160</v>
      </c>
      <c r="J14" s="29">
        <v>0</v>
      </c>
      <c r="K14" s="29">
        <f t="shared" si="0"/>
        <v>160</v>
      </c>
      <c r="L14" s="29">
        <f t="shared" si="2"/>
        <v>0</v>
      </c>
      <c r="M14" s="59">
        <f t="shared" ref="M14:M22" si="5">IF(K14-H14&lt;=0,0,K14-H14)</f>
        <v>40</v>
      </c>
      <c r="N14" s="59">
        <f t="shared" si="3"/>
        <v>0</v>
      </c>
      <c r="O14" s="59">
        <f t="shared" si="4"/>
        <v>13.4</v>
      </c>
      <c r="P14" s="53" t="s">
        <v>74</v>
      </c>
      <c r="Q14" s="32"/>
      <c r="R14" s="32"/>
    </row>
    <row r="15" spans="1:18" s="5" customFormat="1" x14ac:dyDescent="0.25">
      <c r="A15" s="29">
        <v>4</v>
      </c>
      <c r="B15" s="30" t="s">
        <v>48</v>
      </c>
      <c r="C15" s="31" t="s">
        <v>49</v>
      </c>
      <c r="D15" s="33"/>
      <c r="E15" s="29"/>
      <c r="F15" s="29"/>
      <c r="G15" s="61"/>
      <c r="H15" s="29">
        <f t="shared" ref="H15" si="6">E15+F15+G15</f>
        <v>0</v>
      </c>
      <c r="I15" s="29">
        <v>160</v>
      </c>
      <c r="J15" s="29">
        <v>0</v>
      </c>
      <c r="K15" s="29">
        <f t="shared" ref="K15" si="7">I15-J15</f>
        <v>160</v>
      </c>
      <c r="L15" s="29">
        <f t="shared" ref="L15" si="8">IF(H15-K15&lt;=0,0,H15-K15)</f>
        <v>0</v>
      </c>
      <c r="M15" s="59">
        <f t="shared" ref="M15" si="9">IF(K15-H15&lt;=0,0,K15-H15)</f>
        <v>160</v>
      </c>
      <c r="N15" s="59">
        <f t="shared" ref="N15" si="10">ROUND(L15/2.98,1)</f>
        <v>0</v>
      </c>
      <c r="O15" s="59">
        <f t="shared" ref="O15" si="11">ROUND(M15/2.98,1)</f>
        <v>53.7</v>
      </c>
      <c r="P15" s="53"/>
      <c r="Q15" s="32"/>
      <c r="R15" s="32"/>
    </row>
    <row r="16" spans="1:18" s="5" customFormat="1" x14ac:dyDescent="0.25">
      <c r="A16" s="29">
        <v>5</v>
      </c>
      <c r="B16" s="30" t="str">
        <f>'[1]CAP TRUONG_HKI'!B19</f>
        <v>Trần Quốc</v>
      </c>
      <c r="C16" s="31" t="str">
        <f>'[1]CAP TRUONG_HKI'!C19</f>
        <v>Duy</v>
      </c>
      <c r="D16" s="33"/>
      <c r="E16" s="29"/>
      <c r="F16" s="29"/>
      <c r="G16" s="61"/>
      <c r="H16" s="29">
        <f t="shared" ref="H16:H31" si="12">E16+F16+G16</f>
        <v>0</v>
      </c>
      <c r="I16" s="29">
        <v>160</v>
      </c>
      <c r="J16" s="29">
        <v>0</v>
      </c>
      <c r="K16" s="29">
        <f t="shared" si="0"/>
        <v>160</v>
      </c>
      <c r="L16" s="29">
        <f t="shared" si="2"/>
        <v>0</v>
      </c>
      <c r="M16" s="59">
        <f t="shared" si="5"/>
        <v>160</v>
      </c>
      <c r="N16" s="59">
        <f t="shared" si="3"/>
        <v>0</v>
      </c>
      <c r="O16" s="59">
        <f t="shared" si="4"/>
        <v>53.7</v>
      </c>
      <c r="P16" s="53"/>
      <c r="Q16" s="32"/>
      <c r="R16" s="32"/>
    </row>
    <row r="17" spans="1:18" s="5" customFormat="1" x14ac:dyDescent="0.25">
      <c r="A17" s="29">
        <v>6</v>
      </c>
      <c r="B17" s="58" t="s">
        <v>45</v>
      </c>
      <c r="C17" s="31" t="s">
        <v>46</v>
      </c>
      <c r="D17" s="31"/>
      <c r="E17" s="29"/>
      <c r="F17" s="29"/>
      <c r="G17" s="61"/>
      <c r="H17" s="29">
        <f>E17+F17+G17</f>
        <v>0</v>
      </c>
      <c r="I17" s="29">
        <v>160</v>
      </c>
      <c r="J17" s="29">
        <v>0</v>
      </c>
      <c r="K17" s="60">
        <f>I17-J17</f>
        <v>160</v>
      </c>
      <c r="L17" s="29">
        <f>IF(H17-K17&lt;=0,0,H17-K17)</f>
        <v>0</v>
      </c>
      <c r="M17" s="59">
        <f>IF(K17-H17&lt;=0,0,K17-H17)</f>
        <v>160</v>
      </c>
      <c r="N17" s="59">
        <f>ROUND(L17/2.98,1)</f>
        <v>0</v>
      </c>
      <c r="O17" s="59">
        <f>ROUND(M17/2.98,1)</f>
        <v>53.7</v>
      </c>
      <c r="P17" s="53"/>
      <c r="Q17" s="32"/>
      <c r="R17" s="32"/>
    </row>
    <row r="18" spans="1:18" s="5" customFormat="1" ht="54.75" customHeight="1" x14ac:dyDescent="0.25">
      <c r="A18" s="29">
        <v>7</v>
      </c>
      <c r="B18" s="30" t="s">
        <v>50</v>
      </c>
      <c r="C18" s="31" t="s">
        <v>51</v>
      </c>
      <c r="D18" s="33"/>
      <c r="E18" s="29"/>
      <c r="F18" s="29"/>
      <c r="G18" s="61"/>
      <c r="H18" s="29">
        <f t="shared" ref="H18" si="13">E18+F18+G18</f>
        <v>0</v>
      </c>
      <c r="I18" s="29">
        <v>160</v>
      </c>
      <c r="J18" s="29">
        <v>0</v>
      </c>
      <c r="K18" s="29">
        <f t="shared" ref="K18" si="14">I18-J18</f>
        <v>160</v>
      </c>
      <c r="L18" s="29">
        <f t="shared" ref="L18" si="15">IF(H18-K18&lt;=0,0,H18-K18)</f>
        <v>0</v>
      </c>
      <c r="M18" s="59">
        <f t="shared" ref="M18" si="16">IF(K18-H18&lt;=0,0,K18-H18)</f>
        <v>160</v>
      </c>
      <c r="N18" s="59">
        <f t="shared" ref="N18" si="17">ROUND(L18/2.98,1)</f>
        <v>0</v>
      </c>
      <c r="O18" s="59">
        <f t="shared" ref="O18" si="18">ROUND(M18/2.98,1)</f>
        <v>53.7</v>
      </c>
      <c r="P18" s="53"/>
      <c r="Q18" s="32"/>
      <c r="R18" s="32"/>
    </row>
    <row r="19" spans="1:18" s="5" customFormat="1" x14ac:dyDescent="0.25">
      <c r="A19" s="29">
        <v>8</v>
      </c>
      <c r="B19" s="30" t="str">
        <f>'[1]CAP TRUONG_HKI'!B20</f>
        <v>Hồ Văn</v>
      </c>
      <c r="C19" s="31" t="str">
        <f>'[1]CAP TRUONG_HKI'!C20</f>
        <v>Hóa</v>
      </c>
      <c r="D19" s="33"/>
      <c r="E19" s="29"/>
      <c r="F19" s="29"/>
      <c r="G19" s="61"/>
      <c r="H19" s="29">
        <f t="shared" si="12"/>
        <v>0</v>
      </c>
      <c r="I19" s="29">
        <v>160</v>
      </c>
      <c r="J19" s="29">
        <v>0</v>
      </c>
      <c r="K19" s="29">
        <f t="shared" si="0"/>
        <v>160</v>
      </c>
      <c r="L19" s="29">
        <f t="shared" si="2"/>
        <v>0</v>
      </c>
      <c r="M19" s="59">
        <f t="shared" si="5"/>
        <v>160</v>
      </c>
      <c r="N19" s="59">
        <f t="shared" si="3"/>
        <v>0</v>
      </c>
      <c r="O19" s="59">
        <f t="shared" si="4"/>
        <v>53.7</v>
      </c>
      <c r="P19" s="53"/>
      <c r="Q19" s="32"/>
      <c r="R19" s="32"/>
    </row>
    <row r="20" spans="1:18" s="5" customFormat="1" ht="114.75" x14ac:dyDescent="0.25">
      <c r="A20" s="29">
        <v>9</v>
      </c>
      <c r="B20" s="58" t="s">
        <v>66</v>
      </c>
      <c r="C20" s="58" t="s">
        <v>67</v>
      </c>
      <c r="D20" s="33"/>
      <c r="E20" s="29"/>
      <c r="F20" s="29">
        <f>120+30</f>
        <v>150</v>
      </c>
      <c r="G20" s="29"/>
      <c r="H20" s="29">
        <f t="shared" si="12"/>
        <v>150</v>
      </c>
      <c r="I20" s="29">
        <v>0</v>
      </c>
      <c r="J20" s="29">
        <v>0</v>
      </c>
      <c r="K20" s="29">
        <f t="shared" si="0"/>
        <v>0</v>
      </c>
      <c r="L20" s="29">
        <f t="shared" si="2"/>
        <v>150</v>
      </c>
      <c r="M20" s="59">
        <f t="shared" si="5"/>
        <v>0</v>
      </c>
      <c r="N20" s="59">
        <f t="shared" si="3"/>
        <v>50.3</v>
      </c>
      <c r="O20" s="59">
        <f t="shared" si="4"/>
        <v>0</v>
      </c>
      <c r="P20" s="53" t="s">
        <v>73</v>
      </c>
      <c r="Q20" s="32"/>
      <c r="R20" s="32"/>
    </row>
    <row r="21" spans="1:18" s="5" customFormat="1" ht="55.5" customHeight="1" x14ac:dyDescent="0.25">
      <c r="A21" s="29">
        <v>10</v>
      </c>
      <c r="B21" s="30" t="str">
        <f>'[1]CAP TRUONG_HKI'!B21</f>
        <v>Nguyễn Thanh</v>
      </c>
      <c r="C21" s="31" t="str">
        <f>'[1]CAP TRUONG_HKI'!C21</f>
        <v>Hùng</v>
      </c>
      <c r="D21" s="33"/>
      <c r="E21" s="29"/>
      <c r="F21" s="29"/>
      <c r="G21" s="61"/>
      <c r="H21" s="29">
        <f t="shared" si="12"/>
        <v>0</v>
      </c>
      <c r="I21" s="29">
        <v>160</v>
      </c>
      <c r="J21" s="29">
        <v>0</v>
      </c>
      <c r="K21" s="29">
        <f t="shared" si="0"/>
        <v>160</v>
      </c>
      <c r="L21" s="29">
        <f t="shared" si="2"/>
        <v>0</v>
      </c>
      <c r="M21" s="59">
        <f t="shared" si="5"/>
        <v>160</v>
      </c>
      <c r="N21" s="59">
        <f t="shared" si="3"/>
        <v>0</v>
      </c>
      <c r="O21" s="59">
        <f t="shared" si="4"/>
        <v>53.7</v>
      </c>
      <c r="P21" s="53"/>
      <c r="Q21" s="32"/>
      <c r="R21" s="32"/>
    </row>
    <row r="22" spans="1:18" s="5" customFormat="1" ht="57.75" customHeight="1" x14ac:dyDescent="0.25">
      <c r="A22" s="29">
        <v>11</v>
      </c>
      <c r="B22" s="30" t="str">
        <f>'[1]CAP TRUONG_HKI'!B22</f>
        <v>Phan Anh Tuấn</v>
      </c>
      <c r="C22" s="31" t="str">
        <f>'[1]CAP TRUONG_HKI'!C22</f>
        <v>Kiệt</v>
      </c>
      <c r="D22" s="55"/>
      <c r="E22" s="29"/>
      <c r="F22" s="29"/>
      <c r="G22" s="61"/>
      <c r="H22" s="29">
        <f t="shared" si="12"/>
        <v>0</v>
      </c>
      <c r="I22" s="29">
        <v>160</v>
      </c>
      <c r="J22" s="29">
        <v>0</v>
      </c>
      <c r="K22" s="29">
        <f t="shared" si="0"/>
        <v>160</v>
      </c>
      <c r="L22" s="29">
        <f>IF(H22-K22&lt;=0,0,H22-K22)</f>
        <v>0</v>
      </c>
      <c r="M22" s="59">
        <f t="shared" si="5"/>
        <v>160</v>
      </c>
      <c r="N22" s="59">
        <f t="shared" si="3"/>
        <v>0</v>
      </c>
      <c r="O22" s="59">
        <f t="shared" si="4"/>
        <v>53.7</v>
      </c>
      <c r="P22" s="53"/>
      <c r="Q22" s="32"/>
      <c r="R22" s="32"/>
    </row>
    <row r="23" spans="1:18" s="5" customFormat="1" ht="242.25" x14ac:dyDescent="0.25">
      <c r="A23" s="29">
        <v>12</v>
      </c>
      <c r="B23" s="30" t="str">
        <f>'[1]CAP TRUONG_HKI'!B24</f>
        <v>Nguyễn Hữu</v>
      </c>
      <c r="C23" s="31" t="str">
        <f>'[1]CAP TRUONG_HKI'!C24</f>
        <v xml:space="preserve">Mạnh </v>
      </c>
      <c r="D23" s="33"/>
      <c r="E23" s="29"/>
      <c r="F23" s="29">
        <v>120</v>
      </c>
      <c r="G23" s="61">
        <f>100+100+50+100</f>
        <v>350</v>
      </c>
      <c r="H23" s="29">
        <f t="shared" si="12"/>
        <v>470</v>
      </c>
      <c r="I23" s="29">
        <v>160</v>
      </c>
      <c r="J23" s="29">
        <v>0</v>
      </c>
      <c r="K23" s="29">
        <f t="shared" si="0"/>
        <v>160</v>
      </c>
      <c r="L23" s="29">
        <f>IF(H23-K23&lt;=0,0,H23-K23)</f>
        <v>310</v>
      </c>
      <c r="M23" s="59">
        <f>IF(K23-H23&lt;=0,0,K23-H23)</f>
        <v>0</v>
      </c>
      <c r="N23" s="59">
        <f t="shared" si="3"/>
        <v>104</v>
      </c>
      <c r="O23" s="59">
        <f t="shared" si="4"/>
        <v>0</v>
      </c>
      <c r="P23" s="53" t="s">
        <v>76</v>
      </c>
      <c r="Q23" s="32"/>
      <c r="R23" s="32"/>
    </row>
    <row r="24" spans="1:18" s="5" customFormat="1" x14ac:dyDescent="0.25">
      <c r="A24" s="29">
        <v>13</v>
      </c>
      <c r="B24" s="30" t="str">
        <f>'[1]CAP TRUONG_HKI'!B25</f>
        <v>Triệu Phú</v>
      </c>
      <c r="C24" s="31" t="str">
        <f>'[1]CAP TRUONG_HKI'!C25</f>
        <v>Nguyên</v>
      </c>
      <c r="D24" s="33"/>
      <c r="E24" s="29"/>
      <c r="F24" s="29"/>
      <c r="G24" s="61"/>
      <c r="H24" s="29">
        <f t="shared" si="12"/>
        <v>0</v>
      </c>
      <c r="I24" s="29">
        <v>160</v>
      </c>
      <c r="J24" s="29">
        <v>0</v>
      </c>
      <c r="K24" s="29">
        <f t="shared" si="0"/>
        <v>160</v>
      </c>
      <c r="L24" s="29">
        <f t="shared" si="2"/>
        <v>0</v>
      </c>
      <c r="M24" s="59">
        <f>IF(K24-H24&lt;=0,0,K24-H24)</f>
        <v>160</v>
      </c>
      <c r="N24" s="59">
        <f t="shared" si="3"/>
        <v>0</v>
      </c>
      <c r="O24" s="59">
        <f t="shared" si="4"/>
        <v>53.7</v>
      </c>
      <c r="P24" s="53"/>
      <c r="Q24" s="32"/>
      <c r="R24" s="32"/>
    </row>
    <row r="25" spans="1:18" s="5" customFormat="1" x14ac:dyDescent="0.25">
      <c r="A25" s="29">
        <v>14</v>
      </c>
      <c r="B25" s="30" t="str">
        <f>'[1]CAP TRUONG_HKI'!B27</f>
        <v>Đặng Thái</v>
      </c>
      <c r="C25" s="31" t="str">
        <f>'[1]CAP TRUONG_HKI'!C27</f>
        <v xml:space="preserve">Sơn </v>
      </c>
      <c r="D25" s="33"/>
      <c r="E25" s="29"/>
      <c r="F25" s="29"/>
      <c r="G25" s="61"/>
      <c r="H25" s="29">
        <f>E25+F25+G25</f>
        <v>0</v>
      </c>
      <c r="I25" s="29">
        <v>160</v>
      </c>
      <c r="J25" s="29">
        <v>0</v>
      </c>
      <c r="K25" s="29">
        <f t="shared" si="0"/>
        <v>160</v>
      </c>
      <c r="L25" s="29">
        <f>IF(H25-K25&lt;=0,0,H25-K25)</f>
        <v>0</v>
      </c>
      <c r="M25" s="59">
        <f t="shared" ref="M25:M26" si="19">IF(K25-H25&lt;=0,0,K25-H25)</f>
        <v>160</v>
      </c>
      <c r="N25" s="59">
        <f t="shared" si="3"/>
        <v>0</v>
      </c>
      <c r="O25" s="59">
        <f t="shared" si="4"/>
        <v>53.7</v>
      </c>
      <c r="P25" s="53"/>
      <c r="Q25" s="32"/>
      <c r="R25" s="32"/>
    </row>
    <row r="26" spans="1:18" s="5" customFormat="1" ht="51" x14ac:dyDescent="0.25">
      <c r="A26" s="29">
        <v>15</v>
      </c>
      <c r="B26" s="58" t="s">
        <v>43</v>
      </c>
      <c r="C26" s="31" t="s">
        <v>44</v>
      </c>
      <c r="D26" s="31"/>
      <c r="E26" s="29"/>
      <c r="F26" s="29">
        <v>120</v>
      </c>
      <c r="G26" s="61"/>
      <c r="H26" s="29">
        <f t="shared" ref="H26" si="20">E26+F26+G26</f>
        <v>120</v>
      </c>
      <c r="I26" s="29">
        <v>160</v>
      </c>
      <c r="J26" s="29">
        <v>0</v>
      </c>
      <c r="K26" s="60">
        <f t="shared" si="0"/>
        <v>160</v>
      </c>
      <c r="L26" s="29">
        <f t="shared" ref="L26" si="21">IF(H26-K26&lt;=0,0,H26-K26)</f>
        <v>0</v>
      </c>
      <c r="M26" s="59">
        <f t="shared" si="19"/>
        <v>40</v>
      </c>
      <c r="N26" s="59">
        <f t="shared" ref="N26" si="22">ROUND(L26/2.98,1)</f>
        <v>0</v>
      </c>
      <c r="O26" s="59">
        <f t="shared" ref="O26" si="23">ROUND(M26/2.98,1)</f>
        <v>13.4</v>
      </c>
      <c r="P26" s="53" t="s">
        <v>74</v>
      </c>
      <c r="Q26" s="32"/>
      <c r="R26" s="32"/>
    </row>
    <row r="27" spans="1:18" s="5" customFormat="1" x14ac:dyDescent="0.25">
      <c r="A27" s="29">
        <v>16</v>
      </c>
      <c r="B27" s="58" t="s">
        <v>41</v>
      </c>
      <c r="C27" s="31" t="s">
        <v>42</v>
      </c>
      <c r="D27" s="31"/>
      <c r="E27" s="29"/>
      <c r="F27" s="29"/>
      <c r="G27" s="61"/>
      <c r="H27" s="29">
        <f>E27+F27+G27</f>
        <v>0</v>
      </c>
      <c r="I27" s="29">
        <v>160</v>
      </c>
      <c r="J27" s="29">
        <v>0</v>
      </c>
      <c r="K27" s="60">
        <f t="shared" ref="K27:K29" si="24">I27-J27</f>
        <v>160</v>
      </c>
      <c r="L27" s="29">
        <f t="shared" ref="L27:L29" si="25">IF(H27-K27&lt;=0,0,H27-K27)</f>
        <v>0</v>
      </c>
      <c r="M27" s="59">
        <f t="shared" ref="M27:M29" si="26">IF(K27-H27&lt;=0,0,K27-H27)</f>
        <v>160</v>
      </c>
      <c r="N27" s="59">
        <f>ROUND(L27/2.98,1)</f>
        <v>0</v>
      </c>
      <c r="O27" s="59">
        <f>ROUND(M27/2.98,1)</f>
        <v>53.7</v>
      </c>
      <c r="P27" s="53"/>
      <c r="Q27" s="32"/>
      <c r="R27" s="32"/>
    </row>
    <row r="28" spans="1:18" s="5" customFormat="1" x14ac:dyDescent="0.25">
      <c r="A28" s="29">
        <v>17</v>
      </c>
      <c r="B28" s="58" t="s">
        <v>52</v>
      </c>
      <c r="C28" s="31" t="s">
        <v>53</v>
      </c>
      <c r="D28" s="31"/>
      <c r="E28" s="29"/>
      <c r="F28" s="29"/>
      <c r="G28" s="61"/>
      <c r="H28" s="29">
        <f t="shared" ref="H28:H29" si="27">E28+F28+G28</f>
        <v>0</v>
      </c>
      <c r="I28" s="29">
        <v>160</v>
      </c>
      <c r="J28" s="29">
        <v>0</v>
      </c>
      <c r="K28" s="29">
        <f t="shared" si="24"/>
        <v>160</v>
      </c>
      <c r="L28" s="29">
        <f t="shared" si="25"/>
        <v>0</v>
      </c>
      <c r="M28" s="59">
        <f t="shared" si="26"/>
        <v>160</v>
      </c>
      <c r="N28" s="59">
        <f t="shared" ref="N28:N29" si="28">ROUND(L28/2.98,1)</f>
        <v>0</v>
      </c>
      <c r="O28" s="59">
        <f t="shared" ref="O28:O29" si="29">ROUND(M28/2.98,1)</f>
        <v>53.7</v>
      </c>
      <c r="P28" s="53"/>
      <c r="Q28" s="32"/>
      <c r="R28" s="32"/>
    </row>
    <row r="29" spans="1:18" s="5" customFormat="1" ht="114.75" x14ac:dyDescent="0.25">
      <c r="A29" s="29">
        <v>18</v>
      </c>
      <c r="B29" s="58" t="s">
        <v>54</v>
      </c>
      <c r="C29" s="31" t="s">
        <v>55</v>
      </c>
      <c r="D29" s="31"/>
      <c r="E29" s="29"/>
      <c r="F29" s="29">
        <f>120+30</f>
        <v>150</v>
      </c>
      <c r="G29" s="61"/>
      <c r="H29" s="29">
        <f t="shared" si="27"/>
        <v>150</v>
      </c>
      <c r="I29" s="29">
        <v>160</v>
      </c>
      <c r="J29" s="29">
        <v>0</v>
      </c>
      <c r="K29" s="29">
        <f t="shared" si="24"/>
        <v>160</v>
      </c>
      <c r="L29" s="29">
        <f t="shared" si="25"/>
        <v>0</v>
      </c>
      <c r="M29" s="59">
        <f t="shared" si="26"/>
        <v>10</v>
      </c>
      <c r="N29" s="59">
        <f t="shared" si="28"/>
        <v>0</v>
      </c>
      <c r="O29" s="59">
        <f t="shared" si="29"/>
        <v>3.4</v>
      </c>
      <c r="P29" s="53" t="s">
        <v>73</v>
      </c>
      <c r="Q29" s="32"/>
      <c r="R29" s="32"/>
    </row>
    <row r="30" spans="1:18" s="5" customFormat="1" x14ac:dyDescent="0.25">
      <c r="A30" s="29">
        <v>19</v>
      </c>
      <c r="B30" s="30" t="str">
        <f>'[1]CAP TRUONG_HKI'!B28</f>
        <v>Nguyễn Minh</v>
      </c>
      <c r="C30" s="31" t="str">
        <f>'[1]CAP TRUONG_HKI'!C28</f>
        <v xml:space="preserve">Thái </v>
      </c>
      <c r="D30" s="33"/>
      <c r="E30" s="29"/>
      <c r="F30" s="29"/>
      <c r="G30" s="61"/>
      <c r="H30" s="29">
        <f t="shared" si="12"/>
        <v>0</v>
      </c>
      <c r="I30" s="29">
        <v>160</v>
      </c>
      <c r="J30" s="29">
        <v>0</v>
      </c>
      <c r="K30" s="29">
        <f t="shared" si="0"/>
        <v>160</v>
      </c>
      <c r="L30" s="29">
        <f t="shared" si="2"/>
        <v>0</v>
      </c>
      <c r="M30" s="59">
        <f t="shared" ref="M30:M36" si="30">IF(K30-H30&lt;=0,0,K30-H30)</f>
        <v>160</v>
      </c>
      <c r="N30" s="59">
        <f t="shared" si="3"/>
        <v>0</v>
      </c>
      <c r="O30" s="59">
        <f t="shared" si="4"/>
        <v>53.7</v>
      </c>
      <c r="P30" s="53"/>
      <c r="Q30" s="32"/>
      <c r="R30" s="32"/>
    </row>
    <row r="31" spans="1:18" s="5" customFormat="1" x14ac:dyDescent="0.25">
      <c r="A31" s="29">
        <v>20</v>
      </c>
      <c r="B31" s="30" t="str">
        <f>'[1]CAP TRUONG_HKI'!B29</f>
        <v>Võ Đắc</v>
      </c>
      <c r="C31" s="31" t="str">
        <f>'[1]CAP TRUONG_HKI'!C29</f>
        <v xml:space="preserve">Thịnh </v>
      </c>
      <c r="D31" s="33"/>
      <c r="E31" s="29"/>
      <c r="F31" s="29"/>
      <c r="G31" s="61"/>
      <c r="H31" s="29">
        <f t="shared" si="12"/>
        <v>0</v>
      </c>
      <c r="I31" s="29">
        <v>160</v>
      </c>
      <c r="J31" s="29">
        <v>0</v>
      </c>
      <c r="K31" s="29">
        <f t="shared" si="0"/>
        <v>160</v>
      </c>
      <c r="L31" s="29">
        <f t="shared" si="2"/>
        <v>0</v>
      </c>
      <c r="M31" s="59">
        <f t="shared" si="30"/>
        <v>160</v>
      </c>
      <c r="N31" s="59">
        <f t="shared" si="3"/>
        <v>0</v>
      </c>
      <c r="O31" s="59">
        <f t="shared" si="4"/>
        <v>53.7</v>
      </c>
      <c r="P31" s="53"/>
      <c r="Q31" s="32"/>
      <c r="R31" s="32"/>
    </row>
    <row r="32" spans="1:18" s="5" customFormat="1" x14ac:dyDescent="0.25">
      <c r="A32" s="29">
        <v>21</v>
      </c>
      <c r="B32" s="30" t="s">
        <v>56</v>
      </c>
      <c r="C32" s="31" t="s">
        <v>57</v>
      </c>
      <c r="D32" s="33"/>
      <c r="E32" s="29"/>
      <c r="F32" s="29"/>
      <c r="G32" s="61"/>
      <c r="H32" s="29">
        <f t="shared" ref="H32" si="31">E32+F32+G32</f>
        <v>0</v>
      </c>
      <c r="I32" s="29">
        <v>160</v>
      </c>
      <c r="J32" s="29">
        <v>0</v>
      </c>
      <c r="K32" s="29">
        <f t="shared" si="0"/>
        <v>160</v>
      </c>
      <c r="L32" s="29">
        <f t="shared" ref="L32" si="32">IF(H32-K32&lt;=0,0,H32-K32)</f>
        <v>0</v>
      </c>
      <c r="M32" s="59">
        <f t="shared" si="30"/>
        <v>160</v>
      </c>
      <c r="N32" s="59">
        <f t="shared" ref="N32" si="33">ROUND(L32/2.98,1)</f>
        <v>0</v>
      </c>
      <c r="O32" s="59">
        <f t="shared" ref="O32" si="34">ROUND(M32/2.98,1)</f>
        <v>53.7</v>
      </c>
      <c r="P32" s="53"/>
      <c r="Q32" s="32"/>
      <c r="R32" s="32"/>
    </row>
    <row r="33" spans="1:18" s="5" customFormat="1" ht="35.25" customHeight="1" x14ac:dyDescent="0.25">
      <c r="A33" s="29">
        <v>22</v>
      </c>
      <c r="B33" s="30" t="s">
        <v>58</v>
      </c>
      <c r="C33" s="31" t="s">
        <v>59</v>
      </c>
      <c r="D33" s="33"/>
      <c r="E33" s="29"/>
      <c r="F33" s="29"/>
      <c r="G33" s="29"/>
      <c r="H33" s="29">
        <f t="shared" ref="H33:H36" si="35">E33+F33+G33</f>
        <v>0</v>
      </c>
      <c r="I33" s="29">
        <v>160</v>
      </c>
      <c r="J33" s="29">
        <v>0</v>
      </c>
      <c r="K33" s="29">
        <f t="shared" si="0"/>
        <v>160</v>
      </c>
      <c r="L33" s="29">
        <f t="shared" ref="L33:L36" si="36">IF(H33-K33&lt;=0,0,H33-K33)</f>
        <v>0</v>
      </c>
      <c r="M33" s="59">
        <f t="shared" si="30"/>
        <v>160</v>
      </c>
      <c r="N33" s="59">
        <f t="shared" ref="N33:N36" si="37">ROUND(L33/2.98,1)</f>
        <v>0</v>
      </c>
      <c r="O33" s="59">
        <f t="shared" ref="O33:O36" si="38">ROUND(M33/2.98,1)</f>
        <v>53.7</v>
      </c>
      <c r="P33" s="53"/>
      <c r="Q33" s="32"/>
      <c r="R33" s="32"/>
    </row>
    <row r="34" spans="1:18" s="5" customFormat="1" x14ac:dyDescent="0.25">
      <c r="A34" s="29">
        <v>23</v>
      </c>
      <c r="B34" s="30" t="s">
        <v>63</v>
      </c>
      <c r="C34" s="31" t="s">
        <v>62</v>
      </c>
      <c r="D34" s="33"/>
      <c r="E34" s="29"/>
      <c r="F34" s="29"/>
      <c r="G34" s="29"/>
      <c r="H34" s="29">
        <f>E34+F34+G34</f>
        <v>0</v>
      </c>
      <c r="I34" s="29">
        <v>160</v>
      </c>
      <c r="J34" s="29">
        <v>0</v>
      </c>
      <c r="K34" s="29">
        <f>I34-J34</f>
        <v>160</v>
      </c>
      <c r="L34" s="29">
        <f t="shared" si="36"/>
        <v>0</v>
      </c>
      <c r="M34" s="59">
        <f>IF(K34-H34&lt;=0,0,K34-H34)</f>
        <v>160</v>
      </c>
      <c r="N34" s="59">
        <f t="shared" si="37"/>
        <v>0</v>
      </c>
      <c r="O34" s="59">
        <f>ROUND(M34/2.98,1)</f>
        <v>53.7</v>
      </c>
      <c r="P34" s="53"/>
      <c r="Q34" s="32"/>
      <c r="R34" s="32"/>
    </row>
    <row r="35" spans="1:18" s="5" customFormat="1" ht="114.75" x14ac:dyDescent="0.25">
      <c r="A35" s="29">
        <v>24</v>
      </c>
      <c r="B35" s="30" t="s">
        <v>65</v>
      </c>
      <c r="C35" s="31" t="s">
        <v>49</v>
      </c>
      <c r="D35" s="33"/>
      <c r="E35" s="29"/>
      <c r="F35" s="29">
        <f>30+160+30</f>
        <v>220</v>
      </c>
      <c r="G35" s="29"/>
      <c r="H35" s="29">
        <f>E35+F35+G35</f>
        <v>220</v>
      </c>
      <c r="I35" s="29">
        <v>160</v>
      </c>
      <c r="J35" s="29">
        <v>0</v>
      </c>
      <c r="K35" s="29">
        <f>I35-J35</f>
        <v>160</v>
      </c>
      <c r="L35" s="29">
        <f t="shared" si="36"/>
        <v>60</v>
      </c>
      <c r="M35" s="59">
        <f>IF(K35-H35&lt;=0,0,K35-H35)</f>
        <v>0</v>
      </c>
      <c r="N35" s="59">
        <f t="shared" si="37"/>
        <v>20.100000000000001</v>
      </c>
      <c r="O35" s="59">
        <f>ROUND(M35/2.98,1)</f>
        <v>0</v>
      </c>
      <c r="P35" s="53" t="s">
        <v>72</v>
      </c>
      <c r="Q35" s="32"/>
      <c r="R35" s="32"/>
    </row>
    <row r="36" spans="1:18" s="5" customFormat="1" x14ac:dyDescent="0.25">
      <c r="A36" s="29">
        <v>25</v>
      </c>
      <c r="B36" s="30" t="s">
        <v>64</v>
      </c>
      <c r="C36" s="31" t="s">
        <v>61</v>
      </c>
      <c r="D36" s="33"/>
      <c r="E36" s="29"/>
      <c r="F36" s="29"/>
      <c r="G36" s="29"/>
      <c r="H36" s="29">
        <f t="shared" si="35"/>
        <v>0</v>
      </c>
      <c r="I36" s="29">
        <v>160</v>
      </c>
      <c r="J36" s="29">
        <v>0</v>
      </c>
      <c r="K36" s="29">
        <f t="shared" ref="K36" si="39">I36-J36</f>
        <v>160</v>
      </c>
      <c r="L36" s="29">
        <f t="shared" si="36"/>
        <v>0</v>
      </c>
      <c r="M36" s="59">
        <f t="shared" si="30"/>
        <v>160</v>
      </c>
      <c r="N36" s="59">
        <f t="shared" si="37"/>
        <v>0</v>
      </c>
      <c r="O36" s="59">
        <f t="shared" si="38"/>
        <v>53.7</v>
      </c>
      <c r="P36" s="53"/>
      <c r="Q36" s="32"/>
      <c r="R36" s="32"/>
    </row>
    <row r="37" spans="1:18" s="5" customFormat="1" ht="25.5" x14ac:dyDescent="0.25">
      <c r="A37" s="29">
        <v>26</v>
      </c>
      <c r="B37" s="58" t="s">
        <v>77</v>
      </c>
      <c r="C37" s="58" t="s">
        <v>78</v>
      </c>
      <c r="D37" s="33"/>
      <c r="E37" s="29"/>
      <c r="F37" s="29"/>
      <c r="G37" s="29"/>
      <c r="H37" s="29">
        <f t="shared" ref="H37:H38" si="40">E37+F37+G37</f>
        <v>0</v>
      </c>
      <c r="I37" s="29">
        <v>160</v>
      </c>
      <c r="J37" s="59">
        <f>ROUND(160/44*4,1)</f>
        <v>14.5</v>
      </c>
      <c r="K37" s="29">
        <f t="shared" ref="K37:K38" si="41">I37-J37</f>
        <v>145.5</v>
      </c>
      <c r="L37" s="29">
        <f t="shared" ref="L37:L38" si="42">IF(H37-K37&lt;=0,0,H37-K37)</f>
        <v>0</v>
      </c>
      <c r="M37" s="59">
        <f t="shared" ref="M37:M38" si="43">IF(K37-H37&lt;=0,0,K37-H37)</f>
        <v>145.5</v>
      </c>
      <c r="N37" s="59">
        <f t="shared" ref="N37:N38" si="44">ROUND(L37/2.98,1)</f>
        <v>0</v>
      </c>
      <c r="O37" s="59">
        <f t="shared" ref="O37:O38" si="45">ROUND(M37/2.98,1)</f>
        <v>48.8</v>
      </c>
      <c r="P37" s="53" t="s">
        <v>81</v>
      </c>
      <c r="Q37" s="32"/>
      <c r="R37" s="32"/>
    </row>
    <row r="38" spans="1:18" s="5" customFormat="1" ht="25.5" x14ac:dyDescent="0.25">
      <c r="A38" s="29">
        <v>27</v>
      </c>
      <c r="B38" s="58" t="s">
        <v>79</v>
      </c>
      <c r="C38" s="58" t="s">
        <v>80</v>
      </c>
      <c r="D38" s="33"/>
      <c r="E38" s="29"/>
      <c r="F38" s="29"/>
      <c r="G38" s="29"/>
      <c r="H38" s="29">
        <f t="shared" si="40"/>
        <v>0</v>
      </c>
      <c r="I38" s="29">
        <v>160</v>
      </c>
      <c r="J38" s="59">
        <f>ROUND(160/44*31,1)</f>
        <v>112.7</v>
      </c>
      <c r="K38" s="29">
        <f t="shared" si="41"/>
        <v>47.3</v>
      </c>
      <c r="L38" s="29">
        <f t="shared" si="42"/>
        <v>0</v>
      </c>
      <c r="M38" s="59">
        <f t="shared" si="43"/>
        <v>47.3</v>
      </c>
      <c r="N38" s="59">
        <f t="shared" si="44"/>
        <v>0</v>
      </c>
      <c r="O38" s="59">
        <f t="shared" si="45"/>
        <v>15.9</v>
      </c>
      <c r="P38" s="53" t="s">
        <v>82</v>
      </c>
      <c r="Q38" s="32"/>
      <c r="R38" s="32"/>
    </row>
    <row r="39" spans="1:18" s="5" customFormat="1" ht="26.1" customHeight="1" x14ac:dyDescent="0.25">
      <c r="A39" s="68" t="str">
        <f>'[1]CAP TRUONG_HKI'!B34</f>
        <v>Tổng cộng</v>
      </c>
      <c r="B39" s="69"/>
      <c r="C39" s="69"/>
      <c r="D39" s="70"/>
      <c r="E39" s="57">
        <f>SUM(E12:E38)</f>
        <v>0</v>
      </c>
      <c r="F39" s="57">
        <f>SUM(F12:F38)</f>
        <v>1120</v>
      </c>
      <c r="G39" s="57">
        <f>SUM(G12:G38)</f>
        <v>350</v>
      </c>
      <c r="H39" s="57">
        <f>SUM(H12:H38)</f>
        <v>1470</v>
      </c>
      <c r="I39" s="57">
        <f>SUM(I12:I38)</f>
        <v>4160</v>
      </c>
      <c r="J39" s="57">
        <f>SUM(J12:J38)</f>
        <v>127.2</v>
      </c>
      <c r="K39" s="57">
        <f>SUM(K12:K38)</f>
        <v>4032.8</v>
      </c>
      <c r="L39" s="57">
        <f>SUM(L12:L38)</f>
        <v>600</v>
      </c>
      <c r="M39" s="57">
        <f>SUM(M12:M38)</f>
        <v>3162.8</v>
      </c>
      <c r="N39" s="57">
        <f>SUM(N12:N38)</f>
        <v>201.2</v>
      </c>
      <c r="O39" s="57">
        <f>SUM(O12:O38)</f>
        <v>1061.5000000000005</v>
      </c>
      <c r="P39" s="33"/>
      <c r="Q39" s="32"/>
      <c r="R39" s="32"/>
    </row>
    <row r="40" spans="1:18" ht="8.25" customHeight="1" x14ac:dyDescent="0.25">
      <c r="B40" s="34"/>
    </row>
    <row r="41" spans="1:18" x14ac:dyDescent="0.25">
      <c r="B41" s="35"/>
      <c r="C41" s="36"/>
      <c r="D41" s="36"/>
      <c r="E41" s="37"/>
      <c r="F41" s="37"/>
      <c r="G41" s="37"/>
      <c r="H41" s="37"/>
      <c r="I41" s="37"/>
      <c r="J41" s="38"/>
      <c r="K41" s="38"/>
      <c r="L41" s="38" t="s">
        <v>68</v>
      </c>
      <c r="M41" s="38"/>
      <c r="N41" s="38"/>
      <c r="O41" s="38"/>
      <c r="Q41" s="39"/>
      <c r="R41" s="39"/>
    </row>
    <row r="42" spans="1:18" x14ac:dyDescent="0.25">
      <c r="B42" s="40" t="s">
        <v>34</v>
      </c>
      <c r="C42" s="41"/>
      <c r="E42" s="81" t="s">
        <v>35</v>
      </c>
      <c r="F42" s="81"/>
      <c r="G42" s="81"/>
      <c r="H42" s="81"/>
      <c r="J42" s="42"/>
      <c r="K42" s="42"/>
      <c r="L42" s="81" t="s">
        <v>36</v>
      </c>
      <c r="M42" s="81"/>
      <c r="N42" s="81"/>
      <c r="O42" s="81"/>
      <c r="P42" s="81"/>
      <c r="Q42" s="43"/>
      <c r="R42" s="43"/>
    </row>
    <row r="43" spans="1:18" x14ac:dyDescent="0.25">
      <c r="B43" s="41"/>
      <c r="C43" s="41"/>
      <c r="D43" s="44"/>
      <c r="E43" s="44"/>
      <c r="F43" s="44"/>
      <c r="G43" s="44"/>
      <c r="H43" s="45"/>
      <c r="I43" s="41"/>
      <c r="J43" s="45"/>
      <c r="K43" s="42"/>
      <c r="L43" s="45"/>
      <c r="M43" s="46"/>
      <c r="N43" s="47"/>
      <c r="O43" s="47"/>
      <c r="Q43" s="48"/>
      <c r="R43" s="39"/>
    </row>
    <row r="44" spans="1:18" x14ac:dyDescent="0.25">
      <c r="B44" s="41"/>
      <c r="C44" s="41"/>
      <c r="D44" s="44"/>
      <c r="E44" s="44"/>
      <c r="F44" s="44"/>
      <c r="G44" s="44"/>
      <c r="H44" s="45"/>
      <c r="I44" s="41"/>
      <c r="J44" s="45"/>
      <c r="K44" s="42"/>
      <c r="L44" s="45"/>
      <c r="M44" s="46"/>
      <c r="N44" s="47"/>
      <c r="O44" s="47"/>
      <c r="Q44" s="48"/>
      <c r="R44" s="39"/>
    </row>
    <row r="45" spans="1:18" x14ac:dyDescent="0.25">
      <c r="B45" s="36"/>
      <c r="C45" s="36"/>
      <c r="D45" s="44"/>
      <c r="E45" s="44"/>
      <c r="F45" s="44"/>
      <c r="G45" s="37"/>
      <c r="H45" s="37"/>
      <c r="I45" s="37"/>
      <c r="J45" s="41"/>
      <c r="K45" s="37"/>
      <c r="L45" s="37"/>
      <c r="M45" s="41"/>
      <c r="N45" s="49"/>
      <c r="O45" s="49"/>
      <c r="Q45" s="48"/>
      <c r="R45" s="39"/>
    </row>
    <row r="46" spans="1:18" x14ac:dyDescent="0.25">
      <c r="B46" s="36"/>
      <c r="C46" s="36"/>
      <c r="D46" s="50"/>
      <c r="E46" s="50"/>
      <c r="F46" s="50"/>
      <c r="G46" s="38"/>
      <c r="H46" s="38"/>
      <c r="I46" s="38"/>
      <c r="J46" s="41"/>
      <c r="K46" s="38"/>
      <c r="L46" s="38"/>
      <c r="M46" s="41"/>
      <c r="N46" s="49"/>
      <c r="O46" s="49"/>
      <c r="Q46" s="39"/>
      <c r="R46" s="39"/>
    </row>
    <row r="47" spans="1:18" x14ac:dyDescent="0.25">
      <c r="B47" s="36"/>
      <c r="C47" s="36"/>
      <c r="E47" s="62" t="s">
        <v>69</v>
      </c>
      <c r="F47" s="62"/>
      <c r="G47" s="62"/>
      <c r="H47" s="62"/>
      <c r="J47" s="51"/>
      <c r="K47" s="51"/>
      <c r="L47" s="62" t="s">
        <v>60</v>
      </c>
      <c r="M47" s="62"/>
      <c r="N47" s="62"/>
      <c r="O47" s="62"/>
      <c r="P47" s="62"/>
      <c r="Q47" s="39"/>
      <c r="R47" s="39"/>
    </row>
    <row r="48" spans="1:18" ht="25.5" customHeight="1" x14ac:dyDescent="0.25">
      <c r="A48" s="56" t="s">
        <v>70</v>
      </c>
      <c r="B48" s="35"/>
      <c r="C48" s="36"/>
      <c r="D48" s="36"/>
      <c r="E48" s="50"/>
      <c r="F48" s="50"/>
      <c r="G48" s="50"/>
      <c r="H48" s="38"/>
      <c r="I48" s="38"/>
      <c r="J48" s="38"/>
      <c r="K48" s="41"/>
      <c r="L48" s="38"/>
      <c r="M48" s="38"/>
      <c r="N48" s="52"/>
      <c r="O48" s="52"/>
      <c r="P48" s="38"/>
      <c r="Q48" s="39"/>
      <c r="R48" s="39"/>
    </row>
  </sheetData>
  <mergeCells count="27"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I1:O1"/>
    <mergeCell ref="I2:O2"/>
    <mergeCell ref="L47:P47"/>
    <mergeCell ref="O9:O10"/>
    <mergeCell ref="P9:P10"/>
    <mergeCell ref="B11:C11"/>
    <mergeCell ref="A39:D39"/>
    <mergeCell ref="A9:A10"/>
    <mergeCell ref="B9:C10"/>
    <mergeCell ref="D9:E9"/>
    <mergeCell ref="F9:G9"/>
    <mergeCell ref="H9:H10"/>
    <mergeCell ref="E42:H42"/>
    <mergeCell ref="L42:P42"/>
    <mergeCell ref="E47:H47"/>
    <mergeCell ref="I9:I10"/>
    <mergeCell ref="J9:J10"/>
    <mergeCell ref="K9:K10"/>
  </mergeCells>
  <pageMargins left="0.70866141699999996" right="6.4960630000000005E-2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2020-12-04T09:20:50Z</cp:lastPrinted>
  <dcterms:created xsi:type="dcterms:W3CDTF">2016-08-06T04:02:24Z</dcterms:created>
  <dcterms:modified xsi:type="dcterms:W3CDTF">2023-09-18T00:44:32Z</dcterms:modified>
</cp:coreProperties>
</file>