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2-2023\KHOI LUONG GIO HOAT DONG KH-CN NH 2022-2023\"/>
    </mc:Choice>
  </mc:AlternateContent>
  <xr:revisionPtr revIDLastSave="0" documentId="13_ncr:1_{3C6664D6-E0E6-49F1-99A5-500B824F2BC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moi'!$A$1:$P$48</definedName>
    <definedName name="_xlnm.Print_Titles" localSheetId="0">'bang khoi luong moi'!$9:$11</definedName>
  </definedNames>
  <calcPr calcId="191029" calcMode="manual"/>
</workbook>
</file>

<file path=xl/calcChain.xml><?xml version="1.0" encoding="utf-8"?>
<calcChain xmlns="http://schemas.openxmlformats.org/spreadsheetml/2006/main">
  <c r="H31" i="1" l="1"/>
  <c r="K31" i="1"/>
  <c r="L31" i="1"/>
  <c r="M31" i="1"/>
  <c r="N31" i="1"/>
  <c r="O31" i="1"/>
  <c r="F35" i="1"/>
  <c r="F20" i="1"/>
  <c r="F24" i="1"/>
  <c r="F21" i="1"/>
  <c r="K30" i="1" l="1"/>
  <c r="J40" i="1"/>
  <c r="I40" i="1"/>
  <c r="G40" i="1"/>
  <c r="F40" i="1"/>
  <c r="E40" i="1"/>
  <c r="H39" i="1" l="1"/>
  <c r="K39" i="1"/>
  <c r="H30" i="1"/>
  <c r="L30" i="1" s="1"/>
  <c r="H19" i="1"/>
  <c r="H18" i="1"/>
  <c r="H29" i="1"/>
  <c r="H12" i="1"/>
  <c r="K16" i="1"/>
  <c r="H16" i="1"/>
  <c r="H22" i="1"/>
  <c r="H24" i="1"/>
  <c r="L39" i="1" l="1"/>
  <c r="N39" i="1" s="1"/>
  <c r="M30" i="1"/>
  <c r="O30" i="1" s="1"/>
  <c r="M16" i="1"/>
  <c r="O16" i="1" s="1"/>
  <c r="N30" i="1"/>
  <c r="M39" i="1"/>
  <c r="O39" i="1" s="1"/>
  <c r="L24" i="1"/>
  <c r="N24" i="1" s="1"/>
  <c r="K21" i="1"/>
  <c r="K22" i="1"/>
  <c r="L22" i="1" s="1"/>
  <c r="N22" i="1" s="1"/>
  <c r="K23" i="1"/>
  <c r="K24" i="1"/>
  <c r="K25" i="1"/>
  <c r="K26" i="1"/>
  <c r="K27" i="1"/>
  <c r="K28" i="1"/>
  <c r="K29" i="1"/>
  <c r="M29" i="1" s="1"/>
  <c r="O29" i="1" s="1"/>
  <c r="K18" i="1" l="1"/>
  <c r="L18" i="1" s="1"/>
  <c r="N18" i="1" s="1"/>
  <c r="M18" i="1" l="1"/>
  <c r="O18" i="1" s="1"/>
  <c r="K19" i="1"/>
  <c r="M19" i="1" s="1"/>
  <c r="O19" i="1" s="1"/>
  <c r="H20" i="1"/>
  <c r="K20" i="1"/>
  <c r="H21" i="1"/>
  <c r="M22" i="1"/>
  <c r="O22" i="1" s="1"/>
  <c r="H23" i="1"/>
  <c r="M23" i="1" s="1"/>
  <c r="O23" i="1" s="1"/>
  <c r="M24" i="1"/>
  <c r="O24" i="1" s="1"/>
  <c r="H25" i="1"/>
  <c r="M25" i="1" s="1"/>
  <c r="O25" i="1" s="1"/>
  <c r="H26" i="1"/>
  <c r="M26" i="1" s="1"/>
  <c r="O26" i="1" s="1"/>
  <c r="H27" i="1"/>
  <c r="M27" i="1" s="1"/>
  <c r="O27" i="1" s="1"/>
  <c r="H28" i="1"/>
  <c r="M28" i="1" s="1"/>
  <c r="O28" i="1" s="1"/>
  <c r="H32" i="1"/>
  <c r="K32" i="1"/>
  <c r="H33" i="1"/>
  <c r="K33" i="1"/>
  <c r="H34" i="1"/>
  <c r="K34" i="1"/>
  <c r="H35" i="1"/>
  <c r="K35" i="1"/>
  <c r="H36" i="1"/>
  <c r="K36" i="1"/>
  <c r="H37" i="1"/>
  <c r="K37" i="1"/>
  <c r="H38" i="1"/>
  <c r="K38" i="1"/>
  <c r="M32" i="1" l="1"/>
  <c r="O32" i="1" s="1"/>
  <c r="L23" i="1"/>
  <c r="N23" i="1" s="1"/>
  <c r="M38" i="1"/>
  <c r="O38" i="1" s="1"/>
  <c r="L26" i="1"/>
  <c r="N26" i="1" s="1"/>
  <c r="L21" i="1"/>
  <c r="N21" i="1" s="1"/>
  <c r="M21" i="1"/>
  <c r="O21" i="1" s="1"/>
  <c r="L32" i="1"/>
  <c r="N32" i="1" s="1"/>
  <c r="L33" i="1"/>
  <c r="N33" i="1" s="1"/>
  <c r="M20" i="1"/>
  <c r="O20" i="1" s="1"/>
  <c r="M33" i="1"/>
  <c r="O33" i="1" s="1"/>
  <c r="L27" i="1"/>
  <c r="N27" i="1" s="1"/>
  <c r="L20" i="1"/>
  <c r="N20" i="1" s="1"/>
  <c r="L19" i="1"/>
  <c r="N19" i="1" s="1"/>
  <c r="L35" i="1"/>
  <c r="N35" i="1" s="1"/>
  <c r="L34" i="1"/>
  <c r="N34" i="1" s="1"/>
  <c r="L37" i="1"/>
  <c r="N37" i="1" s="1"/>
  <c r="L28" i="1"/>
  <c r="N28" i="1" s="1"/>
  <c r="L36" i="1"/>
  <c r="N36" i="1" s="1"/>
  <c r="L38" i="1"/>
  <c r="N38" i="1" s="1"/>
  <c r="M36" i="1"/>
  <c r="O36" i="1" s="1"/>
  <c r="M35" i="1"/>
  <c r="O35" i="1" s="1"/>
  <c r="L29" i="1"/>
  <c r="N29" i="1" s="1"/>
  <c r="L25" i="1"/>
  <c r="N25" i="1" s="1"/>
  <c r="M37" i="1"/>
  <c r="O37" i="1" s="1"/>
  <c r="M34" i="1"/>
  <c r="O34" i="1" s="1"/>
  <c r="H13" i="1" l="1"/>
  <c r="H14" i="1"/>
  <c r="H15" i="1"/>
  <c r="H17" i="1"/>
  <c r="K15" i="1" l="1"/>
  <c r="B40" i="1"/>
  <c r="K17" i="1"/>
  <c r="C17" i="1"/>
  <c r="K14" i="1"/>
  <c r="K13" i="1"/>
  <c r="K12" i="1"/>
  <c r="M12" i="1" l="1"/>
  <c r="O12" i="1" s="1"/>
  <c r="K40" i="1"/>
  <c r="L13" i="1"/>
  <c r="N13" i="1" s="1"/>
  <c r="M13" i="1"/>
  <c r="O13" i="1" s="1"/>
  <c r="L14" i="1"/>
  <c r="N14" i="1" s="1"/>
  <c r="M14" i="1"/>
  <c r="O14" i="1" s="1"/>
  <c r="L15" i="1"/>
  <c r="N15" i="1" s="1"/>
  <c r="M15" i="1"/>
  <c r="O15" i="1" s="1"/>
  <c r="M17" i="1"/>
  <c r="O17" i="1" s="1"/>
  <c r="L17" i="1"/>
  <c r="N17" i="1" s="1"/>
  <c r="L12" i="1"/>
  <c r="L16" i="1"/>
  <c r="N16" i="1" s="1"/>
  <c r="M40" i="1" l="1"/>
  <c r="N12" i="1"/>
  <c r="N40" i="1" s="1"/>
  <c r="L40" i="1"/>
  <c r="O40" i="1"/>
  <c r="H40" i="1"/>
</calcChain>
</file>

<file path=xl/sharedStrings.xml><?xml version="1.0" encoding="utf-8"?>
<sst xmlns="http://schemas.openxmlformats.org/spreadsheetml/2006/main" count="143" uniqueCount="129">
  <si>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</si>
  <si>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</si>
  <si>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</si>
  <si>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</si>
  <si>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</si>
  <si>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</si>
  <si>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</si>
  <si>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</si>
  <si>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</si>
  <si>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</si>
  <si>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</si>
  <si>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</si>
  <si>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</si>
  <si>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</si>
  <si>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</si>
  <si>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</si>
  <si>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</si>
  <si>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</si>
  <si>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</si>
  <si>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</si>
  <si>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</si>
  <si>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</si>
  <si>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</si>
  <si>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</si>
  <si>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</si>
  <si>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</si>
  <si>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</si>
  <si>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</si>
  <si>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</si>
  <si>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</si>
  <si>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</si>
  <si>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</si>
  <si>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</si>
  <si>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</si>
  <si>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</si>
  <si>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</si>
  <si>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</si>
  <si>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</si>
  <si>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</si>
  <si>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</si>
  <si>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</si>
  <si>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</si>
  <si>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</si>
  <si>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</si>
  <si>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</si>
  <si>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</si>
  <si>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</si>
  <si>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</si>
  <si>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</si>
  <si>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</si>
  <si>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</si>
  <si>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</si>
  <si>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</si>
  <si>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</si>
  <si>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</si>
  <si>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</si>
  <si>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</si>
  <si>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</si>
  <si>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</si>
  <si>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</si>
  <si>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</si>
  <si>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</si>
  <si>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</si>
  <si>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Quang</t>
  </si>
  <si>
    <t>24</t>
  </si>
  <si>
    <t>Số giờ</t>
  </si>
  <si>
    <t>Tổng số giờ hoạt động cả năm</t>
  </si>
  <si>
    <t>TRƯỜNG CAO ĐẲNG LÝ TỰ TRỌNG</t>
  </si>
  <si>
    <t>THÀNH PHỐ HỒ CHÍ MINH</t>
  </si>
  <si>
    <t>Chung Trần Thế Vinh</t>
  </si>
  <si>
    <t>Nguyễn Thanh</t>
  </si>
  <si>
    <t>Giang</t>
  </si>
  <si>
    <t>25</t>
  </si>
  <si>
    <t>KHOA CƠ KHÍ</t>
  </si>
  <si>
    <t>Nguyễn Hồng</t>
  </si>
  <si>
    <t>Phúc</t>
  </si>
  <si>
    <t>26</t>
  </si>
  <si>
    <t>Nguyễn Văn</t>
  </si>
  <si>
    <t>Sơn</t>
  </si>
  <si>
    <t>Nguyễn Khắc</t>
  </si>
  <si>
    <t>Huy</t>
  </si>
  <si>
    <t>Võ Hoài</t>
  </si>
  <si>
    <t>27</t>
  </si>
  <si>
    <t>Nguyễn Thị Xuân</t>
  </si>
  <si>
    <t>Chinh</t>
  </si>
  <si>
    <t>28</t>
  </si>
  <si>
    <t xml:space="preserve">Nguyễn Duy </t>
  </si>
  <si>
    <t>Tân</t>
  </si>
  <si>
    <t>Dương Minh</t>
  </si>
  <si>
    <t>Chung</t>
  </si>
  <si>
    <t>Nguyễn Tiến</t>
  </si>
  <si>
    <t>Dũng</t>
  </si>
  <si>
    <t>Hải</t>
  </si>
  <si>
    <t>Trương Thị Phương</t>
  </si>
  <si>
    <t>Trần Thị Hương</t>
  </si>
  <si>
    <t>Vũ Quang</t>
  </si>
  <si>
    <t>Trần Đình</t>
  </si>
  <si>
    <t>Khải</t>
  </si>
  <si>
    <t>Đỗ Thị Phương</t>
  </si>
  <si>
    <t>Khanh</t>
  </si>
  <si>
    <t>Nguyễn Thành</t>
  </si>
  <si>
    <t>Long</t>
  </si>
  <si>
    <t>Vũ Đức</t>
  </si>
  <si>
    <t>Pháp</t>
  </si>
  <si>
    <t>Nguyễn Thanh Vĩnh</t>
  </si>
  <si>
    <t>Nguyễn Ngọc</t>
  </si>
  <si>
    <t>Quỳnh</t>
  </si>
  <si>
    <t>Phan Văn</t>
  </si>
  <si>
    <t>Thành</t>
  </si>
  <si>
    <t>Trần Minh</t>
  </si>
  <si>
    <t>Thông</t>
  </si>
  <si>
    <t>Phan Thị Xuân</t>
  </si>
  <si>
    <t>Trang</t>
  </si>
  <si>
    <t>Bùi Anh</t>
  </si>
  <si>
    <t>Tuấn</t>
  </si>
  <si>
    <t>Chung Trần Thế</t>
  </si>
  <si>
    <t>Vinh</t>
  </si>
  <si>
    <t xml:space="preserve">Nguyễn Thanh </t>
  </si>
  <si>
    <t>Vũ</t>
  </si>
  <si>
    <t>Lư Thị Yến</t>
  </si>
  <si>
    <t>- 01 bài viết HTKH Quốc tế ICSS2022 (2 tác giả) (240/2=120 giờ)</t>
  </si>
  <si>
    <t>- 01 bài viết HTKH Quốc tế ICSS2022 (240 giờ)</t>
  </si>
  <si>
    <t>- 01 bài viết HTKH Quốc tế ICSS2022 (240 giờ)
- Hướng dẫn Startup Kite 2023 (vòng chung kết - 130 giờ)(3GV)(130/3=43 giờ)</t>
  </si>
  <si>
    <t>- Hướng dẫn Startup Kite 2023 (vòng chung kết - 130 giờ)(3GV)(130/3=43 giờ)</t>
  </si>
  <si>
    <t>- 01 bài viết HTKH Quốc tế ICSS2022 (2 tác giả) (240/2=120 giờ)
- Hướng dẫn Startup Kite 2023 (vòng sơ kết - 60 giờ)</t>
  </si>
  <si>
    <t>Thành phố Hồ Chí Minh, ngày      tháng    năm 2023</t>
  </si>
  <si>
    <t>Nguyễn Trọng Nghĩa</t>
  </si>
  <si>
    <t>* Hội thảo khoa học quốc tế ICSS2022  được tổ chức vào  ngày 22/10/2022</t>
  </si>
  <si>
    <t xml:space="preserve"> NĂM HỌC 2022 - 2023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</si>
</sst>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39" fontId="0" fillId="0" borderId="0" xfId="0" applyNumberForma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0" fontId="12" fillId="2" borderId="6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Border="1" applyAlignment="1">
      <alignment horizontal="center" vertical="center"/>
    </xf>
    <xf numFmtId="1" fontId="23" fillId="0" borderId="6" xfId="0" applyNumberFormat="1" applyFont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CƠ KHÍ</v>
          </cell>
        </row>
        <row r="20">
          <cell r="C20" t="str">
            <v>Hương</v>
          </cell>
        </row>
        <row r="38">
          <cell r="B38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8"/>
  <sheetViews>
    <sheetView tabSelected="1" view="pageBreakPreview" topLeftCell="A25" zoomScale="112" zoomScaleNormal="100" zoomScaleSheetLayoutView="112" workbookViewId="0">
      <selection activeCell="V41" sqref="V41"/>
    </sheetView>
  </sheetViews>
  <sheetFormatPr defaultRowHeight="16.5" x14ac:dyDescent="0.25"/>
  <cols>
    <col min="1" max="1" width="4.5703125" style="1" customWidth="1"/>
    <col min="2" max="2" width="20.28515625" style="7" customWidth="1"/>
    <col min="3" max="3" width="10" style="7" customWidth="1"/>
    <col min="4" max="4" width="5.7109375" style="7" customWidth="1"/>
    <col min="5" max="5" width="6.7109375" style="1" customWidth="1"/>
    <col min="6" max="6" width="8.28515625" style="1" customWidth="1"/>
    <col min="7" max="8" width="8.42578125" style="1" customWidth="1"/>
    <col min="9" max="9" width="9.28515625" style="1" customWidth="1"/>
    <col min="10" max="10" width="7" style="1" customWidth="1"/>
    <col min="11" max="11" width="8.42578125" style="2" customWidth="1"/>
    <col min="12" max="12" width="8.42578125" style="1" customWidth="1"/>
    <col min="13" max="13" width="7.7109375" style="1" customWidth="1"/>
    <col min="14" max="14" width="7.7109375" style="4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82" t="s">
        <v>0</v>
      </c>
      <c r="B1" s="82"/>
      <c r="C1" s="82"/>
      <c r="D1" s="82"/>
      <c r="E1" s="82"/>
      <c r="F1" s="82"/>
      <c r="G1" s="82"/>
      <c r="I1" s="86" t="s">
        <v>1</v>
      </c>
      <c r="J1" s="86"/>
      <c r="K1" s="86"/>
      <c r="L1" s="86"/>
      <c r="M1" s="86"/>
      <c r="N1" s="86"/>
      <c r="O1" s="86"/>
      <c r="P1" s="5"/>
    </row>
    <row r="2" spans="1:18" ht="18.75" x14ac:dyDescent="0.25">
      <c r="A2" s="83" t="s">
        <v>67</v>
      </c>
      <c r="B2" s="83"/>
      <c r="C2" s="83"/>
      <c r="D2" s="83"/>
      <c r="E2" s="83"/>
      <c r="F2" s="83"/>
      <c r="G2" s="83"/>
      <c r="H2" s="3"/>
      <c r="I2" s="87" t="s">
        <v>2</v>
      </c>
      <c r="J2" s="87"/>
      <c r="K2" s="87"/>
      <c r="L2" s="87"/>
      <c r="M2" s="87"/>
      <c r="N2" s="87"/>
      <c r="O2" s="87"/>
      <c r="P2" s="5"/>
    </row>
    <row r="3" spans="1:18" x14ac:dyDescent="0.25">
      <c r="A3" s="83" t="s">
        <v>68</v>
      </c>
      <c r="B3" s="83"/>
      <c r="C3" s="83"/>
      <c r="D3" s="83"/>
      <c r="E3" s="83"/>
      <c r="F3" s="83"/>
      <c r="G3" s="83"/>
      <c r="H3" s="3"/>
      <c r="L3" s="8"/>
      <c r="P3" s="5"/>
    </row>
    <row r="4" spans="1:18" ht="6.75" customHeight="1" x14ac:dyDescent="0.25">
      <c r="D4" s="9"/>
      <c r="F4" s="10"/>
      <c r="G4" s="10"/>
      <c r="K4" s="11"/>
      <c r="L4" s="10"/>
      <c r="P4" s="12"/>
    </row>
    <row r="5" spans="1:18" s="14" customFormat="1" ht="20.25" x14ac:dyDescent="0.3">
      <c r="A5" s="84" t="s">
        <v>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13"/>
      <c r="R5" s="13"/>
    </row>
    <row r="6" spans="1:18" s="14" customFormat="1" ht="20.25" x14ac:dyDescent="0.3">
      <c r="A6" s="85" t="s">
        <v>128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13"/>
      <c r="R6" s="13"/>
    </row>
    <row r="7" spans="1:18" s="14" customFormat="1" ht="20.25" x14ac:dyDescent="0.3">
      <c r="A7" s="85" t="s">
        <v>73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13"/>
      <c r="R7" s="13"/>
    </row>
    <row r="8" spans="1:18" ht="6" customHeight="1" x14ac:dyDescent="0.25"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7"/>
      <c r="P8" s="18"/>
    </row>
    <row r="9" spans="1:18" ht="27" customHeight="1" x14ac:dyDescent="0.25">
      <c r="A9" s="71" t="s">
        <v>4</v>
      </c>
      <c r="B9" s="73" t="s">
        <v>5</v>
      </c>
      <c r="C9" s="74"/>
      <c r="D9" s="77" t="s">
        <v>6</v>
      </c>
      <c r="E9" s="78"/>
      <c r="F9" s="79" t="s">
        <v>7</v>
      </c>
      <c r="G9" s="79"/>
      <c r="H9" s="80" t="s">
        <v>66</v>
      </c>
      <c r="I9" s="95" t="s">
        <v>8</v>
      </c>
      <c r="J9" s="95" t="s">
        <v>9</v>
      </c>
      <c r="K9" s="95" t="s">
        <v>10</v>
      </c>
      <c r="L9" s="95" t="s">
        <v>11</v>
      </c>
      <c r="M9" s="95" t="s">
        <v>12</v>
      </c>
      <c r="N9" s="97" t="s">
        <v>13</v>
      </c>
      <c r="O9" s="97" t="s">
        <v>14</v>
      </c>
      <c r="P9" s="79" t="s">
        <v>15</v>
      </c>
    </row>
    <row r="10" spans="1:18" ht="29.25" customHeight="1" x14ac:dyDescent="0.25">
      <c r="A10" s="72"/>
      <c r="B10" s="75"/>
      <c r="C10" s="76"/>
      <c r="D10" s="19" t="s">
        <v>16</v>
      </c>
      <c r="E10" s="20" t="s">
        <v>65</v>
      </c>
      <c r="F10" s="21" t="s">
        <v>17</v>
      </c>
      <c r="G10" s="21" t="s">
        <v>18</v>
      </c>
      <c r="H10" s="81"/>
      <c r="I10" s="96"/>
      <c r="J10" s="96"/>
      <c r="K10" s="96"/>
      <c r="L10" s="96"/>
      <c r="M10" s="96"/>
      <c r="N10" s="98"/>
      <c r="O10" s="98"/>
      <c r="P10" s="79"/>
    </row>
    <row r="11" spans="1:18" s="28" customFormat="1" ht="15" customHeight="1" x14ac:dyDescent="0.2">
      <c r="A11" s="22" t="s">
        <v>19</v>
      </c>
      <c r="B11" s="89" t="s">
        <v>20</v>
      </c>
      <c r="C11" s="90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  <c r="R11" s="27"/>
    </row>
    <row r="12" spans="1:18" s="5" customFormat="1" ht="38.25" x14ac:dyDescent="0.25">
      <c r="A12" s="56" t="s">
        <v>40</v>
      </c>
      <c r="B12" s="30" t="s">
        <v>88</v>
      </c>
      <c r="C12" s="53" t="s">
        <v>89</v>
      </c>
      <c r="D12" s="57"/>
      <c r="E12" s="58"/>
      <c r="F12" s="29">
        <v>120</v>
      </c>
      <c r="G12" s="61"/>
      <c r="H12" s="29">
        <f>E12+F12+G12</f>
        <v>120</v>
      </c>
      <c r="I12" s="29">
        <v>160</v>
      </c>
      <c r="J12" s="29">
        <v>0</v>
      </c>
      <c r="K12" s="29">
        <f>I12-J12</f>
        <v>160</v>
      </c>
      <c r="L12" s="29">
        <f>IF((K12-H12)&gt;0,0,-(K12-H12))</f>
        <v>0</v>
      </c>
      <c r="M12" s="29">
        <f>IF((K12-H12)&lt;0,0,(K12-H12))</f>
        <v>40</v>
      </c>
      <c r="N12" s="68">
        <f>ROUND(L12/2.98,1)</f>
        <v>0</v>
      </c>
      <c r="O12" s="68">
        <f>ROUND(M12/2.98,1)</f>
        <v>13.4</v>
      </c>
      <c r="P12" s="64" t="s">
        <v>120</v>
      </c>
      <c r="Q12" s="32"/>
      <c r="R12" s="32"/>
    </row>
    <row r="13" spans="1:18" s="5" customFormat="1" ht="17.25" customHeight="1" x14ac:dyDescent="0.25">
      <c r="A13" s="56" t="s">
        <v>41</v>
      </c>
      <c r="B13" s="30" t="s">
        <v>90</v>
      </c>
      <c r="C13" s="53" t="s">
        <v>91</v>
      </c>
      <c r="D13" s="59"/>
      <c r="E13" s="29"/>
      <c r="F13" s="29"/>
      <c r="G13" s="61"/>
      <c r="H13" s="29">
        <f t="shared" ref="H13:H40" si="0">E13+F13+G13</f>
        <v>0</v>
      </c>
      <c r="I13" s="29">
        <v>160</v>
      </c>
      <c r="J13" s="29">
        <v>0</v>
      </c>
      <c r="K13" s="29">
        <f t="shared" ref="K13:K17" si="1">I13-J13</f>
        <v>160</v>
      </c>
      <c r="L13" s="29">
        <f t="shared" ref="L13:L17" si="2">IF((K13-H13)&gt;0,0,-(K13-H13))</f>
        <v>0</v>
      </c>
      <c r="M13" s="29">
        <f t="shared" ref="M13:M27" si="3">IF((K13-H13)&lt;0,0,(K13-H13))</f>
        <v>160</v>
      </c>
      <c r="N13" s="68">
        <f t="shared" ref="N13:N17" si="4">ROUND(L13/2.98,1)</f>
        <v>0</v>
      </c>
      <c r="O13" s="68">
        <f t="shared" ref="O13:O38" si="5">ROUND(M13/2.98,1)</f>
        <v>53.7</v>
      </c>
      <c r="P13" s="31"/>
      <c r="Q13" s="32"/>
      <c r="R13" s="32"/>
    </row>
    <row r="14" spans="1:18" s="5" customFormat="1" ht="15" customHeight="1" x14ac:dyDescent="0.25">
      <c r="A14" s="56" t="s">
        <v>42</v>
      </c>
      <c r="B14" s="30" t="s">
        <v>86</v>
      </c>
      <c r="C14" s="53" t="s">
        <v>92</v>
      </c>
      <c r="D14" s="33"/>
      <c r="E14" s="29"/>
      <c r="F14" s="29"/>
      <c r="G14" s="61"/>
      <c r="H14" s="29">
        <f t="shared" si="0"/>
        <v>0</v>
      </c>
      <c r="I14" s="29">
        <v>160</v>
      </c>
      <c r="J14" s="29">
        <v>0</v>
      </c>
      <c r="K14" s="29">
        <f t="shared" si="1"/>
        <v>160</v>
      </c>
      <c r="L14" s="29">
        <f t="shared" si="2"/>
        <v>0</v>
      </c>
      <c r="M14" s="29">
        <f t="shared" si="3"/>
        <v>160</v>
      </c>
      <c r="N14" s="68">
        <f t="shared" si="4"/>
        <v>0</v>
      </c>
      <c r="O14" s="68">
        <f t="shared" si="5"/>
        <v>53.7</v>
      </c>
      <c r="P14" s="31"/>
      <c r="Q14" s="32"/>
      <c r="R14" s="32"/>
    </row>
    <row r="15" spans="1:18" s="5" customFormat="1" ht="51" x14ac:dyDescent="0.25">
      <c r="A15" s="56" t="s">
        <v>43</v>
      </c>
      <c r="B15" s="30" t="s">
        <v>37</v>
      </c>
      <c r="C15" s="53" t="s">
        <v>38</v>
      </c>
      <c r="D15" s="33"/>
      <c r="E15" s="29"/>
      <c r="F15" s="29">
        <v>43</v>
      </c>
      <c r="G15" s="61"/>
      <c r="H15" s="29">
        <f t="shared" si="0"/>
        <v>43</v>
      </c>
      <c r="I15" s="29">
        <v>160</v>
      </c>
      <c r="J15" s="29">
        <v>0</v>
      </c>
      <c r="K15" s="29">
        <f t="shared" si="1"/>
        <v>160</v>
      </c>
      <c r="L15" s="29">
        <f t="shared" si="2"/>
        <v>0</v>
      </c>
      <c r="M15" s="29">
        <f t="shared" si="3"/>
        <v>117</v>
      </c>
      <c r="N15" s="68">
        <f t="shared" si="4"/>
        <v>0</v>
      </c>
      <c r="O15" s="68">
        <f t="shared" si="5"/>
        <v>39.299999999999997</v>
      </c>
      <c r="P15" s="64" t="s">
        <v>123</v>
      </c>
      <c r="Q15" s="32"/>
      <c r="R15" s="32"/>
    </row>
    <row r="16" spans="1:18" s="5" customFormat="1" ht="51" x14ac:dyDescent="0.25">
      <c r="A16" s="56" t="s">
        <v>44</v>
      </c>
      <c r="B16" s="30" t="s">
        <v>93</v>
      </c>
      <c r="C16" s="53" t="s">
        <v>38</v>
      </c>
      <c r="D16" s="33"/>
      <c r="E16" s="29"/>
      <c r="F16" s="29">
        <v>43</v>
      </c>
      <c r="G16" s="61"/>
      <c r="H16" s="29">
        <f>E16+F16+G16</f>
        <v>43</v>
      </c>
      <c r="I16" s="29">
        <v>160</v>
      </c>
      <c r="J16" s="29">
        <v>0</v>
      </c>
      <c r="K16" s="29">
        <f>I16-J16</f>
        <v>160</v>
      </c>
      <c r="L16" s="29">
        <f t="shared" si="2"/>
        <v>0</v>
      </c>
      <c r="M16" s="29">
        <f>IF((K16-H16)&lt;0,0,(K16-H16))</f>
        <v>117</v>
      </c>
      <c r="N16" s="68">
        <f t="shared" si="4"/>
        <v>0</v>
      </c>
      <c r="O16" s="68">
        <f>ROUND(M16/2.98,1)</f>
        <v>39.299999999999997</v>
      </c>
      <c r="P16" s="64" t="s">
        <v>123</v>
      </c>
      <c r="Q16" s="32"/>
      <c r="R16" s="32"/>
    </row>
    <row r="17" spans="1:18" s="55" customFormat="1" ht="24" customHeight="1" x14ac:dyDescent="0.25">
      <c r="A17" s="56" t="s">
        <v>45</v>
      </c>
      <c r="B17" s="52" t="s">
        <v>94</v>
      </c>
      <c r="C17" s="53" t="str">
        <f>'[1]CAP TRUONG_HKI'!C20</f>
        <v>Hương</v>
      </c>
      <c r="D17" s="60"/>
      <c r="E17" s="61"/>
      <c r="F17" s="61">
        <v>43</v>
      </c>
      <c r="G17" s="61"/>
      <c r="H17" s="29">
        <f t="shared" si="0"/>
        <v>43</v>
      </c>
      <c r="I17" s="29">
        <v>160</v>
      </c>
      <c r="J17" s="29">
        <v>0</v>
      </c>
      <c r="K17" s="61">
        <f t="shared" si="1"/>
        <v>160</v>
      </c>
      <c r="L17" s="29">
        <f t="shared" si="2"/>
        <v>0</v>
      </c>
      <c r="M17" s="29">
        <f t="shared" si="3"/>
        <v>117</v>
      </c>
      <c r="N17" s="68">
        <f t="shared" si="4"/>
        <v>0</v>
      </c>
      <c r="O17" s="68">
        <f t="shared" si="5"/>
        <v>39.299999999999997</v>
      </c>
      <c r="P17" s="64"/>
      <c r="Q17" s="54"/>
      <c r="R17" s="54"/>
    </row>
    <row r="18" spans="1:18" s="55" customFormat="1" ht="38.25" x14ac:dyDescent="0.25">
      <c r="A18" s="56" t="s">
        <v>46</v>
      </c>
      <c r="B18" s="52" t="s">
        <v>79</v>
      </c>
      <c r="C18" s="53" t="s">
        <v>80</v>
      </c>
      <c r="D18" s="60"/>
      <c r="E18" s="61"/>
      <c r="F18" s="61">
        <v>120</v>
      </c>
      <c r="G18" s="61"/>
      <c r="H18" s="61">
        <f>E18+F18+G18</f>
        <v>120</v>
      </c>
      <c r="I18" s="61">
        <v>160</v>
      </c>
      <c r="J18" s="29">
        <v>0</v>
      </c>
      <c r="K18" s="61">
        <f>I18-J18</f>
        <v>160</v>
      </c>
      <c r="L18" s="61">
        <f>IF((K18-H18)&gt;0,0,-(K18-H18))</f>
        <v>0</v>
      </c>
      <c r="M18" s="29">
        <f>IF((K18-H18)&lt;0,0,(K18-H18))</f>
        <v>40</v>
      </c>
      <c r="N18" s="70">
        <f>ROUND(L18/2.98,1)</f>
        <v>0</v>
      </c>
      <c r="O18" s="68">
        <f>ROUND(M18/2.98,1)</f>
        <v>13.4</v>
      </c>
      <c r="P18" s="64" t="s">
        <v>120</v>
      </c>
      <c r="Q18" s="54"/>
      <c r="R18" s="54"/>
    </row>
    <row r="19" spans="1:18" s="55" customFormat="1" x14ac:dyDescent="0.25">
      <c r="A19" s="56" t="s">
        <v>47</v>
      </c>
      <c r="B19" s="52" t="s">
        <v>70</v>
      </c>
      <c r="C19" s="53" t="s">
        <v>71</v>
      </c>
      <c r="D19" s="60"/>
      <c r="E19" s="61"/>
      <c r="F19" s="61"/>
      <c r="G19" s="61"/>
      <c r="H19" s="29">
        <f>E19+F19+G19</f>
        <v>0</v>
      </c>
      <c r="I19" s="29">
        <v>160</v>
      </c>
      <c r="J19" s="29">
        <v>0</v>
      </c>
      <c r="K19" s="61">
        <f t="shared" ref="K19:K38" si="6">I19-J19</f>
        <v>160</v>
      </c>
      <c r="L19" s="29">
        <f t="shared" ref="L19:L38" si="7">IF((K19-H19)&gt;0,0,-(K19-H19))</f>
        <v>0</v>
      </c>
      <c r="M19" s="29">
        <f>IF((K19-H19)&lt;0,0,(K19-H19))</f>
        <v>160</v>
      </c>
      <c r="N19" s="68">
        <f>ROUND(L19/2.98,1)</f>
        <v>0</v>
      </c>
      <c r="O19" s="68">
        <f>ROUND(M19/2.98,1)</f>
        <v>53.7</v>
      </c>
      <c r="P19" s="64"/>
      <c r="Q19" s="54"/>
      <c r="R19" s="54"/>
    </row>
    <row r="20" spans="1:18" s="5" customFormat="1" ht="76.5" x14ac:dyDescent="0.25">
      <c r="A20" s="56" t="s">
        <v>48</v>
      </c>
      <c r="B20" s="30" t="s">
        <v>95</v>
      </c>
      <c r="C20" s="53" t="s">
        <v>97</v>
      </c>
      <c r="D20" s="33"/>
      <c r="E20" s="29"/>
      <c r="F20" s="29">
        <f>43+240</f>
        <v>283</v>
      </c>
      <c r="G20" s="61"/>
      <c r="H20" s="29">
        <f t="shared" ref="H20:H38" si="8">E20+F20+G20</f>
        <v>283</v>
      </c>
      <c r="I20" s="29">
        <v>160</v>
      </c>
      <c r="J20" s="29">
        <v>0</v>
      </c>
      <c r="K20" s="61">
        <f t="shared" si="6"/>
        <v>160</v>
      </c>
      <c r="L20" s="29">
        <f t="shared" si="7"/>
        <v>123</v>
      </c>
      <c r="M20" s="29">
        <f>IF((K20-H20)&lt;0,0,(K20-H20))</f>
        <v>0</v>
      </c>
      <c r="N20" s="68">
        <f t="shared" ref="N20:N38" si="9">ROUND(L20/2.98,1)</f>
        <v>41.3</v>
      </c>
      <c r="O20" s="68">
        <f t="shared" ref="O20:O28" si="10">ROUND(M20/2.98,1)</f>
        <v>0</v>
      </c>
      <c r="P20" s="64" t="s">
        <v>122</v>
      </c>
      <c r="Q20" s="32"/>
      <c r="R20" s="32"/>
    </row>
    <row r="21" spans="1:18" s="5" customFormat="1" ht="76.5" x14ac:dyDescent="0.25">
      <c r="A21" s="56" t="s">
        <v>49</v>
      </c>
      <c r="B21" s="30" t="s">
        <v>96</v>
      </c>
      <c r="C21" s="53" t="s">
        <v>97</v>
      </c>
      <c r="D21" s="59"/>
      <c r="E21" s="29"/>
      <c r="F21" s="29">
        <f>43+240</f>
        <v>283</v>
      </c>
      <c r="G21" s="61"/>
      <c r="H21" s="29">
        <f t="shared" si="8"/>
        <v>283</v>
      </c>
      <c r="I21" s="29">
        <v>160</v>
      </c>
      <c r="J21" s="29">
        <v>0</v>
      </c>
      <c r="K21" s="61">
        <f t="shared" si="6"/>
        <v>160</v>
      </c>
      <c r="L21" s="29">
        <f t="shared" si="7"/>
        <v>123</v>
      </c>
      <c r="M21" s="29">
        <f>IF((K21-H21)&lt;0,0,(K21-H21))</f>
        <v>0</v>
      </c>
      <c r="N21" s="68">
        <f t="shared" si="9"/>
        <v>41.3</v>
      </c>
      <c r="O21" s="68">
        <f t="shared" si="10"/>
        <v>0</v>
      </c>
      <c r="P21" s="64" t="s">
        <v>122</v>
      </c>
      <c r="Q21" s="32"/>
      <c r="R21" s="32"/>
    </row>
    <row r="22" spans="1:18" s="5" customFormat="1" ht="25.5" x14ac:dyDescent="0.25">
      <c r="A22" s="56" t="s">
        <v>50</v>
      </c>
      <c r="B22" s="30" t="s">
        <v>98</v>
      </c>
      <c r="C22" s="53" t="s">
        <v>99</v>
      </c>
      <c r="D22" s="33"/>
      <c r="E22" s="29"/>
      <c r="F22" s="29">
        <v>240</v>
      </c>
      <c r="G22" s="61"/>
      <c r="H22" s="29">
        <f>E22+F22+G22</f>
        <v>240</v>
      </c>
      <c r="I22" s="29">
        <v>160</v>
      </c>
      <c r="J22" s="29">
        <v>0</v>
      </c>
      <c r="K22" s="61">
        <f t="shared" si="6"/>
        <v>160</v>
      </c>
      <c r="L22" s="29">
        <f>IF((K22-H22)&gt;0,0,-(K22-H22))</f>
        <v>80</v>
      </c>
      <c r="M22" s="29">
        <f t="shared" si="3"/>
        <v>0</v>
      </c>
      <c r="N22" s="68">
        <f>ROUND(L22/2.98,1)</f>
        <v>26.8</v>
      </c>
      <c r="O22" s="68">
        <f t="shared" si="10"/>
        <v>0</v>
      </c>
      <c r="P22" s="64" t="s">
        <v>121</v>
      </c>
      <c r="Q22" s="32"/>
      <c r="R22" s="32"/>
    </row>
    <row r="23" spans="1:18" s="5" customFormat="1" ht="15.75" customHeight="1" x14ac:dyDescent="0.25">
      <c r="A23" s="56" t="s">
        <v>51</v>
      </c>
      <c r="B23" s="30" t="s">
        <v>100</v>
      </c>
      <c r="C23" s="53" t="s">
        <v>101</v>
      </c>
      <c r="D23" s="33"/>
      <c r="E23" s="29"/>
      <c r="F23" s="29"/>
      <c r="G23" s="61"/>
      <c r="H23" s="29">
        <f t="shared" si="8"/>
        <v>0</v>
      </c>
      <c r="I23" s="29">
        <v>160</v>
      </c>
      <c r="J23" s="29">
        <v>0</v>
      </c>
      <c r="K23" s="61">
        <f t="shared" si="6"/>
        <v>160</v>
      </c>
      <c r="L23" s="29">
        <f t="shared" si="7"/>
        <v>0</v>
      </c>
      <c r="M23" s="29">
        <f t="shared" si="3"/>
        <v>160</v>
      </c>
      <c r="N23" s="68">
        <f t="shared" si="9"/>
        <v>0</v>
      </c>
      <c r="O23" s="68">
        <f t="shared" si="10"/>
        <v>53.7</v>
      </c>
      <c r="P23" s="31"/>
      <c r="Q23" s="32"/>
      <c r="R23" s="32"/>
    </row>
    <row r="24" spans="1:18" s="5" customFormat="1" ht="76.5" x14ac:dyDescent="0.25">
      <c r="A24" s="56" t="s">
        <v>52</v>
      </c>
      <c r="B24" s="30" t="s">
        <v>102</v>
      </c>
      <c r="C24" s="53" t="s">
        <v>103</v>
      </c>
      <c r="D24" s="33"/>
      <c r="E24" s="29"/>
      <c r="F24" s="29">
        <f>43+240</f>
        <v>283</v>
      </c>
      <c r="G24" s="61"/>
      <c r="H24" s="29">
        <f>E24+F24+G24</f>
        <v>283</v>
      </c>
      <c r="I24" s="29">
        <v>160</v>
      </c>
      <c r="J24" s="29">
        <v>0</v>
      </c>
      <c r="K24" s="61">
        <f t="shared" si="6"/>
        <v>160</v>
      </c>
      <c r="L24" s="29">
        <f>IF((K24-H24)&gt;0,0,-(K24-H24))</f>
        <v>123</v>
      </c>
      <c r="M24" s="29">
        <f t="shared" si="3"/>
        <v>0</v>
      </c>
      <c r="N24" s="68">
        <f>ROUND(L24/2.98,1)</f>
        <v>41.3</v>
      </c>
      <c r="O24" s="68">
        <f t="shared" si="10"/>
        <v>0</v>
      </c>
      <c r="P24" s="64" t="s">
        <v>122</v>
      </c>
      <c r="Q24" s="32"/>
      <c r="R24" s="32"/>
    </row>
    <row r="25" spans="1:18" s="55" customFormat="1" ht="38.25" x14ac:dyDescent="0.25">
      <c r="A25" s="56" t="s">
        <v>53</v>
      </c>
      <c r="B25" s="52" t="s">
        <v>74</v>
      </c>
      <c r="C25" s="53" t="s">
        <v>75</v>
      </c>
      <c r="D25" s="60"/>
      <c r="E25" s="61"/>
      <c r="F25" s="61">
        <v>120</v>
      </c>
      <c r="G25" s="61"/>
      <c r="H25" s="61">
        <f t="shared" si="8"/>
        <v>120</v>
      </c>
      <c r="I25" s="61">
        <v>160</v>
      </c>
      <c r="J25" s="29">
        <v>0</v>
      </c>
      <c r="K25" s="61">
        <f t="shared" si="6"/>
        <v>160</v>
      </c>
      <c r="L25" s="61">
        <f t="shared" si="7"/>
        <v>0</v>
      </c>
      <c r="M25" s="29">
        <f t="shared" si="3"/>
        <v>40</v>
      </c>
      <c r="N25" s="70">
        <f t="shared" si="9"/>
        <v>0</v>
      </c>
      <c r="O25" s="68">
        <f t="shared" si="10"/>
        <v>13.4</v>
      </c>
      <c r="P25" s="64" t="s">
        <v>120</v>
      </c>
      <c r="Q25" s="54"/>
      <c r="R25" s="54"/>
    </row>
    <row r="26" spans="1:18" s="5" customFormat="1" ht="18" customHeight="1" x14ac:dyDescent="0.25">
      <c r="A26" s="56" t="s">
        <v>54</v>
      </c>
      <c r="B26" s="30" t="s">
        <v>104</v>
      </c>
      <c r="C26" s="53" t="s">
        <v>75</v>
      </c>
      <c r="D26" s="33"/>
      <c r="E26" s="29"/>
      <c r="F26" s="29"/>
      <c r="G26" s="61"/>
      <c r="H26" s="29">
        <f t="shared" si="8"/>
        <v>0</v>
      </c>
      <c r="I26" s="29">
        <v>160</v>
      </c>
      <c r="J26" s="29">
        <v>0</v>
      </c>
      <c r="K26" s="61">
        <f t="shared" si="6"/>
        <v>160</v>
      </c>
      <c r="L26" s="29">
        <f t="shared" si="7"/>
        <v>0</v>
      </c>
      <c r="M26" s="29">
        <f t="shared" si="3"/>
        <v>160</v>
      </c>
      <c r="N26" s="68">
        <f t="shared" si="9"/>
        <v>0</v>
      </c>
      <c r="O26" s="68">
        <f t="shared" si="10"/>
        <v>53.7</v>
      </c>
      <c r="P26" s="31"/>
      <c r="Q26" s="32"/>
      <c r="R26" s="32"/>
    </row>
    <row r="27" spans="1:18" s="5" customFormat="1" ht="20.25" customHeight="1" x14ac:dyDescent="0.25">
      <c r="A27" s="56" t="s">
        <v>55</v>
      </c>
      <c r="B27" s="30" t="s">
        <v>39</v>
      </c>
      <c r="C27" s="53" t="s">
        <v>63</v>
      </c>
      <c r="D27" s="33"/>
      <c r="E27" s="29"/>
      <c r="F27" s="29"/>
      <c r="G27" s="61"/>
      <c r="H27" s="29">
        <f t="shared" si="8"/>
        <v>0</v>
      </c>
      <c r="I27" s="29">
        <v>160</v>
      </c>
      <c r="J27" s="29">
        <v>0</v>
      </c>
      <c r="K27" s="61">
        <f t="shared" si="6"/>
        <v>160</v>
      </c>
      <c r="L27" s="29">
        <f t="shared" si="7"/>
        <v>0</v>
      </c>
      <c r="M27" s="29">
        <f t="shared" si="3"/>
        <v>160</v>
      </c>
      <c r="N27" s="68">
        <f t="shared" si="9"/>
        <v>0</v>
      </c>
      <c r="O27" s="68">
        <f t="shared" si="10"/>
        <v>53.7</v>
      </c>
      <c r="P27" s="31"/>
      <c r="Q27" s="32"/>
      <c r="R27" s="32"/>
    </row>
    <row r="28" spans="1:18" s="5" customFormat="1" ht="38.25" x14ac:dyDescent="0.25">
      <c r="A28" s="56" t="s">
        <v>56</v>
      </c>
      <c r="B28" s="30" t="s">
        <v>105</v>
      </c>
      <c r="C28" s="53" t="s">
        <v>106</v>
      </c>
      <c r="D28" s="33"/>
      <c r="E28" s="29"/>
      <c r="F28" s="29">
        <v>120</v>
      </c>
      <c r="G28" s="61"/>
      <c r="H28" s="29">
        <f t="shared" si="8"/>
        <v>120</v>
      </c>
      <c r="I28" s="29">
        <v>160</v>
      </c>
      <c r="J28" s="29">
        <v>0</v>
      </c>
      <c r="K28" s="61">
        <f t="shared" si="6"/>
        <v>160</v>
      </c>
      <c r="L28" s="29">
        <f t="shared" si="7"/>
        <v>0</v>
      </c>
      <c r="M28" s="29">
        <f>IF((K28-H28)&lt;0,0,(K28-H28))</f>
        <v>40</v>
      </c>
      <c r="N28" s="68">
        <f t="shared" si="9"/>
        <v>0</v>
      </c>
      <c r="O28" s="68">
        <f t="shared" si="10"/>
        <v>13.4</v>
      </c>
      <c r="P28" s="64" t="s">
        <v>120</v>
      </c>
      <c r="Q28" s="32"/>
      <c r="R28" s="32"/>
    </row>
    <row r="29" spans="1:18" s="55" customFormat="1" x14ac:dyDescent="0.25">
      <c r="A29" s="56" t="s">
        <v>57</v>
      </c>
      <c r="B29" s="52" t="s">
        <v>77</v>
      </c>
      <c r="C29" s="53" t="s">
        <v>78</v>
      </c>
      <c r="D29" s="60"/>
      <c r="E29" s="61"/>
      <c r="F29" s="61"/>
      <c r="G29" s="61"/>
      <c r="H29" s="61">
        <f>E29+F29+G29</f>
        <v>0</v>
      </c>
      <c r="I29" s="61">
        <v>160</v>
      </c>
      <c r="J29" s="29">
        <v>0</v>
      </c>
      <c r="K29" s="61">
        <f t="shared" si="6"/>
        <v>160</v>
      </c>
      <c r="L29" s="61">
        <f t="shared" si="7"/>
        <v>0</v>
      </c>
      <c r="M29" s="29">
        <f>IF((K29-H29)&lt;0,0,(K29-H29))</f>
        <v>160</v>
      </c>
      <c r="N29" s="70">
        <f t="shared" si="9"/>
        <v>0</v>
      </c>
      <c r="O29" s="68">
        <f>ROUND(M29/2.98,1)</f>
        <v>53.7</v>
      </c>
      <c r="P29" s="31"/>
      <c r="Q29" s="54"/>
      <c r="R29" s="54"/>
    </row>
    <row r="30" spans="1:18" s="55" customFormat="1" x14ac:dyDescent="0.25">
      <c r="A30" s="56" t="s">
        <v>58</v>
      </c>
      <c r="B30" s="52" t="s">
        <v>81</v>
      </c>
      <c r="C30" s="53" t="s">
        <v>78</v>
      </c>
      <c r="D30" s="60"/>
      <c r="E30" s="61"/>
      <c r="F30" s="61"/>
      <c r="G30" s="61"/>
      <c r="H30" s="61">
        <f>E30+F30+G30</f>
        <v>0</v>
      </c>
      <c r="I30" s="61">
        <v>160</v>
      </c>
      <c r="J30" s="29">
        <v>0</v>
      </c>
      <c r="K30" s="61">
        <f>I30-J30</f>
        <v>160</v>
      </c>
      <c r="L30" s="61">
        <f t="shared" ref="L30" si="11">IF((K30-H30)&gt;0,0,-(K30-H30))</f>
        <v>0</v>
      </c>
      <c r="M30" s="29">
        <f>IF((K30-H30)&lt;0,0,(K30-H30))</f>
        <v>160</v>
      </c>
      <c r="N30" s="70">
        <f t="shared" ref="N30" si="12">ROUND(L30/2.98,1)</f>
        <v>0</v>
      </c>
      <c r="O30" s="68">
        <f>ROUND(M30/2.98,1)</f>
        <v>53.7</v>
      </c>
      <c r="P30" s="64"/>
      <c r="Q30" s="54"/>
      <c r="R30" s="54"/>
    </row>
    <row r="31" spans="1:18" s="55" customFormat="1" x14ac:dyDescent="0.25">
      <c r="A31" s="56" t="s">
        <v>59</v>
      </c>
      <c r="B31" s="52" t="s">
        <v>86</v>
      </c>
      <c r="C31" s="53" t="s">
        <v>87</v>
      </c>
      <c r="D31" s="60"/>
      <c r="E31" s="61"/>
      <c r="F31" s="61"/>
      <c r="G31" s="61"/>
      <c r="H31" s="61">
        <f>E31+F31+G31</f>
        <v>0</v>
      </c>
      <c r="I31" s="61">
        <v>160</v>
      </c>
      <c r="J31" s="29">
        <v>0</v>
      </c>
      <c r="K31" s="61">
        <f>I31-J31</f>
        <v>160</v>
      </c>
      <c r="L31" s="61">
        <f t="shared" ref="L31" si="13">IF((K31-H31)&gt;0,0,-(K31-H31))</f>
        <v>0</v>
      </c>
      <c r="M31" s="29">
        <f>IF((K31-H31)&lt;0,0,(K31-H31))</f>
        <v>160</v>
      </c>
      <c r="N31" s="70">
        <f t="shared" ref="N31" si="14">ROUND(L31/2.98,1)</f>
        <v>0</v>
      </c>
      <c r="O31" s="68">
        <f>ROUND(M31/2.98,1)</f>
        <v>53.7</v>
      </c>
      <c r="P31" s="64"/>
      <c r="Q31" s="54"/>
      <c r="R31" s="54"/>
    </row>
    <row r="32" spans="1:18" s="5" customFormat="1" ht="18" customHeight="1" x14ac:dyDescent="0.25">
      <c r="A32" s="56" t="s">
        <v>60</v>
      </c>
      <c r="B32" s="30" t="s">
        <v>107</v>
      </c>
      <c r="C32" s="53" t="s">
        <v>108</v>
      </c>
      <c r="D32" s="33"/>
      <c r="E32" s="29"/>
      <c r="F32" s="29"/>
      <c r="G32" s="29"/>
      <c r="H32" s="29">
        <f t="shared" si="8"/>
        <v>0</v>
      </c>
      <c r="I32" s="29">
        <v>160</v>
      </c>
      <c r="J32" s="29">
        <v>0</v>
      </c>
      <c r="K32" s="61">
        <f t="shared" si="6"/>
        <v>160</v>
      </c>
      <c r="L32" s="29">
        <f t="shared" si="7"/>
        <v>0</v>
      </c>
      <c r="M32" s="29">
        <f>IF((K32-H32)&lt;0,0,(K32-H32))</f>
        <v>160</v>
      </c>
      <c r="N32" s="68">
        <f t="shared" si="9"/>
        <v>0</v>
      </c>
      <c r="O32" s="68">
        <f t="shared" si="5"/>
        <v>53.7</v>
      </c>
      <c r="P32" s="31"/>
      <c r="Q32" s="32"/>
      <c r="R32" s="32"/>
    </row>
    <row r="33" spans="1:18" s="5" customFormat="1" ht="51" x14ac:dyDescent="0.25">
      <c r="A33" s="56" t="s">
        <v>61</v>
      </c>
      <c r="B33" s="30" t="s">
        <v>109</v>
      </c>
      <c r="C33" s="53" t="s">
        <v>110</v>
      </c>
      <c r="D33" s="33"/>
      <c r="E33" s="29"/>
      <c r="F33" s="29">
        <v>43</v>
      </c>
      <c r="G33" s="61"/>
      <c r="H33" s="29">
        <f t="shared" si="8"/>
        <v>43</v>
      </c>
      <c r="I33" s="29">
        <v>160</v>
      </c>
      <c r="J33" s="29">
        <v>0</v>
      </c>
      <c r="K33" s="61">
        <f t="shared" si="6"/>
        <v>160</v>
      </c>
      <c r="L33" s="29">
        <f t="shared" si="7"/>
        <v>0</v>
      </c>
      <c r="M33" s="29">
        <f t="shared" ref="M33:M38" si="15">IF((K33-H33)&lt;0,0,(K33-H33))</f>
        <v>117</v>
      </c>
      <c r="N33" s="68">
        <f t="shared" si="9"/>
        <v>0</v>
      </c>
      <c r="O33" s="68">
        <f t="shared" si="5"/>
        <v>39.299999999999997</v>
      </c>
      <c r="P33" s="64" t="s">
        <v>123</v>
      </c>
      <c r="Q33" s="32"/>
      <c r="R33" s="32"/>
    </row>
    <row r="34" spans="1:18" s="5" customFormat="1" ht="22.5" customHeight="1" x14ac:dyDescent="0.25">
      <c r="A34" s="56" t="s">
        <v>62</v>
      </c>
      <c r="B34" s="30" t="s">
        <v>111</v>
      </c>
      <c r="C34" s="53" t="s">
        <v>112</v>
      </c>
      <c r="D34" s="33"/>
      <c r="E34" s="29"/>
      <c r="F34" s="29"/>
      <c r="G34" s="29"/>
      <c r="H34" s="29">
        <f t="shared" si="8"/>
        <v>0</v>
      </c>
      <c r="I34" s="29">
        <v>160</v>
      </c>
      <c r="J34" s="29">
        <v>0</v>
      </c>
      <c r="K34" s="61">
        <f t="shared" si="6"/>
        <v>160</v>
      </c>
      <c r="L34" s="29">
        <f t="shared" si="7"/>
        <v>0</v>
      </c>
      <c r="M34" s="29">
        <f t="shared" si="15"/>
        <v>160</v>
      </c>
      <c r="N34" s="68">
        <f t="shared" si="9"/>
        <v>0</v>
      </c>
      <c r="O34" s="68">
        <f t="shared" si="5"/>
        <v>53.7</v>
      </c>
      <c r="P34" s="31"/>
      <c r="Q34" s="32"/>
      <c r="R34" s="32"/>
    </row>
    <row r="35" spans="1:18" s="5" customFormat="1" ht="63.75" x14ac:dyDescent="0.25">
      <c r="A35" s="56" t="s">
        <v>64</v>
      </c>
      <c r="B35" s="30" t="s">
        <v>113</v>
      </c>
      <c r="C35" s="53" t="s">
        <v>114</v>
      </c>
      <c r="D35" s="57"/>
      <c r="E35" s="61"/>
      <c r="F35" s="29">
        <f>60+120</f>
        <v>180</v>
      </c>
      <c r="G35" s="29"/>
      <c r="H35" s="29">
        <f t="shared" si="8"/>
        <v>180</v>
      </c>
      <c r="I35" s="29">
        <v>160</v>
      </c>
      <c r="J35" s="29">
        <v>0</v>
      </c>
      <c r="K35" s="61">
        <f t="shared" si="6"/>
        <v>160</v>
      </c>
      <c r="L35" s="29">
        <f t="shared" si="7"/>
        <v>20</v>
      </c>
      <c r="M35" s="29">
        <f t="shared" si="15"/>
        <v>0</v>
      </c>
      <c r="N35" s="68">
        <f t="shared" si="9"/>
        <v>6.7</v>
      </c>
      <c r="O35" s="68">
        <f t="shared" si="5"/>
        <v>0</v>
      </c>
      <c r="P35" s="64" t="s">
        <v>124</v>
      </c>
      <c r="Q35" s="32"/>
      <c r="R35" s="32"/>
    </row>
    <row r="36" spans="1:18" s="55" customFormat="1" ht="38.25" x14ac:dyDescent="0.25">
      <c r="A36" s="56" t="s">
        <v>72</v>
      </c>
      <c r="B36" s="52" t="s">
        <v>115</v>
      </c>
      <c r="C36" s="53" t="s">
        <v>116</v>
      </c>
      <c r="D36" s="66"/>
      <c r="E36" s="61"/>
      <c r="F36" s="29">
        <v>120</v>
      </c>
      <c r="G36" s="61"/>
      <c r="H36" s="29">
        <f t="shared" si="8"/>
        <v>120</v>
      </c>
      <c r="I36" s="29">
        <v>160</v>
      </c>
      <c r="J36" s="29">
        <v>0</v>
      </c>
      <c r="K36" s="61">
        <f t="shared" si="6"/>
        <v>160</v>
      </c>
      <c r="L36" s="29">
        <f t="shared" si="7"/>
        <v>0</v>
      </c>
      <c r="M36" s="29">
        <f t="shared" si="15"/>
        <v>40</v>
      </c>
      <c r="N36" s="68">
        <f t="shared" si="9"/>
        <v>0</v>
      </c>
      <c r="O36" s="68">
        <f t="shared" si="5"/>
        <v>13.4</v>
      </c>
      <c r="P36" s="64" t="s">
        <v>120</v>
      </c>
      <c r="Q36" s="54"/>
      <c r="R36" s="54"/>
    </row>
    <row r="37" spans="1:18" s="5" customFormat="1" ht="15" customHeight="1" x14ac:dyDescent="0.25">
      <c r="A37" s="56" t="s">
        <v>76</v>
      </c>
      <c r="B37" s="30" t="s">
        <v>117</v>
      </c>
      <c r="C37" s="53" t="s">
        <v>118</v>
      </c>
      <c r="D37" s="33"/>
      <c r="E37" s="29"/>
      <c r="F37" s="29"/>
      <c r="G37" s="29"/>
      <c r="H37" s="29">
        <f t="shared" si="8"/>
        <v>0</v>
      </c>
      <c r="I37" s="29">
        <v>160</v>
      </c>
      <c r="J37" s="29">
        <v>0</v>
      </c>
      <c r="K37" s="61">
        <f t="shared" si="6"/>
        <v>160</v>
      </c>
      <c r="L37" s="29">
        <f t="shared" si="7"/>
        <v>0</v>
      </c>
      <c r="M37" s="29">
        <f t="shared" si="15"/>
        <v>160</v>
      </c>
      <c r="N37" s="68">
        <f t="shared" si="9"/>
        <v>0</v>
      </c>
      <c r="O37" s="68">
        <f t="shared" si="5"/>
        <v>53.7</v>
      </c>
      <c r="P37" s="31"/>
      <c r="Q37" s="32"/>
      <c r="R37" s="32"/>
    </row>
    <row r="38" spans="1:18" s="5" customFormat="1" ht="15.75" customHeight="1" x14ac:dyDescent="0.25">
      <c r="A38" s="56" t="s">
        <v>82</v>
      </c>
      <c r="B38" s="30" t="s">
        <v>119</v>
      </c>
      <c r="C38" s="53" t="s">
        <v>118</v>
      </c>
      <c r="D38" s="33"/>
      <c r="E38" s="29"/>
      <c r="F38" s="29"/>
      <c r="G38" s="29"/>
      <c r="H38" s="29">
        <f t="shared" si="8"/>
        <v>0</v>
      </c>
      <c r="I38" s="29">
        <v>160</v>
      </c>
      <c r="J38" s="29">
        <v>0</v>
      </c>
      <c r="K38" s="61">
        <f t="shared" si="6"/>
        <v>160</v>
      </c>
      <c r="L38" s="29">
        <f t="shared" si="7"/>
        <v>0</v>
      </c>
      <c r="M38" s="29">
        <f t="shared" si="15"/>
        <v>160</v>
      </c>
      <c r="N38" s="68">
        <f t="shared" si="9"/>
        <v>0</v>
      </c>
      <c r="O38" s="68">
        <f t="shared" si="5"/>
        <v>53.7</v>
      </c>
      <c r="P38" s="31"/>
      <c r="Q38" s="32"/>
      <c r="R38" s="32"/>
    </row>
    <row r="39" spans="1:18" s="5" customFormat="1" ht="18.75" customHeight="1" x14ac:dyDescent="0.25">
      <c r="A39" s="56" t="s">
        <v>85</v>
      </c>
      <c r="B39" s="30" t="s">
        <v>83</v>
      </c>
      <c r="C39" s="53" t="s">
        <v>84</v>
      </c>
      <c r="D39" s="33"/>
      <c r="E39" s="29"/>
      <c r="F39" s="29"/>
      <c r="G39" s="29"/>
      <c r="H39" s="29">
        <f t="shared" ref="H39" si="16">E39+F39+G39</f>
        <v>0</v>
      </c>
      <c r="I39" s="29">
        <v>160</v>
      </c>
      <c r="J39" s="29">
        <v>0</v>
      </c>
      <c r="K39" s="61">
        <f t="shared" ref="K39" si="17">I39-J39</f>
        <v>160</v>
      </c>
      <c r="L39" s="29">
        <f t="shared" ref="L39" si="18">IF((K39-H39)&gt;0,0,-(K39-H39))</f>
        <v>0</v>
      </c>
      <c r="M39" s="29">
        <f t="shared" ref="M39" si="19">IF((K39-H39)&lt;0,0,(K39-H39))</f>
        <v>160</v>
      </c>
      <c r="N39" s="68">
        <f t="shared" ref="N39" si="20">ROUND(L39/2.98,1)</f>
        <v>0</v>
      </c>
      <c r="O39" s="68">
        <f t="shared" ref="O39" si="21">ROUND(M39/2.98,1)</f>
        <v>53.7</v>
      </c>
      <c r="P39" s="64"/>
      <c r="Q39" s="32"/>
      <c r="R39" s="32"/>
    </row>
    <row r="40" spans="1:18" s="5" customFormat="1" ht="21" customHeight="1" x14ac:dyDescent="0.25">
      <c r="A40" s="29"/>
      <c r="B40" s="91" t="str">
        <f>'[1]CAP TRUONG_HKI'!B38</f>
        <v>Tổng cộng</v>
      </c>
      <c r="C40" s="92"/>
      <c r="D40" s="93"/>
      <c r="E40" s="63">
        <f>SUM(E12:E39)</f>
        <v>0</v>
      </c>
      <c r="F40" s="63">
        <f>SUM(F12:F39)</f>
        <v>2041</v>
      </c>
      <c r="G40" s="63">
        <f>SUM(G12:G39)</f>
        <v>0</v>
      </c>
      <c r="H40" s="69">
        <f t="shared" si="0"/>
        <v>2041</v>
      </c>
      <c r="I40" s="63">
        <f t="shared" ref="I40:O40" si="22">SUM(I12:I39)</f>
        <v>4480</v>
      </c>
      <c r="J40" s="62">
        <f t="shared" si="22"/>
        <v>0</v>
      </c>
      <c r="K40" s="63">
        <f t="shared" si="22"/>
        <v>4480</v>
      </c>
      <c r="L40" s="63">
        <f t="shared" si="22"/>
        <v>469</v>
      </c>
      <c r="M40" s="63">
        <f t="shared" si="22"/>
        <v>2908</v>
      </c>
      <c r="N40" s="63">
        <f t="shared" si="22"/>
        <v>157.39999999999998</v>
      </c>
      <c r="O40" s="63">
        <f t="shared" si="22"/>
        <v>976.00000000000023</v>
      </c>
      <c r="P40" s="33"/>
      <c r="Q40" s="32"/>
      <c r="R40" s="32"/>
    </row>
    <row r="41" spans="1:18" ht="8.25" customHeight="1" x14ac:dyDescent="0.25">
      <c r="B41" s="34"/>
      <c r="O41" s="9"/>
    </row>
    <row r="42" spans="1:18" x14ac:dyDescent="0.25">
      <c r="B42" s="35"/>
      <c r="C42" s="36"/>
      <c r="D42" s="36"/>
      <c r="E42" s="37"/>
      <c r="F42" s="37"/>
      <c r="G42" s="37"/>
      <c r="H42" s="37"/>
      <c r="I42" s="37"/>
      <c r="J42" s="38"/>
      <c r="K42" s="65" t="s">
        <v>125</v>
      </c>
      <c r="M42" s="65"/>
      <c r="N42" s="65"/>
      <c r="O42" s="65"/>
      <c r="Q42" s="39"/>
      <c r="R42" s="39"/>
    </row>
    <row r="43" spans="1:18" ht="15.75" customHeight="1" x14ac:dyDescent="0.25">
      <c r="B43" s="94" t="s">
        <v>34</v>
      </c>
      <c r="C43" s="94"/>
      <c r="E43"/>
      <c r="G43" s="88" t="s">
        <v>35</v>
      </c>
      <c r="H43" s="88"/>
      <c r="I43" s="88"/>
      <c r="J43" s="40"/>
      <c r="K43" s="40"/>
      <c r="L43" s="88" t="s">
        <v>36</v>
      </c>
      <c r="M43" s="88"/>
      <c r="N43" s="88"/>
      <c r="O43" s="88"/>
      <c r="Q43" s="41"/>
      <c r="R43" s="41"/>
    </row>
    <row r="44" spans="1:18" x14ac:dyDescent="0.25">
      <c r="B44" s="42"/>
      <c r="C44" s="42"/>
      <c r="D44" s="43"/>
      <c r="E44" s="43"/>
      <c r="F44" s="43"/>
      <c r="G44" s="43"/>
      <c r="H44" s="44"/>
      <c r="I44" s="42"/>
      <c r="J44" s="44"/>
      <c r="K44" s="40"/>
      <c r="L44" s="44"/>
      <c r="M44" s="45"/>
      <c r="N44" s="46"/>
      <c r="O44" s="46"/>
      <c r="Q44" s="47"/>
      <c r="R44" s="39"/>
    </row>
    <row r="45" spans="1:18" ht="24.75" customHeight="1" x14ac:dyDescent="0.25">
      <c r="B45" s="42"/>
      <c r="C45" s="42"/>
      <c r="D45" s="43"/>
      <c r="E45" s="43"/>
      <c r="F45" s="43"/>
      <c r="G45" s="43"/>
      <c r="H45" s="44"/>
      <c r="I45" s="42"/>
      <c r="J45" s="44"/>
      <c r="K45" s="40"/>
      <c r="L45" s="44"/>
      <c r="M45" s="45"/>
      <c r="N45" s="46"/>
      <c r="O45" s="46"/>
      <c r="Q45" s="47"/>
      <c r="R45" s="39"/>
    </row>
    <row r="46" spans="1:18" ht="41.25" customHeight="1" x14ac:dyDescent="0.25">
      <c r="B46" s="42"/>
      <c r="C46" s="42"/>
      <c r="D46" s="43"/>
      <c r="E46" s="43"/>
      <c r="F46" s="43"/>
      <c r="G46" s="43"/>
      <c r="H46" s="44"/>
      <c r="I46" s="42"/>
      <c r="J46" s="44"/>
      <c r="K46" s="40"/>
      <c r="L46" s="44"/>
      <c r="M46" s="45"/>
      <c r="N46" s="46"/>
      <c r="O46" s="46"/>
      <c r="Q46" s="47"/>
      <c r="R46" s="39"/>
    </row>
    <row r="47" spans="1:18" x14ac:dyDescent="0.25">
      <c r="B47" s="88"/>
      <c r="C47" s="88"/>
      <c r="E47" s="49"/>
      <c r="G47" s="94" t="s">
        <v>126</v>
      </c>
      <c r="H47" s="94"/>
      <c r="I47" s="94"/>
      <c r="J47" s="50"/>
      <c r="K47" s="50"/>
      <c r="L47" s="94" t="s">
        <v>69</v>
      </c>
      <c r="M47" s="94"/>
      <c r="N47" s="94"/>
      <c r="O47" s="94"/>
      <c r="Q47" s="39"/>
      <c r="R47" s="39"/>
    </row>
    <row r="48" spans="1:18" ht="21" customHeight="1" x14ac:dyDescent="0.25">
      <c r="A48" s="67" t="s">
        <v>127</v>
      </c>
      <c r="B48" s="35"/>
      <c r="C48" s="36"/>
      <c r="D48" s="36"/>
      <c r="E48" s="48"/>
      <c r="F48" s="48"/>
      <c r="G48" s="48"/>
      <c r="H48" s="38"/>
      <c r="I48" s="38"/>
      <c r="J48" s="38"/>
      <c r="K48" s="42"/>
      <c r="L48" s="38"/>
      <c r="M48" s="38"/>
      <c r="N48" s="51"/>
      <c r="O48" s="51"/>
      <c r="P48" s="38"/>
      <c r="Q48" s="39"/>
      <c r="R48" s="39"/>
    </row>
  </sheetData>
  <mergeCells count="29">
    <mergeCell ref="B47:C47"/>
    <mergeCell ref="P9:P10"/>
    <mergeCell ref="B11:C11"/>
    <mergeCell ref="B40:D40"/>
    <mergeCell ref="B43:C43"/>
    <mergeCell ref="L47:O47"/>
    <mergeCell ref="I9:I10"/>
    <mergeCell ref="J9:J10"/>
    <mergeCell ref="K9:K10"/>
    <mergeCell ref="L9:L10"/>
    <mergeCell ref="M9:M10"/>
    <mergeCell ref="N9:N10"/>
    <mergeCell ref="G43:I43"/>
    <mergeCell ref="G47:I47"/>
    <mergeCell ref="L43:O43"/>
    <mergeCell ref="O9:O10"/>
    <mergeCell ref="A1:G1"/>
    <mergeCell ref="A2:G2"/>
    <mergeCell ref="A5:P5"/>
    <mergeCell ref="A6:P6"/>
    <mergeCell ref="A7:P7"/>
    <mergeCell ref="A3:G3"/>
    <mergeCell ref="I1:O1"/>
    <mergeCell ref="I2:O2"/>
    <mergeCell ref="A9:A10"/>
    <mergeCell ref="B9:C10"/>
    <mergeCell ref="D9:E9"/>
    <mergeCell ref="F9:G9"/>
    <mergeCell ref="H9:H10"/>
  </mergeCells>
  <phoneticPr fontId="24" type="noConversion"/>
  <pageMargins left="0.20866141699999999" right="6.4960630000000005E-2" top="0.55118110200000003" bottom="0.55118110200000003" header="0.31496062992126" footer="0.31496062992126"/>
  <pageSetup paperSize="9" scale="95" fitToHeight="0" orientation="landscape" r:id="rId1"/>
  <rowBreaks count="1" manualBreakCount="1">
    <brk id="20" max="15" man="1"/>
  </rowBreaks>
  <ignoredErrors>
    <ignoredError sqref="H4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2022-09-20T07:32:13Z</cp:lastPrinted>
  <dcterms:created xsi:type="dcterms:W3CDTF">2016-08-06T04:14:36Z</dcterms:created>
  <dcterms:modified xsi:type="dcterms:W3CDTF">2023-09-15T03:30:36Z</dcterms:modified>
</cp:coreProperties>
</file>