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comments3.xml" ContentType="application/vnd.openxmlformats-officedocument.spreadsheetml.comments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AI YEN\9. TO CHUC\16-DANH GIA KIEM DINH GDNN\2023-kiem dinh chuong trinh dao tao nghe mang may tinh\DS GV\"/>
    </mc:Choice>
  </mc:AlternateContent>
  <bookViews>
    <workbookView xWindow="0" yWindow="0" windowWidth="6210" windowHeight="900" tabRatio="816" firstSheet="41" activeTab="41"/>
  </bookViews>
  <sheets>
    <sheet name="thuyết minh 2017" sheetId="4" state="hidden" r:id="rId1"/>
    <sheet name="Sheet2" sheetId="5" state="hidden" r:id="rId2"/>
    <sheet name="2019(DL)" sheetId="11" state="hidden" r:id="rId3"/>
    <sheet name="2020(DL)" sheetId="10" state="hidden" r:id="rId4"/>
    <sheet name="2021(DL)" sheetId="7" state="hidden" r:id="rId5"/>
    <sheet name="Kangatang" sheetId="21" state="veryHidden" r:id="rId6"/>
    <sheet name="Kangatang_2" sheetId="22" state="veryHidden" r:id="rId7"/>
    <sheet name="Kangatang_3" sheetId="23" state="veryHidden" r:id="rId8"/>
    <sheet name="Kangatang_4" sheetId="24" state="veryHidden" r:id="rId9"/>
    <sheet name="Kangatang_5" sheetId="25" state="veryHidden" r:id="rId10"/>
    <sheet name="Kangatang_6" sheetId="26" state="veryHidden" r:id="rId11"/>
    <sheet name="Kangatang_7" sheetId="27" state="veryHidden" r:id="rId12"/>
    <sheet name="Kangatang_8" sheetId="28" state="veryHidden" r:id="rId13"/>
    <sheet name="Kangatang_9" sheetId="29" state="veryHidden" r:id="rId14"/>
    <sheet name="Kangatang_10" sheetId="30" state="veryHidden" r:id="rId15"/>
    <sheet name="Kangatang_11" sheetId="31" state="veryHidden" r:id="rId16"/>
    <sheet name="Kangatang_12" sheetId="32" state="veryHidden" r:id="rId17"/>
    <sheet name="Kangatang_13" sheetId="33" state="veryHidden" r:id="rId18"/>
    <sheet name="Kangatang_14" sheetId="34" state="veryHidden" r:id="rId19"/>
    <sheet name="Kangatang_15" sheetId="35" state="veryHidden" r:id="rId20"/>
    <sheet name="Kangatang_16" sheetId="36" state="veryHidden" r:id="rId21"/>
    <sheet name="Kangatang_17" sheetId="37" state="veryHidden" r:id="rId22"/>
    <sheet name="Kangatang_18" sheetId="38" state="veryHidden" r:id="rId23"/>
    <sheet name="Kangatang_19" sheetId="39" state="veryHidden" r:id="rId24"/>
    <sheet name="Kangatang_20" sheetId="40" state="veryHidden" r:id="rId25"/>
    <sheet name="Kangatang_21" sheetId="41" state="veryHidden" r:id="rId26"/>
    <sheet name="Kangatang_22" sheetId="42" state="veryHidden" r:id="rId27"/>
    <sheet name="Kangatang_23" sheetId="43" state="veryHidden" r:id="rId28"/>
    <sheet name="Kangatang_24" sheetId="44" state="veryHidden" r:id="rId29"/>
    <sheet name="Kangatang_25" sheetId="45" state="veryHidden" r:id="rId30"/>
    <sheet name="Kangatang_26" sheetId="46" state="veryHidden" r:id="rId31"/>
    <sheet name="Kangatang_27" sheetId="47" state="veryHidden" r:id="rId32"/>
    <sheet name="Kangatang_28" sheetId="48" state="veryHidden" r:id="rId33"/>
    <sheet name="Kangatang_29" sheetId="49" state="veryHidden" r:id="rId34"/>
    <sheet name="Kangatang_30" sheetId="50" state="veryHidden" r:id="rId35"/>
    <sheet name="Kangatang_31" sheetId="51" state="veryHidden" r:id="rId36"/>
    <sheet name="Kangatang_32" sheetId="52" state="veryHidden" r:id="rId37"/>
    <sheet name="Kangatang_33" sheetId="53" state="veryHidden" r:id="rId38"/>
    <sheet name="Kangatang_34" sheetId="54" state="veryHidden" r:id="rId39"/>
    <sheet name="Kangatang_35" sheetId="55" state="veryHidden" r:id="rId40"/>
    <sheet name="Kangatang_36" sheetId="56" state="veryHidden" r:id="rId41"/>
    <sheet name=" GV 2020-2021" sheetId="13" r:id="rId42"/>
    <sheet name="2020-2021 (QT Mạng MT) in" sheetId="16" r:id="rId43"/>
    <sheet name="GV 2021-2022" sheetId="18" r:id="rId44"/>
    <sheet name="2021-2022 (QT Mạng MT) in" sheetId="17" r:id="rId45"/>
    <sheet name="GV 2022-2023" sheetId="19" r:id="rId46"/>
    <sheet name="2021-2022 (QTM) in" sheetId="20" r:id="rId47"/>
    <sheet name="Sheet3" sheetId="6" state="hidden" r:id="rId48"/>
  </sheets>
  <definedNames>
    <definedName name="_xlnm.Print_Area" localSheetId="41">' GV 2020-2021'!$A$1:$I$31</definedName>
    <definedName name="_xlnm.Print_Area" localSheetId="3">'2020(DL)'!$A$1:$F$30</definedName>
    <definedName name="_xlnm.Print_Area" localSheetId="43">'GV 2021-2022'!$A$1:$I$30</definedName>
    <definedName name="_xlnm.Print_Area" localSheetId="45">'GV 2022-2023'!$A$1:$I$29</definedName>
  </definedNames>
  <calcPr calcId="162913"/>
</workbook>
</file>

<file path=xl/calcChain.xml><?xml version="1.0" encoding="utf-8"?>
<calcChain xmlns="http://schemas.openxmlformats.org/spreadsheetml/2006/main">
  <c r="F13" i="20" l="1"/>
  <c r="F12" i="20"/>
  <c r="F13" i="17"/>
  <c r="F14" i="17" s="1"/>
  <c r="F12" i="17"/>
  <c r="F12" i="16"/>
  <c r="D11" i="16"/>
  <c r="D11" i="17"/>
  <c r="D11" i="20"/>
  <c r="C13" i="20"/>
  <c r="C12" i="20"/>
  <c r="J14" i="17"/>
  <c r="I14" i="17"/>
  <c r="C14" i="17"/>
  <c r="I28" i="18"/>
  <c r="G28" i="18"/>
  <c r="G22" i="18" s="1"/>
  <c r="H28" i="18"/>
  <c r="H22" i="18"/>
  <c r="C13" i="17"/>
  <c r="C12" i="17"/>
  <c r="H13" i="17"/>
  <c r="I13" i="19"/>
  <c r="I14" i="19"/>
  <c r="I15" i="19"/>
  <c r="I16" i="19"/>
  <c r="I17" i="19"/>
  <c r="G12" i="18"/>
  <c r="I18" i="18"/>
  <c r="I19" i="18"/>
  <c r="I20" i="18"/>
  <c r="I23" i="13"/>
  <c r="H23" i="13"/>
  <c r="G23" i="13"/>
  <c r="I27" i="13" l="1"/>
  <c r="G12" i="13"/>
  <c r="I13" i="13"/>
  <c r="I14" i="13"/>
  <c r="I15" i="13"/>
  <c r="I16" i="13"/>
  <c r="I17" i="13"/>
  <c r="I18" i="13"/>
  <c r="C11" i="20" l="1"/>
  <c r="H27" i="19"/>
  <c r="G27" i="19"/>
  <c r="I29" i="19"/>
  <c r="G12" i="19"/>
  <c r="H22" i="19" l="1"/>
  <c r="C11" i="16"/>
  <c r="C11" i="17"/>
  <c r="J13" i="16"/>
  <c r="I13" i="16"/>
  <c r="I26" i="19" l="1"/>
  <c r="I25" i="19"/>
  <c r="I24" i="19"/>
  <c r="G22" i="19"/>
  <c r="I27" i="18"/>
  <c r="I26" i="18"/>
  <c r="I25" i="18"/>
  <c r="I24" i="18"/>
  <c r="I28" i="13"/>
  <c r="I29" i="13"/>
  <c r="I26" i="13"/>
  <c r="I25" i="13"/>
  <c r="I24" i="13"/>
  <c r="I28" i="19" l="1"/>
  <c r="I27" i="19" s="1"/>
  <c r="I29" i="18"/>
  <c r="I23" i="19"/>
  <c r="I22" i="19" s="1"/>
  <c r="I23" i="18"/>
  <c r="I22" i="18" l="1"/>
  <c r="H12" i="20"/>
  <c r="J14" i="20" l="1"/>
  <c r="I14" i="20"/>
  <c r="I21" i="19"/>
  <c r="I20" i="19"/>
  <c r="I19" i="19"/>
  <c r="I18" i="19"/>
  <c r="H11" i="19"/>
  <c r="H12" i="17"/>
  <c r="H14" i="17" s="1"/>
  <c r="I21" i="18"/>
  <c r="I17" i="18"/>
  <c r="I16" i="18"/>
  <c r="I15" i="18"/>
  <c r="I14" i="18"/>
  <c r="I13" i="18"/>
  <c r="G11" i="18"/>
  <c r="H11" i="18"/>
  <c r="G11" i="19" l="1"/>
  <c r="J11" i="19" s="1"/>
  <c r="J11" i="18"/>
  <c r="I12" i="18"/>
  <c r="I11" i="18" s="1"/>
  <c r="A24" i="19"/>
  <c r="A25" i="19" s="1"/>
  <c r="I12" i="19"/>
  <c r="I11" i="19" s="1"/>
  <c r="A26" i="19" l="1"/>
  <c r="A29" i="19" s="1"/>
  <c r="H11" i="20"/>
  <c r="C14" i="20"/>
  <c r="H11" i="17"/>
  <c r="K11" i="17" s="1"/>
  <c r="K14" i="17" s="1"/>
  <c r="H11" i="13" l="1"/>
  <c r="F13" i="16" l="1"/>
  <c r="H12" i="16" l="1"/>
  <c r="H19" i="7"/>
  <c r="H18" i="7"/>
  <c r="H19" i="10"/>
  <c r="H18" i="10"/>
  <c r="H18" i="11"/>
  <c r="H17" i="11"/>
  <c r="D20" i="7"/>
  <c r="D20" i="10"/>
  <c r="D19" i="11"/>
  <c r="F19" i="7" l="1"/>
  <c r="F18" i="11"/>
  <c r="I22" i="13" l="1"/>
  <c r="I21" i="13"/>
  <c r="I20" i="13"/>
  <c r="I19" i="13"/>
  <c r="E12" i="10"/>
  <c r="C19" i="11"/>
  <c r="E18" i="11" s="1"/>
  <c r="F17" i="11"/>
  <c r="E11" i="11"/>
  <c r="E10" i="11"/>
  <c r="C20" i="10"/>
  <c r="E19" i="10" s="1"/>
  <c r="F18" i="10"/>
  <c r="E11" i="10"/>
  <c r="E10" i="10"/>
  <c r="E13" i="10" l="1"/>
  <c r="I12" i="13"/>
  <c r="I11" i="13" s="1"/>
  <c r="C13" i="16" s="1"/>
  <c r="G11" i="13"/>
  <c r="J11" i="13" s="1"/>
  <c r="E12" i="11"/>
  <c r="E17" i="11"/>
  <c r="E18" i="10"/>
  <c r="F19" i="11"/>
  <c r="H11" i="16" l="1"/>
  <c r="H13" i="16" l="1"/>
  <c r="K11" i="16" s="1"/>
  <c r="K13" i="16" s="1"/>
  <c r="C20" i="7"/>
  <c r="F18" i="7"/>
  <c r="E12" i="7"/>
  <c r="E11" i="7"/>
  <c r="E10" i="7"/>
  <c r="E18" i="7" l="1"/>
  <c r="E19" i="7"/>
  <c r="E13" i="7"/>
  <c r="F20" i="7"/>
  <c r="I11" i="6" l="1"/>
  <c r="E11" i="6"/>
  <c r="F11" i="6" s="1"/>
  <c r="G11" i="6" s="1"/>
  <c r="D22" i="4" l="1"/>
  <c r="C22" i="4"/>
  <c r="E15" i="4"/>
  <c r="E14" i="4"/>
  <c r="E11" i="4"/>
  <c r="E10" i="4"/>
  <c r="E16" i="4" l="1"/>
  <c r="E12" i="4"/>
  <c r="E17" i="4"/>
  <c r="I8" i="4" s="1"/>
  <c r="I10" i="4" s="1"/>
  <c r="K9" i="4" l="1"/>
  <c r="F19" i="10"/>
  <c r="F20" i="10"/>
  <c r="F14" i="20"/>
  <c r="H13" i="20" l="1"/>
  <c r="H14" i="20" s="1"/>
  <c r="K11" i="20" s="1"/>
  <c r="K14" i="20" s="1"/>
</calcChain>
</file>

<file path=xl/comments1.xml><?xml version="1.0" encoding="utf-8"?>
<comments xmlns="http://schemas.openxmlformats.org/spreadsheetml/2006/main">
  <authors>
    <author>Admin</author>
  </authors>
  <commentList>
    <comment ref="F1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F1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F1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</commentList>
</comments>
</file>

<file path=xl/sharedStrings.xml><?xml version="1.0" encoding="utf-8"?>
<sst xmlns="http://schemas.openxmlformats.org/spreadsheetml/2006/main" count="584" uniqueCount="199">
  <si>
    <t>UBND THÀNH PHỐ HỒ CHÍ MINH</t>
  </si>
  <si>
    <t>THÀNH PHỐ HỒ CHÍ MINH</t>
  </si>
  <si>
    <t>Tổng</t>
  </si>
  <si>
    <t>TT</t>
  </si>
  <si>
    <t>Số lượng</t>
  </si>
  <si>
    <t>Khóa/đợt tuyển sinh</t>
  </si>
  <si>
    <t>Số tháng thực học trong năm</t>
  </si>
  <si>
    <t>Số HSSV quy đổi</t>
  </si>
  <si>
    <t>Ghi chú</t>
  </si>
  <si>
    <t>I</t>
  </si>
  <si>
    <t xml:space="preserve">Trình độ Cao đẳng </t>
  </si>
  <si>
    <t>1.1</t>
  </si>
  <si>
    <t>2017 cao đẳng chính quy (10/2017-10/2019)</t>
  </si>
  <si>
    <t>1.2</t>
  </si>
  <si>
    <t>2017 liên thông cao đẳng (11/2017-12/2018)</t>
  </si>
  <si>
    <t>II</t>
  </si>
  <si>
    <t>Trình độ Trung cấp</t>
  </si>
  <si>
    <t>2.1</t>
  </si>
  <si>
    <t>2017 trung cấp (1N3) (9/2017-9/2018)</t>
  </si>
  <si>
    <t>2.2</t>
  </si>
  <si>
    <t>2017 trung cấp (9+3) (9/2017-9/2020)</t>
  </si>
  <si>
    <t>Độc lập - Tự do - Hạnh phúc</t>
  </si>
  <si>
    <t>HIỆU TRƯỞNG</t>
  </si>
  <si>
    <t>NGƯỜI LẬP BẢNG</t>
  </si>
  <si>
    <t>Phạm Hữu Lộc</t>
  </si>
  <si>
    <t xml:space="preserve">       THÀNH PHỐ HỒ CHÍ MINH</t>
  </si>
  <si>
    <t xml:space="preserve">  TRƯỜNG CAO ĐẲNG LÝ TỰ TRỌNG</t>
  </si>
  <si>
    <t xml:space="preserve">     UBND THÀNH PHỐ HỒ CHÍ MINH</t>
  </si>
  <si>
    <t>C. TỈ LỆ GIẢNG VIÊN/SINH VIÊN</t>
  </si>
  <si>
    <t xml:space="preserve">       NGƯỜI LẬP BẢNG</t>
  </si>
  <si>
    <t xml:space="preserve">            Lê Xuân Thiện</t>
  </si>
  <si>
    <t>Giảng viên cơ hữu</t>
  </si>
  <si>
    <t>Giảng viên thỉnh giảng</t>
  </si>
  <si>
    <t>Trình độ Cao đẳng</t>
  </si>
  <si>
    <t>1.3</t>
  </si>
  <si>
    <t>2018 cao đẳng chính quy (10/2018-10/2020)</t>
  </si>
  <si>
    <t>Lâm Viết Dũng</t>
  </si>
  <si>
    <t>CỘNG HÒA XÃ HỘI CHỦ NGHĨA VIỆT NAM</t>
  </si>
  <si>
    <t>13 HS-SV/01 GV</t>
  </si>
  <si>
    <t>Ngày 31 tháng 12 năm 2017</t>
  </si>
  <si>
    <t>Ngày 31 tháng 12 năm 2019</t>
  </si>
  <si>
    <t>A. SỐ LƯỢNG SINH VIÊN (tại thời điểm 31/12/2017)</t>
  </si>
  <si>
    <t>Giảng viên</t>
  </si>
  <si>
    <t>B. SỐ LƯỢNG GIẢNG VIÊN (tại thời điểm 31/12/2017)</t>
  </si>
  <si>
    <t>KL giảng dạy</t>
  </si>
  <si>
    <t>Tỷ lệ</t>
  </si>
  <si>
    <t>BẢNG THUYẾT MINH TỈ LỆ QUY ĐỔI GIẢNG VIÊN/SINH VIÊN 
NĂM HỌC 2017 - 2018</t>
  </si>
  <si>
    <t>Tổng I (1)</t>
  </si>
  <si>
    <t>Tổng II (2)</t>
  </si>
  <si>
    <t>Tổng cộng</t>
  </si>
  <si>
    <t>Khối lượng</t>
  </si>
  <si>
    <t>stt</t>
  </si>
  <si>
    <t>Số lượng SV</t>
  </si>
  <si>
    <t>KL chuẩn</t>
  </si>
  <si>
    <t>Stt</t>
  </si>
  <si>
    <t>01</t>
  </si>
  <si>
    <t>02</t>
  </si>
  <si>
    <t xml:space="preserve">Số lượng giảng </t>
  </si>
  <si>
    <t>Khối lượng giảng dạy chuẩn theo quy định (tiết) năm học 2019-2020</t>
  </si>
  <si>
    <t>KL công tác khác (NCKH, học tập BD)</t>
  </si>
  <si>
    <t>Tổng khối lượng 1 GV thực hiện tối đa</t>
  </si>
  <si>
    <t>Khối lượng chuẩn của 1 GV giảng dạy</t>
  </si>
  <si>
    <t>Tổng KL chuẩn</t>
  </si>
  <si>
    <t>Tổng KL giảng dạy thực tế của GV NH 2019-2020</t>
  </si>
  <si>
    <t xml:space="preserve">Tổng khối lượng giảng dạy </t>
  </si>
  <si>
    <t>Bình quân KL giảng dạy của 01 GV</t>
  </si>
  <si>
    <t>KL vượt chuẩn (không quá 1,5 lần KL chuẩn theo NĐ 79)</t>
  </si>
  <si>
    <t>Tổng số lượng GV giảng dạy trong NH</t>
  </si>
  <si>
    <t>C. TỈ LỆ SINH VIÊN/GIẢNG VIÊN</t>
  </si>
  <si>
    <t>Tổng KL giảng dạy (tiết)</t>
  </si>
  <si>
    <t>Số lượng GV thực tế</t>
  </si>
  <si>
    <t>Số lượng GV sau quy đổi</t>
  </si>
  <si>
    <t>A. SỐ LƯỢNG SINH VIÊN (tại thời điểm tháng 12/2020)</t>
  </si>
  <si>
    <t>B. SỐ LƯỢNG GIẢNG VIÊN (tại thời điểm tháng 12/2020)</t>
  </si>
  <si>
    <t>Ngày 31 tháng 12 năm 2020</t>
  </si>
  <si>
    <t xml:space="preserve">TRƯỜNG CAO ĐẲNG LÝ TỰ TRỌNG </t>
  </si>
  <si>
    <r>
      <t xml:space="preserve">THÀNH </t>
    </r>
    <r>
      <rPr>
        <b/>
        <u/>
        <sz val="11"/>
        <rFont val="Times New Roman"/>
        <family val="1"/>
      </rPr>
      <t>PHỐ HỒ CHÍ</t>
    </r>
    <r>
      <rPr>
        <b/>
        <sz val="11"/>
        <rFont val="Times New Roman"/>
        <family val="1"/>
      </rPr>
      <t xml:space="preserve"> MINH</t>
    </r>
  </si>
  <si>
    <t>Họ tên</t>
  </si>
  <si>
    <t>Giới tính</t>
  </si>
  <si>
    <t>Đơn vị</t>
  </si>
  <si>
    <t>Trình độ chuyên môn cao nhất</t>
  </si>
  <si>
    <t>Chuyên ngành đào tạo</t>
  </si>
  <si>
    <t>(1)</t>
  </si>
  <si>
    <t>(2)</t>
  </si>
  <si>
    <t>(3)</t>
  </si>
  <si>
    <t>(4)</t>
  </si>
  <si>
    <t>(6)</t>
  </si>
  <si>
    <t>(7)</t>
  </si>
  <si>
    <t>Nam</t>
  </si>
  <si>
    <t>Đại học</t>
  </si>
  <si>
    <t>Thạc sỹ</t>
  </si>
  <si>
    <t>Nữ</t>
  </si>
  <si>
    <t>Khoa Khoa học cơ bản</t>
  </si>
  <si>
    <t>Khoa Lý luận Chính trị</t>
  </si>
  <si>
    <t>Khoa Công nghệ thông tin</t>
  </si>
  <si>
    <t>Khoa học máy tính</t>
  </si>
  <si>
    <t>Khối lượng chuẩn giảng dạy</t>
  </si>
  <si>
    <t>Chuẩn GD</t>
  </si>
  <si>
    <t>2020 liên thông cao đẳng (10/2020-12/2020)</t>
  </si>
  <si>
    <t>2019 cao đẳng chính quy (10/2019-12/2020)</t>
  </si>
  <si>
    <t>2019 liên thông cao đẳng (10/2019-12/2019)</t>
  </si>
  <si>
    <t>2018 cao đẳng chính quy (10/2018-12/2019)</t>
  </si>
  <si>
    <t>2017 cao đẳng chính quy (10/2017-10/2020)</t>
  </si>
  <si>
    <t>A. SỐ LƯỢNG SINH VIÊN (tại thời điểm tháng 12/2019)</t>
  </si>
  <si>
    <t>B. SỐ LƯỢNG GIẢNG VIÊN (tại thời điểm tháng 12/2019)</t>
  </si>
  <si>
    <t>1.127/48= 24 SV/01 GV</t>
  </si>
  <si>
    <t>2018 cao đẳng chính quy (10/2018-12/2021)</t>
  </si>
  <si>
    <t>1.412/61= 23 SV/01 GV</t>
  </si>
  <si>
    <t>1.290/62= 21 SV/01 GV</t>
  </si>
  <si>
    <t>Ngày 05 tháng 12 năm 2021</t>
  </si>
  <si>
    <t>B. SỐ LƯỢNG GIẢNG VIÊN (tại thời điểm tháng 12/2021)</t>
  </si>
  <si>
    <t>A. SỐ LƯỢNG SINH VIÊN (tại thời điểm tháng 12/2021)</t>
  </si>
  <si>
    <t>BẢNG THỐNG KÊ TỈ LỆ QUY ĐỔI NGƯỜI HỌC/NHÀ GIÁO
NGÀNH CÔNG NGHỆ Ô TÔ - NĂM HỌC 2018 - 2019</t>
  </si>
  <si>
    <t>BẢNG THỐNG KÊ TỈ LỆ QUY ĐỔI NGƯỜI HỌC/NHÀ GIÁO
NGÀNH CÔNG NGHỆ Ô TÔ - NĂM HỌC 2019 - 2020</t>
  </si>
  <si>
    <t>BẢNG THỐNG KÊ TỈ LỆ QUY ĐỔI NGƯỜI HỌC/NHÀ GIÁO
NGÀNH CÔNG NGHỆ Ô TÔ - NĂM HỌC 2020 - 2021</t>
  </si>
  <si>
    <t>KL giảng dạy 1 GV</t>
  </si>
  <si>
    <t>Chuẩn khối lượng giảng dạy</t>
  </si>
  <si>
    <t>Chuẩn KL</t>
  </si>
  <si>
    <t>SỐ LƯỢNG GIẢNG VIÊN (tại thời điểm tháng 12/2020)</t>
  </si>
  <si>
    <t>chuẩn quy định</t>
  </si>
  <si>
    <t>Quy đổi GV</t>
  </si>
  <si>
    <t>KL chuẩn/ GV</t>
  </si>
  <si>
    <t>St</t>
  </si>
  <si>
    <t>Tổng số SV chưa quy đổi</t>
  </si>
  <si>
    <t>Tổng số SV sau quy đổi</t>
  </si>
  <si>
    <t>Tỷ lệ SV/GV sau quy đổi</t>
  </si>
  <si>
    <t>Tổng KL giảng dạy trong năm học (tiết)</t>
  </si>
  <si>
    <t>TRƯỞNG PHÒNG
TUYỂN SINH - ĐÀO TẠO</t>
  </si>
  <si>
    <t>TRƯỞNG PHÒNG
TỔ CHỨC - HÀNH CHÍNH - TH</t>
  </si>
  <si>
    <t>TP. HCM, ngày      tháng      năm 2021</t>
  </si>
  <si>
    <t>TP. HCM, ngày      tháng      năm 2022</t>
  </si>
  <si>
    <t>SỐ LƯỢNG GIẢNG VIÊN (tại thời điểm tháng 12/2021)</t>
  </si>
  <si>
    <t>Triết học</t>
  </si>
  <si>
    <t>I. Giảng viên chuyên ngành</t>
  </si>
  <si>
    <t>Trưởng bộ môn</t>
  </si>
  <si>
    <t>Vương Thanh Thủy</t>
  </si>
  <si>
    <t>III. Giảng viên thỉnh giảng</t>
  </si>
  <si>
    <t>II. Giảng viên môn chung</t>
  </si>
  <si>
    <t>Trần Văn Lượng</t>
  </si>
  <si>
    <t>Nguyễn Phú Tân</t>
  </si>
  <si>
    <t>LL&amp;PP dạy học bộ môn Tiếng Anh</t>
  </si>
  <si>
    <t>Luật dân sự</t>
  </si>
  <si>
    <t>Giáo dục học</t>
  </si>
  <si>
    <t>Công nghệ thông tin</t>
  </si>
  <si>
    <t>Giảng viên cơ hữu thuộc khoa Điện-Điện tử</t>
  </si>
  <si>
    <t>TRƯỞNG KHOA
ĐIỆN - ĐIỆN TỬ</t>
  </si>
  <si>
    <t>Lê Nguyễn Mỹ Trâm</t>
  </si>
  <si>
    <t>Ngôn ngữ học ứng dụng</t>
  </si>
  <si>
    <t>Đỗ Thị Thơm</t>
  </si>
  <si>
    <t>Giáo dục Quốc phòng - An Ninh</t>
  </si>
  <si>
    <t>Giảng viên môn chung (Chính trị, Ngoại ngữ, Tin học,…)</t>
  </si>
  <si>
    <t>Giảng viên thỉnh giảng (GDQP)</t>
  </si>
  <si>
    <t>Nguyễn Hữu Thiện</t>
  </si>
  <si>
    <t xml:space="preserve">Nguyễn Văn Tứ </t>
  </si>
  <si>
    <t>BẢNG THỐNG KÊ TỈ LỆ QUY ĐỔI NHÀ GIÁO
NGÀNH CƠ ĐIỆN TỬ NĂM - NĂM HỌC 2021 - 2022</t>
  </si>
  <si>
    <t>Nguyễn Quí Long</t>
  </si>
  <si>
    <t>Giáo Dục Quốc Phòng An Ninh</t>
  </si>
  <si>
    <t>Nguyễn Văn Đôn</t>
  </si>
  <si>
    <t>Vũ Thị Thái Linh</t>
  </si>
  <si>
    <t>Lê Quý Hưng Quốc</t>
  </si>
  <si>
    <t>Nguyễn Văn Minh</t>
  </si>
  <si>
    <t>Trần Vĩnh Xuyên</t>
  </si>
  <si>
    <t>Phó Trưởng khoa</t>
  </si>
  <si>
    <t>Khoa Ngoại ngữ</t>
  </si>
  <si>
    <t>Nguyễn Ngọc Quỳnh</t>
  </si>
  <si>
    <t>Kinh tế Chính trị</t>
  </si>
  <si>
    <t>Lê Hồng Thái</t>
  </si>
  <si>
    <t>Nguyễn Thuỷ Triều (TG)</t>
  </si>
  <si>
    <t>Giáo dục thể chất</t>
  </si>
  <si>
    <t>Giảng viên cơ hữu thuộc khoa Công nghệ thông tin</t>
  </si>
  <si>
    <t>SỐ LƯỢNG GIẢNG VIÊN (tại thời điểm tháng 12/2022)</t>
  </si>
  <si>
    <t>BẢNG THỐNG KÊ TỈ LỆ QUY ĐỔI NHÀ GIÁO
NGÀNH QUẢN TRỊ MẠNG MÁY TÍNH - NĂM HỌC 2022 - 2023</t>
  </si>
  <si>
    <t>DANH SÁCH TRÍCH NGANG NHÀ GIÁO GIẢNG DẠY
NGÀNH QUẢN TRỊ MẠNG MÁY TÍNH NĂM HỌC 2020-2021</t>
  </si>
  <si>
    <t>Bùi Văn Dũng</t>
  </si>
  <si>
    <t>Đặng Ngọc Đoàn</t>
  </si>
  <si>
    <t>Dương Ngọc Vọng</t>
  </si>
  <si>
    <t>Nguyễn Ngọc Tuyên</t>
  </si>
  <si>
    <t>Đỗ Tuấn Việt</t>
  </si>
  <si>
    <t>Nguyễn Cao Phong</t>
  </si>
  <si>
    <t>- Thạc sỹ
- Đại học</t>
  </si>
  <si>
    <t>Tin học</t>
  </si>
  <si>
    <t>Hệ thống thông tin</t>
  </si>
  <si>
    <t>- Quản lý giáo dục
- Công nghệ thông tin</t>
  </si>
  <si>
    <t>Nguyễn Thị Bảo Trân</t>
  </si>
  <si>
    <t>Phan Thị Thùy Trang</t>
  </si>
  <si>
    <t>Đặng Thị Nhật Minh</t>
  </si>
  <si>
    <t>Giang Phi Hùng</t>
  </si>
  <si>
    <t>Nguyễn Mạnh Phương</t>
  </si>
  <si>
    <t>LL&amp;PP dạy học BM Tiếng Anh</t>
  </si>
  <si>
    <t>Kinh tế chính trị</t>
  </si>
  <si>
    <t xml:space="preserve"> Luật kinh tế</t>
  </si>
  <si>
    <t>GDQP-AN</t>
  </si>
  <si>
    <t>-Thạc sỹ
- Đại học</t>
  </si>
  <si>
    <t>DANH SÁCH TRÍCH NGANG ĐỘI NGŨ CÁN BỘ QUẢN LÝ 
NGÀNH QUẢN TRỊ MẠNG MÁY TÍNH NĂM HỌC 2021-2022</t>
  </si>
  <si>
    <t>DANH SÁCH TRÍCH NGANG NHÀ GIÁO GIẢNG DẠY
NGÀNH QUẢN TRỊ MẠNG MÁY TÍNH NĂM HỌC 2022 - 2023</t>
  </si>
  <si>
    <t>BẢNG THỐNG KÊ TỈ LỆ QUY ĐỔI NHÀ GIÁO
NGÀNH QUẢN TRỊ MẠNG MÁY TÍNH NĂM - NĂM HỌC 2020-2021</t>
  </si>
  <si>
    <t>Giảng viên môn chung (Chính trị, Ngoại ngữ, Tin học, GDTC…)</t>
  </si>
  <si>
    <t>Giảng viên môn chung (Chính trị, Ngoại ngữ, Tin học, GDQPAN, GDTC…)</t>
  </si>
  <si>
    <t>TP. HCM, ngày      tháng      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</si>
</sst>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#,##0.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4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b/>
      <u/>
      <sz val="11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i/>
      <sz val="13"/>
      <name val="Times New Roman"/>
      <family val="1"/>
    </font>
    <font>
      <b/>
      <i/>
      <sz val="14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4" fillId="0" borderId="0"/>
  </cellStyleXfs>
  <cellXfs count="205">
    <xf numFmtId="0" fontId="0" fillId="0" borderId="0" xfId="0"/>
    <xf numFmtId="0" fontId="5" fillId="0" borderId="0" xfId="0" applyFont="1"/>
    <xf numFmtId="0" fontId="6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1" applyNumberFormat="1" applyFont="1" applyBorder="1" applyAlignment="1">
      <alignment vertical="center"/>
    </xf>
    <xf numFmtId="0" fontId="2" fillId="0" borderId="0" xfId="0" applyFont="1"/>
    <xf numFmtId="43" fontId="2" fillId="0" borderId="1" xfId="1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/>
    <xf numFmtId="3" fontId="0" fillId="0" borderId="0" xfId="0" applyNumberFormat="1"/>
    <xf numFmtId="43" fontId="2" fillId="0" borderId="0" xfId="1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3" fontId="10" fillId="0" borderId="1" xfId="1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  <xf numFmtId="3" fontId="10" fillId="0" borderId="0" xfId="1" applyNumberFormat="1" applyFont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43" fontId="13" fillId="0" borderId="1" xfId="1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3" fontId="6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vertical="center"/>
    </xf>
    <xf numFmtId="0" fontId="6" fillId="0" borderId="0" xfId="0" applyFont="1" applyAlignment="1">
      <alignment horizont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/>
    <xf numFmtId="0" fontId="14" fillId="0" borderId="0" xfId="0" applyFont="1" applyAlignment="1">
      <alignment vertical="center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0" fontId="14" fillId="0" borderId="1" xfId="0" quotePrefix="1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37" fontId="14" fillId="0" borderId="1" xfId="1" applyNumberFormat="1" applyFont="1" applyBorder="1" applyAlignment="1">
      <alignment horizontal="center" vertical="center"/>
    </xf>
    <xf numFmtId="3" fontId="10" fillId="0" borderId="2" xfId="1" applyNumberFormat="1" applyFont="1" applyBorder="1" applyAlignment="1">
      <alignment vertical="center"/>
    </xf>
    <xf numFmtId="3" fontId="13" fillId="0" borderId="2" xfId="0" applyNumberFormat="1" applyFont="1" applyBorder="1" applyAlignment="1">
      <alignment vertical="center"/>
    </xf>
    <xf numFmtId="0" fontId="13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3" fontId="11" fillId="0" borderId="1" xfId="0" applyNumberFormat="1" applyFont="1" applyFill="1" applyBorder="1" applyAlignment="1">
      <alignment horizontal="center" vertical="center"/>
    </xf>
    <xf numFmtId="10" fontId="14" fillId="0" borderId="1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13" fillId="0" borderId="0" xfId="0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16" fillId="3" borderId="0" xfId="0" applyFont="1" applyFill="1" applyAlignment="1">
      <alignment vertical="center"/>
    </xf>
    <xf numFmtId="0" fontId="22" fillId="3" borderId="1" xfId="0" quotePrefix="1" applyFont="1" applyFill="1" applyBorder="1" applyAlignment="1">
      <alignment horizontal="center" vertical="center" wrapText="1"/>
    </xf>
    <xf numFmtId="0" fontId="23" fillId="3" borderId="1" xfId="0" quotePrefix="1" applyFont="1" applyFill="1" applyBorder="1" applyAlignment="1">
      <alignment horizontal="left" vertical="center"/>
    </xf>
    <xf numFmtId="49" fontId="19" fillId="3" borderId="1" xfId="0" applyNumberFormat="1" applyFont="1" applyFill="1" applyBorder="1" applyAlignment="1">
      <alignment horizontal="left" vertical="center" wrapText="1"/>
    </xf>
    <xf numFmtId="49" fontId="19" fillId="3" borderId="1" xfId="0" applyNumberFormat="1" applyFont="1" applyFill="1" applyBorder="1" applyAlignment="1">
      <alignment horizontal="center" vertical="center" wrapText="1"/>
    </xf>
    <xf numFmtId="49" fontId="19" fillId="3" borderId="1" xfId="0" quotePrefix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 wrapText="1"/>
    </xf>
    <xf numFmtId="3" fontId="11" fillId="0" borderId="1" xfId="1" applyNumberFormat="1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3" fillId="0" borderId="2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43" fontId="13" fillId="0" borderId="1" xfId="1" quotePrefix="1" applyFont="1" applyFill="1" applyBorder="1" applyAlignment="1">
      <alignment horizontal="center" vertical="center" wrapText="1"/>
    </xf>
    <xf numFmtId="3" fontId="27" fillId="0" borderId="2" xfId="1" applyNumberFormat="1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3" fontId="20" fillId="3" borderId="1" xfId="0" applyNumberFormat="1" applyFont="1" applyFill="1" applyBorder="1"/>
    <xf numFmtId="0" fontId="0" fillId="0" borderId="1" xfId="0" applyBorder="1" applyAlignment="1">
      <alignment vertical="center"/>
    </xf>
    <xf numFmtId="0" fontId="13" fillId="0" borderId="12" xfId="0" applyFont="1" applyBorder="1" applyAlignment="1">
      <alignment horizontal="center" vertical="center" wrapText="1"/>
    </xf>
    <xf numFmtId="0" fontId="25" fillId="3" borderId="0" xfId="0" applyFont="1" applyFill="1"/>
    <xf numFmtId="0" fontId="25" fillId="0" borderId="0" xfId="0" applyFont="1" applyFill="1"/>
    <xf numFmtId="0" fontId="25" fillId="3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6" fillId="3" borderId="0" xfId="0" applyFont="1" applyFill="1" applyAlignment="1">
      <alignment horizontal="center" vertical="center"/>
    </xf>
    <xf numFmtId="0" fontId="25" fillId="3" borderId="0" xfId="0" applyFont="1" applyFill="1" applyAlignment="1">
      <alignment horizontal="center"/>
    </xf>
    <xf numFmtId="3" fontId="13" fillId="2" borderId="2" xfId="1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25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vertical="center"/>
    </xf>
    <xf numFmtId="0" fontId="6" fillId="0" borderId="1" xfId="0" quotePrefix="1" applyFont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3" fontId="6" fillId="0" borderId="2" xfId="1" applyNumberFormat="1" applyFont="1" applyBorder="1" applyAlignment="1">
      <alignment horizontal="center" vertical="center"/>
    </xf>
    <xf numFmtId="10" fontId="6" fillId="0" borderId="1" xfId="0" applyNumberFormat="1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justify" vertical="center" wrapText="1"/>
    </xf>
    <xf numFmtId="0" fontId="1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 wrapText="1"/>
    </xf>
    <xf numFmtId="3" fontId="13" fillId="0" borderId="0" xfId="1" applyNumberFormat="1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10" fontId="2" fillId="0" borderId="0" xfId="0" applyNumberFormat="1" applyFont="1" applyBorder="1" applyAlignment="1">
      <alignment vertical="center"/>
    </xf>
    <xf numFmtId="2" fontId="2" fillId="0" borderId="1" xfId="0" applyNumberFormat="1" applyFont="1" applyBorder="1" applyAlignment="1">
      <alignment horizontal="center" vertical="center"/>
    </xf>
    <xf numFmtId="3" fontId="20" fillId="0" borderId="2" xfId="1" applyNumberFormat="1" applyFont="1" applyFill="1" applyBorder="1" applyAlignment="1">
      <alignment horizontal="center" vertical="center"/>
    </xf>
    <xf numFmtId="2" fontId="25" fillId="3" borderId="1" xfId="0" applyNumberFormat="1" applyFont="1" applyFill="1" applyBorder="1" applyAlignment="1">
      <alignment horizontal="center" vertical="center"/>
    </xf>
    <xf numFmtId="49" fontId="19" fillId="0" borderId="1" xfId="0" applyNumberFormat="1" applyFont="1" applyFill="1" applyBorder="1" applyAlignment="1">
      <alignment horizontal="left" vertical="center" wrapText="1"/>
    </xf>
    <xf numFmtId="0" fontId="19" fillId="3" borderId="1" xfId="0" applyFont="1" applyFill="1" applyBorder="1" applyAlignment="1">
      <alignment horizontal="justify" vertical="center" wrapText="1"/>
    </xf>
    <xf numFmtId="0" fontId="19" fillId="0" borderId="1" xfId="0" quotePrefix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3" fillId="0" borderId="1" xfId="0" applyFont="1" applyBorder="1" applyAlignment="1">
      <alignment horizontal="center" vertical="center"/>
    </xf>
    <xf numFmtId="3" fontId="2" fillId="0" borderId="2" xfId="1" applyNumberFormat="1" applyFont="1" applyBorder="1" applyAlignment="1">
      <alignment horizontal="center" vertical="center"/>
    </xf>
    <xf numFmtId="3" fontId="2" fillId="0" borderId="3" xfId="1" applyNumberFormat="1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5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6" fillId="3" borderId="0" xfId="0" applyFont="1" applyFill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0" fontId="21" fillId="3" borderId="1" xfId="0" applyFont="1" applyFill="1" applyBorder="1" applyAlignment="1">
      <alignment horizontal="center" vertical="center" wrapText="1"/>
    </xf>
    <xf numFmtId="0" fontId="25" fillId="3" borderId="0" xfId="0" applyFont="1" applyFill="1" applyAlignment="1">
      <alignment horizontal="center"/>
    </xf>
    <xf numFmtId="0" fontId="20" fillId="3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/>
    </xf>
    <xf numFmtId="2" fontId="6" fillId="0" borderId="6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2" fontId="6" fillId="0" borderId="10" xfId="0" applyNumberFormat="1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13" fillId="0" borderId="5" xfId="0" quotePrefix="1" applyFont="1" applyBorder="1" applyAlignment="1">
      <alignment horizontal="center" vertical="center" wrapText="1"/>
    </xf>
    <xf numFmtId="0" fontId="13" fillId="0" borderId="10" xfId="0" quotePrefix="1" applyFont="1" applyBorder="1" applyAlignment="1">
      <alignment horizontal="center" vertical="center" wrapText="1"/>
    </xf>
    <xf numFmtId="0" fontId="13" fillId="0" borderId="6" xfId="0" quotePrefix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49" fontId="19" fillId="3" borderId="6" xfId="0" applyNumberFormat="1" applyFont="1" applyFill="1" applyBorder="1" applyAlignment="1">
      <alignment horizontal="left" vertical="center" wrapText="1"/>
    </xf>
    <xf numFmtId="49" fontId="19" fillId="0" borderId="6" xfId="0" applyNumberFormat="1" applyFont="1" applyFill="1" applyBorder="1" applyAlignment="1">
      <alignment horizontal="left" vertical="center" wrapText="1"/>
    </xf>
    <xf numFmtId="49" fontId="19" fillId="0" borderId="1" xfId="0" applyNumberFormat="1" applyFont="1" applyFill="1" applyBorder="1" applyAlignment="1">
      <alignment horizontal="center" vertical="center" wrapText="1"/>
    </xf>
    <xf numFmtId="49" fontId="19" fillId="0" borderId="1" xfId="0" quotePrefix="1" applyNumberFormat="1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/>
    </xf>
    <xf numFmtId="3" fontId="20" fillId="2" borderId="2" xfId="1" applyNumberFormat="1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2</xdr:row>
      <xdr:rowOff>28575</xdr:rowOff>
    </xdr:from>
    <xdr:to>
      <xdr:col>4</xdr:col>
      <xdr:colOff>742950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3800475" y="42862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685800</xdr:colOff>
      <xdr:row>3</xdr:row>
      <xdr:rowOff>76200</xdr:rowOff>
    </xdr:from>
    <xdr:to>
      <xdr:col>1</xdr:col>
      <xdr:colOff>1885950</xdr:colOff>
      <xdr:row>3</xdr:row>
      <xdr:rowOff>76200</xdr:rowOff>
    </xdr:to>
    <xdr:cxnSp macro="">
      <xdr:nvCxnSpPr>
        <xdr:cNvPr id="3" name="Straight Connector 2"/>
        <xdr:cNvCxnSpPr/>
      </xdr:nvCxnSpPr>
      <xdr:spPr>
        <a:xfrm>
          <a:off x="1171575" y="67627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933450</xdr:colOff>
      <xdr:row>3</xdr:row>
      <xdr:rowOff>66675</xdr:rowOff>
    </xdr:from>
    <xdr:to>
      <xdr:col>1</xdr:col>
      <xdr:colOff>1876425</xdr:colOff>
      <xdr:row>3</xdr:row>
      <xdr:rowOff>66675</xdr:rowOff>
    </xdr:to>
    <xdr:cxnSp macro="">
      <xdr:nvCxnSpPr>
        <xdr:cNvPr id="2" name="Straight Connector 1"/>
        <xdr:cNvCxnSpPr/>
      </xdr:nvCxnSpPr>
      <xdr:spPr>
        <a:xfrm>
          <a:off x="1323975" y="5810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638175</xdr:colOff>
      <xdr:row>2</xdr:row>
      <xdr:rowOff>57150</xdr:rowOff>
    </xdr:from>
    <xdr:to>
      <xdr:col>5</xdr:col>
      <xdr:colOff>0</xdr:colOff>
      <xdr:row>2</xdr:row>
      <xdr:rowOff>57150</xdr:rowOff>
    </xdr:to>
    <xdr:cxnSp macro="">
      <xdr:nvCxnSpPr>
        <xdr:cNvPr id="3" name="Straight Connector 2"/>
        <xdr:cNvCxnSpPr/>
      </xdr:nvCxnSpPr>
      <xdr:spPr>
        <a:xfrm>
          <a:off x="3990975" y="400050"/>
          <a:ext cx="1704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933450</xdr:colOff>
      <xdr:row>3</xdr:row>
      <xdr:rowOff>66675</xdr:rowOff>
    </xdr:from>
    <xdr:to>
      <xdr:col>1</xdr:col>
      <xdr:colOff>1876425</xdr:colOff>
      <xdr:row>3</xdr:row>
      <xdr:rowOff>66675</xdr:rowOff>
    </xdr:to>
    <xdr:cxnSp macro="">
      <xdr:nvCxnSpPr>
        <xdr:cNvPr id="2" name="Straight Connector 1"/>
        <xdr:cNvCxnSpPr/>
      </xdr:nvCxnSpPr>
      <xdr:spPr>
        <a:xfrm>
          <a:off x="1323975" y="5810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638175</xdr:colOff>
      <xdr:row>2</xdr:row>
      <xdr:rowOff>57150</xdr:rowOff>
    </xdr:from>
    <xdr:to>
      <xdr:col>5</xdr:col>
      <xdr:colOff>0</xdr:colOff>
      <xdr:row>2</xdr:row>
      <xdr:rowOff>57150</xdr:rowOff>
    </xdr:to>
    <xdr:cxnSp macro="">
      <xdr:nvCxnSpPr>
        <xdr:cNvPr id="3" name="Straight Connector 2"/>
        <xdr:cNvCxnSpPr/>
      </xdr:nvCxnSpPr>
      <xdr:spPr>
        <a:xfrm>
          <a:off x="3990975" y="400050"/>
          <a:ext cx="1704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933450</xdr:colOff>
      <xdr:row>3</xdr:row>
      <xdr:rowOff>66675</xdr:rowOff>
    </xdr:from>
    <xdr:to>
      <xdr:col>1</xdr:col>
      <xdr:colOff>1876425</xdr:colOff>
      <xdr:row>3</xdr:row>
      <xdr:rowOff>66675</xdr:rowOff>
    </xdr:to>
    <xdr:cxnSp macro="">
      <xdr:nvCxnSpPr>
        <xdr:cNvPr id="2" name="Straight Connector 1"/>
        <xdr:cNvCxnSpPr/>
      </xdr:nvCxnSpPr>
      <xdr:spPr>
        <a:xfrm>
          <a:off x="1323975" y="5810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638175</xdr:colOff>
      <xdr:row>2</xdr:row>
      <xdr:rowOff>57150</xdr:rowOff>
    </xdr:from>
    <xdr:to>
      <xdr:col>5</xdr:col>
      <xdr:colOff>0</xdr:colOff>
      <xdr:row>2</xdr:row>
      <xdr:rowOff>57150</xdr:rowOff>
    </xdr:to>
    <xdr:cxnSp macro="">
      <xdr:nvCxnSpPr>
        <xdr:cNvPr id="3" name="Straight Connector 2"/>
        <xdr:cNvCxnSpPr/>
      </xdr:nvCxnSpPr>
      <xdr:spPr>
        <a:xfrm>
          <a:off x="3990975" y="400050"/>
          <a:ext cx="1704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19050</xdr:rowOff>
    </xdr:from>
    <xdr:to>
      <xdr:col>1</xdr:col>
      <xdr:colOff>1171575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695325" y="533400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266700</xdr:colOff>
      <xdr:row>2</xdr:row>
      <xdr:rowOff>38100</xdr:rowOff>
    </xdr:from>
    <xdr:to>
      <xdr:col>9</xdr:col>
      <xdr:colOff>714375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6677025" y="38100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19050</xdr:rowOff>
    </xdr:from>
    <xdr:to>
      <xdr:col>1</xdr:col>
      <xdr:colOff>1171575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581025" y="533400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266700</xdr:colOff>
      <xdr:row>2</xdr:row>
      <xdr:rowOff>38100</xdr:rowOff>
    </xdr:from>
    <xdr:to>
      <xdr:col>9</xdr:col>
      <xdr:colOff>714375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6819900" y="381000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3</xdr:row>
      <xdr:rowOff>0</xdr:rowOff>
    </xdr:from>
    <xdr:to>
      <xdr:col>1</xdr:col>
      <xdr:colOff>1524000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933450" y="514350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266700</xdr:colOff>
      <xdr:row>2</xdr:row>
      <xdr:rowOff>38100</xdr:rowOff>
    </xdr:from>
    <xdr:to>
      <xdr:col>9</xdr:col>
      <xdr:colOff>714375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6819900" y="381000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4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A7" sqref="A7"/>
    </sheetView>
  </sheetViews>
  <sheetFormatPr defaultRowHeight="15" x14ac:dyDescent="0.25"/>
  <cols>
    <col min="1" max="1" width="7.28515625" customWidth="1"/>
    <col min="2" max="2" width="40.85546875" customWidth="1"/>
    <col min="3" max="3" width="12.28515625" customWidth="1"/>
    <col min="4" max="4" width="14.42578125" customWidth="1"/>
    <col min="5" max="5" width="11.5703125" customWidth="1"/>
    <col min="6" max="6" width="8.42578125" customWidth="1"/>
  </cols>
  <sheetData>
    <row r="1" spans="1:11" ht="15.75" x14ac:dyDescent="0.25">
      <c r="A1" s="147" t="s">
        <v>27</v>
      </c>
      <c r="B1" s="147"/>
      <c r="C1" s="148" t="s">
        <v>37</v>
      </c>
      <c r="D1" s="148"/>
      <c r="E1" s="148"/>
      <c r="F1" s="148"/>
    </row>
    <row r="2" spans="1:11" ht="15.75" x14ac:dyDescent="0.25">
      <c r="A2" s="148" t="s">
        <v>26</v>
      </c>
      <c r="B2" s="148"/>
      <c r="C2" s="148" t="s">
        <v>21</v>
      </c>
      <c r="D2" s="148"/>
      <c r="E2" s="148"/>
      <c r="F2" s="148"/>
    </row>
    <row r="3" spans="1:11" ht="15.75" x14ac:dyDescent="0.25">
      <c r="A3" s="148" t="s">
        <v>25</v>
      </c>
      <c r="B3" s="148"/>
      <c r="C3" s="1"/>
      <c r="D3" s="1"/>
      <c r="E3" s="1"/>
      <c r="F3" s="1"/>
    </row>
    <row r="4" spans="1:11" ht="18.75" x14ac:dyDescent="0.3">
      <c r="A4" s="2"/>
      <c r="B4" s="2"/>
      <c r="C4" s="2"/>
      <c r="D4" s="2"/>
      <c r="E4" s="2"/>
      <c r="F4" s="2"/>
    </row>
    <row r="5" spans="1:11" ht="45" customHeight="1" x14ac:dyDescent="0.3">
      <c r="A5" s="145" t="s">
        <v>46</v>
      </c>
      <c r="B5" s="146"/>
      <c r="C5" s="146"/>
      <c r="D5" s="146"/>
      <c r="E5" s="146"/>
      <c r="F5" s="146"/>
    </row>
    <row r="6" spans="1:11" ht="18.75" x14ac:dyDescent="0.3">
      <c r="A6" s="138"/>
      <c r="B6" s="137"/>
      <c r="C6" s="137"/>
      <c r="D6" s="137"/>
      <c r="E6" s="137"/>
      <c r="F6" s="137"/>
    </row>
    <row r="7" spans="1:11" ht="18.75" x14ac:dyDescent="0.3">
      <c r="A7" s="11" t="s">
        <v>41</v>
      </c>
      <c r="B7" s="11"/>
      <c r="C7" s="2"/>
      <c r="D7" s="2"/>
      <c r="E7" s="2"/>
      <c r="F7" s="2"/>
    </row>
    <row r="8" spans="1:11" ht="72.75" customHeight="1" x14ac:dyDescent="0.25">
      <c r="A8" s="3" t="s">
        <v>3</v>
      </c>
      <c r="B8" s="3" t="s">
        <v>5</v>
      </c>
      <c r="C8" s="3" t="s">
        <v>4</v>
      </c>
      <c r="D8" s="3" t="s">
        <v>6</v>
      </c>
      <c r="E8" s="3" t="s">
        <v>7</v>
      </c>
      <c r="F8" s="3" t="s">
        <v>8</v>
      </c>
      <c r="I8" s="15">
        <f>E12+E17</f>
        <v>2639.0000000000005</v>
      </c>
    </row>
    <row r="9" spans="1:11" ht="18.75" x14ac:dyDescent="0.25">
      <c r="A9" s="9" t="s">
        <v>9</v>
      </c>
      <c r="B9" s="139" t="s">
        <v>10</v>
      </c>
      <c r="C9" s="139"/>
      <c r="D9" s="139"/>
      <c r="E9" s="139"/>
      <c r="F9" s="139"/>
      <c r="I9">
        <v>202</v>
      </c>
      <c r="K9" s="15">
        <f>E12+E17</f>
        <v>2639.0000000000005</v>
      </c>
    </row>
    <row r="10" spans="1:11" ht="37.5" x14ac:dyDescent="0.25">
      <c r="A10" s="13" t="s">
        <v>11</v>
      </c>
      <c r="B10" s="34" t="s">
        <v>12</v>
      </c>
      <c r="C10" s="35">
        <v>3433</v>
      </c>
      <c r="D10" s="7">
        <v>3</v>
      </c>
      <c r="E10" s="36">
        <f>C10*D10/10</f>
        <v>1029.9000000000001</v>
      </c>
      <c r="F10" s="35"/>
      <c r="I10">
        <f>I8/I9</f>
        <v>13.064356435643566</v>
      </c>
    </row>
    <row r="11" spans="1:11" ht="37.5" x14ac:dyDescent="0.25">
      <c r="A11" s="13" t="s">
        <v>13</v>
      </c>
      <c r="B11" s="35" t="s">
        <v>14</v>
      </c>
      <c r="C11" s="35">
        <v>67</v>
      </c>
      <c r="D11" s="7">
        <v>2</v>
      </c>
      <c r="E11" s="36">
        <f>C11*D11/10</f>
        <v>13.4</v>
      </c>
      <c r="F11" s="35"/>
    </row>
    <row r="12" spans="1:11" ht="18.75" x14ac:dyDescent="0.25">
      <c r="A12" s="9"/>
      <c r="B12" s="3" t="s">
        <v>47</v>
      </c>
      <c r="C12" s="37"/>
      <c r="D12" s="37"/>
      <c r="E12" s="38">
        <f>SUM(E10:E11)</f>
        <v>1043.3000000000002</v>
      </c>
      <c r="F12" s="37"/>
    </row>
    <row r="13" spans="1:11" ht="18.75" x14ac:dyDescent="0.25">
      <c r="A13" s="9" t="s">
        <v>15</v>
      </c>
      <c r="B13" s="140" t="s">
        <v>16</v>
      </c>
      <c r="C13" s="140"/>
      <c r="D13" s="140"/>
      <c r="E13" s="140"/>
      <c r="F13" s="140"/>
    </row>
    <row r="14" spans="1:11" ht="37.5" x14ac:dyDescent="0.25">
      <c r="A14" s="13" t="s">
        <v>17</v>
      </c>
      <c r="B14" s="34" t="s">
        <v>18</v>
      </c>
      <c r="C14" s="39">
        <v>77</v>
      </c>
      <c r="D14" s="40">
        <v>4</v>
      </c>
      <c r="E14" s="36">
        <f>C14*D14/10</f>
        <v>30.8</v>
      </c>
      <c r="F14" s="7"/>
    </row>
    <row r="15" spans="1:11" ht="37.5" x14ac:dyDescent="0.25">
      <c r="A15" s="13" t="s">
        <v>19</v>
      </c>
      <c r="B15" s="34" t="s">
        <v>20</v>
      </c>
      <c r="C15" s="39">
        <v>1304</v>
      </c>
      <c r="D15" s="40">
        <v>4</v>
      </c>
      <c r="E15" s="36">
        <f>C15*D15/10</f>
        <v>521.6</v>
      </c>
      <c r="F15" s="7"/>
    </row>
    <row r="16" spans="1:11" ht="18.75" x14ac:dyDescent="0.25">
      <c r="A16" s="9"/>
      <c r="B16" s="3" t="s">
        <v>48</v>
      </c>
      <c r="C16" s="8"/>
      <c r="D16" s="8"/>
      <c r="E16" s="6">
        <f>SUM(E14:E15)</f>
        <v>552.4</v>
      </c>
      <c r="F16" s="4"/>
    </row>
    <row r="17" spans="1:6" ht="18.75" x14ac:dyDescent="0.25">
      <c r="A17" s="13"/>
      <c r="B17" s="9" t="s">
        <v>49</v>
      </c>
      <c r="C17" s="5"/>
      <c r="D17" s="5"/>
      <c r="E17" s="10">
        <f>E12+E16</f>
        <v>1595.7000000000003</v>
      </c>
      <c r="F17" s="5"/>
    </row>
    <row r="18" spans="1:6" ht="18.75" x14ac:dyDescent="0.3">
      <c r="A18" s="42"/>
      <c r="B18" s="2"/>
      <c r="C18" s="2"/>
      <c r="D18" s="2"/>
      <c r="E18" s="2"/>
      <c r="F18" s="2"/>
    </row>
    <row r="19" spans="1:6" ht="18.75" x14ac:dyDescent="0.3">
      <c r="A19" s="141" t="s">
        <v>43</v>
      </c>
      <c r="B19" s="141"/>
      <c r="C19" s="141"/>
      <c r="D19" s="141"/>
      <c r="E19" s="141"/>
      <c r="F19" s="141"/>
    </row>
    <row r="20" spans="1:6" ht="31.5" customHeight="1" x14ac:dyDescent="0.25">
      <c r="A20" s="9" t="s">
        <v>3</v>
      </c>
      <c r="B20" s="9" t="s">
        <v>42</v>
      </c>
      <c r="C20" s="9" t="s">
        <v>4</v>
      </c>
      <c r="D20" s="142" t="s">
        <v>44</v>
      </c>
      <c r="E20" s="142"/>
      <c r="F20" s="44" t="s">
        <v>45</v>
      </c>
    </row>
    <row r="21" spans="1:6" ht="27.75" customHeight="1" x14ac:dyDescent="0.25">
      <c r="A21" s="13">
        <v>1</v>
      </c>
      <c r="B21" s="41" t="s">
        <v>31</v>
      </c>
      <c r="C21" s="13">
        <v>199</v>
      </c>
      <c r="D21" s="143">
        <v>109824</v>
      </c>
      <c r="E21" s="144"/>
      <c r="F21" s="5"/>
    </row>
    <row r="22" spans="1:6" ht="18.75" x14ac:dyDescent="0.3">
      <c r="A22" s="14"/>
      <c r="B22" s="45" t="s">
        <v>2</v>
      </c>
      <c r="C22" s="45">
        <f>C21</f>
        <v>199</v>
      </c>
      <c r="D22" s="134">
        <f>D21</f>
        <v>109824</v>
      </c>
      <c r="E22" s="135"/>
      <c r="F22" s="46"/>
    </row>
    <row r="23" spans="1:6" ht="9.75" customHeight="1" x14ac:dyDescent="0.3">
      <c r="A23" s="2"/>
      <c r="B23" s="2"/>
      <c r="C23" s="2"/>
      <c r="D23" s="2"/>
      <c r="E23" s="2"/>
      <c r="F23" s="2"/>
    </row>
    <row r="24" spans="1:6" ht="18.75" x14ac:dyDescent="0.3">
      <c r="A24" s="11" t="s">
        <v>28</v>
      </c>
      <c r="B24" s="11"/>
      <c r="C24" s="2"/>
      <c r="D24" s="2"/>
      <c r="E24" s="2"/>
      <c r="F24" s="2"/>
    </row>
    <row r="25" spans="1:6" ht="20.25" customHeight="1" x14ac:dyDescent="0.3">
      <c r="A25" s="2"/>
      <c r="B25" s="12" t="s">
        <v>38</v>
      </c>
      <c r="C25" s="2"/>
      <c r="D25" s="2"/>
      <c r="E25" s="2"/>
      <c r="F25" s="2"/>
    </row>
    <row r="26" spans="1:6" ht="18.75" x14ac:dyDescent="0.3">
      <c r="A26" s="2"/>
      <c r="B26" s="2"/>
      <c r="C26" s="2"/>
      <c r="D26" s="136" t="s">
        <v>39</v>
      </c>
      <c r="E26" s="136"/>
      <c r="F26" s="136"/>
    </row>
    <row r="27" spans="1:6" ht="18.75" x14ac:dyDescent="0.3">
      <c r="A27" s="2"/>
      <c r="B27" s="11" t="s">
        <v>29</v>
      </c>
      <c r="C27" s="11"/>
      <c r="D27" s="137" t="s">
        <v>22</v>
      </c>
      <c r="E27" s="137"/>
      <c r="F27" s="137"/>
    </row>
    <row r="28" spans="1:6" ht="18.75" x14ac:dyDescent="0.3">
      <c r="A28" s="2"/>
      <c r="B28" s="2"/>
      <c r="C28" s="2"/>
      <c r="D28" s="2"/>
      <c r="E28" s="2"/>
      <c r="F28" s="2"/>
    </row>
    <row r="29" spans="1:6" ht="18.75" x14ac:dyDescent="0.3">
      <c r="A29" s="2"/>
      <c r="B29" s="2"/>
      <c r="C29" s="2"/>
      <c r="D29" s="2"/>
      <c r="E29" s="2"/>
      <c r="F29" s="2"/>
    </row>
    <row r="30" spans="1:6" ht="18.75" x14ac:dyDescent="0.3">
      <c r="A30" s="2"/>
      <c r="B30" s="2"/>
      <c r="C30" s="2"/>
      <c r="D30" s="2"/>
      <c r="E30" s="2"/>
      <c r="F30" s="2"/>
    </row>
    <row r="31" spans="1:6" ht="18.75" x14ac:dyDescent="0.3">
      <c r="A31" s="2"/>
      <c r="B31" s="2"/>
      <c r="C31" s="2"/>
      <c r="D31" s="2"/>
      <c r="E31" s="2"/>
      <c r="F31" s="2"/>
    </row>
    <row r="32" spans="1:6" ht="18.75" x14ac:dyDescent="0.3">
      <c r="A32" s="2"/>
      <c r="B32" s="2"/>
      <c r="C32" s="2"/>
      <c r="D32" s="2"/>
      <c r="E32" s="2"/>
      <c r="F32" s="2"/>
    </row>
    <row r="33" spans="1:6" ht="18.75" x14ac:dyDescent="0.3">
      <c r="A33" s="11"/>
      <c r="B33" s="11" t="s">
        <v>30</v>
      </c>
      <c r="C33" s="11"/>
      <c r="D33" s="137" t="s">
        <v>24</v>
      </c>
      <c r="E33" s="137"/>
      <c r="F33" s="137"/>
    </row>
  </sheetData>
  <mergeCells count="16">
    <mergeCell ref="A5:F5"/>
    <mergeCell ref="A1:B1"/>
    <mergeCell ref="C1:F1"/>
    <mergeCell ref="A2:B2"/>
    <mergeCell ref="C2:F2"/>
    <mergeCell ref="A3:B3"/>
    <mergeCell ref="D22:E22"/>
    <mergeCell ref="D26:F26"/>
    <mergeCell ref="D27:F27"/>
    <mergeCell ref="D33:F33"/>
    <mergeCell ref="A6:F6"/>
    <mergeCell ref="B9:F9"/>
    <mergeCell ref="B13:F13"/>
    <mergeCell ref="A19:F19"/>
    <mergeCell ref="D20:E20"/>
    <mergeCell ref="D21:E2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"/>
  <sheetViews>
    <sheetView workbookViewId="0">
      <selection activeCell="B7" sqref="B7"/>
    </sheetView>
  </sheetViews>
  <sheetFormatPr defaultRowHeight="15" x14ac:dyDescent="0.25"/>
  <sheetData>
    <row r="7" spans="1:1" x14ac:dyDescent="0.25">
      <c r="A7" t="s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8"/>
  <sheetViews>
    <sheetView zoomScaleNormal="100" workbookViewId="0">
      <selection activeCell="A5" sqref="A5:F5"/>
    </sheetView>
  </sheetViews>
  <sheetFormatPr defaultRowHeight="15" x14ac:dyDescent="0.25"/>
  <cols>
    <col min="1" max="1" width="5.85546875" style="33" customWidth="1"/>
    <col min="2" max="2" width="44.42578125" style="69" customWidth="1"/>
    <col min="3" max="4" width="12.5703125" style="61" customWidth="1"/>
    <col min="5" max="5" width="10" style="61" customWidth="1"/>
    <col min="6" max="6" width="10.42578125" style="61" customWidth="1"/>
    <col min="7" max="7" width="7.42578125" style="61" customWidth="1"/>
    <col min="8" max="8" width="10.5703125" style="61" customWidth="1"/>
    <col min="9" max="16384" width="9.140625" style="61"/>
  </cols>
  <sheetData>
    <row r="1" spans="1:8" ht="13.5" customHeight="1" x14ac:dyDescent="0.25">
      <c r="A1" s="165" t="s">
        <v>27</v>
      </c>
      <c r="B1" s="165"/>
      <c r="C1" s="166" t="s">
        <v>37</v>
      </c>
      <c r="D1" s="166"/>
      <c r="E1" s="166"/>
      <c r="F1" s="166"/>
    </row>
    <row r="2" spans="1:8" ht="13.5" customHeight="1" x14ac:dyDescent="0.25">
      <c r="A2" s="167" t="s">
        <v>26</v>
      </c>
      <c r="B2" s="167"/>
      <c r="C2" s="167" t="s">
        <v>21</v>
      </c>
      <c r="D2" s="167"/>
      <c r="E2" s="167"/>
      <c r="F2" s="167"/>
    </row>
    <row r="3" spans="1:8" ht="13.5" customHeight="1" x14ac:dyDescent="0.25">
      <c r="A3" s="167" t="s">
        <v>1</v>
      </c>
      <c r="B3" s="167"/>
      <c r="C3" s="62"/>
      <c r="D3" s="62"/>
      <c r="E3" s="62"/>
      <c r="F3" s="62"/>
    </row>
    <row r="4" spans="1:8" ht="11.25" customHeight="1" x14ac:dyDescent="0.25">
      <c r="A4" s="28"/>
      <c r="B4" s="63"/>
      <c r="C4" s="64"/>
      <c r="D4" s="64"/>
      <c r="E4" s="64"/>
      <c r="F4" s="64"/>
    </row>
    <row r="5" spans="1:8" ht="56.25" customHeight="1" x14ac:dyDescent="0.25">
      <c r="A5" s="164" t="s">
        <v>112</v>
      </c>
      <c r="B5" s="152"/>
      <c r="C5" s="152"/>
      <c r="D5" s="152"/>
      <c r="E5" s="152"/>
      <c r="F5" s="152"/>
    </row>
    <row r="6" spans="1:8" ht="6" customHeight="1" x14ac:dyDescent="0.25">
      <c r="A6" s="153"/>
      <c r="B6" s="152"/>
      <c r="C6" s="152"/>
      <c r="D6" s="152"/>
      <c r="E6" s="152"/>
      <c r="F6" s="152"/>
    </row>
    <row r="7" spans="1:8" ht="18.75" x14ac:dyDescent="0.25">
      <c r="A7" s="154" t="s">
        <v>103</v>
      </c>
      <c r="B7" s="154"/>
      <c r="C7" s="154"/>
      <c r="D7" s="154"/>
      <c r="E7" s="154"/>
      <c r="F7" s="64"/>
    </row>
    <row r="8" spans="1:8" ht="54.75" customHeight="1" x14ac:dyDescent="0.25">
      <c r="A8" s="17" t="s">
        <v>3</v>
      </c>
      <c r="B8" s="17" t="s">
        <v>5</v>
      </c>
      <c r="C8" s="17" t="s">
        <v>4</v>
      </c>
      <c r="D8" s="17" t="s">
        <v>6</v>
      </c>
      <c r="E8" s="17" t="s">
        <v>7</v>
      </c>
      <c r="F8" s="17" t="s">
        <v>8</v>
      </c>
    </row>
    <row r="9" spans="1:8" ht="16.5" x14ac:dyDescent="0.25">
      <c r="A9" s="30" t="s">
        <v>9</v>
      </c>
      <c r="B9" s="155" t="s">
        <v>33</v>
      </c>
      <c r="C9" s="155"/>
      <c r="D9" s="155"/>
      <c r="E9" s="155"/>
      <c r="F9" s="155"/>
    </row>
    <row r="10" spans="1:8" ht="36" customHeight="1" x14ac:dyDescent="0.25">
      <c r="A10" s="79" t="s">
        <v>11</v>
      </c>
      <c r="B10" s="80" t="s">
        <v>102</v>
      </c>
      <c r="C10" s="59">
        <v>766</v>
      </c>
      <c r="D10" s="79">
        <v>10</v>
      </c>
      <c r="E10" s="81">
        <f>C10*D10/10</f>
        <v>766</v>
      </c>
      <c r="F10" s="82"/>
    </row>
    <row r="11" spans="1:8" ht="36" customHeight="1" x14ac:dyDescent="0.25">
      <c r="A11" s="79" t="s">
        <v>13</v>
      </c>
      <c r="B11" s="82" t="s">
        <v>106</v>
      </c>
      <c r="C11" s="59">
        <v>1127</v>
      </c>
      <c r="D11" s="79">
        <v>2</v>
      </c>
      <c r="E11" s="81">
        <f>C11*D11/10</f>
        <v>225.4</v>
      </c>
      <c r="F11" s="82"/>
    </row>
    <row r="12" spans="1:8" ht="17.25" customHeight="1" x14ac:dyDescent="0.25">
      <c r="A12" s="19"/>
      <c r="B12" s="3" t="s">
        <v>2</v>
      </c>
      <c r="C12" s="18"/>
      <c r="D12" s="19"/>
      <c r="E12" s="20">
        <f>SUM(E10:E11)</f>
        <v>991.4</v>
      </c>
      <c r="F12" s="18"/>
    </row>
    <row r="13" spans="1:8" ht="8.25" customHeight="1" x14ac:dyDescent="0.25">
      <c r="A13" s="23"/>
      <c r="B13" s="22"/>
      <c r="C13" s="21"/>
      <c r="D13" s="23"/>
      <c r="E13" s="24"/>
      <c r="F13" s="21"/>
    </row>
    <row r="14" spans="1:8" ht="16.5" x14ac:dyDescent="0.25">
      <c r="A14" s="156" t="s">
        <v>104</v>
      </c>
      <c r="B14" s="156"/>
      <c r="C14" s="156"/>
      <c r="D14" s="156"/>
      <c r="E14" s="156"/>
      <c r="F14" s="156"/>
    </row>
    <row r="15" spans="1:8" ht="33" customHeight="1" x14ac:dyDescent="0.25">
      <c r="A15" s="157" t="s">
        <v>3</v>
      </c>
      <c r="B15" s="159" t="s">
        <v>42</v>
      </c>
      <c r="C15" s="159" t="s">
        <v>70</v>
      </c>
      <c r="D15" s="161" t="s">
        <v>69</v>
      </c>
      <c r="E15" s="162"/>
      <c r="F15" s="163" t="s">
        <v>71</v>
      </c>
      <c r="H15" s="149" t="s">
        <v>115</v>
      </c>
    </row>
    <row r="16" spans="1:8" ht="34.5" customHeight="1" x14ac:dyDescent="0.25">
      <c r="A16" s="158"/>
      <c r="B16" s="160"/>
      <c r="C16" s="160"/>
      <c r="D16" s="58" t="s">
        <v>50</v>
      </c>
      <c r="E16" s="55" t="s">
        <v>45</v>
      </c>
      <c r="F16" s="163"/>
      <c r="H16" s="149"/>
    </row>
    <row r="17" spans="1:8" ht="19.5" customHeight="1" x14ac:dyDescent="0.25">
      <c r="A17" s="27">
        <v>1</v>
      </c>
      <c r="B17" s="50" t="s">
        <v>31</v>
      </c>
      <c r="C17" s="84">
        <v>37</v>
      </c>
      <c r="D17" s="53">
        <v>18464</v>
      </c>
      <c r="E17" s="60">
        <f>C17/C19</f>
        <v>0.75510204081632648</v>
      </c>
      <c r="F17" s="27">
        <f>C17</f>
        <v>37</v>
      </c>
      <c r="H17" s="91">
        <f>ROUND(D17/C17,2)</f>
        <v>499.03</v>
      </c>
    </row>
    <row r="18" spans="1:8" ht="19.5" customHeight="1" x14ac:dyDescent="0.25">
      <c r="A18" s="27">
        <v>2</v>
      </c>
      <c r="B18" s="50" t="s">
        <v>32</v>
      </c>
      <c r="C18" s="85">
        <v>12</v>
      </c>
      <c r="D18" s="53">
        <v>4664</v>
      </c>
      <c r="E18" s="60">
        <f>C18/C19</f>
        <v>0.24489795918367346</v>
      </c>
      <c r="F18" s="27">
        <f>ROUND(D18/430,0)</f>
        <v>11</v>
      </c>
      <c r="H18" s="91">
        <f>ROUND(D18/C18,2)</f>
        <v>388.67</v>
      </c>
    </row>
    <row r="19" spans="1:8" ht="21.75" customHeight="1" x14ac:dyDescent="0.25">
      <c r="A19" s="56"/>
      <c r="B19" s="57" t="s">
        <v>2</v>
      </c>
      <c r="C19" s="56">
        <f>C17+C18</f>
        <v>49</v>
      </c>
      <c r="D19" s="54">
        <f>SUM(D17:D18)</f>
        <v>23128</v>
      </c>
      <c r="E19" s="43"/>
      <c r="F19" s="56">
        <f>SUM(F17:F18)</f>
        <v>48</v>
      </c>
      <c r="H19" s="91"/>
    </row>
    <row r="20" spans="1:8" ht="6.75" customHeight="1" x14ac:dyDescent="0.25">
      <c r="A20" s="31"/>
      <c r="B20" s="65"/>
      <c r="C20" s="31"/>
      <c r="D20" s="31"/>
      <c r="E20" s="31"/>
      <c r="F20" s="31"/>
    </row>
    <row r="21" spans="1:8" ht="18.75" customHeight="1" x14ac:dyDescent="0.25">
      <c r="A21" s="150" t="s">
        <v>68</v>
      </c>
      <c r="B21" s="150"/>
      <c r="C21" s="31"/>
      <c r="D21" s="31"/>
      <c r="E21" s="31"/>
      <c r="F21" s="31"/>
    </row>
    <row r="22" spans="1:8" ht="25.5" customHeight="1" x14ac:dyDescent="0.25">
      <c r="A22" s="32"/>
      <c r="B22" s="26" t="s">
        <v>105</v>
      </c>
      <c r="C22" s="47"/>
      <c r="D22" s="66"/>
      <c r="E22" s="66"/>
      <c r="F22" s="66"/>
    </row>
    <row r="23" spans="1:8" ht="16.5" customHeight="1" x14ac:dyDescent="0.25">
      <c r="A23" s="28"/>
      <c r="B23" s="16"/>
      <c r="C23" s="64"/>
      <c r="D23" s="151" t="s">
        <v>40</v>
      </c>
      <c r="E23" s="151"/>
      <c r="F23" s="151"/>
    </row>
    <row r="24" spans="1:8" ht="18.75" x14ac:dyDescent="0.25">
      <c r="A24" s="28"/>
      <c r="B24" s="67" t="s">
        <v>23</v>
      </c>
      <c r="C24" s="68"/>
      <c r="D24" s="152" t="s">
        <v>22</v>
      </c>
      <c r="E24" s="152"/>
      <c r="F24" s="152"/>
    </row>
    <row r="25" spans="1:8" ht="18.75" x14ac:dyDescent="0.25">
      <c r="A25" s="28"/>
      <c r="B25" s="63"/>
      <c r="C25" s="64"/>
      <c r="D25" s="64"/>
      <c r="E25" s="64"/>
      <c r="F25" s="64"/>
    </row>
    <row r="26" spans="1:8" ht="18.75" x14ac:dyDescent="0.25">
      <c r="A26" s="28"/>
      <c r="B26" s="63"/>
      <c r="C26" s="64"/>
      <c r="D26" s="64"/>
      <c r="E26" s="64"/>
      <c r="F26" s="64"/>
    </row>
    <row r="27" spans="1:8" ht="18.75" x14ac:dyDescent="0.25">
      <c r="A27" s="28"/>
      <c r="B27" s="63"/>
      <c r="C27" s="64"/>
      <c r="D27" s="64"/>
      <c r="E27" s="64"/>
      <c r="F27" s="64"/>
    </row>
    <row r="28" spans="1:8" ht="18.75" x14ac:dyDescent="0.25">
      <c r="A28" s="29"/>
      <c r="B28" s="67" t="s">
        <v>36</v>
      </c>
      <c r="C28" s="68"/>
      <c r="D28" s="152" t="s">
        <v>24</v>
      </c>
      <c r="E28" s="152"/>
      <c r="F28" s="152"/>
    </row>
  </sheetData>
  <mergeCells count="20">
    <mergeCell ref="A5:F5"/>
    <mergeCell ref="A1:B1"/>
    <mergeCell ref="C1:F1"/>
    <mergeCell ref="A2:B2"/>
    <mergeCell ref="C2:F2"/>
    <mergeCell ref="A3:B3"/>
    <mergeCell ref="A6:F6"/>
    <mergeCell ref="A7:E7"/>
    <mergeCell ref="B9:F9"/>
    <mergeCell ref="A14:F14"/>
    <mergeCell ref="A15:A16"/>
    <mergeCell ref="B15:B16"/>
    <mergeCell ref="C15:C16"/>
    <mergeCell ref="D15:E15"/>
    <mergeCell ref="F15:F16"/>
    <mergeCell ref="H15:H16"/>
    <mergeCell ref="A21:B21"/>
    <mergeCell ref="D23:F23"/>
    <mergeCell ref="D24:F24"/>
    <mergeCell ref="D28:F28"/>
  </mergeCells>
  <pageMargins left="0.4" right="0.3" top="0.52" bottom="0.31" header="0.45" footer="0.2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9"/>
  <sheetViews>
    <sheetView topLeftCell="A7" zoomScaleNormal="100" workbookViewId="0">
      <selection activeCell="C12" sqref="C12"/>
    </sheetView>
  </sheetViews>
  <sheetFormatPr defaultRowHeight="15" x14ac:dyDescent="0.25"/>
  <cols>
    <col min="1" max="1" width="5.85546875" style="33" customWidth="1"/>
    <col min="2" max="2" width="44.42578125" style="69" customWidth="1"/>
    <col min="3" max="4" width="12.5703125" style="61" customWidth="1"/>
    <col min="5" max="5" width="10" style="61" customWidth="1"/>
    <col min="6" max="6" width="10.42578125" style="61" customWidth="1"/>
    <col min="7" max="7" width="7.7109375" style="61" customWidth="1"/>
    <col min="8" max="8" width="10.42578125" style="61" customWidth="1"/>
    <col min="9" max="16384" width="9.140625" style="61"/>
  </cols>
  <sheetData>
    <row r="1" spans="1:8" ht="13.5" customHeight="1" x14ac:dyDescent="0.25">
      <c r="A1" s="165" t="s">
        <v>27</v>
      </c>
      <c r="B1" s="165"/>
      <c r="C1" s="166" t="s">
        <v>37</v>
      </c>
      <c r="D1" s="166"/>
      <c r="E1" s="166"/>
      <c r="F1" s="166"/>
    </row>
    <row r="2" spans="1:8" ht="13.5" customHeight="1" x14ac:dyDescent="0.25">
      <c r="A2" s="167" t="s">
        <v>26</v>
      </c>
      <c r="B2" s="167"/>
      <c r="C2" s="167" t="s">
        <v>21</v>
      </c>
      <c r="D2" s="167"/>
      <c r="E2" s="167"/>
      <c r="F2" s="167"/>
    </row>
    <row r="3" spans="1:8" ht="13.5" customHeight="1" x14ac:dyDescent="0.25">
      <c r="A3" s="167" t="s">
        <v>1</v>
      </c>
      <c r="B3" s="167"/>
      <c r="C3" s="62"/>
      <c r="D3" s="62"/>
      <c r="E3" s="62"/>
      <c r="F3" s="62"/>
    </row>
    <row r="4" spans="1:8" ht="11.25" customHeight="1" x14ac:dyDescent="0.25">
      <c r="A4" s="28"/>
      <c r="B4" s="63"/>
      <c r="C4" s="64"/>
      <c r="D4" s="64"/>
      <c r="E4" s="64"/>
      <c r="F4" s="64"/>
    </row>
    <row r="5" spans="1:8" ht="56.25" customHeight="1" x14ac:dyDescent="0.25">
      <c r="A5" s="164" t="s">
        <v>113</v>
      </c>
      <c r="B5" s="152"/>
      <c r="C5" s="152"/>
      <c r="D5" s="152"/>
      <c r="E5" s="152"/>
      <c r="F5" s="152"/>
    </row>
    <row r="6" spans="1:8" ht="6" customHeight="1" x14ac:dyDescent="0.25">
      <c r="A6" s="153"/>
      <c r="B6" s="152"/>
      <c r="C6" s="152"/>
      <c r="D6" s="152"/>
      <c r="E6" s="152"/>
      <c r="F6" s="152"/>
    </row>
    <row r="7" spans="1:8" ht="18.75" x14ac:dyDescent="0.25">
      <c r="A7" s="154" t="s">
        <v>72</v>
      </c>
      <c r="B7" s="154"/>
      <c r="C7" s="154"/>
      <c r="D7" s="154"/>
      <c r="E7" s="154"/>
      <c r="F7" s="64"/>
    </row>
    <row r="8" spans="1:8" ht="54.75" customHeight="1" x14ac:dyDescent="0.25">
      <c r="A8" s="17" t="s">
        <v>3</v>
      </c>
      <c r="B8" s="17" t="s">
        <v>5</v>
      </c>
      <c r="C8" s="17" t="s">
        <v>4</v>
      </c>
      <c r="D8" s="17" t="s">
        <v>6</v>
      </c>
      <c r="E8" s="17" t="s">
        <v>7</v>
      </c>
      <c r="F8" s="17" t="s">
        <v>8</v>
      </c>
    </row>
    <row r="9" spans="1:8" ht="16.5" x14ac:dyDescent="0.25">
      <c r="A9" s="30" t="s">
        <v>9</v>
      </c>
      <c r="B9" s="155" t="s">
        <v>33</v>
      </c>
      <c r="C9" s="155"/>
      <c r="D9" s="155"/>
      <c r="E9" s="155"/>
      <c r="F9" s="155"/>
    </row>
    <row r="10" spans="1:8" ht="36" customHeight="1" x14ac:dyDescent="0.25">
      <c r="A10" s="79" t="s">
        <v>11</v>
      </c>
      <c r="B10" s="80" t="s">
        <v>102</v>
      </c>
      <c r="C10" s="59">
        <v>574</v>
      </c>
      <c r="D10" s="79">
        <v>8</v>
      </c>
      <c r="E10" s="81">
        <f>C10*D10/10</f>
        <v>459.2</v>
      </c>
      <c r="F10" s="82"/>
    </row>
    <row r="11" spans="1:8" ht="36" customHeight="1" x14ac:dyDescent="0.25">
      <c r="A11" s="79" t="s">
        <v>13</v>
      </c>
      <c r="B11" s="82" t="s">
        <v>101</v>
      </c>
      <c r="C11" s="59">
        <v>798</v>
      </c>
      <c r="D11" s="79">
        <v>10</v>
      </c>
      <c r="E11" s="81">
        <f>C11*D11/10</f>
        <v>798</v>
      </c>
      <c r="F11" s="82"/>
    </row>
    <row r="12" spans="1:8" ht="36" customHeight="1" x14ac:dyDescent="0.25">
      <c r="A12" s="79" t="s">
        <v>34</v>
      </c>
      <c r="B12" s="82" t="s">
        <v>100</v>
      </c>
      <c r="C12" s="59">
        <v>774</v>
      </c>
      <c r="D12" s="79">
        <v>2</v>
      </c>
      <c r="E12" s="81">
        <f>C12*D12/10</f>
        <v>154.80000000000001</v>
      </c>
      <c r="F12" s="82"/>
    </row>
    <row r="13" spans="1:8" ht="17.25" customHeight="1" x14ac:dyDescent="0.25">
      <c r="A13" s="19"/>
      <c r="B13" s="3" t="s">
        <v>2</v>
      </c>
      <c r="C13" s="18"/>
      <c r="D13" s="19"/>
      <c r="E13" s="20">
        <f>SUM(E10:E12)</f>
        <v>1412</v>
      </c>
      <c r="F13" s="18"/>
    </row>
    <row r="14" spans="1:8" ht="8.25" customHeight="1" x14ac:dyDescent="0.25">
      <c r="A14" s="23"/>
      <c r="B14" s="22"/>
      <c r="C14" s="21"/>
      <c r="D14" s="23"/>
      <c r="E14" s="24"/>
      <c r="F14" s="21"/>
    </row>
    <row r="15" spans="1:8" ht="16.5" x14ac:dyDescent="0.25">
      <c r="A15" s="156" t="s">
        <v>73</v>
      </c>
      <c r="B15" s="156"/>
      <c r="C15" s="156"/>
      <c r="D15" s="156"/>
      <c r="E15" s="156"/>
      <c r="F15" s="156"/>
    </row>
    <row r="16" spans="1:8" ht="33" customHeight="1" x14ac:dyDescent="0.25">
      <c r="A16" s="157" t="s">
        <v>3</v>
      </c>
      <c r="B16" s="159" t="s">
        <v>42</v>
      </c>
      <c r="C16" s="159" t="s">
        <v>70</v>
      </c>
      <c r="D16" s="161" t="s">
        <v>69</v>
      </c>
      <c r="E16" s="162"/>
      <c r="F16" s="163" t="s">
        <v>71</v>
      </c>
      <c r="H16" s="149" t="s">
        <v>115</v>
      </c>
    </row>
    <row r="17" spans="1:8" ht="34.5" customHeight="1" x14ac:dyDescent="0.25">
      <c r="A17" s="158"/>
      <c r="B17" s="160"/>
      <c r="C17" s="160"/>
      <c r="D17" s="58" t="s">
        <v>50</v>
      </c>
      <c r="E17" s="55" t="s">
        <v>45</v>
      </c>
      <c r="F17" s="163"/>
      <c r="H17" s="149"/>
    </row>
    <row r="18" spans="1:8" ht="19.5" customHeight="1" x14ac:dyDescent="0.25">
      <c r="A18" s="27">
        <v>1</v>
      </c>
      <c r="B18" s="50" t="s">
        <v>31</v>
      </c>
      <c r="C18" s="84">
        <v>48</v>
      </c>
      <c r="D18" s="88">
        <v>18222</v>
      </c>
      <c r="E18" s="60">
        <f>C18/C20</f>
        <v>0.76190476190476186</v>
      </c>
      <c r="F18" s="27">
        <f>C18</f>
        <v>48</v>
      </c>
      <c r="H18" s="91">
        <f>ROUND(D18/C18,2)</f>
        <v>379.63</v>
      </c>
    </row>
    <row r="19" spans="1:8" ht="19.5" customHeight="1" x14ac:dyDescent="0.25">
      <c r="A19" s="27">
        <v>2</v>
      </c>
      <c r="B19" s="50" t="s">
        <v>32</v>
      </c>
      <c r="C19" s="85">
        <v>15</v>
      </c>
      <c r="D19" s="88">
        <v>5695</v>
      </c>
      <c r="E19" s="60">
        <f>C19/C20</f>
        <v>0.23809523809523808</v>
      </c>
      <c r="F19" s="27">
        <f>ROUND(D19/430,0)</f>
        <v>13</v>
      </c>
      <c r="H19" s="91">
        <f>ROUND(D19/C19,2)</f>
        <v>379.67</v>
      </c>
    </row>
    <row r="20" spans="1:8" ht="21.75" customHeight="1" x14ac:dyDescent="0.3">
      <c r="A20" s="56"/>
      <c r="B20" s="57" t="s">
        <v>2</v>
      </c>
      <c r="C20" s="89">
        <f>C18+C19</f>
        <v>63</v>
      </c>
      <c r="D20" s="90">
        <f>SUM(D18:D19)</f>
        <v>23917</v>
      </c>
      <c r="E20" s="43"/>
      <c r="F20" s="56">
        <f>SUM(F18:F19)</f>
        <v>61</v>
      </c>
      <c r="H20" s="91"/>
    </row>
    <row r="21" spans="1:8" ht="6.75" customHeight="1" x14ac:dyDescent="0.25">
      <c r="A21" s="31"/>
      <c r="B21" s="65"/>
      <c r="C21" s="31"/>
      <c r="D21" s="31"/>
      <c r="E21" s="31"/>
      <c r="F21" s="31"/>
    </row>
    <row r="22" spans="1:8" ht="18.75" customHeight="1" x14ac:dyDescent="0.25">
      <c r="A22" s="150" t="s">
        <v>68</v>
      </c>
      <c r="B22" s="150"/>
      <c r="C22" s="31"/>
      <c r="D22" s="31"/>
      <c r="E22" s="31"/>
      <c r="F22" s="31"/>
    </row>
    <row r="23" spans="1:8" ht="25.5" customHeight="1" x14ac:dyDescent="0.25">
      <c r="A23" s="32"/>
      <c r="B23" s="26" t="s">
        <v>107</v>
      </c>
      <c r="C23" s="47"/>
      <c r="D23" s="66"/>
      <c r="E23" s="66"/>
      <c r="F23" s="66"/>
    </row>
    <row r="24" spans="1:8" ht="16.5" customHeight="1" x14ac:dyDescent="0.25">
      <c r="A24" s="28"/>
      <c r="B24" s="16"/>
      <c r="C24" s="64"/>
      <c r="D24" s="151" t="s">
        <v>74</v>
      </c>
      <c r="E24" s="151"/>
      <c r="F24" s="151"/>
    </row>
    <row r="25" spans="1:8" ht="18.75" x14ac:dyDescent="0.25">
      <c r="A25" s="28"/>
      <c r="B25" s="67" t="s">
        <v>23</v>
      </c>
      <c r="C25" s="68"/>
      <c r="D25" s="152" t="s">
        <v>22</v>
      </c>
      <c r="E25" s="152"/>
      <c r="F25" s="152"/>
    </row>
    <row r="26" spans="1:8" ht="18.75" x14ac:dyDescent="0.25">
      <c r="A26" s="28"/>
      <c r="B26" s="63"/>
      <c r="C26" s="64"/>
      <c r="D26" s="64"/>
      <c r="E26" s="64"/>
      <c r="F26" s="64"/>
    </row>
    <row r="27" spans="1:8" ht="18.75" x14ac:dyDescent="0.25">
      <c r="A27" s="28"/>
      <c r="B27" s="63"/>
      <c r="C27" s="64"/>
      <c r="D27" s="64"/>
      <c r="E27" s="64"/>
      <c r="F27" s="64"/>
    </row>
    <row r="28" spans="1:8" ht="18.75" x14ac:dyDescent="0.25">
      <c r="A28" s="28"/>
      <c r="B28" s="63"/>
      <c r="C28" s="64"/>
      <c r="D28" s="64"/>
      <c r="E28" s="64"/>
      <c r="F28" s="64"/>
    </row>
    <row r="29" spans="1:8" ht="18.75" x14ac:dyDescent="0.25">
      <c r="A29" s="29"/>
      <c r="B29" s="67" t="s">
        <v>36</v>
      </c>
      <c r="C29" s="68"/>
      <c r="D29" s="152" t="s">
        <v>24</v>
      </c>
      <c r="E29" s="152"/>
      <c r="F29" s="152"/>
    </row>
  </sheetData>
  <mergeCells count="20">
    <mergeCell ref="A5:F5"/>
    <mergeCell ref="A1:B1"/>
    <mergeCell ref="C1:F1"/>
    <mergeCell ref="A2:B2"/>
    <mergeCell ref="C2:F2"/>
    <mergeCell ref="A3:B3"/>
    <mergeCell ref="A6:F6"/>
    <mergeCell ref="A7:E7"/>
    <mergeCell ref="B9:F9"/>
    <mergeCell ref="A15:F15"/>
    <mergeCell ref="A16:A17"/>
    <mergeCell ref="B16:B17"/>
    <mergeCell ref="C16:C17"/>
    <mergeCell ref="D16:E16"/>
    <mergeCell ref="F16:F17"/>
    <mergeCell ref="H16:H17"/>
    <mergeCell ref="A22:B22"/>
    <mergeCell ref="D24:F24"/>
    <mergeCell ref="D25:F25"/>
    <mergeCell ref="D29:F29"/>
  </mergeCells>
  <pageMargins left="0.4" right="0.3" top="0.56000000000000005" bottom="0.31" header="0.4" footer="0.2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9"/>
  <sheetViews>
    <sheetView topLeftCell="A10" zoomScaleNormal="100" workbookViewId="0">
      <selection activeCell="M16" sqref="M16"/>
    </sheetView>
  </sheetViews>
  <sheetFormatPr defaultRowHeight="15" x14ac:dyDescent="0.25"/>
  <cols>
    <col min="1" max="1" width="5.85546875" style="33" customWidth="1"/>
    <col min="2" max="2" width="44.42578125" style="69" customWidth="1"/>
    <col min="3" max="4" width="12.5703125" style="61" customWidth="1"/>
    <col min="5" max="5" width="10" style="61" customWidth="1"/>
    <col min="6" max="6" width="10.42578125" style="61" customWidth="1"/>
    <col min="7" max="7" width="6.42578125" style="61" customWidth="1"/>
    <col min="8" max="8" width="13" style="61" customWidth="1"/>
    <col min="9" max="16384" width="9.140625" style="61"/>
  </cols>
  <sheetData>
    <row r="1" spans="1:8" ht="13.5" customHeight="1" x14ac:dyDescent="0.25">
      <c r="A1" s="165" t="s">
        <v>27</v>
      </c>
      <c r="B1" s="165"/>
      <c r="C1" s="166" t="s">
        <v>37</v>
      </c>
      <c r="D1" s="166"/>
      <c r="E1" s="166"/>
      <c r="F1" s="166"/>
    </row>
    <row r="2" spans="1:8" ht="13.5" customHeight="1" x14ac:dyDescent="0.25">
      <c r="A2" s="167" t="s">
        <v>26</v>
      </c>
      <c r="B2" s="167"/>
      <c r="C2" s="167" t="s">
        <v>21</v>
      </c>
      <c r="D2" s="167"/>
      <c r="E2" s="167"/>
      <c r="F2" s="167"/>
    </row>
    <row r="3" spans="1:8" ht="13.5" customHeight="1" x14ac:dyDescent="0.25">
      <c r="A3" s="167" t="s">
        <v>1</v>
      </c>
      <c r="B3" s="167"/>
      <c r="C3" s="62"/>
      <c r="D3" s="62"/>
      <c r="E3" s="62"/>
      <c r="F3" s="62"/>
    </row>
    <row r="4" spans="1:8" ht="11.25" customHeight="1" x14ac:dyDescent="0.25">
      <c r="A4" s="28"/>
      <c r="B4" s="63"/>
      <c r="C4" s="64"/>
      <c r="D4" s="64"/>
      <c r="E4" s="64"/>
      <c r="F4" s="64"/>
    </row>
    <row r="5" spans="1:8" ht="56.25" customHeight="1" x14ac:dyDescent="0.25">
      <c r="A5" s="164" t="s">
        <v>114</v>
      </c>
      <c r="B5" s="152"/>
      <c r="C5" s="152"/>
      <c r="D5" s="152"/>
      <c r="E5" s="152"/>
      <c r="F5" s="152"/>
    </row>
    <row r="6" spans="1:8" ht="6" customHeight="1" x14ac:dyDescent="0.25">
      <c r="A6" s="153"/>
      <c r="B6" s="152"/>
      <c r="C6" s="152"/>
      <c r="D6" s="152"/>
      <c r="E6" s="152"/>
      <c r="F6" s="152"/>
    </row>
    <row r="7" spans="1:8" ht="18.75" x14ac:dyDescent="0.25">
      <c r="A7" s="154" t="s">
        <v>111</v>
      </c>
      <c r="B7" s="154"/>
      <c r="C7" s="154"/>
      <c r="D7" s="154"/>
      <c r="E7" s="154"/>
      <c r="F7" s="64"/>
    </row>
    <row r="8" spans="1:8" ht="54.75" customHeight="1" x14ac:dyDescent="0.25">
      <c r="A8" s="17" t="s">
        <v>3</v>
      </c>
      <c r="B8" s="17" t="s">
        <v>5</v>
      </c>
      <c r="C8" s="17" t="s">
        <v>4</v>
      </c>
      <c r="D8" s="17" t="s">
        <v>6</v>
      </c>
      <c r="E8" s="17" t="s">
        <v>7</v>
      </c>
      <c r="F8" s="17" t="s">
        <v>8</v>
      </c>
    </row>
    <row r="9" spans="1:8" ht="16.5" x14ac:dyDescent="0.25">
      <c r="A9" s="30" t="s">
        <v>9</v>
      </c>
      <c r="B9" s="155" t="s">
        <v>33</v>
      </c>
      <c r="C9" s="155"/>
      <c r="D9" s="155"/>
      <c r="E9" s="155"/>
      <c r="F9" s="155"/>
    </row>
    <row r="10" spans="1:8" ht="36" customHeight="1" x14ac:dyDescent="0.25">
      <c r="A10" s="79" t="s">
        <v>11</v>
      </c>
      <c r="B10" s="80" t="s">
        <v>35</v>
      </c>
      <c r="C10" s="59">
        <v>767</v>
      </c>
      <c r="D10" s="79">
        <v>8</v>
      </c>
      <c r="E10" s="81">
        <f>C10*D10/10</f>
        <v>613.6</v>
      </c>
      <c r="F10" s="82"/>
    </row>
    <row r="11" spans="1:8" ht="36" customHeight="1" x14ac:dyDescent="0.25">
      <c r="A11" s="79" t="s">
        <v>13</v>
      </c>
      <c r="B11" s="82" t="s">
        <v>99</v>
      </c>
      <c r="C11" s="59">
        <v>513</v>
      </c>
      <c r="D11" s="79">
        <v>10</v>
      </c>
      <c r="E11" s="81">
        <f>C11*D11/10</f>
        <v>513</v>
      </c>
      <c r="F11" s="82"/>
    </row>
    <row r="12" spans="1:8" ht="36" customHeight="1" x14ac:dyDescent="0.25">
      <c r="A12" s="79" t="s">
        <v>34</v>
      </c>
      <c r="B12" s="82" t="s">
        <v>98</v>
      </c>
      <c r="C12" s="59">
        <v>817</v>
      </c>
      <c r="D12" s="79">
        <v>2</v>
      </c>
      <c r="E12" s="81">
        <f>C12*D12/10</f>
        <v>163.4</v>
      </c>
      <c r="F12" s="82"/>
    </row>
    <row r="13" spans="1:8" ht="17.25" customHeight="1" x14ac:dyDescent="0.25">
      <c r="A13" s="19"/>
      <c r="B13" s="3" t="s">
        <v>2</v>
      </c>
      <c r="C13" s="18"/>
      <c r="D13" s="19"/>
      <c r="E13" s="20">
        <f>SUM(E10:E12)</f>
        <v>1290</v>
      </c>
      <c r="F13" s="18"/>
    </row>
    <row r="14" spans="1:8" ht="8.25" customHeight="1" x14ac:dyDescent="0.25">
      <c r="A14" s="23"/>
      <c r="B14" s="22"/>
      <c r="C14" s="21"/>
      <c r="D14" s="23"/>
      <c r="E14" s="24"/>
      <c r="F14" s="21"/>
    </row>
    <row r="15" spans="1:8" ht="16.5" x14ac:dyDescent="0.25">
      <c r="A15" s="156" t="s">
        <v>110</v>
      </c>
      <c r="B15" s="156"/>
      <c r="C15" s="156"/>
      <c r="D15" s="156"/>
      <c r="E15" s="156"/>
      <c r="F15" s="156"/>
    </row>
    <row r="16" spans="1:8" ht="33" customHeight="1" x14ac:dyDescent="0.25">
      <c r="A16" s="157" t="s">
        <v>3</v>
      </c>
      <c r="B16" s="159" t="s">
        <v>42</v>
      </c>
      <c r="C16" s="159" t="s">
        <v>70</v>
      </c>
      <c r="D16" s="161" t="s">
        <v>69</v>
      </c>
      <c r="E16" s="162"/>
      <c r="F16" s="163" t="s">
        <v>71</v>
      </c>
      <c r="H16" s="149" t="s">
        <v>115</v>
      </c>
    </row>
    <row r="17" spans="1:8" ht="34.5" customHeight="1" x14ac:dyDescent="0.25">
      <c r="A17" s="158"/>
      <c r="B17" s="160"/>
      <c r="C17" s="160"/>
      <c r="D17" s="58" t="s">
        <v>50</v>
      </c>
      <c r="E17" s="55" t="s">
        <v>45</v>
      </c>
      <c r="F17" s="163"/>
      <c r="H17" s="149"/>
    </row>
    <row r="18" spans="1:8" ht="19.5" customHeight="1" x14ac:dyDescent="0.25">
      <c r="A18" s="27">
        <v>1</v>
      </c>
      <c r="B18" s="50" t="s">
        <v>31</v>
      </c>
      <c r="C18" s="85">
        <v>50</v>
      </c>
      <c r="D18" s="53">
        <v>15842</v>
      </c>
      <c r="E18" s="60">
        <f>C18/C20</f>
        <v>0.75757575757575757</v>
      </c>
      <c r="F18" s="27">
        <f>C18</f>
        <v>50</v>
      </c>
      <c r="H18" s="91">
        <f>ROUND(D18/C18,2)</f>
        <v>316.83999999999997</v>
      </c>
    </row>
    <row r="19" spans="1:8" ht="19.5" customHeight="1" x14ac:dyDescent="0.25">
      <c r="A19" s="27">
        <v>2</v>
      </c>
      <c r="B19" s="50" t="s">
        <v>32</v>
      </c>
      <c r="C19" s="85">
        <v>16</v>
      </c>
      <c r="D19" s="53">
        <v>5070</v>
      </c>
      <c r="E19" s="60">
        <f>C19/C20</f>
        <v>0.24242424242424243</v>
      </c>
      <c r="F19" s="86">
        <f>ROUND(D19/430,0)</f>
        <v>12</v>
      </c>
      <c r="H19" s="91">
        <f>ROUND(D19/C19,2)</f>
        <v>316.88</v>
      </c>
    </row>
    <row r="20" spans="1:8" ht="21.75" customHeight="1" x14ac:dyDescent="0.25">
      <c r="A20" s="56"/>
      <c r="B20" s="57" t="s">
        <v>2</v>
      </c>
      <c r="C20" s="56">
        <f>C18+C19</f>
        <v>66</v>
      </c>
      <c r="D20" s="54">
        <f>SUM(D18:D19)</f>
        <v>20912</v>
      </c>
      <c r="E20" s="43"/>
      <c r="F20" s="56">
        <f>SUM(F18:F19)</f>
        <v>62</v>
      </c>
      <c r="H20" s="91"/>
    </row>
    <row r="21" spans="1:8" ht="6.75" customHeight="1" x14ac:dyDescent="0.25">
      <c r="A21" s="31"/>
      <c r="B21" s="65"/>
      <c r="C21" s="31"/>
      <c r="D21" s="31"/>
      <c r="E21" s="31"/>
      <c r="F21" s="31"/>
    </row>
    <row r="22" spans="1:8" ht="18.75" customHeight="1" x14ac:dyDescent="0.25">
      <c r="A22" s="150" t="s">
        <v>68</v>
      </c>
      <c r="B22" s="150"/>
      <c r="C22" s="31"/>
      <c r="D22" s="31"/>
      <c r="E22" s="31"/>
      <c r="F22" s="31"/>
    </row>
    <row r="23" spans="1:8" ht="25.5" customHeight="1" x14ac:dyDescent="0.25">
      <c r="A23" s="32"/>
      <c r="B23" s="87" t="s">
        <v>108</v>
      </c>
      <c r="C23" s="47"/>
      <c r="D23" s="66"/>
      <c r="E23" s="66"/>
      <c r="F23" s="66"/>
    </row>
    <row r="24" spans="1:8" ht="16.5" customHeight="1" x14ac:dyDescent="0.25">
      <c r="A24" s="28"/>
      <c r="B24" s="16"/>
      <c r="C24" s="64"/>
      <c r="D24" s="151" t="s">
        <v>109</v>
      </c>
      <c r="E24" s="151"/>
      <c r="F24" s="151"/>
    </row>
    <row r="25" spans="1:8" ht="18.75" x14ac:dyDescent="0.25">
      <c r="A25" s="28"/>
      <c r="B25" s="67" t="s">
        <v>23</v>
      </c>
      <c r="C25" s="68"/>
      <c r="D25" s="152" t="s">
        <v>22</v>
      </c>
      <c r="E25" s="152"/>
      <c r="F25" s="152"/>
    </row>
    <row r="26" spans="1:8" ht="18.75" x14ac:dyDescent="0.25">
      <c r="A26" s="28"/>
      <c r="B26" s="63"/>
      <c r="C26" s="64"/>
      <c r="D26" s="64"/>
      <c r="E26" s="64"/>
      <c r="F26" s="64"/>
    </row>
    <row r="27" spans="1:8" ht="18.75" x14ac:dyDescent="0.25">
      <c r="A27" s="28"/>
      <c r="B27" s="63"/>
      <c r="C27" s="64"/>
      <c r="D27" s="64"/>
      <c r="E27" s="64"/>
      <c r="F27" s="64"/>
    </row>
    <row r="28" spans="1:8" ht="18.75" x14ac:dyDescent="0.25">
      <c r="A28" s="28"/>
      <c r="B28" s="63"/>
      <c r="C28" s="64"/>
      <c r="D28" s="64"/>
      <c r="E28" s="64"/>
      <c r="F28" s="64"/>
    </row>
    <row r="29" spans="1:8" ht="18.75" x14ac:dyDescent="0.25">
      <c r="A29" s="29"/>
      <c r="B29" s="67" t="s">
        <v>36</v>
      </c>
      <c r="C29" s="68"/>
      <c r="D29" s="152" t="s">
        <v>24</v>
      </c>
      <c r="E29" s="152"/>
      <c r="F29" s="152"/>
    </row>
  </sheetData>
  <mergeCells count="20">
    <mergeCell ref="A5:F5"/>
    <mergeCell ref="A1:B1"/>
    <mergeCell ref="C1:F1"/>
    <mergeCell ref="A2:B2"/>
    <mergeCell ref="C2:F2"/>
    <mergeCell ref="A3:B3"/>
    <mergeCell ref="A6:F6"/>
    <mergeCell ref="A7:E7"/>
    <mergeCell ref="B9:F9"/>
    <mergeCell ref="A15:F15"/>
    <mergeCell ref="A16:A17"/>
    <mergeCell ref="B16:B17"/>
    <mergeCell ref="C16:C17"/>
    <mergeCell ref="D16:E16"/>
    <mergeCell ref="F16:F17"/>
    <mergeCell ref="H16:H17"/>
    <mergeCell ref="A22:B22"/>
    <mergeCell ref="D24:F24"/>
    <mergeCell ref="D25:F25"/>
    <mergeCell ref="D29:F29"/>
  </mergeCells>
  <pageMargins left="0.4" right="0.3" top="0.62" bottom="0.31" header="0.45" footer="0.2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29"/>
  <sheetViews>
    <sheetView tabSelected="1" topLeftCell="A16" workbookViewId="0">
      <selection activeCell="N25" sqref="N25"/>
    </sheetView>
  </sheetViews>
  <sheetFormatPr defaultColWidth="8.85546875" defaultRowHeight="15" x14ac:dyDescent="0.25"/>
  <cols>
    <col min="1" max="1" width="5.140625" style="100" bestFit="1" customWidth="1"/>
    <col min="2" max="2" width="18.85546875" style="93" customWidth="1"/>
    <col min="3" max="3" width="6.7109375" style="93" customWidth="1"/>
    <col min="4" max="4" width="25.7109375" style="93" customWidth="1"/>
    <col min="5" max="5" width="9.85546875" style="93" customWidth="1"/>
    <col min="6" max="6" width="26.140625" style="93" customWidth="1"/>
    <col min="7" max="7" width="13.140625" style="95" customWidth="1"/>
    <col min="8" max="8" width="10.140625" style="95" customWidth="1"/>
    <col min="9" max="9" width="11.7109375" style="95" customWidth="1"/>
    <col min="10" max="16384" width="8.85546875" style="93"/>
  </cols>
  <sheetData>
    <row r="1" spans="1:10" x14ac:dyDescent="0.25">
      <c r="A1" s="168" t="s">
        <v>0</v>
      </c>
      <c r="B1" s="168"/>
      <c r="C1" s="168"/>
      <c r="D1" s="168"/>
      <c r="E1" s="70"/>
    </row>
    <row r="2" spans="1:10" x14ac:dyDescent="0.25">
      <c r="A2" s="169" t="s">
        <v>75</v>
      </c>
      <c r="B2" s="169"/>
      <c r="C2" s="169"/>
      <c r="D2" s="169"/>
      <c r="E2" s="70"/>
    </row>
    <row r="3" spans="1:10" x14ac:dyDescent="0.25">
      <c r="A3" s="169" t="s">
        <v>76</v>
      </c>
      <c r="B3" s="169"/>
      <c r="C3" s="169"/>
      <c r="D3" s="169"/>
      <c r="E3" s="70"/>
      <c r="F3" s="70"/>
    </row>
    <row r="4" spans="1:10" x14ac:dyDescent="0.25">
      <c r="A4" s="99"/>
      <c r="B4" s="70"/>
      <c r="C4" s="70"/>
      <c r="D4" s="70"/>
      <c r="E4" s="70"/>
      <c r="F4" s="70"/>
    </row>
    <row r="5" spans="1:10" ht="38.25" customHeight="1" x14ac:dyDescent="0.25">
      <c r="A5" s="172" t="s">
        <v>172</v>
      </c>
      <c r="B5" s="172"/>
      <c r="C5" s="172"/>
      <c r="D5" s="172"/>
      <c r="E5" s="172"/>
      <c r="F5" s="172"/>
      <c r="G5" s="172"/>
      <c r="H5" s="172"/>
      <c r="I5" s="172"/>
    </row>
    <row r="6" spans="1:10" x14ac:dyDescent="0.25">
      <c r="A6" s="171"/>
      <c r="B6" s="171"/>
      <c r="C6" s="171"/>
      <c r="D6" s="171"/>
      <c r="E6" s="171"/>
      <c r="F6" s="171"/>
    </row>
    <row r="8" spans="1:10" ht="15" customHeight="1" x14ac:dyDescent="0.25">
      <c r="A8" s="170" t="s">
        <v>122</v>
      </c>
      <c r="B8" s="170" t="s">
        <v>77</v>
      </c>
      <c r="C8" s="170" t="s">
        <v>78</v>
      </c>
      <c r="D8" s="170" t="s">
        <v>79</v>
      </c>
      <c r="E8" s="170" t="s">
        <v>80</v>
      </c>
      <c r="F8" s="170" t="s">
        <v>81</v>
      </c>
      <c r="G8" s="170" t="s">
        <v>96</v>
      </c>
      <c r="H8" s="170"/>
      <c r="I8" s="170"/>
    </row>
    <row r="9" spans="1:10" x14ac:dyDescent="0.25">
      <c r="A9" s="170"/>
      <c r="B9" s="170"/>
      <c r="C9" s="170"/>
      <c r="D9" s="170"/>
      <c r="E9" s="170"/>
      <c r="F9" s="170"/>
      <c r="G9" s="170"/>
      <c r="H9" s="170"/>
      <c r="I9" s="170"/>
    </row>
    <row r="10" spans="1:10" ht="28.5" x14ac:dyDescent="0.25">
      <c r="A10" s="71" t="s">
        <v>82</v>
      </c>
      <c r="B10" s="71" t="s">
        <v>83</v>
      </c>
      <c r="C10" s="71" t="s">
        <v>84</v>
      </c>
      <c r="D10" s="71" t="s">
        <v>85</v>
      </c>
      <c r="E10" s="71" t="s">
        <v>86</v>
      </c>
      <c r="F10" s="71" t="s">
        <v>87</v>
      </c>
      <c r="G10" s="76" t="s">
        <v>97</v>
      </c>
      <c r="H10" s="96" t="s">
        <v>119</v>
      </c>
      <c r="I10" s="77" t="s">
        <v>120</v>
      </c>
    </row>
    <row r="11" spans="1:10" ht="19.5" x14ac:dyDescent="0.25">
      <c r="A11" s="71"/>
      <c r="B11" s="72" t="s">
        <v>133</v>
      </c>
      <c r="C11" s="71"/>
      <c r="D11" s="71"/>
      <c r="E11" s="71"/>
      <c r="F11" s="71"/>
      <c r="G11" s="101">
        <f>SUM(G12:G22)</f>
        <v>4665.5</v>
      </c>
      <c r="H11" s="101">
        <f>SUM(H12:H22)</f>
        <v>4730</v>
      </c>
      <c r="I11" s="77">
        <f>SUM(I12:I22)</f>
        <v>10.85</v>
      </c>
      <c r="J11" s="95">
        <f>G11/H11*20</f>
        <v>19.727272727272727</v>
      </c>
    </row>
    <row r="12" spans="1:10" ht="37.5" customHeight="1" x14ac:dyDescent="0.25">
      <c r="A12" s="104">
        <v>1</v>
      </c>
      <c r="B12" s="73" t="s">
        <v>157</v>
      </c>
      <c r="C12" s="74" t="s">
        <v>88</v>
      </c>
      <c r="D12" s="74" t="s">
        <v>134</v>
      </c>
      <c r="E12" s="75" t="s">
        <v>90</v>
      </c>
      <c r="F12" s="75" t="s">
        <v>95</v>
      </c>
      <c r="G12" s="78">
        <f>430-(430*15%)</f>
        <v>365.5</v>
      </c>
      <c r="H12" s="78">
        <v>430</v>
      </c>
      <c r="I12" s="78">
        <f t="shared" ref="I12:I22" si="0">G12/H12</f>
        <v>0.85</v>
      </c>
    </row>
    <row r="13" spans="1:10" ht="37.5" customHeight="1" x14ac:dyDescent="0.25">
      <c r="A13" s="104">
        <v>2</v>
      </c>
      <c r="B13" s="73" t="s">
        <v>158</v>
      </c>
      <c r="C13" s="74" t="s">
        <v>91</v>
      </c>
      <c r="D13" s="74" t="s">
        <v>42</v>
      </c>
      <c r="E13" s="75" t="s">
        <v>90</v>
      </c>
      <c r="F13" s="75" t="s">
        <v>95</v>
      </c>
      <c r="G13" s="78">
        <v>430</v>
      </c>
      <c r="H13" s="78">
        <v>430</v>
      </c>
      <c r="I13" s="78">
        <f t="shared" ref="I13:I18" si="1">G13/H13</f>
        <v>1</v>
      </c>
    </row>
    <row r="14" spans="1:10" ht="37.5" customHeight="1" x14ac:dyDescent="0.25">
      <c r="A14" s="104">
        <v>3</v>
      </c>
      <c r="B14" s="73" t="s">
        <v>173</v>
      </c>
      <c r="C14" s="74" t="s">
        <v>88</v>
      </c>
      <c r="D14" s="74" t="s">
        <v>42</v>
      </c>
      <c r="E14" s="74" t="s">
        <v>89</v>
      </c>
      <c r="F14" s="74" t="s">
        <v>180</v>
      </c>
      <c r="G14" s="78">
        <v>430</v>
      </c>
      <c r="H14" s="78">
        <v>430</v>
      </c>
      <c r="I14" s="78">
        <f t="shared" si="1"/>
        <v>1</v>
      </c>
    </row>
    <row r="15" spans="1:10" ht="37.5" customHeight="1" x14ac:dyDescent="0.25">
      <c r="A15" s="104">
        <v>4</v>
      </c>
      <c r="B15" s="73" t="s">
        <v>174</v>
      </c>
      <c r="C15" s="74" t="s">
        <v>88</v>
      </c>
      <c r="D15" s="74" t="s">
        <v>42</v>
      </c>
      <c r="E15" s="74" t="s">
        <v>89</v>
      </c>
      <c r="F15" s="74" t="s">
        <v>143</v>
      </c>
      <c r="G15" s="78">
        <v>430</v>
      </c>
      <c r="H15" s="78">
        <v>430</v>
      </c>
      <c r="I15" s="78">
        <f t="shared" si="1"/>
        <v>1</v>
      </c>
    </row>
    <row r="16" spans="1:10" ht="37.5" customHeight="1" x14ac:dyDescent="0.25">
      <c r="A16" s="104">
        <v>5</v>
      </c>
      <c r="B16" s="73" t="s">
        <v>175</v>
      </c>
      <c r="C16" s="74" t="s">
        <v>88</v>
      </c>
      <c r="D16" s="74" t="s">
        <v>42</v>
      </c>
      <c r="E16" s="74" t="s">
        <v>89</v>
      </c>
      <c r="F16" s="74" t="s">
        <v>143</v>
      </c>
      <c r="G16" s="78">
        <v>430</v>
      </c>
      <c r="H16" s="78">
        <v>430</v>
      </c>
      <c r="I16" s="78">
        <f t="shared" si="1"/>
        <v>1</v>
      </c>
    </row>
    <row r="17" spans="1:9" ht="37.5" customHeight="1" x14ac:dyDescent="0.25">
      <c r="A17" s="104">
        <v>6</v>
      </c>
      <c r="B17" s="73" t="s">
        <v>166</v>
      </c>
      <c r="C17" s="74" t="s">
        <v>91</v>
      </c>
      <c r="D17" s="74" t="s">
        <v>42</v>
      </c>
      <c r="E17" s="75" t="s">
        <v>90</v>
      </c>
      <c r="F17" s="75" t="s">
        <v>95</v>
      </c>
      <c r="G17" s="78">
        <v>430</v>
      </c>
      <c r="H17" s="78">
        <v>430</v>
      </c>
      <c r="I17" s="78">
        <f t="shared" si="1"/>
        <v>1</v>
      </c>
    </row>
    <row r="18" spans="1:9" ht="37.5" customHeight="1" x14ac:dyDescent="0.25">
      <c r="A18" s="104">
        <v>7</v>
      </c>
      <c r="B18" s="73" t="s">
        <v>159</v>
      </c>
      <c r="C18" s="74" t="s">
        <v>88</v>
      </c>
      <c r="D18" s="74" t="s">
        <v>42</v>
      </c>
      <c r="E18" s="75" t="s">
        <v>90</v>
      </c>
      <c r="F18" s="75" t="s">
        <v>95</v>
      </c>
      <c r="G18" s="78">
        <v>430</v>
      </c>
      <c r="H18" s="78">
        <v>430</v>
      </c>
      <c r="I18" s="78">
        <f t="shared" si="1"/>
        <v>1</v>
      </c>
    </row>
    <row r="19" spans="1:9" ht="37.5" customHeight="1" x14ac:dyDescent="0.25">
      <c r="A19" s="104">
        <v>8</v>
      </c>
      <c r="B19" s="73" t="s">
        <v>176</v>
      </c>
      <c r="C19" s="74" t="s">
        <v>88</v>
      </c>
      <c r="D19" s="74" t="s">
        <v>42</v>
      </c>
      <c r="E19" s="75" t="s">
        <v>90</v>
      </c>
      <c r="F19" s="75" t="s">
        <v>181</v>
      </c>
      <c r="G19" s="78">
        <v>430</v>
      </c>
      <c r="H19" s="78">
        <v>430</v>
      </c>
      <c r="I19" s="78">
        <f t="shared" si="0"/>
        <v>1</v>
      </c>
    </row>
    <row r="20" spans="1:9" ht="37.5" customHeight="1" x14ac:dyDescent="0.25">
      <c r="A20" s="104">
        <v>9</v>
      </c>
      <c r="B20" s="73" t="s">
        <v>160</v>
      </c>
      <c r="C20" s="74" t="s">
        <v>88</v>
      </c>
      <c r="D20" s="74" t="s">
        <v>42</v>
      </c>
      <c r="E20" s="75" t="s">
        <v>90</v>
      </c>
      <c r="F20" s="75" t="s">
        <v>95</v>
      </c>
      <c r="G20" s="78">
        <v>430</v>
      </c>
      <c r="H20" s="78">
        <v>430</v>
      </c>
      <c r="I20" s="78">
        <f t="shared" si="0"/>
        <v>1</v>
      </c>
    </row>
    <row r="21" spans="1:9" ht="37.5" customHeight="1" x14ac:dyDescent="0.25">
      <c r="A21" s="104">
        <v>10</v>
      </c>
      <c r="B21" s="73" t="s">
        <v>177</v>
      </c>
      <c r="C21" s="74" t="s">
        <v>88</v>
      </c>
      <c r="D21" s="74" t="s">
        <v>42</v>
      </c>
      <c r="E21" s="75" t="s">
        <v>179</v>
      </c>
      <c r="F21" s="75" t="s">
        <v>182</v>
      </c>
      <c r="G21" s="78">
        <v>430</v>
      </c>
      <c r="H21" s="78">
        <v>430</v>
      </c>
      <c r="I21" s="78">
        <f t="shared" si="0"/>
        <v>1</v>
      </c>
    </row>
    <row r="22" spans="1:9" ht="37.5" customHeight="1" x14ac:dyDescent="0.25">
      <c r="A22" s="104">
        <v>11</v>
      </c>
      <c r="B22" s="194" t="s">
        <v>178</v>
      </c>
      <c r="C22" s="74" t="s">
        <v>88</v>
      </c>
      <c r="D22" s="74" t="s">
        <v>42</v>
      </c>
      <c r="E22" s="75" t="s">
        <v>90</v>
      </c>
      <c r="F22" s="75" t="s">
        <v>95</v>
      </c>
      <c r="G22" s="78">
        <v>430</v>
      </c>
      <c r="H22" s="78">
        <v>430</v>
      </c>
      <c r="I22" s="78">
        <f t="shared" si="0"/>
        <v>1</v>
      </c>
    </row>
    <row r="23" spans="1:9" ht="18.75" customHeight="1" x14ac:dyDescent="0.25">
      <c r="A23" s="75"/>
      <c r="B23" s="72" t="s">
        <v>137</v>
      </c>
      <c r="C23" s="74"/>
      <c r="D23" s="74"/>
      <c r="E23" s="75"/>
      <c r="F23" s="75"/>
      <c r="G23" s="102">
        <f>SUM(G24:G29)</f>
        <v>0</v>
      </c>
      <c r="H23" s="102">
        <f>SUM(H24:H29)</f>
        <v>2700</v>
      </c>
      <c r="I23" s="102">
        <f>SUM(I24:I29)</f>
        <v>0</v>
      </c>
    </row>
    <row r="24" spans="1:9" ht="38.25" customHeight="1" x14ac:dyDescent="0.25">
      <c r="A24" s="104">
        <v>1</v>
      </c>
      <c r="B24" s="73" t="s">
        <v>183</v>
      </c>
      <c r="C24" s="74" t="s">
        <v>91</v>
      </c>
      <c r="D24" s="74" t="s">
        <v>92</v>
      </c>
      <c r="E24" s="75" t="s">
        <v>90</v>
      </c>
      <c r="F24" s="74" t="s">
        <v>188</v>
      </c>
      <c r="G24" s="198"/>
      <c r="H24" s="78">
        <v>450</v>
      </c>
      <c r="I24" s="126">
        <f t="shared" ref="I24:I28" si="2">G24/H24</f>
        <v>0</v>
      </c>
    </row>
    <row r="25" spans="1:9" ht="27.75" customHeight="1" x14ac:dyDescent="0.25">
      <c r="A25" s="104">
        <v>2</v>
      </c>
      <c r="B25" s="73" t="s">
        <v>184</v>
      </c>
      <c r="C25" s="74" t="s">
        <v>91</v>
      </c>
      <c r="D25" s="74" t="s">
        <v>93</v>
      </c>
      <c r="E25" s="75" t="s">
        <v>90</v>
      </c>
      <c r="F25" s="74" t="s">
        <v>189</v>
      </c>
      <c r="G25" s="198"/>
      <c r="H25" s="78">
        <v>450</v>
      </c>
      <c r="I25" s="126">
        <f t="shared" si="2"/>
        <v>0</v>
      </c>
    </row>
    <row r="26" spans="1:9" ht="30.75" customHeight="1" x14ac:dyDescent="0.25">
      <c r="A26" s="104">
        <v>3</v>
      </c>
      <c r="B26" s="73" t="s">
        <v>185</v>
      </c>
      <c r="C26" s="74" t="s">
        <v>91</v>
      </c>
      <c r="D26" s="74" t="s">
        <v>93</v>
      </c>
      <c r="E26" s="75" t="s">
        <v>90</v>
      </c>
      <c r="F26" s="75" t="s">
        <v>190</v>
      </c>
      <c r="G26" s="198"/>
      <c r="H26" s="78">
        <v>450</v>
      </c>
      <c r="I26" s="126">
        <f t="shared" si="2"/>
        <v>0</v>
      </c>
    </row>
    <row r="27" spans="1:9" ht="30.75" customHeight="1" x14ac:dyDescent="0.25">
      <c r="A27" s="104">
        <v>4</v>
      </c>
      <c r="B27" s="73" t="s">
        <v>176</v>
      </c>
      <c r="C27" s="74" t="s">
        <v>88</v>
      </c>
      <c r="D27" s="74" t="s">
        <v>94</v>
      </c>
      <c r="E27" s="75" t="s">
        <v>90</v>
      </c>
      <c r="F27" s="75" t="s">
        <v>181</v>
      </c>
      <c r="G27" s="198"/>
      <c r="H27" s="78">
        <v>450</v>
      </c>
      <c r="I27" s="126">
        <f t="shared" ref="I27" si="3">G27/H27</f>
        <v>0</v>
      </c>
    </row>
    <row r="28" spans="1:9" ht="27" customHeight="1" x14ac:dyDescent="0.25">
      <c r="A28" s="104">
        <v>5</v>
      </c>
      <c r="B28" s="73" t="s">
        <v>186</v>
      </c>
      <c r="C28" s="74" t="s">
        <v>88</v>
      </c>
      <c r="D28" s="74" t="s">
        <v>92</v>
      </c>
      <c r="E28" s="75" t="s">
        <v>89</v>
      </c>
      <c r="F28" s="75" t="s">
        <v>191</v>
      </c>
      <c r="G28" s="198"/>
      <c r="H28" s="78">
        <v>450</v>
      </c>
      <c r="I28" s="126">
        <f t="shared" si="2"/>
        <v>0</v>
      </c>
    </row>
    <row r="29" spans="1:9" ht="30.75" customHeight="1" x14ac:dyDescent="0.25">
      <c r="A29" s="104">
        <v>6</v>
      </c>
      <c r="B29" s="73" t="s">
        <v>187</v>
      </c>
      <c r="C29" s="74" t="s">
        <v>88</v>
      </c>
      <c r="D29" s="74" t="s">
        <v>92</v>
      </c>
      <c r="E29" s="74" t="s">
        <v>89</v>
      </c>
      <c r="F29" s="74" t="s">
        <v>168</v>
      </c>
      <c r="G29" s="198"/>
      <c r="H29" s="78">
        <v>450</v>
      </c>
      <c r="I29" s="126">
        <f>G29/H29</f>
        <v>0</v>
      </c>
    </row>
  </sheetData>
  <mergeCells count="12">
    <mergeCell ref="A1:D1"/>
    <mergeCell ref="A2:D2"/>
    <mergeCell ref="A3:D3"/>
    <mergeCell ref="G8:I9"/>
    <mergeCell ref="A6:F6"/>
    <mergeCell ref="A8:A9"/>
    <mergeCell ref="B8:B9"/>
    <mergeCell ref="C8:C9"/>
    <mergeCell ref="D8:D9"/>
    <mergeCell ref="E8:E9"/>
    <mergeCell ref="F8:F9"/>
    <mergeCell ref="A5:I5"/>
  </mergeCells>
  <pageMargins left="0.23" right="0.22" top="0.48" bottom="0.37" header="0.2" footer="0.3"/>
  <pageSetup paperSize="9" scale="78" orientation="portrait" verticalDpi="0" r:id="rId1"/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6"/>
  <sheetViews>
    <sheetView topLeftCell="A4" zoomScaleNormal="100" workbookViewId="0">
      <selection activeCell="K23" sqref="K23"/>
    </sheetView>
  </sheetViews>
  <sheetFormatPr defaultRowHeight="15" x14ac:dyDescent="0.25"/>
  <cols>
    <col min="1" max="1" width="4.140625" style="118" customWidth="1"/>
    <col min="2" max="2" width="26" style="119" customWidth="1"/>
    <col min="3" max="3" width="9" style="103" customWidth="1"/>
    <col min="4" max="4" width="11" style="118" customWidth="1"/>
    <col min="5" max="5" width="12" style="118" customWidth="1"/>
    <col min="6" max="6" width="13.7109375" style="118" customWidth="1"/>
    <col min="7" max="7" width="10" style="103" customWidth="1"/>
    <col min="8" max="8" width="12.42578125" style="103" customWidth="1"/>
    <col min="9" max="10" width="12.85546875" style="103" customWidth="1"/>
    <col min="11" max="11" width="14.42578125" style="103" customWidth="1"/>
    <col min="12" max="16384" width="9.140625" style="103"/>
  </cols>
  <sheetData>
    <row r="1" spans="1:11" ht="13.5" customHeight="1" x14ac:dyDescent="0.25">
      <c r="A1" s="177" t="s">
        <v>27</v>
      </c>
      <c r="B1" s="177"/>
      <c r="C1" s="177"/>
      <c r="D1" s="132"/>
      <c r="E1" s="132"/>
      <c r="F1" s="106"/>
      <c r="G1" s="106"/>
      <c r="H1" s="175" t="s">
        <v>37</v>
      </c>
      <c r="I1" s="175"/>
      <c r="J1" s="175"/>
      <c r="K1" s="175"/>
    </row>
    <row r="2" spans="1:11" ht="13.5" customHeight="1" x14ac:dyDescent="0.25">
      <c r="A2" s="175" t="s">
        <v>26</v>
      </c>
      <c r="B2" s="175"/>
      <c r="C2" s="175"/>
      <c r="D2" s="132"/>
      <c r="E2" s="132"/>
      <c r="F2" s="106"/>
      <c r="G2" s="106"/>
      <c r="H2" s="175" t="s">
        <v>21</v>
      </c>
      <c r="I2" s="175"/>
      <c r="J2" s="175"/>
      <c r="K2" s="175"/>
    </row>
    <row r="3" spans="1:11" ht="13.5" customHeight="1" x14ac:dyDescent="0.25">
      <c r="A3" s="175" t="s">
        <v>1</v>
      </c>
      <c r="B3" s="175"/>
      <c r="C3" s="175"/>
      <c r="D3" s="133"/>
      <c r="E3" s="133"/>
      <c r="F3" s="32"/>
      <c r="G3" s="47"/>
      <c r="H3" s="47"/>
      <c r="I3" s="47"/>
      <c r="J3" s="47"/>
      <c r="K3" s="47"/>
    </row>
    <row r="4" spans="1:11" ht="11.25" customHeight="1" x14ac:dyDescent="0.25">
      <c r="A4" s="97"/>
      <c r="B4" s="63"/>
      <c r="C4" s="64"/>
      <c r="D4" s="131"/>
      <c r="E4" s="131"/>
      <c r="F4" s="97"/>
      <c r="G4" s="64"/>
      <c r="H4" s="64"/>
    </row>
    <row r="5" spans="1:11" ht="45.75" customHeight="1" x14ac:dyDescent="0.25">
      <c r="A5" s="164" t="s">
        <v>195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</row>
    <row r="6" spans="1:11" ht="6" customHeight="1" x14ac:dyDescent="0.25">
      <c r="A6" s="153"/>
      <c r="B6" s="152"/>
      <c r="C6" s="152"/>
      <c r="D6" s="152"/>
      <c r="E6" s="152"/>
      <c r="F6" s="152"/>
      <c r="G6" s="152"/>
      <c r="H6" s="152"/>
    </row>
    <row r="7" spans="1:11" ht="8.25" customHeight="1" x14ac:dyDescent="0.25">
      <c r="A7" s="115"/>
      <c r="B7" s="116"/>
      <c r="C7" s="105"/>
      <c r="D7" s="115"/>
      <c r="E7" s="115"/>
      <c r="F7" s="115"/>
      <c r="G7" s="117"/>
      <c r="H7" s="105"/>
    </row>
    <row r="8" spans="1:11" ht="25.5" customHeight="1" x14ac:dyDescent="0.25">
      <c r="A8" s="156" t="s">
        <v>118</v>
      </c>
      <c r="B8" s="156"/>
      <c r="C8" s="156"/>
      <c r="D8" s="156"/>
      <c r="E8" s="156"/>
      <c r="F8" s="156"/>
      <c r="G8" s="156"/>
      <c r="H8" s="156"/>
    </row>
    <row r="9" spans="1:11" ht="40.5" customHeight="1" x14ac:dyDescent="0.25">
      <c r="A9" s="157" t="s">
        <v>3</v>
      </c>
      <c r="B9" s="159" t="s">
        <v>42</v>
      </c>
      <c r="C9" s="159" t="s">
        <v>70</v>
      </c>
      <c r="D9" s="163" t="s">
        <v>116</v>
      </c>
      <c r="E9" s="163"/>
      <c r="F9" s="161" t="s">
        <v>126</v>
      </c>
      <c r="G9" s="162"/>
      <c r="H9" s="163" t="s">
        <v>71</v>
      </c>
      <c r="I9" s="163" t="s">
        <v>123</v>
      </c>
      <c r="J9" s="163" t="s">
        <v>124</v>
      </c>
      <c r="K9" s="163" t="s">
        <v>125</v>
      </c>
    </row>
    <row r="10" spans="1:11" ht="47.25" customHeight="1" x14ac:dyDescent="0.25">
      <c r="A10" s="158"/>
      <c r="B10" s="160"/>
      <c r="C10" s="160"/>
      <c r="D10" s="92" t="s">
        <v>117</v>
      </c>
      <c r="E10" s="92" t="s">
        <v>121</v>
      </c>
      <c r="F10" s="98" t="s">
        <v>50</v>
      </c>
      <c r="G10" s="83" t="s">
        <v>45</v>
      </c>
      <c r="H10" s="163"/>
      <c r="I10" s="163"/>
      <c r="J10" s="163"/>
      <c r="K10" s="163"/>
    </row>
    <row r="11" spans="1:11" ht="54" customHeight="1" x14ac:dyDescent="0.25">
      <c r="A11" s="13">
        <v>1</v>
      </c>
      <c r="B11" s="109" t="s">
        <v>144</v>
      </c>
      <c r="C11" s="110">
        <f>' GV 2020-2021'!A22</f>
        <v>11</v>
      </c>
      <c r="D11" s="111">
        <f>' GV 2020-2021'!G11</f>
        <v>4665.5</v>
      </c>
      <c r="E11" s="111">
        <v>430</v>
      </c>
      <c r="F11" s="199"/>
      <c r="G11" s="112"/>
      <c r="H11" s="110">
        <f>' GV 2020-2021'!I11</f>
        <v>10.85</v>
      </c>
      <c r="I11" s="178">
        <v>96</v>
      </c>
      <c r="J11" s="178">
        <v>52.2</v>
      </c>
      <c r="K11" s="180">
        <f>J11/H13</f>
        <v>4.8110599078341014</v>
      </c>
    </row>
    <row r="12" spans="1:11" ht="84" customHeight="1" x14ac:dyDescent="0.25">
      <c r="A12" s="13">
        <v>2</v>
      </c>
      <c r="B12" s="114" t="s">
        <v>197</v>
      </c>
      <c r="C12" s="110">
        <v>6</v>
      </c>
      <c r="D12" s="111"/>
      <c r="E12" s="111">
        <v>450</v>
      </c>
      <c r="F12" s="199">
        <f>' GV 2020-2021'!G23</f>
        <v>0</v>
      </c>
      <c r="G12" s="112"/>
      <c r="H12" s="110">
        <f>ROUND(F12/E12,1)</f>
        <v>0</v>
      </c>
      <c r="I12" s="179"/>
      <c r="J12" s="179"/>
      <c r="K12" s="181"/>
    </row>
    <row r="13" spans="1:11" ht="31.5" customHeight="1" x14ac:dyDescent="0.25">
      <c r="A13" s="9"/>
      <c r="B13" s="3" t="s">
        <v>2</v>
      </c>
      <c r="C13" s="9">
        <f>SUM(C11:C12)</f>
        <v>17</v>
      </c>
      <c r="D13" s="113"/>
      <c r="E13" s="113"/>
      <c r="F13" s="9">
        <f>SUM(F11:F12)</f>
        <v>0</v>
      </c>
      <c r="G13" s="4"/>
      <c r="H13" s="9">
        <f>SUM(H11:H12)</f>
        <v>10.85</v>
      </c>
      <c r="I13" s="9">
        <f>SUM(I11:I12)</f>
        <v>96</v>
      </c>
      <c r="J13" s="9">
        <f>SUM(J11:J12)</f>
        <v>52.2</v>
      </c>
      <c r="K13" s="124">
        <f t="shared" ref="K13" si="0">SUM(K11:K12)</f>
        <v>4.8110599078341014</v>
      </c>
    </row>
    <row r="14" spans="1:11" ht="14.25" customHeight="1" x14ac:dyDescent="0.25">
      <c r="A14" s="120"/>
      <c r="B14" s="121"/>
      <c r="C14" s="120"/>
      <c r="D14" s="120"/>
      <c r="E14" s="120"/>
      <c r="F14" s="120"/>
      <c r="G14" s="122"/>
      <c r="H14" s="120"/>
      <c r="I14" s="120"/>
      <c r="J14" s="120"/>
      <c r="K14" s="123"/>
    </row>
    <row r="15" spans="1:11" s="94" customFormat="1" ht="21" customHeight="1" x14ac:dyDescent="0.25">
      <c r="D15" s="200"/>
      <c r="E15" s="200"/>
      <c r="G15" s="107"/>
      <c r="H15" s="176" t="s">
        <v>129</v>
      </c>
      <c r="I15" s="176"/>
      <c r="J15" s="176"/>
      <c r="K15" s="176"/>
    </row>
    <row r="16" spans="1:11" s="108" customFormat="1" ht="34.5" customHeight="1" x14ac:dyDescent="0.25">
      <c r="A16" s="174" t="s">
        <v>22</v>
      </c>
      <c r="B16" s="174"/>
      <c r="C16" s="173" t="s">
        <v>145</v>
      </c>
      <c r="D16" s="173"/>
      <c r="E16" s="173"/>
      <c r="F16" s="173" t="s">
        <v>127</v>
      </c>
      <c r="G16" s="174"/>
      <c r="H16" s="174"/>
      <c r="I16" s="173" t="s">
        <v>128</v>
      </c>
      <c r="J16" s="174"/>
      <c r="K16" s="174"/>
    </row>
  </sheetData>
  <mergeCells count="25">
    <mergeCell ref="C16:E16"/>
    <mergeCell ref="F16:H16"/>
    <mergeCell ref="A8:H8"/>
    <mergeCell ref="A9:A10"/>
    <mergeCell ref="B9:B10"/>
    <mergeCell ref="C9:C10"/>
    <mergeCell ref="D9:E9"/>
    <mergeCell ref="F9:G9"/>
    <mergeCell ref="H9:H10"/>
    <mergeCell ref="I16:K16"/>
    <mergeCell ref="A5:K5"/>
    <mergeCell ref="H1:K1"/>
    <mergeCell ref="H2:K2"/>
    <mergeCell ref="H15:K15"/>
    <mergeCell ref="A3:C3"/>
    <mergeCell ref="A2:C2"/>
    <mergeCell ref="A1:C1"/>
    <mergeCell ref="I9:I10"/>
    <mergeCell ref="J9:J10"/>
    <mergeCell ref="K9:K10"/>
    <mergeCell ref="I11:I12"/>
    <mergeCell ref="J11:J12"/>
    <mergeCell ref="K11:K12"/>
    <mergeCell ref="A16:B16"/>
    <mergeCell ref="A6:H6"/>
  </mergeCells>
  <printOptions horizontalCentered="1"/>
  <pageMargins left="0.4" right="0.3" top="0.43" bottom="0.31" header="0.24" footer="0.2"/>
  <pageSetup paperSize="9" orientation="landscape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pageSetUpPr fitToPage="1"/>
  </sheetPr>
  <dimension ref="A1:J29"/>
  <sheetViews>
    <sheetView topLeftCell="A16" workbookViewId="0">
      <selection activeCell="F27" sqref="F27"/>
    </sheetView>
  </sheetViews>
  <sheetFormatPr defaultColWidth="8.85546875" defaultRowHeight="15" x14ac:dyDescent="0.25"/>
  <cols>
    <col min="1" max="1" width="5.140625" style="100" bestFit="1" customWidth="1"/>
    <col min="2" max="2" width="18.85546875" style="93" customWidth="1"/>
    <col min="3" max="3" width="6.7109375" style="93" customWidth="1"/>
    <col min="4" max="4" width="25.7109375" style="93" customWidth="1"/>
    <col min="5" max="5" width="9.85546875" style="93" customWidth="1"/>
    <col min="6" max="6" width="26.140625" style="93" customWidth="1"/>
    <col min="7" max="7" width="13.140625" style="95" customWidth="1"/>
    <col min="8" max="8" width="10.140625" style="95" customWidth="1"/>
    <col min="9" max="9" width="11.7109375" style="95" customWidth="1"/>
    <col min="10" max="16384" width="8.85546875" style="93"/>
  </cols>
  <sheetData>
    <row r="1" spans="1:10" x14ac:dyDescent="0.25">
      <c r="A1" s="168" t="s">
        <v>0</v>
      </c>
      <c r="B1" s="168"/>
      <c r="C1" s="168"/>
      <c r="D1" s="168"/>
      <c r="E1" s="70"/>
    </row>
    <row r="2" spans="1:10" x14ac:dyDescent="0.25">
      <c r="A2" s="169" t="s">
        <v>75</v>
      </c>
      <c r="B2" s="169"/>
      <c r="C2" s="169"/>
      <c r="D2" s="169"/>
      <c r="E2" s="70"/>
    </row>
    <row r="3" spans="1:10" x14ac:dyDescent="0.25">
      <c r="A3" s="169" t="s">
        <v>76</v>
      </c>
      <c r="B3" s="169"/>
      <c r="C3" s="169"/>
      <c r="D3" s="169"/>
      <c r="E3" s="70"/>
      <c r="F3" s="70"/>
    </row>
    <row r="4" spans="1:10" x14ac:dyDescent="0.25">
      <c r="A4" s="99"/>
      <c r="B4" s="70"/>
      <c r="C4" s="70"/>
      <c r="D4" s="70"/>
      <c r="E4" s="70"/>
      <c r="F4" s="70"/>
    </row>
    <row r="5" spans="1:10" ht="38.25" customHeight="1" x14ac:dyDescent="0.25">
      <c r="A5" s="172" t="s">
        <v>193</v>
      </c>
      <c r="B5" s="172"/>
      <c r="C5" s="172"/>
      <c r="D5" s="172"/>
      <c r="E5" s="172"/>
      <c r="F5" s="172"/>
      <c r="G5" s="172"/>
      <c r="H5" s="172"/>
      <c r="I5" s="172"/>
    </row>
    <row r="6" spans="1:10" x14ac:dyDescent="0.25">
      <c r="A6" s="171"/>
      <c r="B6" s="171"/>
      <c r="C6" s="171"/>
      <c r="D6" s="171"/>
      <c r="E6" s="171"/>
      <c r="F6" s="171"/>
    </row>
    <row r="8" spans="1:10" ht="15" customHeight="1" x14ac:dyDescent="0.25">
      <c r="A8" s="170" t="s">
        <v>122</v>
      </c>
      <c r="B8" s="170" t="s">
        <v>77</v>
      </c>
      <c r="C8" s="170" t="s">
        <v>78</v>
      </c>
      <c r="D8" s="170" t="s">
        <v>79</v>
      </c>
      <c r="E8" s="170" t="s">
        <v>80</v>
      </c>
      <c r="F8" s="170" t="s">
        <v>81</v>
      </c>
      <c r="G8" s="170" t="s">
        <v>96</v>
      </c>
      <c r="H8" s="170"/>
      <c r="I8" s="170"/>
    </row>
    <row r="9" spans="1:10" x14ac:dyDescent="0.25">
      <c r="A9" s="170"/>
      <c r="B9" s="170"/>
      <c r="C9" s="170"/>
      <c r="D9" s="170"/>
      <c r="E9" s="170"/>
      <c r="F9" s="170"/>
      <c r="G9" s="170"/>
      <c r="H9" s="170"/>
      <c r="I9" s="170"/>
    </row>
    <row r="10" spans="1:10" ht="28.5" x14ac:dyDescent="0.25">
      <c r="A10" s="71" t="s">
        <v>82</v>
      </c>
      <c r="B10" s="71" t="s">
        <v>83</v>
      </c>
      <c r="C10" s="71" t="s">
        <v>84</v>
      </c>
      <c r="D10" s="71" t="s">
        <v>85</v>
      </c>
      <c r="E10" s="71" t="s">
        <v>86</v>
      </c>
      <c r="F10" s="71" t="s">
        <v>87</v>
      </c>
      <c r="G10" s="76" t="s">
        <v>97</v>
      </c>
      <c r="H10" s="96" t="s">
        <v>119</v>
      </c>
      <c r="I10" s="77" t="s">
        <v>120</v>
      </c>
    </row>
    <row r="11" spans="1:10" ht="19.5" x14ac:dyDescent="0.25">
      <c r="A11" s="71"/>
      <c r="B11" s="72" t="s">
        <v>133</v>
      </c>
      <c r="C11" s="71"/>
      <c r="D11" s="71"/>
      <c r="E11" s="71"/>
      <c r="F11" s="71"/>
      <c r="G11" s="101">
        <f>SUM(G12:G21)</f>
        <v>4235.5</v>
      </c>
      <c r="H11" s="101">
        <f>SUM(H12:H21)</f>
        <v>4300</v>
      </c>
      <c r="I11" s="77">
        <f>SUM(I12:I21)</f>
        <v>9.85</v>
      </c>
      <c r="J11" s="95">
        <f>G11/H11*20</f>
        <v>19.7</v>
      </c>
    </row>
    <row r="12" spans="1:10" ht="31.5" customHeight="1" x14ac:dyDescent="0.25">
      <c r="A12" s="104">
        <v>1</v>
      </c>
      <c r="B12" s="127" t="s">
        <v>157</v>
      </c>
      <c r="C12" s="196" t="s">
        <v>88</v>
      </c>
      <c r="D12" s="74" t="s">
        <v>134</v>
      </c>
      <c r="E12" s="197" t="s">
        <v>90</v>
      </c>
      <c r="F12" s="197" t="s">
        <v>95</v>
      </c>
      <c r="G12" s="78">
        <f>430-(430*15%)</f>
        <v>365.5</v>
      </c>
      <c r="H12" s="78">
        <v>430</v>
      </c>
      <c r="I12" s="78">
        <f t="shared" ref="I12:I29" si="0">G12/H12</f>
        <v>0.85</v>
      </c>
    </row>
    <row r="13" spans="1:10" ht="36.75" customHeight="1" x14ac:dyDescent="0.25">
      <c r="A13" s="104">
        <v>2</v>
      </c>
      <c r="B13" s="127" t="s">
        <v>158</v>
      </c>
      <c r="C13" s="196" t="s">
        <v>91</v>
      </c>
      <c r="D13" s="74" t="s">
        <v>42</v>
      </c>
      <c r="E13" s="197" t="s">
        <v>90</v>
      </c>
      <c r="F13" s="197" t="s">
        <v>95</v>
      </c>
      <c r="G13" s="78">
        <v>430</v>
      </c>
      <c r="H13" s="78">
        <v>430</v>
      </c>
      <c r="I13" s="78">
        <f t="shared" si="0"/>
        <v>1</v>
      </c>
    </row>
    <row r="14" spans="1:10" ht="36.75" customHeight="1" x14ac:dyDescent="0.25">
      <c r="A14" s="104">
        <v>3</v>
      </c>
      <c r="B14" s="127" t="s">
        <v>173</v>
      </c>
      <c r="C14" s="196" t="s">
        <v>88</v>
      </c>
      <c r="D14" s="74" t="s">
        <v>42</v>
      </c>
      <c r="E14" s="196" t="s">
        <v>89</v>
      </c>
      <c r="F14" s="196" t="s">
        <v>180</v>
      </c>
      <c r="G14" s="78">
        <v>430</v>
      </c>
      <c r="H14" s="78">
        <v>430</v>
      </c>
      <c r="I14" s="78">
        <f t="shared" si="0"/>
        <v>1</v>
      </c>
    </row>
    <row r="15" spans="1:10" ht="36.75" customHeight="1" x14ac:dyDescent="0.25">
      <c r="A15" s="104">
        <v>4</v>
      </c>
      <c r="B15" s="127" t="s">
        <v>175</v>
      </c>
      <c r="C15" s="196" t="s">
        <v>88</v>
      </c>
      <c r="D15" s="74" t="s">
        <v>42</v>
      </c>
      <c r="E15" s="197" t="s">
        <v>90</v>
      </c>
      <c r="F15" s="197" t="s">
        <v>95</v>
      </c>
      <c r="G15" s="78">
        <v>430</v>
      </c>
      <c r="H15" s="78">
        <v>430</v>
      </c>
      <c r="I15" s="78">
        <f t="shared" si="0"/>
        <v>1</v>
      </c>
    </row>
    <row r="16" spans="1:10" ht="36.75" customHeight="1" x14ac:dyDescent="0.25">
      <c r="A16" s="104">
        <v>5</v>
      </c>
      <c r="B16" s="127" t="s">
        <v>166</v>
      </c>
      <c r="C16" s="196" t="s">
        <v>91</v>
      </c>
      <c r="D16" s="74" t="s">
        <v>42</v>
      </c>
      <c r="E16" s="197" t="s">
        <v>90</v>
      </c>
      <c r="F16" s="197" t="s">
        <v>95</v>
      </c>
      <c r="G16" s="78">
        <v>430</v>
      </c>
      <c r="H16" s="78">
        <v>430</v>
      </c>
      <c r="I16" s="78">
        <f t="shared" si="0"/>
        <v>1</v>
      </c>
    </row>
    <row r="17" spans="1:9" ht="36.75" customHeight="1" x14ac:dyDescent="0.25">
      <c r="A17" s="104">
        <v>6</v>
      </c>
      <c r="B17" s="127" t="s">
        <v>159</v>
      </c>
      <c r="C17" s="196" t="s">
        <v>88</v>
      </c>
      <c r="D17" s="74" t="s">
        <v>42</v>
      </c>
      <c r="E17" s="197" t="s">
        <v>90</v>
      </c>
      <c r="F17" s="197" t="s">
        <v>95</v>
      </c>
      <c r="G17" s="78">
        <v>430</v>
      </c>
      <c r="H17" s="78">
        <v>430</v>
      </c>
      <c r="I17" s="78">
        <f t="shared" si="0"/>
        <v>1</v>
      </c>
    </row>
    <row r="18" spans="1:9" ht="36.75" customHeight="1" x14ac:dyDescent="0.25">
      <c r="A18" s="104">
        <v>7</v>
      </c>
      <c r="B18" s="127" t="s">
        <v>176</v>
      </c>
      <c r="C18" s="196" t="s">
        <v>88</v>
      </c>
      <c r="D18" s="74" t="s">
        <v>42</v>
      </c>
      <c r="E18" s="197" t="s">
        <v>90</v>
      </c>
      <c r="F18" s="197" t="s">
        <v>181</v>
      </c>
      <c r="G18" s="78">
        <v>430</v>
      </c>
      <c r="H18" s="78">
        <v>430</v>
      </c>
      <c r="I18" s="78">
        <f t="shared" ref="I18:I20" si="1">G18/H18</f>
        <v>1</v>
      </c>
    </row>
    <row r="19" spans="1:9" ht="36.75" customHeight="1" x14ac:dyDescent="0.25">
      <c r="A19" s="104">
        <v>8</v>
      </c>
      <c r="B19" s="127" t="s">
        <v>160</v>
      </c>
      <c r="C19" s="196" t="s">
        <v>88</v>
      </c>
      <c r="D19" s="74" t="s">
        <v>42</v>
      </c>
      <c r="E19" s="197" t="s">
        <v>90</v>
      </c>
      <c r="F19" s="197" t="s">
        <v>95</v>
      </c>
      <c r="G19" s="78">
        <v>430</v>
      </c>
      <c r="H19" s="78">
        <v>430</v>
      </c>
      <c r="I19" s="78">
        <f t="shared" si="1"/>
        <v>1</v>
      </c>
    </row>
    <row r="20" spans="1:9" ht="36.75" customHeight="1" x14ac:dyDescent="0.25">
      <c r="A20" s="104">
        <v>9</v>
      </c>
      <c r="B20" s="127" t="s">
        <v>177</v>
      </c>
      <c r="C20" s="196" t="s">
        <v>88</v>
      </c>
      <c r="D20" s="74" t="s">
        <v>42</v>
      </c>
      <c r="E20" s="197" t="s">
        <v>192</v>
      </c>
      <c r="F20" s="197" t="s">
        <v>182</v>
      </c>
      <c r="G20" s="78">
        <v>430</v>
      </c>
      <c r="H20" s="78">
        <v>430</v>
      </c>
      <c r="I20" s="78">
        <f t="shared" si="1"/>
        <v>1</v>
      </c>
    </row>
    <row r="21" spans="1:9" ht="36.75" customHeight="1" x14ac:dyDescent="0.25">
      <c r="A21" s="104">
        <v>10</v>
      </c>
      <c r="B21" s="195" t="s">
        <v>161</v>
      </c>
      <c r="C21" s="196" t="s">
        <v>88</v>
      </c>
      <c r="D21" s="74" t="s">
        <v>42</v>
      </c>
      <c r="E21" s="197" t="s">
        <v>90</v>
      </c>
      <c r="F21" s="197" t="s">
        <v>95</v>
      </c>
      <c r="G21" s="78">
        <v>430</v>
      </c>
      <c r="H21" s="78">
        <v>430</v>
      </c>
      <c r="I21" s="78">
        <f t="shared" si="0"/>
        <v>1</v>
      </c>
    </row>
    <row r="22" spans="1:9" ht="29.25" customHeight="1" x14ac:dyDescent="0.25">
      <c r="A22" s="75"/>
      <c r="B22" s="72" t="s">
        <v>137</v>
      </c>
      <c r="C22" s="74"/>
      <c r="D22" s="74"/>
      <c r="E22" s="75"/>
      <c r="F22" s="75"/>
      <c r="G22" s="102">
        <f>SUM(G23:G29)</f>
        <v>0</v>
      </c>
      <c r="H22" s="102">
        <f>SUM(H23:H27)</f>
        <v>2250</v>
      </c>
      <c r="I22" s="102">
        <f t="shared" ref="H22:I22" si="2">SUM(I23:I29)</f>
        <v>0</v>
      </c>
    </row>
    <row r="23" spans="1:9" ht="36" customHeight="1" x14ac:dyDescent="0.25">
      <c r="A23" s="104">
        <v>1</v>
      </c>
      <c r="B23" s="73" t="s">
        <v>135</v>
      </c>
      <c r="C23" s="74" t="s">
        <v>91</v>
      </c>
      <c r="D23" s="74" t="s">
        <v>92</v>
      </c>
      <c r="E23" s="75" t="s">
        <v>90</v>
      </c>
      <c r="F23" s="75" t="s">
        <v>140</v>
      </c>
      <c r="G23" s="198"/>
      <c r="H23" s="78">
        <v>450</v>
      </c>
      <c r="I23" s="126">
        <f t="shared" si="0"/>
        <v>0</v>
      </c>
    </row>
    <row r="24" spans="1:9" ht="27.75" customHeight="1" x14ac:dyDescent="0.25">
      <c r="A24" s="104">
        <v>2</v>
      </c>
      <c r="B24" s="73" t="s">
        <v>148</v>
      </c>
      <c r="C24" s="74" t="s">
        <v>91</v>
      </c>
      <c r="D24" s="74" t="s">
        <v>93</v>
      </c>
      <c r="E24" s="75" t="s">
        <v>90</v>
      </c>
      <c r="F24" s="75" t="s">
        <v>132</v>
      </c>
      <c r="G24" s="198"/>
      <c r="H24" s="78">
        <v>450</v>
      </c>
      <c r="I24" s="126">
        <f t="shared" si="0"/>
        <v>0</v>
      </c>
    </row>
    <row r="25" spans="1:9" ht="30.75" customHeight="1" x14ac:dyDescent="0.25">
      <c r="A25" s="104">
        <v>3</v>
      </c>
      <c r="B25" s="73" t="s">
        <v>138</v>
      </c>
      <c r="C25" s="74" t="s">
        <v>88</v>
      </c>
      <c r="D25" s="74" t="s">
        <v>93</v>
      </c>
      <c r="E25" s="74" t="s">
        <v>89</v>
      </c>
      <c r="F25" s="74" t="s">
        <v>141</v>
      </c>
      <c r="G25" s="198"/>
      <c r="H25" s="78">
        <v>450</v>
      </c>
      <c r="I25" s="126">
        <f t="shared" si="0"/>
        <v>0</v>
      </c>
    </row>
    <row r="26" spans="1:9" ht="30.75" customHeight="1" x14ac:dyDescent="0.25">
      <c r="A26" s="104">
        <v>4</v>
      </c>
      <c r="B26" s="73" t="s">
        <v>152</v>
      </c>
      <c r="C26" s="74" t="s">
        <v>88</v>
      </c>
      <c r="D26" s="74" t="s">
        <v>94</v>
      </c>
      <c r="E26" s="75" t="s">
        <v>90</v>
      </c>
      <c r="F26" s="75" t="s">
        <v>95</v>
      </c>
      <c r="G26" s="198"/>
      <c r="H26" s="78">
        <v>450</v>
      </c>
      <c r="I26" s="126">
        <f t="shared" si="0"/>
        <v>0</v>
      </c>
    </row>
    <row r="27" spans="1:9" ht="28.5" customHeight="1" x14ac:dyDescent="0.25">
      <c r="A27" s="104">
        <v>5</v>
      </c>
      <c r="B27" s="73" t="s">
        <v>139</v>
      </c>
      <c r="C27" s="74" t="s">
        <v>88</v>
      </c>
      <c r="D27" s="74" t="s">
        <v>92</v>
      </c>
      <c r="E27" s="75" t="s">
        <v>90</v>
      </c>
      <c r="F27" s="75" t="s">
        <v>142</v>
      </c>
      <c r="G27" s="198"/>
      <c r="H27" s="78">
        <v>450</v>
      </c>
      <c r="I27" s="126">
        <f t="shared" si="0"/>
        <v>0</v>
      </c>
    </row>
    <row r="28" spans="1:9" ht="28.5" customHeight="1" x14ac:dyDescent="0.25">
      <c r="A28" s="104"/>
      <c r="B28" s="72" t="s">
        <v>136</v>
      </c>
      <c r="C28" s="74"/>
      <c r="D28" s="74"/>
      <c r="E28" s="75"/>
      <c r="F28" s="75"/>
      <c r="G28" s="77">
        <f>SUM(G29)</f>
        <v>0</v>
      </c>
      <c r="H28" s="77">
        <f>SUM(H29)</f>
        <v>450</v>
      </c>
      <c r="I28" s="77">
        <f>SUM(I29)</f>
        <v>0</v>
      </c>
    </row>
    <row r="29" spans="1:9" ht="36" customHeight="1" x14ac:dyDescent="0.25">
      <c r="A29" s="104">
        <v>1</v>
      </c>
      <c r="B29" s="73" t="s">
        <v>153</v>
      </c>
      <c r="C29" s="74" t="s">
        <v>88</v>
      </c>
      <c r="D29" s="74" t="s">
        <v>92</v>
      </c>
      <c r="E29" s="74" t="s">
        <v>89</v>
      </c>
      <c r="F29" s="128" t="s">
        <v>149</v>
      </c>
      <c r="G29" s="198"/>
      <c r="H29" s="78">
        <v>450</v>
      </c>
      <c r="I29" s="126">
        <f t="shared" si="0"/>
        <v>0</v>
      </c>
    </row>
  </sheetData>
  <mergeCells count="12">
    <mergeCell ref="F8:F9"/>
    <mergeCell ref="G8:I9"/>
    <mergeCell ref="A1:D1"/>
    <mergeCell ref="A2:D2"/>
    <mergeCell ref="A3:D3"/>
    <mergeCell ref="A5:I5"/>
    <mergeCell ref="A6:F6"/>
    <mergeCell ref="A8:A9"/>
    <mergeCell ref="B8:B9"/>
    <mergeCell ref="C8:C9"/>
    <mergeCell ref="D8:D9"/>
    <mergeCell ref="E8:E9"/>
  </mergeCells>
  <pageMargins left="0.31" right="0.3" top="0.54" bottom="0.75" header="0.3" footer="0.3"/>
  <pageSetup paperSize="9" scale="76" orientation="portrait" verticalDpi="0" r:id="rId1"/>
  <legacy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17"/>
  <sheetViews>
    <sheetView zoomScaleNormal="100" workbookViewId="0">
      <selection activeCell="I11" sqref="I11:I13"/>
    </sheetView>
  </sheetViews>
  <sheetFormatPr defaultRowHeight="15" x14ac:dyDescent="0.25"/>
  <cols>
    <col min="1" max="1" width="4.140625" style="118" customWidth="1"/>
    <col min="2" max="2" width="26" style="119" customWidth="1"/>
    <col min="3" max="3" width="11.42578125" style="103" customWidth="1"/>
    <col min="4" max="4" width="11" style="118" customWidth="1"/>
    <col min="5" max="5" width="12" style="118" customWidth="1"/>
    <col min="6" max="6" width="13.7109375" style="118" customWidth="1"/>
    <col min="7" max="7" width="10" style="103" customWidth="1"/>
    <col min="8" max="8" width="12.42578125" style="103" customWidth="1"/>
    <col min="9" max="10" width="12.85546875" style="103" customWidth="1"/>
    <col min="11" max="11" width="13.5703125" style="103" customWidth="1"/>
    <col min="12" max="16384" width="9.140625" style="103"/>
  </cols>
  <sheetData>
    <row r="1" spans="1:11" ht="13.5" customHeight="1" x14ac:dyDescent="0.25">
      <c r="A1" s="177" t="s">
        <v>27</v>
      </c>
      <c r="B1" s="177"/>
      <c r="C1" s="177"/>
      <c r="D1" s="132"/>
      <c r="E1" s="132"/>
      <c r="F1" s="106"/>
      <c r="G1" s="106"/>
      <c r="H1" s="175" t="s">
        <v>37</v>
      </c>
      <c r="I1" s="175"/>
      <c r="J1" s="175"/>
      <c r="K1" s="175"/>
    </row>
    <row r="2" spans="1:11" ht="13.5" customHeight="1" x14ac:dyDescent="0.25">
      <c r="A2" s="175" t="s">
        <v>26</v>
      </c>
      <c r="B2" s="175"/>
      <c r="C2" s="175"/>
      <c r="D2" s="132"/>
      <c r="E2" s="132"/>
      <c r="F2" s="106"/>
      <c r="G2" s="106"/>
      <c r="H2" s="175" t="s">
        <v>21</v>
      </c>
      <c r="I2" s="175"/>
      <c r="J2" s="175"/>
      <c r="K2" s="175"/>
    </row>
    <row r="3" spans="1:11" ht="13.5" customHeight="1" x14ac:dyDescent="0.25">
      <c r="A3" s="175" t="s">
        <v>1</v>
      </c>
      <c r="B3" s="175"/>
      <c r="C3" s="175"/>
      <c r="D3" s="133"/>
      <c r="E3" s="133"/>
      <c r="F3" s="32"/>
      <c r="G3" s="47"/>
      <c r="H3" s="47"/>
      <c r="I3" s="47"/>
      <c r="J3" s="47"/>
      <c r="K3" s="47"/>
    </row>
    <row r="4" spans="1:11" ht="11.25" customHeight="1" x14ac:dyDescent="0.25">
      <c r="A4" s="97"/>
      <c r="B4" s="63"/>
      <c r="C4" s="64"/>
      <c r="D4" s="131"/>
      <c r="E4" s="131"/>
      <c r="F4" s="97"/>
      <c r="G4" s="64"/>
      <c r="H4" s="64"/>
    </row>
    <row r="5" spans="1:11" ht="37.5" customHeight="1" x14ac:dyDescent="0.25">
      <c r="A5" s="164" t="s">
        <v>154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</row>
    <row r="6" spans="1:11" ht="6" customHeight="1" x14ac:dyDescent="0.25">
      <c r="A6" s="153"/>
      <c r="B6" s="152"/>
      <c r="C6" s="152"/>
      <c r="D6" s="152"/>
      <c r="E6" s="152"/>
      <c r="F6" s="152"/>
      <c r="G6" s="152"/>
      <c r="H6" s="152"/>
    </row>
    <row r="7" spans="1:11" ht="8.25" customHeight="1" x14ac:dyDescent="0.25">
      <c r="A7" s="115"/>
      <c r="B7" s="116"/>
      <c r="C7" s="105"/>
      <c r="D7" s="115"/>
      <c r="E7" s="115"/>
      <c r="F7" s="115"/>
      <c r="G7" s="117"/>
      <c r="H7" s="105"/>
    </row>
    <row r="8" spans="1:11" ht="25.5" customHeight="1" x14ac:dyDescent="0.25">
      <c r="A8" s="156" t="s">
        <v>131</v>
      </c>
      <c r="B8" s="156"/>
      <c r="C8" s="156"/>
      <c r="D8" s="156"/>
      <c r="E8" s="156"/>
      <c r="F8" s="156"/>
      <c r="G8" s="156"/>
      <c r="H8" s="156"/>
    </row>
    <row r="9" spans="1:11" ht="40.5" customHeight="1" x14ac:dyDescent="0.25">
      <c r="A9" s="157" t="s">
        <v>3</v>
      </c>
      <c r="B9" s="159" t="s">
        <v>42</v>
      </c>
      <c r="C9" s="159" t="s">
        <v>70</v>
      </c>
      <c r="D9" s="163" t="s">
        <v>116</v>
      </c>
      <c r="E9" s="163"/>
      <c r="F9" s="161" t="s">
        <v>126</v>
      </c>
      <c r="G9" s="162"/>
      <c r="H9" s="163" t="s">
        <v>71</v>
      </c>
      <c r="I9" s="163" t="s">
        <v>123</v>
      </c>
      <c r="J9" s="163" t="s">
        <v>124</v>
      </c>
      <c r="K9" s="163" t="s">
        <v>125</v>
      </c>
    </row>
    <row r="10" spans="1:11" ht="35.25" customHeight="1" x14ac:dyDescent="0.25">
      <c r="A10" s="158"/>
      <c r="B10" s="160"/>
      <c r="C10" s="160"/>
      <c r="D10" s="92" t="s">
        <v>117</v>
      </c>
      <c r="E10" s="92" t="s">
        <v>121</v>
      </c>
      <c r="F10" s="98" t="s">
        <v>50</v>
      </c>
      <c r="G10" s="83" t="s">
        <v>45</v>
      </c>
      <c r="H10" s="163"/>
      <c r="I10" s="163"/>
      <c r="J10" s="163"/>
      <c r="K10" s="163"/>
    </row>
    <row r="11" spans="1:11" ht="54" customHeight="1" x14ac:dyDescent="0.25">
      <c r="A11" s="13">
        <v>1</v>
      </c>
      <c r="B11" s="109" t="s">
        <v>144</v>
      </c>
      <c r="C11" s="110">
        <f>'GV 2021-2022'!A21</f>
        <v>10</v>
      </c>
      <c r="D11" s="111">
        <f>'GV 2021-2022'!G11</f>
        <v>4235.5</v>
      </c>
      <c r="E11" s="111">
        <v>430</v>
      </c>
      <c r="F11" s="199"/>
      <c r="G11" s="112"/>
      <c r="H11" s="110">
        <f>'GV 2021-2022'!I11</f>
        <v>9.85</v>
      </c>
      <c r="I11" s="201">
        <v>102</v>
      </c>
      <c r="J11" s="178">
        <v>73.2</v>
      </c>
      <c r="K11" s="180">
        <f>J11/H14</f>
        <v>7.4314720812182751</v>
      </c>
    </row>
    <row r="12" spans="1:11" ht="75" customHeight="1" x14ac:dyDescent="0.25">
      <c r="A12" s="13">
        <v>2</v>
      </c>
      <c r="B12" s="114" t="s">
        <v>196</v>
      </c>
      <c r="C12" s="110">
        <f>'GV 2021-2022'!A27</f>
        <v>5</v>
      </c>
      <c r="D12" s="111"/>
      <c r="E12" s="111">
        <v>450</v>
      </c>
      <c r="F12" s="199">
        <f>'GV 2021-2022'!G22</f>
        <v>0</v>
      </c>
      <c r="G12" s="112"/>
      <c r="H12" s="110">
        <f>ROUND(F12/E12,1)</f>
        <v>0</v>
      </c>
      <c r="I12" s="202"/>
      <c r="J12" s="182"/>
      <c r="K12" s="183"/>
    </row>
    <row r="13" spans="1:11" ht="48" customHeight="1" x14ac:dyDescent="0.25">
      <c r="A13" s="13">
        <v>3</v>
      </c>
      <c r="B13" s="114" t="s">
        <v>151</v>
      </c>
      <c r="C13" s="110">
        <f>'GV 2021-2022'!A29</f>
        <v>1</v>
      </c>
      <c r="D13" s="111"/>
      <c r="E13" s="111">
        <v>450</v>
      </c>
      <c r="F13" s="199">
        <f>'GV 2021-2022'!G28</f>
        <v>0</v>
      </c>
      <c r="G13" s="112"/>
      <c r="H13" s="110">
        <f>ROUND(F13/E13,1)</f>
        <v>0</v>
      </c>
      <c r="I13" s="203"/>
      <c r="J13" s="179"/>
      <c r="K13" s="181"/>
    </row>
    <row r="14" spans="1:11" ht="31.5" customHeight="1" x14ac:dyDescent="0.25">
      <c r="A14" s="9"/>
      <c r="B14" s="3" t="s">
        <v>2</v>
      </c>
      <c r="C14" s="9">
        <f>SUM(C11:C13)</f>
        <v>16</v>
      </c>
      <c r="D14" s="113"/>
      <c r="E14" s="113"/>
      <c r="F14" s="9">
        <f>SUM(F11:F13)</f>
        <v>0</v>
      </c>
      <c r="G14" s="4"/>
      <c r="H14" s="9">
        <f>SUM(H11:H13)</f>
        <v>9.85</v>
      </c>
      <c r="I14" s="9">
        <f>SUM(I11:I13)</f>
        <v>102</v>
      </c>
      <c r="J14" s="9">
        <f t="shared" ref="J14:K14" si="0">SUM(J11:J13)</f>
        <v>73.2</v>
      </c>
      <c r="K14" s="204">
        <f t="shared" si="0"/>
        <v>7.4314720812182751</v>
      </c>
    </row>
    <row r="15" spans="1:11" ht="14.25" customHeight="1" x14ac:dyDescent="0.25">
      <c r="A15" s="120"/>
      <c r="B15" s="121"/>
      <c r="C15" s="120"/>
      <c r="D15" s="120"/>
      <c r="E15" s="120"/>
      <c r="F15" s="120"/>
      <c r="G15" s="122"/>
      <c r="H15" s="120"/>
      <c r="I15" s="120"/>
      <c r="J15" s="120"/>
      <c r="K15" s="123"/>
    </row>
    <row r="16" spans="1:11" s="94" customFormat="1" ht="21" customHeight="1" x14ac:dyDescent="0.25">
      <c r="D16" s="200"/>
      <c r="E16" s="200"/>
      <c r="G16" s="107"/>
      <c r="H16" s="176" t="s">
        <v>130</v>
      </c>
      <c r="I16" s="176"/>
      <c r="J16" s="176"/>
      <c r="K16" s="176"/>
    </row>
    <row r="17" spans="1:11" s="108" customFormat="1" ht="34.5" customHeight="1" x14ac:dyDescent="0.25">
      <c r="A17" s="174" t="s">
        <v>22</v>
      </c>
      <c r="B17" s="174"/>
      <c r="C17" s="173" t="s">
        <v>145</v>
      </c>
      <c r="D17" s="173"/>
      <c r="E17" s="173"/>
      <c r="F17" s="173" t="s">
        <v>127</v>
      </c>
      <c r="G17" s="174"/>
      <c r="H17" s="174"/>
      <c r="I17" s="173" t="s">
        <v>128</v>
      </c>
      <c r="J17" s="174"/>
      <c r="K17" s="174"/>
    </row>
  </sheetData>
  <mergeCells count="25">
    <mergeCell ref="A5:K5"/>
    <mergeCell ref="A1:C1"/>
    <mergeCell ref="H1:K1"/>
    <mergeCell ref="A2:C2"/>
    <mergeCell ref="H2:K2"/>
    <mergeCell ref="A3:C3"/>
    <mergeCell ref="A6:H6"/>
    <mergeCell ref="A8:H8"/>
    <mergeCell ref="A9:A10"/>
    <mergeCell ref="B9:B10"/>
    <mergeCell ref="C9:C10"/>
    <mergeCell ref="D9:E9"/>
    <mergeCell ref="F9:G9"/>
    <mergeCell ref="H9:H10"/>
    <mergeCell ref="I9:I10"/>
    <mergeCell ref="J9:J10"/>
    <mergeCell ref="K9:K10"/>
    <mergeCell ref="I11:I13"/>
    <mergeCell ref="J11:J13"/>
    <mergeCell ref="K11:K13"/>
    <mergeCell ref="H16:K16"/>
    <mergeCell ref="A17:B17"/>
    <mergeCell ref="C17:E17"/>
    <mergeCell ref="F17:H17"/>
    <mergeCell ref="I17:K17"/>
  </mergeCells>
  <printOptions horizontalCentered="1"/>
  <pageMargins left="0.4" right="0.3" top="0.43" bottom="0.31" header="0.24" footer="0.2"/>
  <pageSetup paperSize="9" orientation="landscape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J29"/>
  <sheetViews>
    <sheetView topLeftCell="A10" workbookViewId="0">
      <selection activeCell="G11" sqref="G11"/>
    </sheetView>
  </sheetViews>
  <sheetFormatPr defaultColWidth="8.85546875" defaultRowHeight="15" x14ac:dyDescent="0.25"/>
  <cols>
    <col min="1" max="1" width="5.140625" style="100" bestFit="1" customWidth="1"/>
    <col min="2" max="2" width="18.85546875" style="93" customWidth="1"/>
    <col min="3" max="3" width="6.7109375" style="93" customWidth="1"/>
    <col min="4" max="4" width="25.7109375" style="93" customWidth="1"/>
    <col min="5" max="5" width="9.85546875" style="93" customWidth="1"/>
    <col min="6" max="6" width="26.140625" style="93" customWidth="1"/>
    <col min="7" max="7" width="13.140625" style="95" customWidth="1"/>
    <col min="8" max="8" width="10.140625" style="95" customWidth="1"/>
    <col min="9" max="9" width="11.7109375" style="95" customWidth="1"/>
    <col min="10" max="16384" width="8.85546875" style="93"/>
  </cols>
  <sheetData>
    <row r="1" spans="1:10" x14ac:dyDescent="0.25">
      <c r="A1" s="168" t="s">
        <v>0</v>
      </c>
      <c r="B1" s="168"/>
      <c r="C1" s="168"/>
      <c r="D1" s="168"/>
      <c r="E1" s="70"/>
    </row>
    <row r="2" spans="1:10" x14ac:dyDescent="0.25">
      <c r="A2" s="169" t="s">
        <v>75</v>
      </c>
      <c r="B2" s="169"/>
      <c r="C2" s="169"/>
      <c r="D2" s="169"/>
      <c r="E2" s="70"/>
    </row>
    <row r="3" spans="1:10" x14ac:dyDescent="0.25">
      <c r="A3" s="169" t="s">
        <v>76</v>
      </c>
      <c r="B3" s="169"/>
      <c r="C3" s="169"/>
      <c r="D3" s="169"/>
      <c r="E3" s="70"/>
      <c r="F3" s="70"/>
    </row>
    <row r="4" spans="1:10" x14ac:dyDescent="0.25">
      <c r="A4" s="99"/>
      <c r="B4" s="70"/>
      <c r="C4" s="70"/>
      <c r="D4" s="70"/>
      <c r="E4" s="70"/>
      <c r="F4" s="70"/>
    </row>
    <row r="5" spans="1:10" ht="38.25" customHeight="1" x14ac:dyDescent="0.25">
      <c r="A5" s="172" t="s">
        <v>194</v>
      </c>
      <c r="B5" s="172"/>
      <c r="C5" s="172"/>
      <c r="D5" s="172"/>
      <c r="E5" s="172"/>
      <c r="F5" s="172"/>
      <c r="G5" s="172"/>
      <c r="H5" s="172"/>
      <c r="I5" s="172"/>
    </row>
    <row r="6" spans="1:10" x14ac:dyDescent="0.25">
      <c r="A6" s="171"/>
      <c r="B6" s="171"/>
      <c r="C6" s="171"/>
      <c r="D6" s="171"/>
      <c r="E6" s="171"/>
      <c r="F6" s="171"/>
    </row>
    <row r="8" spans="1:10" ht="15" customHeight="1" x14ac:dyDescent="0.25">
      <c r="A8" s="170" t="s">
        <v>122</v>
      </c>
      <c r="B8" s="170" t="s">
        <v>77</v>
      </c>
      <c r="C8" s="170" t="s">
        <v>78</v>
      </c>
      <c r="D8" s="170" t="s">
        <v>79</v>
      </c>
      <c r="E8" s="170" t="s">
        <v>80</v>
      </c>
      <c r="F8" s="170" t="s">
        <v>81</v>
      </c>
      <c r="G8" s="170" t="s">
        <v>96</v>
      </c>
      <c r="H8" s="170"/>
      <c r="I8" s="170"/>
    </row>
    <row r="9" spans="1:10" x14ac:dyDescent="0.25">
      <c r="A9" s="170"/>
      <c r="B9" s="170"/>
      <c r="C9" s="170"/>
      <c r="D9" s="170"/>
      <c r="E9" s="170"/>
      <c r="F9" s="170"/>
      <c r="G9" s="170"/>
      <c r="H9" s="170"/>
      <c r="I9" s="170"/>
    </row>
    <row r="10" spans="1:10" ht="28.5" x14ac:dyDescent="0.25">
      <c r="A10" s="71" t="s">
        <v>82</v>
      </c>
      <c r="B10" s="71" t="s">
        <v>83</v>
      </c>
      <c r="C10" s="71" t="s">
        <v>84</v>
      </c>
      <c r="D10" s="71" t="s">
        <v>85</v>
      </c>
      <c r="E10" s="71" t="s">
        <v>86</v>
      </c>
      <c r="F10" s="71" t="s">
        <v>87</v>
      </c>
      <c r="G10" s="76" t="s">
        <v>97</v>
      </c>
      <c r="H10" s="96" t="s">
        <v>119</v>
      </c>
      <c r="I10" s="77" t="s">
        <v>120</v>
      </c>
    </row>
    <row r="11" spans="1:10" ht="19.5" x14ac:dyDescent="0.25">
      <c r="A11" s="71"/>
      <c r="B11" s="72" t="s">
        <v>133</v>
      </c>
      <c r="C11" s="71"/>
      <c r="D11" s="71"/>
      <c r="E11" s="71"/>
      <c r="F11" s="71"/>
      <c r="G11" s="101">
        <f>SUM(G12:G21)</f>
        <v>4214</v>
      </c>
      <c r="H11" s="101">
        <f>SUM(H12:H21)</f>
        <v>4300</v>
      </c>
      <c r="I11" s="77">
        <f>SUM(I12:I21)</f>
        <v>9.8000000000000007</v>
      </c>
      <c r="J11" s="95">
        <f>G11/H11*20</f>
        <v>19.600000000000001</v>
      </c>
    </row>
    <row r="12" spans="1:10" ht="31.5" customHeight="1" x14ac:dyDescent="0.25">
      <c r="A12" s="104">
        <v>1</v>
      </c>
      <c r="B12" s="73" t="s">
        <v>157</v>
      </c>
      <c r="C12" s="74" t="s">
        <v>88</v>
      </c>
      <c r="D12" s="74" t="s">
        <v>162</v>
      </c>
      <c r="E12" s="75" t="s">
        <v>90</v>
      </c>
      <c r="F12" s="75" t="s">
        <v>95</v>
      </c>
      <c r="G12" s="78">
        <f>430-(430*20%)</f>
        <v>344</v>
      </c>
      <c r="H12" s="78">
        <v>430</v>
      </c>
      <c r="I12" s="78">
        <f t="shared" ref="I12:I28" si="0">G12/H12</f>
        <v>0.8</v>
      </c>
    </row>
    <row r="13" spans="1:10" ht="31.5" customHeight="1" x14ac:dyDescent="0.25">
      <c r="A13" s="104">
        <v>2</v>
      </c>
      <c r="B13" s="73" t="s">
        <v>158</v>
      </c>
      <c r="C13" s="74" t="s">
        <v>91</v>
      </c>
      <c r="D13" s="74" t="s">
        <v>42</v>
      </c>
      <c r="E13" s="75" t="s">
        <v>90</v>
      </c>
      <c r="F13" s="75" t="s">
        <v>95</v>
      </c>
      <c r="G13" s="78">
        <v>430</v>
      </c>
      <c r="H13" s="78">
        <v>430</v>
      </c>
      <c r="I13" s="78">
        <f t="shared" ref="I13:I17" si="1">G13/H13</f>
        <v>1</v>
      </c>
    </row>
    <row r="14" spans="1:10" ht="31.5" customHeight="1" x14ac:dyDescent="0.25">
      <c r="A14" s="104">
        <v>3</v>
      </c>
      <c r="B14" s="73" t="s">
        <v>173</v>
      </c>
      <c r="C14" s="74" t="s">
        <v>88</v>
      </c>
      <c r="D14" s="74" t="s">
        <v>42</v>
      </c>
      <c r="E14" s="74" t="s">
        <v>89</v>
      </c>
      <c r="F14" s="74" t="s">
        <v>180</v>
      </c>
      <c r="G14" s="78">
        <v>430</v>
      </c>
      <c r="H14" s="78">
        <v>430</v>
      </c>
      <c r="I14" s="78">
        <f t="shared" si="1"/>
        <v>1</v>
      </c>
    </row>
    <row r="15" spans="1:10" ht="31.5" customHeight="1" x14ac:dyDescent="0.25">
      <c r="A15" s="104">
        <v>4</v>
      </c>
      <c r="B15" s="73" t="s">
        <v>174</v>
      </c>
      <c r="C15" s="74" t="s">
        <v>88</v>
      </c>
      <c r="D15" s="74" t="s">
        <v>42</v>
      </c>
      <c r="E15" s="74" t="s">
        <v>89</v>
      </c>
      <c r="F15" s="74" t="s">
        <v>143</v>
      </c>
      <c r="G15" s="78">
        <v>430</v>
      </c>
      <c r="H15" s="78">
        <v>430</v>
      </c>
      <c r="I15" s="78">
        <f t="shared" si="1"/>
        <v>1</v>
      </c>
    </row>
    <row r="16" spans="1:10" ht="31.5" customHeight="1" x14ac:dyDescent="0.25">
      <c r="A16" s="104">
        <v>5</v>
      </c>
      <c r="B16" s="73" t="s">
        <v>175</v>
      </c>
      <c r="C16" s="74" t="s">
        <v>88</v>
      </c>
      <c r="D16" s="74" t="s">
        <v>42</v>
      </c>
      <c r="E16" s="75" t="s">
        <v>90</v>
      </c>
      <c r="F16" s="75" t="s">
        <v>95</v>
      </c>
      <c r="G16" s="78">
        <v>430</v>
      </c>
      <c r="H16" s="78">
        <v>430</v>
      </c>
      <c r="I16" s="78">
        <f t="shared" si="1"/>
        <v>1</v>
      </c>
    </row>
    <row r="17" spans="1:9" ht="31.5" customHeight="1" x14ac:dyDescent="0.25">
      <c r="A17" s="104">
        <v>6</v>
      </c>
      <c r="B17" s="73" t="s">
        <v>166</v>
      </c>
      <c r="C17" s="74" t="s">
        <v>91</v>
      </c>
      <c r="D17" s="74" t="s">
        <v>42</v>
      </c>
      <c r="E17" s="75" t="s">
        <v>90</v>
      </c>
      <c r="F17" s="75" t="s">
        <v>95</v>
      </c>
      <c r="G17" s="78">
        <v>430</v>
      </c>
      <c r="H17" s="78">
        <v>430</v>
      </c>
      <c r="I17" s="78">
        <f t="shared" si="1"/>
        <v>1</v>
      </c>
    </row>
    <row r="18" spans="1:9" ht="33" customHeight="1" x14ac:dyDescent="0.25">
      <c r="A18" s="104">
        <v>7</v>
      </c>
      <c r="B18" s="73" t="s">
        <v>159</v>
      </c>
      <c r="C18" s="74" t="s">
        <v>88</v>
      </c>
      <c r="D18" s="74" t="s">
        <v>42</v>
      </c>
      <c r="E18" s="75" t="s">
        <v>90</v>
      </c>
      <c r="F18" s="75" t="s">
        <v>95</v>
      </c>
      <c r="G18" s="78">
        <v>430</v>
      </c>
      <c r="H18" s="78">
        <v>430</v>
      </c>
      <c r="I18" s="78">
        <f t="shared" si="0"/>
        <v>1</v>
      </c>
    </row>
    <row r="19" spans="1:9" ht="33" customHeight="1" x14ac:dyDescent="0.25">
      <c r="A19" s="104">
        <v>8</v>
      </c>
      <c r="B19" s="73" t="s">
        <v>176</v>
      </c>
      <c r="C19" s="74" t="s">
        <v>88</v>
      </c>
      <c r="D19" s="74" t="s">
        <v>42</v>
      </c>
      <c r="E19" s="75" t="s">
        <v>90</v>
      </c>
      <c r="F19" s="75" t="s">
        <v>181</v>
      </c>
      <c r="G19" s="78">
        <v>430</v>
      </c>
      <c r="H19" s="78">
        <v>430</v>
      </c>
      <c r="I19" s="78">
        <f t="shared" si="0"/>
        <v>1</v>
      </c>
    </row>
    <row r="20" spans="1:9" ht="33" customHeight="1" x14ac:dyDescent="0.25">
      <c r="A20" s="104">
        <v>9</v>
      </c>
      <c r="B20" s="73" t="s">
        <v>160</v>
      </c>
      <c r="C20" s="74" t="s">
        <v>88</v>
      </c>
      <c r="D20" s="74" t="s">
        <v>42</v>
      </c>
      <c r="E20" s="75" t="s">
        <v>90</v>
      </c>
      <c r="F20" s="75" t="s">
        <v>95</v>
      </c>
      <c r="G20" s="78">
        <v>430</v>
      </c>
      <c r="H20" s="78">
        <v>430</v>
      </c>
      <c r="I20" s="78">
        <f t="shared" si="0"/>
        <v>1</v>
      </c>
    </row>
    <row r="21" spans="1:9" ht="33" customHeight="1" x14ac:dyDescent="0.25">
      <c r="A21" s="104">
        <v>10</v>
      </c>
      <c r="B21" s="194" t="s">
        <v>161</v>
      </c>
      <c r="C21" s="74" t="s">
        <v>88</v>
      </c>
      <c r="D21" s="74" t="s">
        <v>42</v>
      </c>
      <c r="E21" s="75" t="s">
        <v>90</v>
      </c>
      <c r="F21" s="75" t="s">
        <v>95</v>
      </c>
      <c r="G21" s="78">
        <v>430</v>
      </c>
      <c r="H21" s="78">
        <v>430</v>
      </c>
      <c r="I21" s="78">
        <f t="shared" si="0"/>
        <v>1</v>
      </c>
    </row>
    <row r="22" spans="1:9" ht="18.75" customHeight="1" x14ac:dyDescent="0.25">
      <c r="A22" s="75"/>
      <c r="B22" s="72" t="s">
        <v>137</v>
      </c>
      <c r="C22" s="74"/>
      <c r="D22" s="74"/>
      <c r="E22" s="75"/>
      <c r="F22" s="75"/>
      <c r="G22" s="102">
        <f>SUM(G23:G26)</f>
        <v>0</v>
      </c>
      <c r="H22" s="102">
        <f>SUM(H23:H26)</f>
        <v>1800</v>
      </c>
      <c r="I22" s="102">
        <f>SUM(I23:I26)</f>
        <v>0</v>
      </c>
    </row>
    <row r="23" spans="1:9" ht="32.25" customHeight="1" x14ac:dyDescent="0.25">
      <c r="A23" s="104">
        <v>1</v>
      </c>
      <c r="B23" s="73" t="s">
        <v>146</v>
      </c>
      <c r="C23" s="74" t="s">
        <v>91</v>
      </c>
      <c r="D23" s="74" t="s">
        <v>163</v>
      </c>
      <c r="E23" s="75" t="s">
        <v>90</v>
      </c>
      <c r="F23" s="75" t="s">
        <v>147</v>
      </c>
      <c r="G23" s="198"/>
      <c r="H23" s="78">
        <v>450</v>
      </c>
      <c r="I23" s="126">
        <f t="shared" si="0"/>
        <v>0</v>
      </c>
    </row>
    <row r="24" spans="1:9" ht="30.75" customHeight="1" x14ac:dyDescent="0.25">
      <c r="A24" s="104">
        <f>A23+1</f>
        <v>2</v>
      </c>
      <c r="B24" s="73" t="s">
        <v>164</v>
      </c>
      <c r="C24" s="74" t="s">
        <v>88</v>
      </c>
      <c r="D24" s="74" t="s">
        <v>93</v>
      </c>
      <c r="E24" s="75" t="s">
        <v>90</v>
      </c>
      <c r="F24" s="75" t="s">
        <v>165</v>
      </c>
      <c r="G24" s="198"/>
      <c r="H24" s="78">
        <v>450</v>
      </c>
      <c r="I24" s="126">
        <f t="shared" si="0"/>
        <v>0</v>
      </c>
    </row>
    <row r="25" spans="1:9" ht="27.75" customHeight="1" x14ac:dyDescent="0.25">
      <c r="A25" s="104">
        <f t="shared" ref="A25:A26" si="2">A24+1</f>
        <v>3</v>
      </c>
      <c r="B25" s="73" t="s">
        <v>138</v>
      </c>
      <c r="C25" s="74" t="s">
        <v>88</v>
      </c>
      <c r="D25" s="74" t="s">
        <v>93</v>
      </c>
      <c r="E25" s="74" t="s">
        <v>89</v>
      </c>
      <c r="F25" s="74" t="s">
        <v>141</v>
      </c>
      <c r="G25" s="198"/>
      <c r="H25" s="78">
        <v>450</v>
      </c>
      <c r="I25" s="126">
        <f t="shared" si="0"/>
        <v>0</v>
      </c>
    </row>
    <row r="26" spans="1:9" ht="33" customHeight="1" x14ac:dyDescent="0.25">
      <c r="A26" s="104">
        <f t="shared" si="2"/>
        <v>4</v>
      </c>
      <c r="B26" s="73" t="s">
        <v>158</v>
      </c>
      <c r="C26" s="74" t="s">
        <v>91</v>
      </c>
      <c r="D26" s="74" t="s">
        <v>94</v>
      </c>
      <c r="E26" s="75" t="s">
        <v>90</v>
      </c>
      <c r="F26" s="75" t="s">
        <v>95</v>
      </c>
      <c r="G26" s="198"/>
      <c r="H26" s="78">
        <v>450</v>
      </c>
      <c r="I26" s="126">
        <f t="shared" si="0"/>
        <v>0</v>
      </c>
    </row>
    <row r="27" spans="1:9" ht="18.75" customHeight="1" x14ac:dyDescent="0.25">
      <c r="A27" s="75"/>
      <c r="B27" s="72" t="s">
        <v>136</v>
      </c>
      <c r="C27" s="74"/>
      <c r="D27" s="74"/>
      <c r="E27" s="75"/>
      <c r="F27" s="75"/>
      <c r="G27" s="102">
        <f>SUM(G28:G29)</f>
        <v>0</v>
      </c>
      <c r="H27" s="102">
        <f t="shared" ref="H27:I27" si="3">SUM(H28:H29)</f>
        <v>900</v>
      </c>
      <c r="I27" s="102">
        <f t="shared" si="3"/>
        <v>0</v>
      </c>
    </row>
    <row r="28" spans="1:9" ht="40.5" customHeight="1" x14ac:dyDescent="0.25">
      <c r="A28" s="104">
        <v>1</v>
      </c>
      <c r="B28" s="73" t="s">
        <v>155</v>
      </c>
      <c r="C28" s="74" t="s">
        <v>88</v>
      </c>
      <c r="D28" s="74" t="s">
        <v>92</v>
      </c>
      <c r="E28" s="74" t="s">
        <v>89</v>
      </c>
      <c r="F28" s="74" t="s">
        <v>156</v>
      </c>
      <c r="G28" s="198"/>
      <c r="H28" s="78">
        <v>450</v>
      </c>
      <c r="I28" s="126">
        <f t="shared" si="0"/>
        <v>0</v>
      </c>
    </row>
    <row r="29" spans="1:9" ht="31.5" x14ac:dyDescent="0.25">
      <c r="A29" s="104">
        <f>A28+1</f>
        <v>2</v>
      </c>
      <c r="B29" s="73" t="s">
        <v>167</v>
      </c>
      <c r="C29" s="74" t="s">
        <v>91</v>
      </c>
      <c r="D29" s="74" t="s">
        <v>92</v>
      </c>
      <c r="E29" s="129" t="s">
        <v>89</v>
      </c>
      <c r="F29" s="130" t="s">
        <v>168</v>
      </c>
      <c r="G29" s="198"/>
      <c r="H29" s="78">
        <v>450</v>
      </c>
      <c r="I29" s="126">
        <f t="shared" ref="I29" si="4">G29/H29</f>
        <v>0</v>
      </c>
    </row>
  </sheetData>
  <mergeCells count="12">
    <mergeCell ref="F8:F9"/>
    <mergeCell ref="G8:I9"/>
    <mergeCell ref="A1:D1"/>
    <mergeCell ref="A2:D2"/>
    <mergeCell ref="A3:D3"/>
    <mergeCell ref="A5:I5"/>
    <mergeCell ref="A6:F6"/>
    <mergeCell ref="A8:A9"/>
    <mergeCell ref="B8:B9"/>
    <mergeCell ref="C8:C9"/>
    <mergeCell ref="D8:D9"/>
    <mergeCell ref="E8:E9"/>
  </mergeCells>
  <pageMargins left="0.34" right="0.3" top="0.52" bottom="0.75" header="0.3" footer="0.3"/>
  <pageSetup paperSize="9" scale="76" orientation="portrait" verticalDpi="0" r:id="rId1"/>
  <legacy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17"/>
  <sheetViews>
    <sheetView zoomScaleNormal="100" workbookViewId="0">
      <selection activeCell="L12" sqref="L12"/>
    </sheetView>
  </sheetViews>
  <sheetFormatPr defaultRowHeight="15" x14ac:dyDescent="0.25"/>
  <cols>
    <col min="1" max="1" width="4.140625" style="118" customWidth="1"/>
    <col min="2" max="2" width="26" style="119" customWidth="1"/>
    <col min="3" max="3" width="11.42578125" style="103" customWidth="1"/>
    <col min="4" max="4" width="11" style="103" customWidth="1"/>
    <col min="5" max="5" width="12" style="103" customWidth="1"/>
    <col min="6" max="6" width="13.7109375" style="118" customWidth="1"/>
    <col min="7" max="7" width="10" style="103" customWidth="1"/>
    <col min="8" max="8" width="12.42578125" style="103" customWidth="1"/>
    <col min="9" max="10" width="12.85546875" style="103" customWidth="1"/>
    <col min="11" max="11" width="13" style="103" customWidth="1"/>
    <col min="12" max="16384" width="9.140625" style="103"/>
  </cols>
  <sheetData>
    <row r="1" spans="1:11" ht="13.5" customHeight="1" x14ac:dyDescent="0.25">
      <c r="A1" s="177" t="s">
        <v>27</v>
      </c>
      <c r="B1" s="177"/>
      <c r="C1" s="177"/>
      <c r="D1" s="106"/>
      <c r="E1" s="106"/>
      <c r="F1" s="106"/>
      <c r="G1" s="106"/>
      <c r="H1" s="175" t="s">
        <v>37</v>
      </c>
      <c r="I1" s="175"/>
      <c r="J1" s="175"/>
      <c r="K1" s="175"/>
    </row>
    <row r="2" spans="1:11" ht="13.5" customHeight="1" x14ac:dyDescent="0.25">
      <c r="A2" s="175" t="s">
        <v>26</v>
      </c>
      <c r="B2" s="175"/>
      <c r="C2" s="175"/>
      <c r="D2" s="106"/>
      <c r="E2" s="106"/>
      <c r="F2" s="106"/>
      <c r="G2" s="106"/>
      <c r="H2" s="175" t="s">
        <v>21</v>
      </c>
      <c r="I2" s="175"/>
      <c r="J2" s="175"/>
      <c r="K2" s="175"/>
    </row>
    <row r="3" spans="1:11" ht="13.5" customHeight="1" x14ac:dyDescent="0.25">
      <c r="A3" s="175" t="s">
        <v>1</v>
      </c>
      <c r="B3" s="175"/>
      <c r="C3" s="175"/>
      <c r="D3" s="47"/>
      <c r="E3" s="47"/>
      <c r="F3" s="32"/>
      <c r="G3" s="47"/>
      <c r="H3" s="47"/>
      <c r="I3" s="47"/>
      <c r="J3" s="47"/>
      <c r="K3" s="47"/>
    </row>
    <row r="4" spans="1:11" ht="11.25" customHeight="1" x14ac:dyDescent="0.25">
      <c r="A4" s="97"/>
      <c r="B4" s="63"/>
      <c r="C4" s="64"/>
      <c r="D4" s="64"/>
      <c r="E4" s="64"/>
      <c r="F4" s="97"/>
      <c r="G4" s="64"/>
      <c r="H4" s="64"/>
    </row>
    <row r="5" spans="1:11" ht="45.75" customHeight="1" x14ac:dyDescent="0.25">
      <c r="A5" s="164" t="s">
        <v>171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</row>
    <row r="6" spans="1:11" ht="6" customHeight="1" x14ac:dyDescent="0.25">
      <c r="A6" s="153"/>
      <c r="B6" s="152"/>
      <c r="C6" s="152"/>
      <c r="D6" s="152"/>
      <c r="E6" s="152"/>
      <c r="F6" s="152"/>
      <c r="G6" s="152"/>
      <c r="H6" s="152"/>
    </row>
    <row r="7" spans="1:11" ht="8.25" customHeight="1" x14ac:dyDescent="0.25">
      <c r="A7" s="115"/>
      <c r="B7" s="116"/>
      <c r="C7" s="105"/>
      <c r="D7" s="105"/>
      <c r="E7" s="105"/>
      <c r="F7" s="115"/>
      <c r="G7" s="117"/>
      <c r="H7" s="105"/>
    </row>
    <row r="8" spans="1:11" ht="25.5" customHeight="1" x14ac:dyDescent="0.25">
      <c r="A8" s="156" t="s">
        <v>170</v>
      </c>
      <c r="B8" s="156"/>
      <c r="C8" s="156"/>
      <c r="D8" s="156"/>
      <c r="E8" s="156"/>
      <c r="F8" s="156"/>
      <c r="G8" s="156"/>
      <c r="H8" s="156"/>
    </row>
    <row r="9" spans="1:11" ht="40.5" customHeight="1" x14ac:dyDescent="0.25">
      <c r="A9" s="157" t="s">
        <v>3</v>
      </c>
      <c r="B9" s="159" t="s">
        <v>42</v>
      </c>
      <c r="C9" s="159" t="s">
        <v>70</v>
      </c>
      <c r="D9" s="163" t="s">
        <v>116</v>
      </c>
      <c r="E9" s="163"/>
      <c r="F9" s="161" t="s">
        <v>126</v>
      </c>
      <c r="G9" s="162"/>
      <c r="H9" s="163" t="s">
        <v>71</v>
      </c>
      <c r="I9" s="163" t="s">
        <v>123</v>
      </c>
      <c r="J9" s="163" t="s">
        <v>124</v>
      </c>
      <c r="K9" s="163" t="s">
        <v>125</v>
      </c>
    </row>
    <row r="10" spans="1:11" ht="47.25" customHeight="1" x14ac:dyDescent="0.25">
      <c r="A10" s="158"/>
      <c r="B10" s="160"/>
      <c r="C10" s="160"/>
      <c r="D10" s="92" t="s">
        <v>117</v>
      </c>
      <c r="E10" s="92" t="s">
        <v>121</v>
      </c>
      <c r="F10" s="98" t="s">
        <v>50</v>
      </c>
      <c r="G10" s="83" t="s">
        <v>45</v>
      </c>
      <c r="H10" s="163"/>
      <c r="I10" s="163"/>
      <c r="J10" s="163"/>
      <c r="K10" s="163"/>
    </row>
    <row r="11" spans="1:11" ht="54" customHeight="1" x14ac:dyDescent="0.25">
      <c r="A11" s="13">
        <v>1</v>
      </c>
      <c r="B11" s="109" t="s">
        <v>169</v>
      </c>
      <c r="C11" s="110">
        <f>'GV 2022-2023'!A21</f>
        <v>10</v>
      </c>
      <c r="D11" s="111">
        <f>'GV 2022-2023'!G11</f>
        <v>4214</v>
      </c>
      <c r="E11" s="111">
        <v>430</v>
      </c>
      <c r="F11" s="199"/>
      <c r="G11" s="112"/>
      <c r="H11" s="110">
        <f>'GV 2022-2023'!I11</f>
        <v>9.8000000000000007</v>
      </c>
      <c r="I11" s="178">
        <v>85</v>
      </c>
      <c r="J11" s="178">
        <v>61.8</v>
      </c>
      <c r="K11" s="180">
        <f>J11/H14</f>
        <v>6.3061224489795915</v>
      </c>
    </row>
    <row r="12" spans="1:11" ht="61.5" customHeight="1" x14ac:dyDescent="0.25">
      <c r="A12" s="13">
        <v>2</v>
      </c>
      <c r="B12" s="114" t="s">
        <v>150</v>
      </c>
      <c r="C12" s="110">
        <f>'GV 2022-2023'!A26</f>
        <v>4</v>
      </c>
      <c r="D12" s="111"/>
      <c r="E12" s="111">
        <v>450</v>
      </c>
      <c r="F12" s="199">
        <f>'GV 2022-2023'!G22</f>
        <v>0</v>
      </c>
      <c r="G12" s="112"/>
      <c r="H12" s="110">
        <f>ROUND(F12/E12,1)</f>
        <v>0</v>
      </c>
      <c r="I12" s="182"/>
      <c r="J12" s="182"/>
      <c r="K12" s="183"/>
    </row>
    <row r="13" spans="1:11" ht="48" customHeight="1" x14ac:dyDescent="0.25">
      <c r="A13" s="13">
        <v>3</v>
      </c>
      <c r="B13" s="114" t="s">
        <v>151</v>
      </c>
      <c r="C13" s="110">
        <f>'GV 2022-2023'!A29</f>
        <v>2</v>
      </c>
      <c r="D13" s="111"/>
      <c r="E13" s="111">
        <v>450</v>
      </c>
      <c r="F13" s="199">
        <f>'GV 2022-2023'!G27</f>
        <v>0</v>
      </c>
      <c r="G13" s="112"/>
      <c r="H13" s="110">
        <f>ROUND(F13/E13,1)</f>
        <v>0</v>
      </c>
      <c r="I13" s="179"/>
      <c r="J13" s="179"/>
      <c r="K13" s="181"/>
    </row>
    <row r="14" spans="1:11" ht="31.5" customHeight="1" x14ac:dyDescent="0.25">
      <c r="A14" s="9"/>
      <c r="B14" s="3" t="s">
        <v>2</v>
      </c>
      <c r="C14" s="9">
        <f>SUM(C11:C13)</f>
        <v>16</v>
      </c>
      <c r="D14" s="113"/>
      <c r="E14" s="113"/>
      <c r="F14" s="125">
        <f>SUM(F11:F13)</f>
        <v>0</v>
      </c>
      <c r="G14" s="4"/>
      <c r="H14" s="9">
        <f>SUM(H11:H13)</f>
        <v>9.8000000000000007</v>
      </c>
      <c r="I14" s="9">
        <f t="shared" ref="I14:J14" si="0">SUM(I11:I13)</f>
        <v>85</v>
      </c>
      <c r="J14" s="9">
        <f t="shared" si="0"/>
        <v>61.8</v>
      </c>
      <c r="K14" s="124">
        <f>SUM(K11:K13)</f>
        <v>6.3061224489795915</v>
      </c>
    </row>
    <row r="15" spans="1:11" ht="14.25" customHeight="1" x14ac:dyDescent="0.25">
      <c r="A15" s="120"/>
      <c r="B15" s="121"/>
      <c r="C15" s="120"/>
      <c r="D15" s="120"/>
      <c r="E15" s="120"/>
      <c r="F15" s="120"/>
      <c r="G15" s="122"/>
      <c r="H15" s="120"/>
      <c r="I15" s="120"/>
      <c r="J15" s="120"/>
      <c r="K15" s="123"/>
    </row>
    <row r="16" spans="1:11" s="94" customFormat="1" ht="21" customHeight="1" x14ac:dyDescent="0.25">
      <c r="G16" s="107"/>
      <c r="H16" s="176" t="s">
        <v>198</v>
      </c>
      <c r="I16" s="176"/>
      <c r="J16" s="176"/>
      <c r="K16" s="176"/>
    </row>
    <row r="17" spans="1:11" s="108" customFormat="1" ht="34.5" customHeight="1" x14ac:dyDescent="0.25">
      <c r="A17" s="174" t="s">
        <v>22</v>
      </c>
      <c r="B17" s="174"/>
      <c r="C17" s="173" t="s">
        <v>145</v>
      </c>
      <c r="D17" s="173"/>
      <c r="E17" s="173"/>
      <c r="F17" s="173" t="s">
        <v>127</v>
      </c>
      <c r="G17" s="174"/>
      <c r="H17" s="174"/>
      <c r="I17" s="173" t="s">
        <v>128</v>
      </c>
      <c r="J17" s="174"/>
      <c r="K17" s="174"/>
    </row>
  </sheetData>
  <mergeCells count="25">
    <mergeCell ref="A5:K5"/>
    <mergeCell ref="A1:C1"/>
    <mergeCell ref="H1:K1"/>
    <mergeCell ref="A2:C2"/>
    <mergeCell ref="H2:K2"/>
    <mergeCell ref="A3:C3"/>
    <mergeCell ref="A6:H6"/>
    <mergeCell ref="A8:H8"/>
    <mergeCell ref="A9:A10"/>
    <mergeCell ref="B9:B10"/>
    <mergeCell ref="C9:C10"/>
    <mergeCell ref="D9:E9"/>
    <mergeCell ref="F9:G9"/>
    <mergeCell ref="H9:H10"/>
    <mergeCell ref="I9:I10"/>
    <mergeCell ref="J9:J10"/>
    <mergeCell ref="K9:K10"/>
    <mergeCell ref="I11:I13"/>
    <mergeCell ref="J11:J13"/>
    <mergeCell ref="K11:K13"/>
    <mergeCell ref="H16:K16"/>
    <mergeCell ref="A17:B17"/>
    <mergeCell ref="C17:E17"/>
    <mergeCell ref="F17:H17"/>
    <mergeCell ref="I17:K17"/>
  </mergeCells>
  <printOptions horizontalCentered="1"/>
  <pageMargins left="0.4" right="0.3" top="0.43" bottom="0.31" header="0.24" footer="0.2"/>
  <pageSetup paperSize="9" orientation="landscape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K13"/>
  <sheetViews>
    <sheetView topLeftCell="A4" workbookViewId="0">
      <selection activeCell="J11" sqref="J11:J12"/>
    </sheetView>
  </sheetViews>
  <sheetFormatPr defaultRowHeight="16.5" x14ac:dyDescent="0.25"/>
  <cols>
    <col min="1" max="1" width="5.28515625" style="47" customWidth="1"/>
    <col min="2" max="2" width="31.5703125" style="47" customWidth="1"/>
    <col min="3" max="3" width="12.7109375" style="47" customWidth="1"/>
    <col min="4" max="4" width="11.42578125" style="47" customWidth="1"/>
    <col min="5" max="5" width="16.7109375" style="47" customWidth="1"/>
    <col min="6" max="6" width="14.28515625" style="32" customWidth="1"/>
    <col min="7" max="7" width="12.7109375" style="32" customWidth="1"/>
    <col min="8" max="8" width="12.140625" style="47" customWidth="1"/>
    <col min="9" max="9" width="11" style="47" customWidth="1"/>
    <col min="10" max="10" width="11.5703125" style="47" customWidth="1"/>
    <col min="11" max="12" width="14.42578125" style="47" customWidth="1"/>
    <col min="13" max="16384" width="9.140625" style="47"/>
  </cols>
  <sheetData>
    <row r="7" spans="1:11" ht="33" customHeight="1" x14ac:dyDescent="0.25">
      <c r="A7" s="159" t="s">
        <v>54</v>
      </c>
      <c r="B7" s="163" t="s">
        <v>57</v>
      </c>
      <c r="C7" s="163"/>
      <c r="D7" s="161" t="s">
        <v>58</v>
      </c>
      <c r="E7" s="162"/>
      <c r="F7" s="162"/>
      <c r="G7" s="162"/>
      <c r="H7" s="161" t="s">
        <v>63</v>
      </c>
      <c r="I7" s="193"/>
      <c r="J7" s="159" t="s">
        <v>67</v>
      </c>
      <c r="K7" s="159" t="s">
        <v>52</v>
      </c>
    </row>
    <row r="8" spans="1:11" ht="25.5" customHeight="1" x14ac:dyDescent="0.25">
      <c r="A8" s="184"/>
      <c r="B8" s="185" t="s">
        <v>42</v>
      </c>
      <c r="C8" s="159" t="s">
        <v>4</v>
      </c>
      <c r="D8" s="163" t="s">
        <v>60</v>
      </c>
      <c r="E8" s="163"/>
      <c r="F8" s="163"/>
      <c r="G8" s="51"/>
      <c r="H8" s="159" t="s">
        <v>64</v>
      </c>
      <c r="I8" s="159" t="s">
        <v>65</v>
      </c>
      <c r="J8" s="184"/>
      <c r="K8" s="184"/>
    </row>
    <row r="9" spans="1:11" ht="44.25" customHeight="1" x14ac:dyDescent="0.25">
      <c r="A9" s="184"/>
      <c r="B9" s="186"/>
      <c r="C9" s="184"/>
      <c r="D9" s="190" t="s">
        <v>61</v>
      </c>
      <c r="E9" s="191"/>
      <c r="F9" s="192"/>
      <c r="G9" s="159" t="s">
        <v>66</v>
      </c>
      <c r="H9" s="184"/>
      <c r="I9" s="184"/>
      <c r="J9" s="184"/>
      <c r="K9" s="184"/>
    </row>
    <row r="10" spans="1:11" ht="54" customHeight="1" x14ac:dyDescent="0.25">
      <c r="A10" s="160"/>
      <c r="B10" s="187"/>
      <c r="C10" s="160"/>
      <c r="D10" s="25" t="s">
        <v>53</v>
      </c>
      <c r="E10" s="25" t="s">
        <v>59</v>
      </c>
      <c r="F10" s="25" t="s">
        <v>62</v>
      </c>
      <c r="G10" s="160"/>
      <c r="H10" s="160"/>
      <c r="I10" s="160"/>
      <c r="J10" s="160"/>
      <c r="K10" s="160"/>
    </row>
    <row r="11" spans="1:11" ht="29.25" customHeight="1" x14ac:dyDescent="0.25">
      <c r="A11" s="48" t="s">
        <v>55</v>
      </c>
      <c r="B11" s="50" t="s">
        <v>31</v>
      </c>
      <c r="C11" s="27">
        <v>206</v>
      </c>
      <c r="D11" s="27">
        <v>430</v>
      </c>
      <c r="E11" s="27">
        <f>54*2</f>
        <v>108</v>
      </c>
      <c r="F11" s="27">
        <f>D11+E11</f>
        <v>538</v>
      </c>
      <c r="G11" s="27">
        <f>F11*1.5</f>
        <v>807</v>
      </c>
      <c r="H11" s="52">
        <v>160359</v>
      </c>
      <c r="I11" s="27">
        <f>ROUND(H11/C11,1)</f>
        <v>778.4</v>
      </c>
      <c r="J11" s="188"/>
      <c r="K11" s="49"/>
    </row>
    <row r="12" spans="1:11" ht="28.5" customHeight="1" x14ac:dyDescent="0.25">
      <c r="A12" s="48" t="s">
        <v>56</v>
      </c>
      <c r="B12" s="50" t="s">
        <v>32</v>
      </c>
      <c r="C12" s="27">
        <v>124</v>
      </c>
      <c r="D12" s="27"/>
      <c r="E12" s="27"/>
      <c r="F12" s="27"/>
      <c r="G12" s="27"/>
      <c r="H12" s="52">
        <v>25090</v>
      </c>
      <c r="I12" s="49"/>
      <c r="J12" s="189"/>
      <c r="K12" s="49"/>
    </row>
    <row r="13" spans="1:11" ht="21.75" customHeight="1" x14ac:dyDescent="0.25"/>
  </sheetData>
  <mergeCells count="14">
    <mergeCell ref="J11:J12"/>
    <mergeCell ref="D7:G7"/>
    <mergeCell ref="D8:F8"/>
    <mergeCell ref="G9:G10"/>
    <mergeCell ref="D9:F9"/>
    <mergeCell ref="H7:I7"/>
    <mergeCell ref="I8:I10"/>
    <mergeCell ref="H8:H10"/>
    <mergeCell ref="A7:A10"/>
    <mergeCell ref="B8:B10"/>
    <mergeCell ref="C8:C10"/>
    <mergeCell ref="J7:J10"/>
    <mergeCell ref="K7:K10"/>
    <mergeCell ref="B7:C7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4</vt:i4>
      </vt:variant>
    </vt:vector>
  </HeadingPairs>
  <TitlesOfParts>
    <vt:vector size="16" baseType="lpstr">
      <vt:lpstr>thuyết minh 2017</vt:lpstr>
      <vt:lpstr>Sheet2</vt:lpstr>
      <vt:lpstr>2019(DL)</vt:lpstr>
      <vt:lpstr>2020(DL)</vt:lpstr>
      <vt:lpstr>2021(DL)</vt:lpstr>
      <vt:lpstr> GV 2020-2021</vt:lpstr>
      <vt:lpstr>2020-2021 (QT Mạng MT) in</vt:lpstr>
      <vt:lpstr>GV 2021-2022</vt:lpstr>
      <vt:lpstr>2021-2022 (QT Mạng MT) in</vt:lpstr>
      <vt:lpstr>GV 2022-2023</vt:lpstr>
      <vt:lpstr>2021-2022 (QTM) in</vt:lpstr>
      <vt:lpstr>Sheet3</vt:lpstr>
      <vt:lpstr>' GV 2020-2021'!Print_Area</vt:lpstr>
      <vt:lpstr>'2020(DL)'!Print_Area</vt:lpstr>
      <vt:lpstr>'GV 2021-2022'!Print_Area</vt:lpstr>
      <vt:lpstr>'GV 2022-2023'!Print_Area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Yen_TC</cp:lastModifiedBy>
  <cp:lastPrinted>2024-01-10T07:01:51Z</cp:lastPrinted>
  <dcterms:created xsi:type="dcterms:W3CDTF">2020-10-01T00:09:58Z</dcterms:created>
  <dcterms:modified xsi:type="dcterms:W3CDTF">2024-02-20T03:34:39Z</dcterms:modified>
</cp:coreProperties>
</file>