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NOI DUNG HOP KHOA THU 6\"/>
    </mc:Choice>
  </mc:AlternateContent>
  <bookViews>
    <workbookView xWindow="0" yWindow="0" windowWidth="20400" windowHeight="7200" activeTab="3"/>
  </bookViews>
  <sheets>
    <sheet name="Diem" sheetId="2" r:id="rId1"/>
    <sheet name="HK1" sheetId="4" r:id="rId2"/>
    <sheet name="HK2" sheetId="1" r:id="rId3"/>
    <sheet name="NH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3" l="1"/>
  <c r="H13" i="3"/>
  <c r="H14" i="3"/>
  <c r="H11" i="3"/>
  <c r="H12" i="3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10" i="4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10" i="1"/>
  <c r="K21" i="1"/>
  <c r="K22" i="1"/>
  <c r="K23" i="1"/>
  <c r="K24" i="1"/>
  <c r="K20" i="1"/>
  <c r="K15" i="1"/>
  <c r="I11" i="4"/>
  <c r="I12" i="4"/>
  <c r="I13" i="4"/>
  <c r="K11" i="1"/>
  <c r="K10" i="1"/>
  <c r="K18" i="1"/>
  <c r="K17" i="1"/>
  <c r="K16" i="1"/>
  <c r="K12" i="1"/>
  <c r="K13" i="1"/>
  <c r="K14" i="1"/>
  <c r="I14" i="1"/>
  <c r="G14" i="1"/>
  <c r="E14" i="1"/>
  <c r="G10" i="4" l="1"/>
  <c r="I24" i="4"/>
  <c r="I23" i="4"/>
  <c r="I10" i="4"/>
  <c r="I14" i="4"/>
  <c r="I15" i="4"/>
  <c r="I16" i="4"/>
  <c r="I17" i="4"/>
  <c r="I18" i="4"/>
  <c r="I19" i="4"/>
  <c r="I20" i="4"/>
  <c r="I22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Q14" i="4"/>
  <c r="F14" i="3" l="1"/>
  <c r="P14" i="1" l="1"/>
  <c r="G14" i="3" s="1"/>
  <c r="M12" i="1"/>
  <c r="M13" i="1"/>
  <c r="M15" i="1"/>
  <c r="M16" i="1"/>
  <c r="M17" i="1"/>
  <c r="M18" i="1"/>
  <c r="M19" i="1"/>
  <c r="M20" i="1"/>
  <c r="M21" i="1"/>
  <c r="M22" i="1"/>
  <c r="M23" i="1"/>
  <c r="M24" i="1"/>
  <c r="I12" i="1"/>
  <c r="I13" i="1"/>
  <c r="I15" i="1"/>
  <c r="I16" i="1"/>
  <c r="I17" i="1"/>
  <c r="I18" i="1"/>
  <c r="I20" i="1"/>
  <c r="I21" i="1"/>
  <c r="I22" i="1"/>
  <c r="I23" i="1"/>
  <c r="I24" i="1"/>
  <c r="G12" i="1"/>
  <c r="G13" i="1"/>
  <c r="G15" i="1"/>
  <c r="G16" i="1"/>
  <c r="G17" i="1"/>
  <c r="G18" i="1"/>
  <c r="G20" i="1"/>
  <c r="G21" i="1"/>
  <c r="G22" i="1"/>
  <c r="G23" i="1"/>
  <c r="G24" i="1"/>
  <c r="E22" i="1"/>
  <c r="E23" i="1"/>
  <c r="E20" i="1"/>
  <c r="E21" i="1"/>
  <c r="E18" i="1"/>
  <c r="E15" i="1"/>
  <c r="E16" i="1"/>
  <c r="E17" i="1"/>
  <c r="E13" i="1"/>
  <c r="E12" i="1"/>
  <c r="E11" i="1"/>
  <c r="F15" i="3" l="1"/>
  <c r="H15" i="3" s="1"/>
  <c r="I15" i="3" s="1"/>
  <c r="F21" i="3"/>
  <c r="H21" i="3" s="1"/>
  <c r="I21" i="3" s="1"/>
  <c r="F17" i="3"/>
  <c r="H17" i="3" s="1"/>
  <c r="I17" i="3" s="1"/>
  <c r="P22" i="1"/>
  <c r="G22" i="3" s="1"/>
  <c r="P12" i="1"/>
  <c r="G12" i="3" s="1"/>
  <c r="F13" i="3"/>
  <c r="I13" i="3" s="1"/>
  <c r="F24" i="3"/>
  <c r="H24" i="3" s="1"/>
  <c r="I24" i="3" s="1"/>
  <c r="P20" i="1"/>
  <c r="G20" i="3" s="1"/>
  <c r="F16" i="3"/>
  <c r="H16" i="3" s="1"/>
  <c r="I16" i="3" s="1"/>
  <c r="P16" i="1"/>
  <c r="G16" i="3" s="1"/>
  <c r="F18" i="3"/>
  <c r="H18" i="3" s="1"/>
  <c r="I18" i="3" s="1"/>
  <c r="P18" i="1"/>
  <c r="G18" i="3" s="1"/>
  <c r="F23" i="3"/>
  <c r="H23" i="3" s="1"/>
  <c r="I23" i="3" s="1"/>
  <c r="P23" i="1"/>
  <c r="G23" i="3" s="1"/>
  <c r="I12" i="3"/>
  <c r="F19" i="3"/>
  <c r="H19" i="3" s="1"/>
  <c r="I19" i="3" s="1"/>
  <c r="P19" i="1"/>
  <c r="G19" i="3" s="1"/>
  <c r="F22" i="3"/>
  <c r="H22" i="3" s="1"/>
  <c r="I22" i="3" s="1"/>
  <c r="P21" i="1"/>
  <c r="G21" i="3" s="1"/>
  <c r="Q12" i="4"/>
  <c r="Q13" i="4"/>
  <c r="Q15" i="4"/>
  <c r="Q16" i="4"/>
  <c r="Q17" i="4"/>
  <c r="Q18" i="4"/>
  <c r="Q19" i="4"/>
  <c r="Q20" i="4"/>
  <c r="Q21" i="4"/>
  <c r="Q22" i="4"/>
  <c r="Q23" i="4"/>
  <c r="Q24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K18" i="4"/>
  <c r="K19" i="4"/>
  <c r="K20" i="4"/>
  <c r="K21" i="4"/>
  <c r="K22" i="4"/>
  <c r="K23" i="4"/>
  <c r="K24" i="4"/>
  <c r="J21" i="3" l="1"/>
  <c r="J18" i="3"/>
  <c r="J16" i="3"/>
  <c r="P15" i="1"/>
  <c r="G15" i="3" s="1"/>
  <c r="J15" i="3" s="1"/>
  <c r="P13" i="1"/>
  <c r="G13" i="3" s="1"/>
  <c r="J13" i="3" s="1"/>
  <c r="F20" i="3"/>
  <c r="H20" i="3" s="1"/>
  <c r="I20" i="3" s="1"/>
  <c r="J20" i="3" s="1"/>
  <c r="P17" i="1"/>
  <c r="G17" i="3" s="1"/>
  <c r="J17" i="3" s="1"/>
  <c r="P24" i="1"/>
  <c r="G24" i="3" s="1"/>
  <c r="J24" i="3" s="1"/>
  <c r="J22" i="3"/>
  <c r="J23" i="3"/>
  <c r="J12" i="3"/>
  <c r="E18" i="4"/>
  <c r="T18" i="4" s="1"/>
  <c r="E19" i="4"/>
  <c r="E20" i="4"/>
  <c r="T20" i="4" s="1"/>
  <c r="E21" i="4"/>
  <c r="T21" i="4" s="1"/>
  <c r="E22" i="4"/>
  <c r="T22" i="4" s="1"/>
  <c r="E23" i="4"/>
  <c r="T23" i="4" s="1"/>
  <c r="E24" i="4"/>
  <c r="T24" i="4" s="1"/>
  <c r="E16" i="4"/>
  <c r="E17" i="4"/>
  <c r="K12" i="4"/>
  <c r="K13" i="4"/>
  <c r="K14" i="4"/>
  <c r="K15" i="4"/>
  <c r="K16" i="4"/>
  <c r="K17" i="4"/>
  <c r="E15" i="4"/>
  <c r="E14" i="4"/>
  <c r="E13" i="4"/>
  <c r="E11" i="4"/>
  <c r="E12" i="4"/>
  <c r="T12" i="4" l="1"/>
  <c r="T15" i="4"/>
  <c r="T16" i="4"/>
  <c r="T13" i="4"/>
  <c r="T14" i="4"/>
  <c r="T17" i="4"/>
  <c r="Q11" i="4" l="1"/>
  <c r="Q10" i="4"/>
  <c r="O11" i="4"/>
  <c r="M11" i="4"/>
  <c r="K11" i="4"/>
  <c r="O10" i="4"/>
  <c r="M10" i="4"/>
  <c r="K10" i="4"/>
  <c r="E10" i="4"/>
  <c r="S10" i="4" l="1"/>
  <c r="S11" i="4"/>
  <c r="T11" i="4" l="1"/>
  <c r="T10" i="4"/>
  <c r="G11" i="1"/>
  <c r="G10" i="1"/>
  <c r="M11" i="1" l="1"/>
  <c r="I11" i="1"/>
  <c r="M10" i="1"/>
  <c r="I10" i="1"/>
  <c r="O11" i="1" l="1"/>
  <c r="P11" i="1" s="1"/>
  <c r="I11" i="3" l="1"/>
  <c r="G11" i="3"/>
  <c r="J11" i="3" l="1"/>
  <c r="E10" i="1"/>
  <c r="H10" i="3" s="1"/>
  <c r="I10" i="3" s="1"/>
  <c r="O10" i="1" l="1"/>
  <c r="P10" i="1" l="1"/>
  <c r="G10" i="3" s="1"/>
  <c r="J10" i="3" l="1"/>
  <c r="N10" i="3"/>
  <c r="C29" i="3" l="1"/>
  <c r="C30" i="3"/>
</calcChain>
</file>

<file path=xl/sharedStrings.xml><?xml version="1.0" encoding="utf-8"?>
<sst xmlns="http://schemas.openxmlformats.org/spreadsheetml/2006/main" count="400" uniqueCount="92">
  <si>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</si>
  <si>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</si>
  <si>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</si>
  <si>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</si>
  <si>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</si>
  <si>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</si>
  <si>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</si>
  <si>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</si>
  <si>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</si>
  <si>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</si>
  <si>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</si>
  <si>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</si>
  <si>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</si>
  <si>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</si>
  <si>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</si>
  <si>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Xếp loại HK2</t>
  </si>
  <si>
    <t>Ghi chú</t>
  </si>
  <si>
    <t>Xếp loại</t>
  </si>
  <si>
    <t>Điểm</t>
  </si>
  <si>
    <t>Họ tên</t>
  </si>
  <si>
    <t>Danh hiệu</t>
  </si>
  <si>
    <t>GHI CHÚ</t>
  </si>
  <si>
    <t>Học kỳ 1</t>
  </si>
  <si>
    <t>Học kỳ 2</t>
  </si>
  <si>
    <t>Cả năm</t>
  </si>
  <si>
    <t>Điểm X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</si>
  <si>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</si>
  <si>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</si>
  <si>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</si>
  <si>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</si>
  <si>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TRƯỞNG ĐƠN VỊ</t>
  </si>
  <si>
    <t>Đạt LĐTT:</t>
  </si>
  <si>
    <t>Không đạt LĐTT:</t>
  </si>
  <si>
    <t>Không xét LĐTT (Tuyển dụng dưới 10 tháng)</t>
  </si>
  <si>
    <t xml:space="preserve">ĐƠN VỊ: </t>
  </si>
  <si>
    <t>Viên chức</t>
  </si>
  <si>
    <t>Lê Thị Hồng Vân</t>
  </si>
  <si>
    <t>Nguyễn Ngọc Quỳnh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</si>
  <si>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</si>
  <si>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</si>
  <si>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</si>
  <si>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</si>
  <si>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</si>
  <si>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</si>
  <si>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Đỗ Thị Ngát</t>
  </si>
  <si>
    <t>Cao Thị Hồng Thắm</t>
  </si>
  <si>
    <t>Đỗ Thị Thơm</t>
  </si>
  <si>
    <t>Trần Thị Hồng Thu</t>
  </si>
  <si>
    <t>Phan Thị Thùy Trang</t>
  </si>
  <si>
    <t>Hoàng Thị Trang</t>
  </si>
  <si>
    <t>Phạm Thị Vinh</t>
  </si>
  <si>
    <t>01011002</t>
  </si>
  <si>
    <t>01011012</t>
  </si>
  <si>
    <t>01011005</t>
  </si>
  <si>
    <t>01011011</t>
  </si>
  <si>
    <t>01011013</t>
  </si>
  <si>
    <t>01011009</t>
  </si>
  <si>
    <t>01011001</t>
  </si>
  <si>
    <t>01011014</t>
  </si>
  <si>
    <t>01011016</t>
  </si>
  <si>
    <t>01011007</t>
  </si>
  <si>
    <t>01011008</t>
  </si>
  <si>
    <t>01011015</t>
  </si>
  <si>
    <t>01011010</t>
  </si>
  <si>
    <t>01011018</t>
  </si>
  <si>
    <t>01011006</t>
  </si>
  <si>
    <t>AND</t>
  </si>
  <si>
    <t>Xếp loại HK1</t>
  </si>
  <si>
    <t>ĐƠN VỊ: KHOA LÝ LUẬN CHÍNH TRỊ</t>
  </si>
  <si>
    <t>Hoàn thành xuất sắc
nhiệm vụ</t>
  </si>
  <si>
    <t>Hoàn thành tốt
nhiệm vụ</t>
  </si>
  <si>
    <t>Đạt LĐTT</t>
  </si>
  <si>
    <t>DANH SÁCH TẠM XÉT THI ĐUA HỌC KÌ II NĂM HỌC 2023 - 2024</t>
  </si>
  <si>
    <t>Tháng 8/2023</t>
  </si>
  <si>
    <t>Tháng 10/2023</t>
  </si>
  <si>
    <t>Tháng 11/2023</t>
  </si>
  <si>
    <t>Tháng 12/2023</t>
  </si>
  <si>
    <t>Tháng 01/2024</t>
  </si>
  <si>
    <t>Tháng 05/2024</t>
  </si>
  <si>
    <t>Tháng 06/2024</t>
  </si>
  <si>
    <t>Tháng 02/2024</t>
  </si>
  <si>
    <t>Tháng 03/2024</t>
  </si>
  <si>
    <t>Tháng 04/2024</t>
  </si>
  <si>
    <t>Tháng 9/2023</t>
  </si>
  <si>
    <t>Tháng 07/2023</t>
  </si>
  <si>
    <t>Hoàn thành tốt nhiệm vụ</t>
  </si>
  <si>
    <t>phòng TCHC
ĐÁNH GIÁ</t>
  </si>
  <si>
    <t>Thành phố Hồ Chí Minh, ngày      tháng     năm 2024</t>
  </si>
  <si>
    <t>DANH SÁCH XÉT THI ĐUA NĂM HỌC 2023 - 2024</t>
  </si>
  <si>
    <t>TẠM XẾP</t>
  </si>
  <si>
    <t>DANH SÁCH XÉT THI ĐUA HỌC KÌ I NĂM HỌC 2023 - 2024 (TÍNH TỪ THÁNG 7/2023)</t>
  </si>
  <si>
    <t>LÊ THỊ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</si>
</sst>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/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0" fillId="0" borderId="0" xfId="0" applyFont="1"/>
    <xf numFmtId="0" fontId="10" fillId="0" borderId="0" xfId="0" applyFont="1" applyFill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/>
    </xf>
    <xf numFmtId="0" fontId="15" fillId="0" borderId="0" xfId="0" applyFont="1" applyAlignment="1"/>
    <xf numFmtId="0" fontId="4" fillId="0" borderId="0" xfId="0" applyFont="1" applyAlignment="1"/>
    <xf numFmtId="0" fontId="2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1" xfId="0" quotePrefix="1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49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/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/>
    <xf numFmtId="49" fontId="18" fillId="0" borderId="1" xfId="0" applyNumberFormat="1" applyFont="1" applyBorder="1" applyAlignment="1">
      <alignment horizontal="left" vertical="center"/>
    </xf>
    <xf numFmtId="49" fontId="18" fillId="0" borderId="1" xfId="0" quotePrefix="1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" fillId="0" borderId="0" xfId="0" applyFont="1"/>
    <xf numFmtId="0" fontId="1" fillId="3" borderId="1" xfId="0" applyFont="1" applyFill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2" borderId="1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179387</xdr:colOff>
      <xdr:row>2</xdr:row>
      <xdr:rowOff>12700</xdr:rowOff>
    </xdr:from>
    <xdr:to>
      <xdr:col>19</xdr:col>
      <xdr:colOff>809625</xdr:colOff>
      <xdr:row>2</xdr:row>
      <xdr:rowOff>25400</xdr:rowOff>
    </xdr:to>
    <xdr:cxnSp macro="">
      <xdr:nvCxnSpPr>
        <xdr:cNvPr id="2" name="Straight Connector 1"/>
        <xdr:cNvCxnSpPr/>
      </xdr:nvCxnSpPr>
      <xdr:spPr>
        <a:xfrm flipV="1">
          <a:off x="10267950" y="361950"/>
          <a:ext cx="1693863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2</xdr:row>
      <xdr:rowOff>28575</xdr:rowOff>
    </xdr:from>
    <xdr:to>
      <xdr:col>15</xdr:col>
      <xdr:colOff>981075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7639050" y="40957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200150" y="6191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581025</xdr:colOff>
      <xdr:row>1</xdr:row>
      <xdr:rowOff>184150</xdr:rowOff>
    </xdr:from>
    <xdr:to>
      <xdr:col>9</xdr:col>
      <xdr:colOff>161925</xdr:colOff>
      <xdr:row>1</xdr:row>
      <xdr:rowOff>184150</xdr:rowOff>
    </xdr:to>
    <xdr:cxnSp macro="">
      <xdr:nvCxnSpPr>
        <xdr:cNvPr id="5" name="Straight Connector 4"/>
        <xdr:cNvCxnSpPr/>
      </xdr:nvCxnSpPr>
      <xdr:spPr>
        <a:xfrm>
          <a:off x="7534275" y="381000"/>
          <a:ext cx="1574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topLeftCell="A7" workbookViewId="0">
      <selection activeCell="B2" sqref="B2"/>
    </sheetView>
  </sheetViews>
  <sheetFormatPr defaultRowHeight="14.5" x14ac:dyDescent="0.35"/>
  <sheetData>
    <row r="2" spans="1:2" ht="18" x14ac:dyDescent="0.4">
      <c r="A2" s="7" t="s">
        <v>0</v>
      </c>
      <c r="B2" s="7">
        <v>10</v>
      </c>
    </row>
    <row r="3" spans="1:2" ht="18" x14ac:dyDescent="0.4">
      <c r="A3" s="7" t="s">
        <v>1</v>
      </c>
      <c r="B3" s="7">
        <v>9</v>
      </c>
    </row>
    <row r="4" spans="1:2" ht="18" x14ac:dyDescent="0.4">
      <c r="A4" s="7" t="s">
        <v>2</v>
      </c>
      <c r="B4" s="7">
        <v>8</v>
      </c>
    </row>
    <row r="5" spans="1:2" ht="18" x14ac:dyDescent="0.4">
      <c r="A5" s="7" t="s">
        <v>3</v>
      </c>
      <c r="B5" s="7">
        <v>7</v>
      </c>
    </row>
    <row r="6" spans="1:2" ht="18" x14ac:dyDescent="0.4">
      <c r="A6" s="8"/>
      <c r="B6" s="7"/>
    </row>
    <row r="7" spans="1:2" ht="18" x14ac:dyDescent="0.4">
      <c r="A7" s="7" t="s">
        <v>4</v>
      </c>
      <c r="B7" s="7">
        <v>6</v>
      </c>
    </row>
    <row r="8" spans="1:2" ht="18" x14ac:dyDescent="0.4">
      <c r="A8" s="7" t="s">
        <v>5</v>
      </c>
      <c r="B8" s="7">
        <v>5</v>
      </c>
    </row>
    <row r="9" spans="1:2" ht="18" x14ac:dyDescent="0.4">
      <c r="A9" s="7" t="s">
        <v>6</v>
      </c>
      <c r="B9" s="7">
        <v>4</v>
      </c>
    </row>
    <row r="10" spans="1:2" ht="18" x14ac:dyDescent="0.4">
      <c r="A10" s="7" t="s">
        <v>7</v>
      </c>
      <c r="B10" s="7">
        <v>3</v>
      </c>
    </row>
    <row r="11" spans="1:2" ht="18" x14ac:dyDescent="0.4">
      <c r="A11" s="7" t="s">
        <v>8</v>
      </c>
      <c r="B11" s="7">
        <v>1</v>
      </c>
    </row>
    <row r="12" spans="1:2" ht="18" x14ac:dyDescent="0.4">
      <c r="A12" s="7" t="s">
        <v>9</v>
      </c>
      <c r="B12" s="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31"/>
  <sheetViews>
    <sheetView topLeftCell="A22" zoomScale="80" zoomScaleNormal="80" workbookViewId="0">
      <selection activeCell="M31" sqref="M31:U31"/>
    </sheetView>
  </sheetViews>
  <sheetFormatPr defaultColWidth="9.1796875" defaultRowHeight="16.5" x14ac:dyDescent="0.35"/>
  <cols>
    <col min="1" max="1" width="5.1796875" style="1" customWidth="1"/>
    <col min="2" max="2" width="20.36328125" style="1" customWidth="1"/>
    <col min="3" max="3" width="14.54296875" style="1" customWidth="1"/>
    <col min="4" max="4" width="9.1796875" style="1"/>
    <col min="5" max="9" width="7.26953125" style="1" customWidth="1"/>
    <col min="10" max="10" width="9.1796875" style="1"/>
    <col min="11" max="11" width="7.7265625" style="1" customWidth="1"/>
    <col min="12" max="12" width="9.1796875" style="1"/>
    <col min="13" max="13" width="7.1796875" style="1" customWidth="1"/>
    <col min="14" max="14" width="9.1796875" style="1"/>
    <col min="15" max="15" width="7" style="1" customWidth="1"/>
    <col min="16" max="16" width="9.1796875" style="1"/>
    <col min="17" max="17" width="7" style="1" customWidth="1"/>
    <col min="18" max="18" width="8.1796875" style="1" customWidth="1"/>
    <col min="19" max="19" width="9.1796875" style="1" hidden="1" customWidth="1"/>
    <col min="20" max="20" width="34.90625" style="1" customWidth="1"/>
    <col min="21" max="16384" width="9.1796875" style="1"/>
  </cols>
  <sheetData>
    <row r="1" spans="1:21" s="12" customFormat="1" ht="14" x14ac:dyDescent="0.3">
      <c r="A1" s="79" t="s">
        <v>26</v>
      </c>
      <c r="B1" s="79"/>
      <c r="C1" s="79"/>
      <c r="D1" s="79"/>
      <c r="M1" s="80" t="s">
        <v>27</v>
      </c>
      <c r="N1" s="80"/>
      <c r="O1" s="80"/>
      <c r="P1" s="80"/>
      <c r="Q1" s="80"/>
      <c r="R1" s="80"/>
      <c r="S1" s="80"/>
      <c r="T1" s="80"/>
      <c r="U1" s="80"/>
    </row>
    <row r="2" spans="1:21" s="12" customFormat="1" ht="14" x14ac:dyDescent="0.3">
      <c r="A2" s="79" t="s">
        <v>28</v>
      </c>
      <c r="B2" s="79"/>
      <c r="C2" s="79"/>
      <c r="D2" s="79"/>
      <c r="M2" s="80" t="s">
        <v>29</v>
      </c>
      <c r="N2" s="80"/>
      <c r="O2" s="80"/>
      <c r="P2" s="80"/>
      <c r="Q2" s="80"/>
      <c r="R2" s="80"/>
      <c r="S2" s="80"/>
      <c r="T2" s="80"/>
      <c r="U2" s="80"/>
    </row>
    <row r="3" spans="1:21" s="12" customFormat="1" ht="14" x14ac:dyDescent="0.3">
      <c r="A3" s="80" t="s">
        <v>68</v>
      </c>
      <c r="B3" s="80"/>
      <c r="C3" s="80"/>
      <c r="D3" s="80"/>
      <c r="N3" s="13"/>
      <c r="O3" s="13"/>
      <c r="P3" s="13"/>
      <c r="Q3" s="13"/>
    </row>
    <row r="4" spans="1:21" s="12" customFormat="1" ht="14" x14ac:dyDescent="0.3">
      <c r="A4" s="27"/>
      <c r="B4" s="27"/>
      <c r="C4" s="26"/>
      <c r="N4" s="13"/>
      <c r="O4" s="13"/>
      <c r="P4" s="13"/>
      <c r="Q4" s="13"/>
    </row>
    <row r="5" spans="1:21" s="12" customFormat="1" ht="27.75" customHeight="1" x14ac:dyDescent="0.3">
      <c r="A5" s="78" t="s">
        <v>90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</row>
    <row r="7" spans="1:21" ht="27" customHeight="1" x14ac:dyDescent="0.35">
      <c r="A7" s="73" t="s">
        <v>10</v>
      </c>
      <c r="B7" s="73" t="s">
        <v>11</v>
      </c>
      <c r="C7" s="73" t="s">
        <v>12</v>
      </c>
      <c r="D7" s="75" t="s">
        <v>84</v>
      </c>
      <c r="E7" s="75"/>
      <c r="F7" s="76" t="s">
        <v>73</v>
      </c>
      <c r="G7" s="77"/>
      <c r="H7" s="76" t="s">
        <v>83</v>
      </c>
      <c r="I7" s="77"/>
      <c r="J7" s="75" t="s">
        <v>74</v>
      </c>
      <c r="K7" s="75"/>
      <c r="L7" s="75" t="s">
        <v>75</v>
      </c>
      <c r="M7" s="75"/>
      <c r="N7" s="71" t="s">
        <v>76</v>
      </c>
      <c r="O7" s="71"/>
      <c r="P7" s="71" t="s">
        <v>77</v>
      </c>
      <c r="Q7" s="71"/>
      <c r="R7" s="72" t="s">
        <v>13</v>
      </c>
      <c r="S7" s="72" t="s">
        <v>14</v>
      </c>
      <c r="T7" s="72" t="s">
        <v>67</v>
      </c>
      <c r="U7" s="73" t="s">
        <v>16</v>
      </c>
    </row>
    <row r="8" spans="1:21" ht="30.75" customHeight="1" x14ac:dyDescent="0.35">
      <c r="A8" s="73"/>
      <c r="B8" s="73"/>
      <c r="C8" s="73"/>
      <c r="D8" s="28" t="s">
        <v>17</v>
      </c>
      <c r="E8" s="28" t="s">
        <v>18</v>
      </c>
      <c r="F8" s="48" t="s">
        <v>17</v>
      </c>
      <c r="G8" s="48" t="s">
        <v>18</v>
      </c>
      <c r="H8" s="48" t="s">
        <v>17</v>
      </c>
      <c r="I8" s="48" t="s">
        <v>18</v>
      </c>
      <c r="J8" s="28" t="s">
        <v>17</v>
      </c>
      <c r="K8" s="28" t="s">
        <v>18</v>
      </c>
      <c r="L8" s="28" t="s">
        <v>17</v>
      </c>
      <c r="M8" s="28" t="s">
        <v>18</v>
      </c>
      <c r="N8" s="28" t="s">
        <v>17</v>
      </c>
      <c r="O8" s="28" t="s">
        <v>18</v>
      </c>
      <c r="P8" s="28" t="s">
        <v>17</v>
      </c>
      <c r="Q8" s="28" t="s">
        <v>18</v>
      </c>
      <c r="R8" s="72"/>
      <c r="S8" s="72"/>
      <c r="T8" s="72"/>
      <c r="U8" s="73"/>
    </row>
    <row r="9" spans="1:21" ht="18.75" customHeight="1" x14ac:dyDescent="0.35">
      <c r="A9" s="33"/>
      <c r="B9" s="30" t="s">
        <v>35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</row>
    <row r="10" spans="1:21" x14ac:dyDescent="0.35">
      <c r="A10" s="2">
        <v>1</v>
      </c>
      <c r="B10" s="34" t="s">
        <v>36</v>
      </c>
      <c r="C10" s="2" t="s">
        <v>51</v>
      </c>
      <c r="D10" s="10" t="s">
        <v>1</v>
      </c>
      <c r="E10" s="10">
        <f>VLOOKUP(D10,Diem!$A$2:$B$12,2,0)</f>
        <v>9</v>
      </c>
      <c r="F10" s="10" t="s">
        <v>3</v>
      </c>
      <c r="G10" s="10">
        <f>VLOOKUP(F10,Diem!$A$2:$B$12,2,0)</f>
        <v>7</v>
      </c>
      <c r="H10" s="10" t="s">
        <v>0</v>
      </c>
      <c r="I10" s="10">
        <f>VLOOKUP(H10,Diem!$A$2:$B$12,2,0)</f>
        <v>10</v>
      </c>
      <c r="J10" s="10" t="s">
        <v>0</v>
      </c>
      <c r="K10" s="10">
        <f>VLOOKUP(J10,Diem!$A$2:$B$12,2,0)</f>
        <v>10</v>
      </c>
      <c r="L10" s="10" t="s">
        <v>0</v>
      </c>
      <c r="M10" s="10">
        <f>VLOOKUP(L10,Diem!$A$2:$B$12,2,0)</f>
        <v>10</v>
      </c>
      <c r="N10" s="10" t="s">
        <v>0</v>
      </c>
      <c r="O10" s="10">
        <f>VLOOKUP(N10,Diem!$A$2:$B$12,2,0)</f>
        <v>10</v>
      </c>
      <c r="P10" s="10" t="s">
        <v>2</v>
      </c>
      <c r="Q10" s="10">
        <f>VLOOKUP(P10,Diem!$A$2:$B$12,2,0)</f>
        <v>8</v>
      </c>
      <c r="R10" s="10">
        <f>ROUND(AVERAGE(E10,G10,I10,K10,M10,O10,Q10),2)</f>
        <v>9.14</v>
      </c>
      <c r="S10" s="10">
        <f>COUNTIF(D10:O10,"C*")*1+COUNTIF(D10:O10,"D")*2+COUNTIF(D10:O10,"E")*3</f>
        <v>0</v>
      </c>
      <c r="T10" s="51" t="str">
        <f t="shared" ref="T10:T18" si="0">IF(S10&gt;=3,"Không hoàn thành nhiệm vụ",IF(AND($R10&gt;=8,$R10&lt;=10,S10=0),"Hoàn thành xuất sắc nhiệm vụ",IF(AND($R10&gt;=8,$R10&lt;=10,S10=1),"Hoàn thành tốt nhiệm vụ",IF(AND($R10&gt;=8,$R10&lt;=10,S10=2),"Hoàn thành nhiệm vụ",IF(AND($R10&gt;6,$R10&lt;8,S10&lt;=1),"Hoàn thành tốt nhiệm vụ",IF(AND($R10&gt;6,$R10&lt;8,S10=2),"Hoàn thành nhiệm vụ",IF(AND($R10&gt;=5,$R10&lt;=6,S10&lt;=2),"Hoàn thành nhiệm vụ",IF(AND($R10&lt;5,S10&gt;3),"Không hoàn thành nhiệm vụ",""))))))))</f>
        <v>Hoàn thành xuất sắc nhiệm vụ</v>
      </c>
      <c r="U10" s="11"/>
    </row>
    <row r="11" spans="1:21" x14ac:dyDescent="0.35">
      <c r="A11" s="2">
        <v>2</v>
      </c>
      <c r="B11" s="34" t="s">
        <v>37</v>
      </c>
      <c r="C11" s="4" t="s">
        <v>52</v>
      </c>
      <c r="D11" s="10" t="s">
        <v>1</v>
      </c>
      <c r="E11" s="10">
        <f>VLOOKUP(D11,Diem!$A$2:$B$12,2,0)</f>
        <v>9</v>
      </c>
      <c r="F11" s="10" t="s">
        <v>3</v>
      </c>
      <c r="G11" s="10">
        <f>VLOOKUP(F11,Diem!$A$2:$B$12,2,0)</f>
        <v>7</v>
      </c>
      <c r="H11" s="10" t="s">
        <v>3</v>
      </c>
      <c r="I11" s="10">
        <f>VLOOKUP(H11,Diem!$A$2:$B$12,2,0)</f>
        <v>7</v>
      </c>
      <c r="J11" s="10" t="s">
        <v>3</v>
      </c>
      <c r="K11" s="10">
        <f>VLOOKUP(J11,Diem!$A$2:$B$12,2,0)</f>
        <v>7</v>
      </c>
      <c r="L11" s="10" t="s">
        <v>3</v>
      </c>
      <c r="M11" s="10">
        <f>VLOOKUP(L11,Diem!$A$2:$B$12,2,0)</f>
        <v>7</v>
      </c>
      <c r="N11" s="10" t="s">
        <v>3</v>
      </c>
      <c r="O11" s="10">
        <f>VLOOKUP(N11,Diem!$A$2:$B$12,2,0)</f>
        <v>7</v>
      </c>
      <c r="P11" s="10" t="s">
        <v>2</v>
      </c>
      <c r="Q11" s="10">
        <f>VLOOKUP(P11,Diem!$A$2:$B$12,2,0)</f>
        <v>8</v>
      </c>
      <c r="R11" s="10">
        <f t="shared" ref="R11:R24" si="1">ROUND(AVERAGE(E11,G11,I11,K11,M11,O11,Q11),2)</f>
        <v>7.43</v>
      </c>
      <c r="S11" s="10">
        <f>COUNTIF(D11:O11,"C*")*1+COUNTIF(D11:O11,"D")*2+COUNTIF(D11:O11,"E")*3</f>
        <v>0</v>
      </c>
      <c r="T11" s="25" t="str">
        <f t="shared" si="0"/>
        <v>Hoàn thành tốt nhiệm vụ</v>
      </c>
      <c r="U11" s="11"/>
    </row>
    <row r="12" spans="1:21" x14ac:dyDescent="0.35">
      <c r="A12" s="2">
        <v>3</v>
      </c>
      <c r="B12" s="34" t="s">
        <v>38</v>
      </c>
      <c r="C12" s="37" t="s">
        <v>53</v>
      </c>
      <c r="D12" s="10" t="s">
        <v>2</v>
      </c>
      <c r="E12" s="10">
        <f>VLOOKUP(D12,Diem!$A$2:$B$12,2,0)</f>
        <v>8</v>
      </c>
      <c r="F12" s="10" t="s">
        <v>3</v>
      </c>
      <c r="G12" s="10">
        <f>VLOOKUP(F12,Diem!$A$2:$B$12,2,0)</f>
        <v>7</v>
      </c>
      <c r="H12" s="10" t="s">
        <v>2</v>
      </c>
      <c r="I12" s="10">
        <f>VLOOKUP(H12,Diem!$A$2:$B$12,2,0)</f>
        <v>8</v>
      </c>
      <c r="J12" s="10" t="s">
        <v>3</v>
      </c>
      <c r="K12" s="10">
        <f>VLOOKUP(J12,Diem!$A$2:$B$12,2,0)</f>
        <v>7</v>
      </c>
      <c r="L12" s="10" t="s">
        <v>2</v>
      </c>
      <c r="M12" s="10">
        <f>VLOOKUP(L12,Diem!$A$2:$B$12,2,0)</f>
        <v>8</v>
      </c>
      <c r="N12" s="10" t="s">
        <v>2</v>
      </c>
      <c r="O12" s="10">
        <f>VLOOKUP(N12,Diem!$A$2:$B$12,2,0)</f>
        <v>8</v>
      </c>
      <c r="P12" s="10" t="s">
        <v>2</v>
      </c>
      <c r="Q12" s="10">
        <f>VLOOKUP(P12,Diem!$A$2:$B$12,2,0)</f>
        <v>8</v>
      </c>
      <c r="R12" s="10">
        <f t="shared" si="1"/>
        <v>7.71</v>
      </c>
      <c r="S12" s="10"/>
      <c r="T12" s="25" t="str">
        <f t="shared" si="0"/>
        <v>Hoàn thành tốt nhiệm vụ</v>
      </c>
      <c r="U12" s="11"/>
    </row>
    <row r="13" spans="1:21" x14ac:dyDescent="0.35">
      <c r="A13" s="2">
        <v>4</v>
      </c>
      <c r="B13" s="34" t="s">
        <v>39</v>
      </c>
      <c r="C13" s="37" t="s">
        <v>54</v>
      </c>
      <c r="D13" s="10" t="s">
        <v>2</v>
      </c>
      <c r="E13" s="10">
        <f>VLOOKUP(D13,Diem!$A$2:$B$12,2,0)</f>
        <v>8</v>
      </c>
      <c r="F13" s="10" t="s">
        <v>3</v>
      </c>
      <c r="G13" s="10">
        <f>VLOOKUP(F13,Diem!$A$2:$B$12,2,0)</f>
        <v>7</v>
      </c>
      <c r="H13" s="10" t="s">
        <v>2</v>
      </c>
      <c r="I13" s="10">
        <f>VLOOKUP(H13,Diem!$A$2:$B$12,2,0)</f>
        <v>8</v>
      </c>
      <c r="J13" s="10" t="s">
        <v>3</v>
      </c>
      <c r="K13" s="10">
        <f>VLOOKUP(J13,Diem!$A$2:$B$12,2,0)</f>
        <v>7</v>
      </c>
      <c r="L13" s="10" t="s">
        <v>2</v>
      </c>
      <c r="M13" s="10">
        <f>VLOOKUP(L13,Diem!$A$2:$B$12,2,0)</f>
        <v>8</v>
      </c>
      <c r="N13" s="10" t="s">
        <v>3</v>
      </c>
      <c r="O13" s="10">
        <f>VLOOKUP(N13,Diem!$A$2:$B$12,2,0)</f>
        <v>7</v>
      </c>
      <c r="P13" s="10" t="s">
        <v>3</v>
      </c>
      <c r="Q13" s="10">
        <f>VLOOKUP(P13,Diem!$A$2:$B$12,2,0)</f>
        <v>7</v>
      </c>
      <c r="R13" s="10">
        <f t="shared" si="1"/>
        <v>7.43</v>
      </c>
      <c r="S13" s="10"/>
      <c r="T13" s="25" t="str">
        <f t="shared" si="0"/>
        <v>Hoàn thành tốt nhiệm vụ</v>
      </c>
      <c r="U13" s="11"/>
    </row>
    <row r="14" spans="1:21" x14ac:dyDescent="0.35">
      <c r="A14" s="2">
        <v>5</v>
      </c>
      <c r="B14" s="34" t="s">
        <v>40</v>
      </c>
      <c r="C14" s="37" t="s">
        <v>55</v>
      </c>
      <c r="D14" s="10" t="s">
        <v>2</v>
      </c>
      <c r="E14" s="10">
        <f>VLOOKUP(D14,Diem!$A$2:$B$12,2,0)</f>
        <v>8</v>
      </c>
      <c r="F14" s="10" t="s">
        <v>3</v>
      </c>
      <c r="G14" s="10">
        <f>VLOOKUP(F14,Diem!$A$2:$B$12,2,0)</f>
        <v>7</v>
      </c>
      <c r="H14" s="10" t="s">
        <v>2</v>
      </c>
      <c r="I14" s="10">
        <f>VLOOKUP(H14,Diem!$A$2:$B$12,2,0)</f>
        <v>8</v>
      </c>
      <c r="J14" s="10" t="s">
        <v>2</v>
      </c>
      <c r="K14" s="10">
        <f>VLOOKUP(J14,Diem!$A$2:$B$12,2,0)</f>
        <v>8</v>
      </c>
      <c r="L14" s="10" t="s">
        <v>2</v>
      </c>
      <c r="M14" s="10">
        <f>VLOOKUP(L14,Diem!$A$2:$B$12,2,0)</f>
        <v>8</v>
      </c>
      <c r="N14" s="10" t="s">
        <v>2</v>
      </c>
      <c r="O14" s="10">
        <f>VLOOKUP(N14,Diem!$A$2:$B$12,2,0)</f>
        <v>8</v>
      </c>
      <c r="P14" s="10" t="s">
        <v>2</v>
      </c>
      <c r="Q14" s="10">
        <f>VLOOKUP(P14,Diem!$A$2:$B$12,2,0)</f>
        <v>8</v>
      </c>
      <c r="R14" s="10">
        <f t="shared" si="1"/>
        <v>7.86</v>
      </c>
      <c r="S14" s="10"/>
      <c r="T14" s="56" t="str">
        <f t="shared" si="0"/>
        <v>Hoàn thành tốt nhiệm vụ</v>
      </c>
      <c r="U14" s="11"/>
    </row>
    <row r="15" spans="1:21" x14ac:dyDescent="0.35">
      <c r="A15" s="2">
        <v>6</v>
      </c>
      <c r="B15" s="35" t="s">
        <v>41</v>
      </c>
      <c r="C15" s="37" t="s">
        <v>56</v>
      </c>
      <c r="D15" s="10" t="s">
        <v>1</v>
      </c>
      <c r="E15" s="10">
        <f>VLOOKUP(D15,Diem!$A$2:$B$12,2,0)</f>
        <v>9</v>
      </c>
      <c r="F15" s="10" t="s">
        <v>3</v>
      </c>
      <c r="G15" s="10">
        <f>VLOOKUP(F15,Diem!$A$2:$B$12,2,0)</f>
        <v>7</v>
      </c>
      <c r="H15" s="10" t="s">
        <v>2</v>
      </c>
      <c r="I15" s="10">
        <f>VLOOKUP(H15,Diem!$A$2:$B$12,2,0)</f>
        <v>8</v>
      </c>
      <c r="J15" s="10" t="s">
        <v>2</v>
      </c>
      <c r="K15" s="10">
        <f>VLOOKUP(J15,Diem!$A$2:$B$12,2,0)</f>
        <v>8</v>
      </c>
      <c r="L15" s="10" t="s">
        <v>2</v>
      </c>
      <c r="M15" s="10">
        <f>VLOOKUP(L15,Diem!$A$2:$B$12,2,0)</f>
        <v>8</v>
      </c>
      <c r="N15" s="10" t="s">
        <v>2</v>
      </c>
      <c r="O15" s="10">
        <f>VLOOKUP(N15,Diem!$A$2:$B$12,2,0)</f>
        <v>8</v>
      </c>
      <c r="P15" s="10" t="s">
        <v>2</v>
      </c>
      <c r="Q15" s="10">
        <f>VLOOKUP(P15,Diem!$A$2:$B$12,2,0)</f>
        <v>8</v>
      </c>
      <c r="R15" s="10">
        <f t="shared" si="1"/>
        <v>8</v>
      </c>
      <c r="S15" s="10"/>
      <c r="T15" s="51" t="str">
        <f t="shared" si="0"/>
        <v>Hoàn thành xuất sắc nhiệm vụ</v>
      </c>
      <c r="U15" s="11"/>
    </row>
    <row r="16" spans="1:21" x14ac:dyDescent="0.35">
      <c r="A16" s="2">
        <v>7</v>
      </c>
      <c r="B16" s="34" t="s">
        <v>42</v>
      </c>
      <c r="C16" s="37" t="s">
        <v>57</v>
      </c>
      <c r="D16" s="10" t="s">
        <v>2</v>
      </c>
      <c r="E16" s="10">
        <f>VLOOKUP(D16,Diem!$A$2:$B$12,2,0)</f>
        <v>8</v>
      </c>
      <c r="F16" s="10" t="s">
        <v>3</v>
      </c>
      <c r="G16" s="10">
        <f>VLOOKUP(F16,Diem!$A$2:$B$12,2,0)</f>
        <v>7</v>
      </c>
      <c r="H16" s="10" t="s">
        <v>2</v>
      </c>
      <c r="I16" s="10">
        <f>VLOOKUP(H16,Diem!$A$2:$B$12,2,0)</f>
        <v>8</v>
      </c>
      <c r="J16" s="10" t="s">
        <v>3</v>
      </c>
      <c r="K16" s="10">
        <f>VLOOKUP(J16,Diem!$A$2:$B$12,2,0)</f>
        <v>7</v>
      </c>
      <c r="L16" s="10" t="s">
        <v>2</v>
      </c>
      <c r="M16" s="10">
        <f>VLOOKUP(L16,Diem!$A$2:$B$12,2,0)</f>
        <v>8</v>
      </c>
      <c r="N16" s="10" t="s">
        <v>3</v>
      </c>
      <c r="O16" s="10">
        <f>VLOOKUP(N16,Diem!$A$2:$B$12,2,0)</f>
        <v>7</v>
      </c>
      <c r="P16" s="10" t="s">
        <v>3</v>
      </c>
      <c r="Q16" s="10">
        <f>VLOOKUP(P16,Diem!$A$2:$B$12,2,0)</f>
        <v>7</v>
      </c>
      <c r="R16" s="10">
        <f t="shared" si="1"/>
        <v>7.43</v>
      </c>
      <c r="S16" s="10"/>
      <c r="T16" s="25" t="str">
        <f t="shared" si="0"/>
        <v>Hoàn thành tốt nhiệm vụ</v>
      </c>
      <c r="U16" s="11"/>
    </row>
    <row r="17" spans="1:21" x14ac:dyDescent="0.35">
      <c r="A17" s="2">
        <v>8</v>
      </c>
      <c r="B17" s="34" t="s">
        <v>43</v>
      </c>
      <c r="C17" s="37" t="s">
        <v>58</v>
      </c>
      <c r="D17" s="10" t="s">
        <v>2</v>
      </c>
      <c r="E17" s="10">
        <f>VLOOKUP(D17,Diem!$A$2:$B$12,2,0)</f>
        <v>8</v>
      </c>
      <c r="F17" s="10" t="s">
        <v>3</v>
      </c>
      <c r="G17" s="10">
        <f>VLOOKUP(F17,Diem!$A$2:$B$12,2,0)</f>
        <v>7</v>
      </c>
      <c r="H17" s="10" t="s">
        <v>2</v>
      </c>
      <c r="I17" s="10">
        <f>VLOOKUP(H17,Diem!$A$2:$B$12,2,0)</f>
        <v>8</v>
      </c>
      <c r="J17" s="10" t="s">
        <v>3</v>
      </c>
      <c r="K17" s="10">
        <f>VLOOKUP(J17,Diem!$A$2:$B$12,2,0)</f>
        <v>7</v>
      </c>
      <c r="L17" s="10" t="s">
        <v>2</v>
      </c>
      <c r="M17" s="10">
        <f>VLOOKUP(L17,Diem!$A$2:$B$12,2,0)</f>
        <v>8</v>
      </c>
      <c r="N17" s="10" t="s">
        <v>3</v>
      </c>
      <c r="O17" s="10">
        <f>VLOOKUP(N17,Diem!$A$2:$B$12,2,0)</f>
        <v>7</v>
      </c>
      <c r="P17" s="10" t="s">
        <v>2</v>
      </c>
      <c r="Q17" s="10">
        <f>VLOOKUP(P17,Diem!$A$2:$B$12,2,0)</f>
        <v>8</v>
      </c>
      <c r="R17" s="10">
        <f t="shared" si="1"/>
        <v>7.57</v>
      </c>
      <c r="S17" s="10"/>
      <c r="T17" s="25" t="str">
        <f t="shared" si="0"/>
        <v>Hoàn thành tốt nhiệm vụ</v>
      </c>
      <c r="U17" s="11"/>
    </row>
    <row r="18" spans="1:21" x14ac:dyDescent="0.35">
      <c r="A18" s="2">
        <v>10</v>
      </c>
      <c r="B18" s="35" t="s">
        <v>44</v>
      </c>
      <c r="C18" s="37" t="s">
        <v>59</v>
      </c>
      <c r="D18" s="10" t="s">
        <v>2</v>
      </c>
      <c r="E18" s="10">
        <f>VLOOKUP(D18,Diem!$A$2:$B$12,2,0)</f>
        <v>8</v>
      </c>
      <c r="F18" s="10" t="s">
        <v>3</v>
      </c>
      <c r="G18" s="10">
        <f>VLOOKUP(F18,Diem!$A$2:$B$12,2,0)</f>
        <v>7</v>
      </c>
      <c r="H18" s="10" t="s">
        <v>2</v>
      </c>
      <c r="I18" s="10">
        <f>VLOOKUP(H18,Diem!$A$2:$B$12,2,0)</f>
        <v>8</v>
      </c>
      <c r="J18" s="10" t="s">
        <v>3</v>
      </c>
      <c r="K18" s="10">
        <f>VLOOKUP(J18,Diem!$A$2:$B$12,2,0)</f>
        <v>7</v>
      </c>
      <c r="L18" s="10" t="s">
        <v>2</v>
      </c>
      <c r="M18" s="10">
        <f>VLOOKUP(L18,Diem!$A$2:$B$12,2,0)</f>
        <v>8</v>
      </c>
      <c r="N18" s="10" t="s">
        <v>3</v>
      </c>
      <c r="O18" s="10">
        <f>VLOOKUP(N18,Diem!$A$2:$B$12,2,0)</f>
        <v>7</v>
      </c>
      <c r="P18" s="10" t="s">
        <v>2</v>
      </c>
      <c r="Q18" s="10">
        <f>VLOOKUP(P18,Diem!$A$2:$B$12,2,0)</f>
        <v>8</v>
      </c>
      <c r="R18" s="10">
        <f t="shared" si="1"/>
        <v>7.57</v>
      </c>
      <c r="S18" s="10"/>
      <c r="T18" s="25" t="str">
        <f t="shared" si="0"/>
        <v>Hoàn thành tốt nhiệm vụ</v>
      </c>
      <c r="U18" s="11"/>
    </row>
    <row r="19" spans="1:21" ht="66" x14ac:dyDescent="0.35">
      <c r="A19" s="2">
        <v>11</v>
      </c>
      <c r="B19" s="34" t="s">
        <v>45</v>
      </c>
      <c r="C19" s="37" t="s">
        <v>60</v>
      </c>
      <c r="D19" s="10" t="s">
        <v>2</v>
      </c>
      <c r="E19" s="10">
        <f>VLOOKUP(D19,Diem!$A$2:$B$12,2,0)</f>
        <v>8</v>
      </c>
      <c r="F19" s="10" t="s">
        <v>3</v>
      </c>
      <c r="G19" s="10">
        <f>VLOOKUP(F19,Diem!$A$2:$B$12,2,0)</f>
        <v>7</v>
      </c>
      <c r="H19" s="10" t="s">
        <v>2</v>
      </c>
      <c r="I19" s="10">
        <f>VLOOKUP(H19,Diem!$A$2:$B$12,2,0)</f>
        <v>8</v>
      </c>
      <c r="J19" s="10" t="s">
        <v>2</v>
      </c>
      <c r="K19" s="10">
        <f>VLOOKUP(J19,Diem!$A$2:$B$12,2,0)</f>
        <v>8</v>
      </c>
      <c r="L19" s="10" t="s">
        <v>2</v>
      </c>
      <c r="M19" s="10">
        <f>VLOOKUP(L19,Diem!$A$2:$B$12,2,0)</f>
        <v>8</v>
      </c>
      <c r="N19" s="10" t="s">
        <v>3</v>
      </c>
      <c r="O19" s="10">
        <f>VLOOKUP(N19,Diem!$A$2:$B$12,2,0)</f>
        <v>7</v>
      </c>
      <c r="P19" s="10" t="s">
        <v>66</v>
      </c>
      <c r="Q19" s="10" t="e">
        <f>VLOOKUP(P19,Diem!$A$2:$B$12,2,0)</f>
        <v>#N/A</v>
      </c>
      <c r="R19" s="10" t="e">
        <f t="shared" si="1"/>
        <v>#N/A</v>
      </c>
      <c r="S19" s="10"/>
      <c r="T19" s="51" t="s">
        <v>85</v>
      </c>
      <c r="U19" s="49" t="s">
        <v>86</v>
      </c>
    </row>
    <row r="20" spans="1:21" x14ac:dyDescent="0.35">
      <c r="A20" s="2">
        <v>12</v>
      </c>
      <c r="B20" s="34" t="s">
        <v>46</v>
      </c>
      <c r="C20" s="37" t="s">
        <v>61</v>
      </c>
      <c r="D20" s="10" t="s">
        <v>1</v>
      </c>
      <c r="E20" s="10">
        <f>VLOOKUP(D20,Diem!$A$2:$B$12,2,0)</f>
        <v>9</v>
      </c>
      <c r="F20" s="10" t="s">
        <v>3</v>
      </c>
      <c r="G20" s="10">
        <f>VLOOKUP(F20,Diem!$A$2:$B$12,2,0)</f>
        <v>7</v>
      </c>
      <c r="H20" s="10" t="s">
        <v>2</v>
      </c>
      <c r="I20" s="10">
        <f>VLOOKUP(H20,Diem!$A$2:$B$12,2,0)</f>
        <v>8</v>
      </c>
      <c r="J20" s="10" t="s">
        <v>3</v>
      </c>
      <c r="K20" s="10">
        <f>VLOOKUP(J20,Diem!$A$2:$B$12,2,0)</f>
        <v>7</v>
      </c>
      <c r="L20" s="10" t="s">
        <v>1</v>
      </c>
      <c r="M20" s="10">
        <f>VLOOKUP(L20,Diem!$A$2:$B$12,2,0)</f>
        <v>9</v>
      </c>
      <c r="N20" s="10" t="s">
        <v>1</v>
      </c>
      <c r="O20" s="10">
        <f>VLOOKUP(N20,Diem!$A$2:$B$12,2,0)</f>
        <v>9</v>
      </c>
      <c r="P20" s="10" t="s">
        <v>2</v>
      </c>
      <c r="Q20" s="10">
        <f>VLOOKUP(P20,Diem!$A$2:$B$12,2,0)</f>
        <v>8</v>
      </c>
      <c r="R20" s="10">
        <f t="shared" si="1"/>
        <v>8.14</v>
      </c>
      <c r="S20" s="10"/>
      <c r="T20" s="50" t="str">
        <f>IF(S20&gt;=3,"Không hoàn thành nhiệm vụ",IF(AND($R20&gt;=8,$R20&lt;=10,S20=0),"Hoàn thành xuất sắc nhiệm vụ",IF(AND($R20&gt;=8,$R20&lt;=10,S20=1),"Hoàn thành tốt nhiệm vụ",IF(AND($R20&gt;=8,$R20&lt;=10,S20=2),"Hoàn thành nhiệm vụ",IF(AND($R20&gt;6,$R20&lt;8,S20&lt;=1),"Hoàn thành tốt nhiệm vụ",IF(AND($R20&gt;6,$R20&lt;8,S20=2),"Hoàn thành nhiệm vụ",IF(AND($R20&gt;=5,$R20&lt;=6,S20&lt;=2),"Hoàn thành nhiệm vụ",IF(AND($R20&lt;5,S20&gt;3),"Không hoàn thành nhiệm vụ",""))))))))</f>
        <v>Hoàn thành xuất sắc nhiệm vụ</v>
      </c>
      <c r="U20" s="11"/>
    </row>
    <row r="21" spans="1:21" x14ac:dyDescent="0.35">
      <c r="A21" s="2">
        <v>13</v>
      </c>
      <c r="B21" s="36" t="s">
        <v>47</v>
      </c>
      <c r="C21" s="37" t="s">
        <v>62</v>
      </c>
      <c r="D21" s="10" t="s">
        <v>0</v>
      </c>
      <c r="E21" s="10">
        <f>VLOOKUP(D21,Diem!$A$2:$B$12,2,0)</f>
        <v>10</v>
      </c>
      <c r="F21" s="10" t="s">
        <v>3</v>
      </c>
      <c r="G21" s="10">
        <f>VLOOKUP(F21,Diem!$A$2:$B$12,2,0)</f>
        <v>7</v>
      </c>
      <c r="H21" s="10" t="s">
        <v>1</v>
      </c>
      <c r="I21" s="10"/>
      <c r="J21" s="10" t="s">
        <v>3</v>
      </c>
      <c r="K21" s="10">
        <f>VLOOKUP(J21,Diem!$A$2:$B$12,2,0)</f>
        <v>7</v>
      </c>
      <c r="L21" s="10" t="s">
        <v>0</v>
      </c>
      <c r="M21" s="10">
        <f>VLOOKUP(L21,Diem!$A$2:$B$12,2,0)</f>
        <v>10</v>
      </c>
      <c r="N21" s="10" t="s">
        <v>2</v>
      </c>
      <c r="O21" s="10">
        <f>VLOOKUP(N21,Diem!$A$2:$B$12,2,0)</f>
        <v>8</v>
      </c>
      <c r="P21" s="10" t="s">
        <v>2</v>
      </c>
      <c r="Q21" s="10">
        <f>VLOOKUP(P21,Diem!$A$2:$B$12,2,0)</f>
        <v>8</v>
      </c>
      <c r="R21" s="10">
        <f t="shared" si="1"/>
        <v>8.33</v>
      </c>
      <c r="S21" s="10"/>
      <c r="T21" s="50" t="str">
        <f>IF(S21&gt;=3,"Không hoàn thành nhiệm vụ",IF(AND($R21&gt;=8,$R21&lt;=10,S21=0),"Hoàn thành xuất sắc nhiệm vụ",IF(AND($R21&gt;=8,$R21&lt;=10,S21=1),"Hoàn thành tốt nhiệm vụ",IF(AND($R21&gt;=8,$R21&lt;=10,S21=2),"Hoàn thành nhiệm vụ",IF(AND($R21&gt;6,$R21&lt;8,S21&lt;=1),"Hoàn thành tốt nhiệm vụ",IF(AND($R21&gt;6,$R21&lt;8,S21=2),"Hoàn thành nhiệm vụ",IF(AND($R21&gt;=5,$R21&lt;=6,S21&lt;=2),"Hoàn thành nhiệm vụ",IF(AND($R21&lt;5,S21&gt;3),"Không hoàn thành nhiệm vụ",""))))))))</f>
        <v>Hoàn thành xuất sắc nhiệm vụ</v>
      </c>
      <c r="U21" s="11"/>
    </row>
    <row r="22" spans="1:21" x14ac:dyDescent="0.35">
      <c r="A22" s="2">
        <v>14</v>
      </c>
      <c r="B22" s="34" t="s">
        <v>48</v>
      </c>
      <c r="C22" s="37" t="s">
        <v>63</v>
      </c>
      <c r="D22" s="10" t="s">
        <v>1</v>
      </c>
      <c r="E22" s="10">
        <f>VLOOKUP(D22,Diem!$A$2:$B$12,2,0)</f>
        <v>9</v>
      </c>
      <c r="F22" s="10" t="s">
        <v>3</v>
      </c>
      <c r="G22" s="10">
        <f>VLOOKUP(F22,Diem!$A$2:$B$12,2,0)</f>
        <v>7</v>
      </c>
      <c r="H22" s="10" t="s">
        <v>2</v>
      </c>
      <c r="I22" s="10">
        <f>VLOOKUP(H22,Diem!$A$2:$B$12,2,0)</f>
        <v>8</v>
      </c>
      <c r="J22" s="10" t="s">
        <v>3</v>
      </c>
      <c r="K22" s="10">
        <f>VLOOKUP(J22,Diem!$A$2:$B$12,2,0)</f>
        <v>7</v>
      </c>
      <c r="L22" s="10" t="s">
        <v>2</v>
      </c>
      <c r="M22" s="10">
        <f>VLOOKUP(L22,Diem!$A$2:$B$12,2,0)</f>
        <v>8</v>
      </c>
      <c r="N22" s="10" t="s">
        <v>2</v>
      </c>
      <c r="O22" s="10">
        <f>VLOOKUP(N22,Diem!$A$2:$B$12,2,0)</f>
        <v>8</v>
      </c>
      <c r="P22" s="10" t="s">
        <v>2</v>
      </c>
      <c r="Q22" s="10">
        <f>VLOOKUP(P22,Diem!$A$2:$B$12,2,0)</f>
        <v>8</v>
      </c>
      <c r="R22" s="10">
        <f t="shared" si="1"/>
        <v>7.86</v>
      </c>
      <c r="S22" s="10"/>
      <c r="T22" s="25" t="str">
        <f>IF(S22&gt;=3,"Không hoàn thành nhiệm vụ",IF(AND($R22&gt;=8,$R22&lt;=10,S22=0),"Hoàn thành xuất sắc nhiệm vụ",IF(AND($R22&gt;=8,$R22&lt;=10,S22=1),"Hoàn thành tốt nhiệm vụ",IF(AND($R22&gt;=8,$R22&lt;=10,S22=2),"Hoàn thành nhiệm vụ",IF(AND($R22&gt;6,$R22&lt;8,S22&lt;=1),"Hoàn thành tốt nhiệm vụ",IF(AND($R22&gt;6,$R22&lt;8,S22=2),"Hoàn thành nhiệm vụ",IF(AND($R22&gt;=5,$R22&lt;=6,S22&lt;=2),"Hoàn thành nhiệm vụ",IF(AND($R22&lt;5,S22&gt;3),"Không hoàn thành nhiệm vụ",""))))))))</f>
        <v>Hoàn thành tốt nhiệm vụ</v>
      </c>
      <c r="U22" s="11"/>
    </row>
    <row r="23" spans="1:21" x14ac:dyDescent="0.35">
      <c r="A23" s="2">
        <v>15</v>
      </c>
      <c r="B23" s="34" t="s">
        <v>49</v>
      </c>
      <c r="C23" s="37" t="s">
        <v>64</v>
      </c>
      <c r="D23" s="10" t="s">
        <v>0</v>
      </c>
      <c r="E23" s="10">
        <f>VLOOKUP(D23,Diem!$A$2:$B$12,2,0)</f>
        <v>10</v>
      </c>
      <c r="F23" s="10" t="s">
        <v>3</v>
      </c>
      <c r="G23" s="10">
        <f>VLOOKUP(F23,Diem!$A$2:$B$12,2,0)</f>
        <v>7</v>
      </c>
      <c r="H23" s="10" t="s">
        <v>0</v>
      </c>
      <c r="I23" s="10">
        <f>VLOOKUP(H23,Diem!$A$2:$B$12,2,0)</f>
        <v>10</v>
      </c>
      <c r="J23" s="10" t="s">
        <v>2</v>
      </c>
      <c r="K23" s="10">
        <f>VLOOKUP(J23,Diem!$A$2:$B$12,2,0)</f>
        <v>8</v>
      </c>
      <c r="L23" s="10" t="s">
        <v>2</v>
      </c>
      <c r="M23" s="10">
        <f>VLOOKUP(L23,Diem!$A$2:$B$12,2,0)</f>
        <v>8</v>
      </c>
      <c r="N23" s="10" t="s">
        <v>2</v>
      </c>
      <c r="O23" s="10">
        <f>VLOOKUP(N23,Diem!$A$2:$B$12,2,0)</f>
        <v>8</v>
      </c>
      <c r="P23" s="10" t="s">
        <v>2</v>
      </c>
      <c r="Q23" s="10">
        <f>VLOOKUP(P23,Diem!$A$2:$B$12,2,0)</f>
        <v>8</v>
      </c>
      <c r="R23" s="10">
        <f t="shared" si="1"/>
        <v>8.43</v>
      </c>
      <c r="S23" s="10"/>
      <c r="T23" s="50" t="str">
        <f>IF(S23&gt;=3,"Không hoàn thành nhiệm vụ",IF(AND($R23&gt;=8,$R23&lt;=10,S23=0),"Hoàn thành xuất sắc nhiệm vụ",IF(AND($R23&gt;=8,$R23&lt;=10,S23=1),"Hoàn thành tốt nhiệm vụ",IF(AND($R23&gt;=8,$R23&lt;=10,S23=2),"Hoàn thành nhiệm vụ",IF(AND($R23&gt;6,$R23&lt;8,S23&lt;=1),"Hoàn thành tốt nhiệm vụ",IF(AND($R23&gt;6,$R23&lt;8,S23=2),"Hoàn thành nhiệm vụ",IF(AND($R23&gt;=5,$R23&lt;=6,S23&lt;=2),"Hoàn thành nhiệm vụ",IF(AND($R23&lt;5,S23&gt;3),"Không hoàn thành nhiệm vụ",""))))))))</f>
        <v>Hoàn thành xuất sắc nhiệm vụ</v>
      </c>
      <c r="U23" s="11"/>
    </row>
    <row r="24" spans="1:21" x14ac:dyDescent="0.35">
      <c r="A24" s="2">
        <v>16</v>
      </c>
      <c r="B24" s="34" t="s">
        <v>50</v>
      </c>
      <c r="C24" s="37" t="s">
        <v>65</v>
      </c>
      <c r="D24" s="10" t="s">
        <v>2</v>
      </c>
      <c r="E24" s="10">
        <f>VLOOKUP(D24,Diem!$A$2:$B$12,2,0)</f>
        <v>8</v>
      </c>
      <c r="F24" s="10" t="s">
        <v>3</v>
      </c>
      <c r="G24" s="10">
        <f>VLOOKUP(F24,Diem!$A$2:$B$12,2,0)</f>
        <v>7</v>
      </c>
      <c r="H24" s="10" t="s">
        <v>2</v>
      </c>
      <c r="I24" s="10">
        <f>VLOOKUP(H24,Diem!$A$2:$B$12,2,0)</f>
        <v>8</v>
      </c>
      <c r="J24" s="10" t="s">
        <v>3</v>
      </c>
      <c r="K24" s="10">
        <f>VLOOKUP(J24,Diem!$A$2:$B$12,2,0)</f>
        <v>7</v>
      </c>
      <c r="L24" s="10" t="s">
        <v>2</v>
      </c>
      <c r="M24" s="10">
        <f>VLOOKUP(L24,Diem!$A$2:$B$12,2,0)</f>
        <v>8</v>
      </c>
      <c r="N24" s="10" t="s">
        <v>2</v>
      </c>
      <c r="O24" s="10">
        <f>VLOOKUP(N24,Diem!$A$2:$B$12,2,0)</f>
        <v>8</v>
      </c>
      <c r="P24" s="10" t="s">
        <v>2</v>
      </c>
      <c r="Q24" s="10">
        <f>VLOOKUP(P24,Diem!$A$2:$B$12,2,0)</f>
        <v>8</v>
      </c>
      <c r="R24" s="10">
        <f t="shared" si="1"/>
        <v>7.71</v>
      </c>
      <c r="S24" s="10"/>
      <c r="T24" s="55" t="str">
        <f>IF(S24&gt;=3,"Không hoàn thành nhiệm vụ",IF(AND($R24&gt;=8,$R24&lt;=10,S24=0),"Hoàn thành xuất sắc nhiệm vụ",IF(AND($R24&gt;=8,$R24&lt;=10,S24=1),"Hoàn thành tốt nhiệm vụ",IF(AND($R24&gt;=8,$R24&lt;=10,S24=2),"Hoàn thành nhiệm vụ",IF(AND($R24&gt;6,$R24&lt;8,S24&lt;=1),"Hoàn thành tốt nhiệm vụ",IF(AND($R24&gt;6,$R24&lt;8,S24=2),"Hoàn thành nhiệm vụ",IF(AND($R24&gt;=5,$R24&lt;=6,S24&lt;=2),"Hoàn thành nhiệm vụ",IF(AND($R24&lt;5,S24&gt;3),"Không hoàn thành nhiệm vụ",""))))))))</f>
        <v>Hoàn thành tốt nhiệm vụ</v>
      </c>
      <c r="U24" s="11"/>
    </row>
    <row r="26" spans="1:21" x14ac:dyDescent="0.35">
      <c r="M26" s="74" t="s">
        <v>87</v>
      </c>
      <c r="N26" s="74"/>
      <c r="O26" s="74"/>
      <c r="P26" s="74"/>
      <c r="Q26" s="74"/>
      <c r="R26" s="74"/>
      <c r="S26" s="74"/>
      <c r="T26" s="74"/>
      <c r="U26" s="74"/>
    </row>
    <row r="27" spans="1:21" x14ac:dyDescent="0.35">
      <c r="M27" s="70" t="s">
        <v>30</v>
      </c>
      <c r="N27" s="70"/>
      <c r="O27" s="70"/>
      <c r="P27" s="70"/>
      <c r="Q27" s="70"/>
      <c r="R27" s="70"/>
      <c r="S27" s="70"/>
      <c r="T27" s="70"/>
      <c r="U27" s="70"/>
    </row>
    <row r="31" spans="1:21" x14ac:dyDescent="0.35">
      <c r="M31" s="69" t="s">
        <v>91</v>
      </c>
      <c r="N31" s="69"/>
      <c r="O31" s="69"/>
      <c r="P31" s="69"/>
      <c r="Q31" s="69"/>
      <c r="R31" s="69"/>
      <c r="S31" s="69"/>
      <c r="T31" s="69"/>
      <c r="U31" s="69"/>
    </row>
  </sheetData>
  <mergeCells count="23">
    <mergeCell ref="A5:U5"/>
    <mergeCell ref="A1:D1"/>
    <mergeCell ref="M1:U1"/>
    <mergeCell ref="A2:D2"/>
    <mergeCell ref="M2:U2"/>
    <mergeCell ref="A3:D3"/>
    <mergeCell ref="A7:A8"/>
    <mergeCell ref="B7:B8"/>
    <mergeCell ref="C7:C8"/>
    <mergeCell ref="D7:E7"/>
    <mergeCell ref="J7:K7"/>
    <mergeCell ref="F7:G7"/>
    <mergeCell ref="H7:I7"/>
    <mergeCell ref="M31:U31"/>
    <mergeCell ref="M27:U27"/>
    <mergeCell ref="P7:Q7"/>
    <mergeCell ref="N7:O7"/>
    <mergeCell ref="R7:R8"/>
    <mergeCell ref="S7:S8"/>
    <mergeCell ref="T7:T8"/>
    <mergeCell ref="U7:U8"/>
    <mergeCell ref="M26:U26"/>
    <mergeCell ref="L7:M7"/>
  </mergeCells>
  <pageMargins left="0.38" right="0.16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34"/>
  <sheetViews>
    <sheetView topLeftCell="A23" workbookViewId="0">
      <selection activeCell="Q32" sqref="Q32"/>
    </sheetView>
  </sheetViews>
  <sheetFormatPr defaultColWidth="9.1796875" defaultRowHeight="16.5" x14ac:dyDescent="0.35"/>
  <cols>
    <col min="1" max="1" width="5.1796875" style="1" customWidth="1"/>
    <col min="2" max="2" width="18.90625" style="1" customWidth="1"/>
    <col min="3" max="3" width="14.54296875" style="1" customWidth="1"/>
    <col min="4" max="4" width="9.1796875" style="1"/>
    <col min="5" max="5" width="7.26953125" style="1" customWidth="1"/>
    <col min="6" max="6" width="9.1796875" style="1"/>
    <col min="7" max="7" width="7.7265625" style="1" customWidth="1"/>
    <col min="8" max="8" width="9.1796875" style="1"/>
    <col min="9" max="11" width="7.1796875" style="1" customWidth="1"/>
    <col min="12" max="12" width="9.1796875" style="1"/>
    <col min="13" max="13" width="7" style="1" customWidth="1"/>
    <col min="14" max="14" width="8.1796875" style="1" customWidth="1"/>
    <col min="15" max="15" width="0" style="1" hidden="1" customWidth="1"/>
    <col min="16" max="16" width="23.1796875" style="1" customWidth="1"/>
    <col min="17" max="17" width="15.1796875" style="1" customWidth="1"/>
    <col min="18" max="16384" width="9.1796875" style="1"/>
  </cols>
  <sheetData>
    <row r="1" spans="1:17" s="12" customFormat="1" ht="14" x14ac:dyDescent="0.3">
      <c r="A1" s="79" t="s">
        <v>26</v>
      </c>
      <c r="B1" s="79"/>
      <c r="C1" s="79"/>
      <c r="D1" s="79"/>
      <c r="I1" s="80" t="s">
        <v>27</v>
      </c>
      <c r="J1" s="80"/>
      <c r="K1" s="80"/>
      <c r="L1" s="80"/>
      <c r="M1" s="80"/>
      <c r="N1" s="80"/>
      <c r="O1" s="80"/>
      <c r="P1" s="80"/>
      <c r="Q1" s="80"/>
    </row>
    <row r="2" spans="1:17" s="12" customFormat="1" ht="14" x14ac:dyDescent="0.3">
      <c r="A2" s="79" t="s">
        <v>28</v>
      </c>
      <c r="B2" s="79"/>
      <c r="C2" s="79"/>
      <c r="D2" s="79"/>
      <c r="I2" s="80" t="s">
        <v>29</v>
      </c>
      <c r="J2" s="80"/>
      <c r="K2" s="80"/>
      <c r="L2" s="80"/>
      <c r="M2" s="80"/>
      <c r="N2" s="80"/>
      <c r="O2" s="80"/>
      <c r="P2" s="80"/>
      <c r="Q2" s="80"/>
    </row>
    <row r="3" spans="1:17" s="12" customFormat="1" ht="14" x14ac:dyDescent="0.3">
      <c r="A3" s="80" t="s">
        <v>34</v>
      </c>
      <c r="B3" s="80"/>
      <c r="C3" s="80"/>
      <c r="D3" s="80"/>
      <c r="L3" s="13"/>
      <c r="M3" s="13"/>
    </row>
    <row r="4" spans="1:17" s="12" customFormat="1" ht="14" x14ac:dyDescent="0.3">
      <c r="A4" s="14"/>
      <c r="B4" s="14"/>
      <c r="C4" s="15"/>
      <c r="L4" s="13"/>
      <c r="M4" s="13"/>
    </row>
    <row r="5" spans="1:17" s="12" customFormat="1" ht="27.75" customHeight="1" x14ac:dyDescent="0.3">
      <c r="A5" s="78" t="s">
        <v>72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7" spans="1:17" ht="27" customHeight="1" x14ac:dyDescent="0.35">
      <c r="A7" s="73" t="s">
        <v>10</v>
      </c>
      <c r="B7" s="73" t="s">
        <v>11</v>
      </c>
      <c r="C7" s="73" t="s">
        <v>12</v>
      </c>
      <c r="D7" s="75" t="s">
        <v>80</v>
      </c>
      <c r="E7" s="75"/>
      <c r="F7" s="75" t="s">
        <v>81</v>
      </c>
      <c r="G7" s="75"/>
      <c r="H7" s="75" t="s">
        <v>82</v>
      </c>
      <c r="I7" s="75"/>
      <c r="J7" s="76" t="s">
        <v>78</v>
      </c>
      <c r="K7" s="77"/>
      <c r="L7" s="71" t="s">
        <v>79</v>
      </c>
      <c r="M7" s="71"/>
      <c r="N7" s="72" t="s">
        <v>13</v>
      </c>
      <c r="O7" s="72" t="s">
        <v>14</v>
      </c>
      <c r="P7" s="72" t="s">
        <v>15</v>
      </c>
      <c r="Q7" s="73" t="s">
        <v>16</v>
      </c>
    </row>
    <row r="8" spans="1:17" ht="30.75" customHeight="1" x14ac:dyDescent="0.35">
      <c r="A8" s="73"/>
      <c r="B8" s="73"/>
      <c r="C8" s="73"/>
      <c r="D8" s="9" t="s">
        <v>17</v>
      </c>
      <c r="E8" s="9" t="s">
        <v>18</v>
      </c>
      <c r="F8" s="9" t="s">
        <v>17</v>
      </c>
      <c r="G8" s="9" t="s">
        <v>18</v>
      </c>
      <c r="H8" s="9" t="s">
        <v>17</v>
      </c>
      <c r="I8" s="9" t="s">
        <v>18</v>
      </c>
      <c r="J8" s="48" t="s">
        <v>17</v>
      </c>
      <c r="K8" s="48" t="s">
        <v>18</v>
      </c>
      <c r="L8" s="9" t="s">
        <v>17</v>
      </c>
      <c r="M8" s="9" t="s">
        <v>18</v>
      </c>
      <c r="N8" s="72"/>
      <c r="O8" s="72"/>
      <c r="P8" s="72"/>
      <c r="Q8" s="73"/>
    </row>
    <row r="9" spans="1:17" ht="18.75" customHeight="1" x14ac:dyDescent="0.35">
      <c r="A9" s="33"/>
      <c r="B9" s="30" t="s">
        <v>35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</row>
    <row r="10" spans="1:17" ht="33" x14ac:dyDescent="0.35">
      <c r="A10" s="2">
        <v>1</v>
      </c>
      <c r="B10" s="34" t="s">
        <v>36</v>
      </c>
      <c r="C10" s="2" t="s">
        <v>51</v>
      </c>
      <c r="D10" s="10" t="s">
        <v>3</v>
      </c>
      <c r="E10" s="10">
        <f>VLOOKUP(D10,Diem!$A$2:$B$12,2,0)</f>
        <v>7</v>
      </c>
      <c r="F10" s="10" t="s">
        <v>2</v>
      </c>
      <c r="G10" s="10">
        <f>VLOOKUP(F10,Diem!$A$2:$B$12,2,0)</f>
        <v>8</v>
      </c>
      <c r="H10" s="10" t="s">
        <v>2</v>
      </c>
      <c r="I10" s="10">
        <f>VLOOKUP(H10,Diem!$A$2:$B$12,2,0)</f>
        <v>8</v>
      </c>
      <c r="J10" s="10" t="s">
        <v>0</v>
      </c>
      <c r="K10" s="10">
        <f>VLOOKUP(J10,Diem!$A$2:$B$12,2,0)</f>
        <v>10</v>
      </c>
      <c r="L10" s="46" t="s">
        <v>2</v>
      </c>
      <c r="M10" s="10">
        <f>VLOOKUP(L10,Diem!$A$2:$B$12,2,0)</f>
        <v>8</v>
      </c>
      <c r="N10" s="54">
        <f>ROUND(AVERAGE(E10,G10,I10,K10,M10),2)</f>
        <v>8.1999999999999993</v>
      </c>
      <c r="O10" s="10">
        <f>COUNTIF(D10:M10,"C*")*1+COUNTIF(D10:M10,"D")*2+COUNTIF(D10:M10,"E")*3</f>
        <v>0</v>
      </c>
      <c r="P10" s="51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11"/>
    </row>
    <row r="11" spans="1:17" ht="33" x14ac:dyDescent="0.35">
      <c r="A11" s="2">
        <v>2</v>
      </c>
      <c r="B11" s="34" t="s">
        <v>37</v>
      </c>
      <c r="C11" s="4" t="s">
        <v>52</v>
      </c>
      <c r="D11" s="10" t="s">
        <v>3</v>
      </c>
      <c r="E11" s="10">
        <f>VLOOKUP(D11,Diem!$A$2:$B$12,2,0)</f>
        <v>7</v>
      </c>
      <c r="F11" s="10" t="s">
        <v>2</v>
      </c>
      <c r="G11" s="10">
        <f>VLOOKUP(F11,Diem!$A$2:$B$12,2,0)</f>
        <v>8</v>
      </c>
      <c r="H11" s="10" t="s">
        <v>3</v>
      </c>
      <c r="I11" s="10">
        <f>VLOOKUP(H11,Diem!$A$2:$B$12,2,0)</f>
        <v>7</v>
      </c>
      <c r="J11" s="10" t="s">
        <v>1</v>
      </c>
      <c r="K11" s="10">
        <f>VLOOKUP(J11,Diem!$A$2:$B$12,2,0)</f>
        <v>9</v>
      </c>
      <c r="L11" s="46" t="s">
        <v>3</v>
      </c>
      <c r="M11" s="10">
        <f>VLOOKUP(L11,Diem!$A$2:$B$12,2,0)</f>
        <v>7</v>
      </c>
      <c r="N11" s="10">
        <f t="shared" ref="N11:N24" si="0">ROUND(AVERAGE(E11,G11,I11,K11,M11),2)</f>
        <v>7.6</v>
      </c>
      <c r="O11" s="10">
        <f>COUNTIF(D11:M11,"C*")*1+COUNTIF(D11:M11,"D")*2+COUNTIF(D11:M11,"E")*3</f>
        <v>0</v>
      </c>
      <c r="P11" s="25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tốt nhiệm vụ</v>
      </c>
      <c r="Q11" s="11"/>
    </row>
    <row r="12" spans="1:17" ht="33" x14ac:dyDescent="0.35">
      <c r="A12" s="2">
        <v>3</v>
      </c>
      <c r="B12" s="34" t="s">
        <v>38</v>
      </c>
      <c r="C12" s="37" t="s">
        <v>53</v>
      </c>
      <c r="D12" s="45" t="s">
        <v>3</v>
      </c>
      <c r="E12" s="10">
        <f>VLOOKUP(D12,Diem!$A$2:$B$12,2,0)</f>
        <v>7</v>
      </c>
      <c r="F12" s="45" t="s">
        <v>2</v>
      </c>
      <c r="G12" s="10">
        <f>VLOOKUP(F12,Diem!$A$2:$B$12,2,0)</f>
        <v>8</v>
      </c>
      <c r="H12" s="45" t="s">
        <v>3</v>
      </c>
      <c r="I12" s="10">
        <f>VLOOKUP(H12,Diem!$A$2:$B$12,2,0)</f>
        <v>7</v>
      </c>
      <c r="J12" s="10" t="s">
        <v>2</v>
      </c>
      <c r="K12" s="10">
        <f>VLOOKUP(J12,Diem!$A$2:$B$12,2,0)</f>
        <v>8</v>
      </c>
      <c r="L12" s="46" t="s">
        <v>3</v>
      </c>
      <c r="M12" s="10">
        <f>VLOOKUP(L12,Diem!$A$2:$B$12,2,0)</f>
        <v>7</v>
      </c>
      <c r="N12" s="10">
        <f t="shared" si="0"/>
        <v>7.4</v>
      </c>
      <c r="O12" s="10"/>
      <c r="P12" s="25" t="str">
        <f>IF(O12&gt;=3,"Không hoàn thành nhiệm vụ",IF(AND($N12&gt;=8,$N12&lt;=10,O12=0),"Hoàn thành xuất sắc nhiệm vụ",IF(AND($N12&gt;=8,$N12&lt;=10,O12=1),"Hoàn thành tốt nhiệm vụ",IF(AND($N12&gt;=8,$N12&lt;=10,O12=2),"Hoàn thành nhiệm vụ",IF(AND($N12&gt;6,$N12&lt;8,O12&lt;=1),"Hoàn thành tốt nhiệm vụ",IF(AND($N12&gt;6,$N12&lt;8,O12=2),"Hoàn thành nhiệm vụ",IF(AND($N12&gt;=5,$N12&lt;=6,O12&lt;=2),"Hoàn thành nhiệm vụ",IF(AND($N12&lt;5,O12&gt;3),"Không hoàn thành nhiệm vụ",""))))))))</f>
        <v>Hoàn thành tốt nhiệm vụ</v>
      </c>
      <c r="Q12" s="11"/>
    </row>
    <row r="13" spans="1:17" ht="33" x14ac:dyDescent="0.35">
      <c r="A13" s="2">
        <v>4</v>
      </c>
      <c r="B13" s="34" t="s">
        <v>39</v>
      </c>
      <c r="C13" s="37" t="s">
        <v>54</v>
      </c>
      <c r="D13" s="45" t="s">
        <v>3</v>
      </c>
      <c r="E13" s="10">
        <f>VLOOKUP(D13,Diem!$A$2:$B$12,2,0)</f>
        <v>7</v>
      </c>
      <c r="F13" s="45" t="s">
        <v>3</v>
      </c>
      <c r="G13" s="10">
        <f>VLOOKUP(F13,Diem!$A$2:$B$12,2,0)</f>
        <v>7</v>
      </c>
      <c r="H13" s="45" t="s">
        <v>1</v>
      </c>
      <c r="I13" s="10">
        <f>VLOOKUP(H13,Diem!$A$2:$B$12,2,0)</f>
        <v>9</v>
      </c>
      <c r="J13" s="10" t="s">
        <v>2</v>
      </c>
      <c r="K13" s="10">
        <f>VLOOKUP(J13,Diem!$A$2:$B$12,2,0)</f>
        <v>8</v>
      </c>
      <c r="L13" s="46" t="s">
        <v>3</v>
      </c>
      <c r="M13" s="10">
        <f>VLOOKUP(L13,Diem!$A$2:$B$12,2,0)</f>
        <v>7</v>
      </c>
      <c r="N13" s="10">
        <f t="shared" si="0"/>
        <v>7.6</v>
      </c>
      <c r="O13" s="10"/>
      <c r="P13" s="25" t="str">
        <f t="shared" ref="P13:P24" si="1">IF(O13&gt;=3,"Không hoàn thành nhiệm vụ",IF(AND($N13&gt;=8,$N13&lt;=10,O13=0),"Hoàn thành xuất sắc nhiệm vụ",IF(AND($N13&gt;=8,$N13&lt;=10,O13=1),"Hoàn thành tốt nhiệm vụ",IF(AND($N13&gt;=8,$N13&lt;=10,O13=2),"Hoàn thành nhiệm vụ",IF(AND($N13&gt;6,$N13&lt;8,O13&lt;=1),"Hoàn thành tốt nhiệm vụ",IF(AND($N13&gt;6,$N13&lt;8,O13=2),"Hoàn thành nhiệm vụ",IF(AND($N13&gt;=5,$N13&lt;=6,O13&lt;=2),"Hoàn thành nhiệm vụ",IF(AND($N13&lt;5,O13&gt;3),"Không hoàn thành nhiệm vụ",""))))))))</f>
        <v>Hoàn thành tốt nhiệm vụ</v>
      </c>
      <c r="Q13" s="11"/>
    </row>
    <row r="14" spans="1:17" ht="33" x14ac:dyDescent="0.35">
      <c r="A14" s="2">
        <v>5</v>
      </c>
      <c r="B14" s="34" t="s">
        <v>40</v>
      </c>
      <c r="C14" s="37" t="s">
        <v>55</v>
      </c>
      <c r="D14" s="45" t="s">
        <v>2</v>
      </c>
      <c r="E14" s="10">
        <f>VLOOKUP(D14,Diem!$A$2:$B$12,2,0)</f>
        <v>8</v>
      </c>
      <c r="F14" s="45" t="s">
        <v>3</v>
      </c>
      <c r="G14" s="10">
        <f>VLOOKUP(F14,Diem!$A$2:$B$12,2,0)</f>
        <v>7</v>
      </c>
      <c r="H14" s="45" t="s">
        <v>2</v>
      </c>
      <c r="I14" s="10">
        <f>VLOOKUP(H14,Diem!$A$2:$B$12,2,0)</f>
        <v>8</v>
      </c>
      <c r="J14" s="10" t="s">
        <v>2</v>
      </c>
      <c r="K14" s="10">
        <f>VLOOKUP(J14,Diem!$A$2:$B$12,2,0)</f>
        <v>8</v>
      </c>
      <c r="L14" s="46" t="s">
        <v>3</v>
      </c>
      <c r="M14" s="10"/>
      <c r="N14" s="10">
        <f t="shared" si="0"/>
        <v>7.75</v>
      </c>
      <c r="O14" s="10"/>
      <c r="P14" s="25" t="str">
        <f t="shared" si="1"/>
        <v>Hoàn thành tốt nhiệm vụ</v>
      </c>
      <c r="Q14" s="11"/>
    </row>
    <row r="15" spans="1:17" ht="33" x14ac:dyDescent="0.35">
      <c r="A15" s="2">
        <v>6</v>
      </c>
      <c r="B15" s="35" t="s">
        <v>41</v>
      </c>
      <c r="C15" s="37" t="s">
        <v>56</v>
      </c>
      <c r="D15" s="45" t="s">
        <v>3</v>
      </c>
      <c r="E15" s="10">
        <f>VLOOKUP(D15,Diem!$A$2:$B$12,2,0)</f>
        <v>7</v>
      </c>
      <c r="F15" s="45" t="s">
        <v>2</v>
      </c>
      <c r="G15" s="10">
        <f>VLOOKUP(F15,Diem!$A$2:$B$12,2,0)</f>
        <v>8</v>
      </c>
      <c r="H15" s="45" t="s">
        <v>3</v>
      </c>
      <c r="I15" s="10">
        <f>VLOOKUP(H15,Diem!$A$2:$B$12,2,0)</f>
        <v>7</v>
      </c>
      <c r="J15" s="10" t="s">
        <v>1</v>
      </c>
      <c r="K15" s="10">
        <f>VLOOKUP(J15,Diem!$A$2:$B$12,2,0)</f>
        <v>9</v>
      </c>
      <c r="L15" s="46" t="s">
        <v>2</v>
      </c>
      <c r="M15" s="10">
        <f>VLOOKUP(L15,Diem!$A$2:$B$12,2,0)</f>
        <v>8</v>
      </c>
      <c r="N15" s="10">
        <f t="shared" si="0"/>
        <v>7.8</v>
      </c>
      <c r="O15" s="43"/>
      <c r="P15" s="25" t="str">
        <f t="shared" si="1"/>
        <v>Hoàn thành tốt nhiệm vụ</v>
      </c>
      <c r="Q15" s="44"/>
    </row>
    <row r="16" spans="1:17" ht="33" x14ac:dyDescent="0.35">
      <c r="A16" s="2">
        <v>7</v>
      </c>
      <c r="B16" s="34" t="s">
        <v>42</v>
      </c>
      <c r="C16" s="37" t="s">
        <v>57</v>
      </c>
      <c r="D16" s="45" t="s">
        <v>3</v>
      </c>
      <c r="E16" s="10">
        <f>VLOOKUP(D16,Diem!$A$2:$B$12,2,0)</f>
        <v>7</v>
      </c>
      <c r="F16" s="45" t="s">
        <v>3</v>
      </c>
      <c r="G16" s="10">
        <f>VLOOKUP(F16,Diem!$A$2:$B$12,2,0)</f>
        <v>7</v>
      </c>
      <c r="H16" s="45" t="s">
        <v>3</v>
      </c>
      <c r="I16" s="10">
        <f>VLOOKUP(H16,Diem!$A$2:$B$12,2,0)</f>
        <v>7</v>
      </c>
      <c r="J16" s="10" t="s">
        <v>3</v>
      </c>
      <c r="K16" s="10">
        <f>VLOOKUP(J16,Diem!$A$2:$B$12,2,0)</f>
        <v>7</v>
      </c>
      <c r="L16" s="46" t="s">
        <v>3</v>
      </c>
      <c r="M16" s="10">
        <f>VLOOKUP(L16,Diem!$A$2:$B$12,2,0)</f>
        <v>7</v>
      </c>
      <c r="N16" s="10">
        <f t="shared" si="0"/>
        <v>7</v>
      </c>
      <c r="O16" s="10"/>
      <c r="P16" s="25" t="str">
        <f t="shared" si="1"/>
        <v>Hoàn thành tốt nhiệm vụ</v>
      </c>
      <c r="Q16" s="11"/>
    </row>
    <row r="17" spans="1:17" ht="30" customHeight="1" x14ac:dyDescent="0.35">
      <c r="A17" s="2">
        <v>8</v>
      </c>
      <c r="B17" s="34" t="s">
        <v>43</v>
      </c>
      <c r="C17" s="37" t="s">
        <v>58</v>
      </c>
      <c r="D17" s="45" t="s">
        <v>3</v>
      </c>
      <c r="E17" s="10">
        <f>VLOOKUP(D17,Diem!$A$2:$B$12,2,0)</f>
        <v>7</v>
      </c>
      <c r="F17" s="45" t="s">
        <v>3</v>
      </c>
      <c r="G17" s="10">
        <f>VLOOKUP(F17,Diem!$A$2:$B$12,2,0)</f>
        <v>7</v>
      </c>
      <c r="H17" s="45" t="s">
        <v>3</v>
      </c>
      <c r="I17" s="10">
        <f>VLOOKUP(H17,Diem!$A$2:$B$12,2,0)</f>
        <v>7</v>
      </c>
      <c r="J17" s="10" t="s">
        <v>3</v>
      </c>
      <c r="K17" s="10">
        <f>VLOOKUP(J17,Diem!$A$2:$B$12,2,0)</f>
        <v>7</v>
      </c>
      <c r="L17" s="46" t="s">
        <v>3</v>
      </c>
      <c r="M17" s="10">
        <f>VLOOKUP(L17,Diem!$A$2:$B$12,2,0)</f>
        <v>7</v>
      </c>
      <c r="N17" s="10">
        <f t="shared" si="0"/>
        <v>7</v>
      </c>
      <c r="O17" s="10"/>
      <c r="P17" s="25" t="str">
        <f t="shared" si="1"/>
        <v>Hoàn thành tốt nhiệm vụ</v>
      </c>
      <c r="Q17" s="11"/>
    </row>
    <row r="18" spans="1:17" ht="30" customHeight="1" x14ac:dyDescent="0.35">
      <c r="A18" s="2">
        <v>10</v>
      </c>
      <c r="B18" s="35" t="s">
        <v>44</v>
      </c>
      <c r="C18" s="37" t="s">
        <v>59</v>
      </c>
      <c r="D18" s="45" t="s">
        <v>3</v>
      </c>
      <c r="E18" s="10">
        <f>VLOOKUP(D18,Diem!$A$2:$B$12,2,0)</f>
        <v>7</v>
      </c>
      <c r="F18" s="45" t="s">
        <v>2</v>
      </c>
      <c r="G18" s="10">
        <f>VLOOKUP(F18,Diem!$A$2:$B$12,2,0)</f>
        <v>8</v>
      </c>
      <c r="H18" s="45" t="s">
        <v>3</v>
      </c>
      <c r="I18" s="10">
        <f>VLOOKUP(H18,Diem!$A$2:$B$12,2,0)</f>
        <v>7</v>
      </c>
      <c r="J18" s="10" t="s">
        <v>3</v>
      </c>
      <c r="K18" s="10">
        <f>VLOOKUP(J18,Diem!$A$2:$B$12,2,0)</f>
        <v>7</v>
      </c>
      <c r="L18" s="46" t="s">
        <v>3</v>
      </c>
      <c r="M18" s="10">
        <f>VLOOKUP(L18,Diem!$A$2:$B$12,2,0)</f>
        <v>7</v>
      </c>
      <c r="N18" s="10">
        <f t="shared" si="0"/>
        <v>7.2</v>
      </c>
      <c r="O18" s="10"/>
      <c r="P18" s="25" t="str">
        <f t="shared" si="1"/>
        <v>Hoàn thành tốt nhiệm vụ</v>
      </c>
      <c r="Q18" s="11"/>
    </row>
    <row r="19" spans="1:17" ht="30" customHeight="1" x14ac:dyDescent="0.35">
      <c r="A19" s="2">
        <v>11</v>
      </c>
      <c r="B19" s="34" t="s">
        <v>45</v>
      </c>
      <c r="C19" s="37" t="s">
        <v>60</v>
      </c>
      <c r="D19" s="45" t="s">
        <v>66</v>
      </c>
      <c r="E19" s="10" t="s">
        <v>66</v>
      </c>
      <c r="F19" s="45" t="s">
        <v>66</v>
      </c>
      <c r="G19" s="10" t="s">
        <v>66</v>
      </c>
      <c r="H19" s="45" t="s">
        <v>66</v>
      </c>
      <c r="I19" s="10" t="s">
        <v>66</v>
      </c>
      <c r="J19" s="10" t="s">
        <v>66</v>
      </c>
      <c r="K19" s="10" t="s">
        <v>66</v>
      </c>
      <c r="L19" s="46" t="s">
        <v>3</v>
      </c>
      <c r="M19" s="57">
        <f>VLOOKUP(L19,Diem!$A$2:$B$12,2,0)</f>
        <v>7</v>
      </c>
      <c r="N19" s="57">
        <f t="shared" si="0"/>
        <v>7</v>
      </c>
      <c r="O19" s="57"/>
      <c r="P19" s="58" t="str">
        <f t="shared" si="1"/>
        <v>Hoàn thành tốt nhiệm vụ</v>
      </c>
      <c r="Q19" s="59" t="s">
        <v>89</v>
      </c>
    </row>
    <row r="20" spans="1:17" ht="30" customHeight="1" x14ac:dyDescent="0.35">
      <c r="A20" s="2">
        <v>12</v>
      </c>
      <c r="B20" s="34" t="s">
        <v>46</v>
      </c>
      <c r="C20" s="37" t="s">
        <v>61</v>
      </c>
      <c r="D20" s="45" t="s">
        <v>2</v>
      </c>
      <c r="E20" s="10">
        <f>VLOOKUP(D20,Diem!$A$2:$B$12,2,0)</f>
        <v>8</v>
      </c>
      <c r="F20" s="45" t="s">
        <v>2</v>
      </c>
      <c r="G20" s="10">
        <f>VLOOKUP(F20,Diem!$A$2:$B$12,2,0)</f>
        <v>8</v>
      </c>
      <c r="H20" s="45" t="s">
        <v>2</v>
      </c>
      <c r="I20" s="10">
        <f>VLOOKUP(H20,Diem!$A$2:$B$12,2,0)</f>
        <v>8</v>
      </c>
      <c r="J20" s="10" t="s">
        <v>1</v>
      </c>
      <c r="K20" s="10">
        <f>VLOOKUP(J20,Diem!$A$2:$B$12,2,0)</f>
        <v>9</v>
      </c>
      <c r="L20" s="46" t="s">
        <v>3</v>
      </c>
      <c r="M20" s="10">
        <f>VLOOKUP(L20,Diem!$A$2:$B$12,2,0)</f>
        <v>7</v>
      </c>
      <c r="N20" s="54">
        <f t="shared" si="0"/>
        <v>8</v>
      </c>
      <c r="O20" s="10"/>
      <c r="P20" s="25" t="str">
        <f t="shared" si="1"/>
        <v>Hoàn thành xuất sắc nhiệm vụ</v>
      </c>
      <c r="Q20" s="11"/>
    </row>
    <row r="21" spans="1:17" ht="30" customHeight="1" x14ac:dyDescent="0.35">
      <c r="A21" s="2">
        <v>13</v>
      </c>
      <c r="B21" s="36" t="s">
        <v>47</v>
      </c>
      <c r="C21" s="37" t="s">
        <v>62</v>
      </c>
      <c r="D21" s="45" t="s">
        <v>2</v>
      </c>
      <c r="E21" s="10">
        <f>VLOOKUP(D21,Diem!$A$2:$B$12,2,0)</f>
        <v>8</v>
      </c>
      <c r="F21" s="45" t="s">
        <v>2</v>
      </c>
      <c r="G21" s="10">
        <f>VLOOKUP(F21,Diem!$A$2:$B$12,2,0)</f>
        <v>8</v>
      </c>
      <c r="H21" s="45" t="s">
        <v>2</v>
      </c>
      <c r="I21" s="10">
        <f>VLOOKUP(H21,Diem!$A$2:$B$12,2,0)</f>
        <v>8</v>
      </c>
      <c r="J21" s="10" t="s">
        <v>0</v>
      </c>
      <c r="K21" s="10">
        <f>VLOOKUP(J21,Diem!$A$2:$B$12,2,0)</f>
        <v>10</v>
      </c>
      <c r="L21" s="46" t="s">
        <v>3</v>
      </c>
      <c r="M21" s="10">
        <f>VLOOKUP(L21,Diem!$A$2:$B$12,2,0)</f>
        <v>7</v>
      </c>
      <c r="N21" s="54">
        <f t="shared" si="0"/>
        <v>8.1999999999999993</v>
      </c>
      <c r="O21" s="10"/>
      <c r="P21" s="25" t="str">
        <f t="shared" si="1"/>
        <v>Hoàn thành xuất sắc nhiệm vụ</v>
      </c>
      <c r="Q21" s="11"/>
    </row>
    <row r="22" spans="1:17" ht="30" customHeight="1" x14ac:dyDescent="0.35">
      <c r="A22" s="2">
        <v>14</v>
      </c>
      <c r="B22" s="34" t="s">
        <v>48</v>
      </c>
      <c r="C22" s="37" t="s">
        <v>63</v>
      </c>
      <c r="D22" s="45" t="s">
        <v>3</v>
      </c>
      <c r="E22" s="10">
        <f>VLOOKUP(D22,Diem!$A$2:$B$12,2,0)</f>
        <v>7</v>
      </c>
      <c r="F22" s="45" t="s">
        <v>3</v>
      </c>
      <c r="G22" s="10">
        <f>VLOOKUP(F22,Diem!$A$2:$B$12,2,0)</f>
        <v>7</v>
      </c>
      <c r="H22" s="45" t="s">
        <v>3</v>
      </c>
      <c r="I22" s="10">
        <f>VLOOKUP(H22,Diem!$A$2:$B$12,2,0)</f>
        <v>7</v>
      </c>
      <c r="J22" s="10" t="s">
        <v>0</v>
      </c>
      <c r="K22" s="10">
        <f>VLOOKUP(J22,Diem!$A$2:$B$12,2,0)</f>
        <v>10</v>
      </c>
      <c r="L22" s="46" t="s">
        <v>3</v>
      </c>
      <c r="M22" s="10">
        <f>VLOOKUP(L22,Diem!$A$2:$B$12,2,0)</f>
        <v>7</v>
      </c>
      <c r="N22" s="10">
        <f t="shared" si="0"/>
        <v>7.6</v>
      </c>
      <c r="O22" s="10"/>
      <c r="P22" s="25" t="str">
        <f t="shared" si="1"/>
        <v>Hoàn thành tốt nhiệm vụ</v>
      </c>
      <c r="Q22" s="11"/>
    </row>
    <row r="23" spans="1:17" ht="30" customHeight="1" x14ac:dyDescent="0.35">
      <c r="A23" s="2">
        <v>15</v>
      </c>
      <c r="B23" s="34" t="s">
        <v>49</v>
      </c>
      <c r="C23" s="37" t="s">
        <v>64</v>
      </c>
      <c r="D23" s="45" t="s">
        <v>3</v>
      </c>
      <c r="E23" s="10">
        <f>VLOOKUP(D23,Diem!$A$2:$B$12,2,0)</f>
        <v>7</v>
      </c>
      <c r="F23" s="45" t="s">
        <v>2</v>
      </c>
      <c r="G23" s="10">
        <f>VLOOKUP(F23,Diem!$A$2:$B$12,2,0)</f>
        <v>8</v>
      </c>
      <c r="H23" s="45" t="s">
        <v>2</v>
      </c>
      <c r="I23" s="10">
        <f>VLOOKUP(H23,Diem!$A$2:$B$12,2,0)</f>
        <v>8</v>
      </c>
      <c r="J23" s="10" t="s">
        <v>1</v>
      </c>
      <c r="K23" s="10">
        <f>VLOOKUP(J23,Diem!$A$2:$B$12,2,0)</f>
        <v>9</v>
      </c>
      <c r="L23" s="46" t="s">
        <v>2</v>
      </c>
      <c r="M23" s="10">
        <f>VLOOKUP(L23,Diem!$A$2:$B$12,2,0)</f>
        <v>8</v>
      </c>
      <c r="N23" s="54">
        <f t="shared" si="0"/>
        <v>8</v>
      </c>
      <c r="O23" s="10"/>
      <c r="P23" s="25" t="str">
        <f t="shared" si="1"/>
        <v>Hoàn thành xuất sắc nhiệm vụ</v>
      </c>
      <c r="Q23" s="11"/>
    </row>
    <row r="24" spans="1:17" ht="30" customHeight="1" x14ac:dyDescent="0.35">
      <c r="A24" s="2">
        <v>16</v>
      </c>
      <c r="B24" s="34" t="s">
        <v>50</v>
      </c>
      <c r="C24" s="37" t="s">
        <v>65</v>
      </c>
      <c r="D24" s="45" t="s">
        <v>3</v>
      </c>
      <c r="E24" s="10">
        <v>7</v>
      </c>
      <c r="F24" s="45" t="s">
        <v>3</v>
      </c>
      <c r="G24" s="10">
        <f>VLOOKUP(F24,Diem!$A$2:$B$12,2,0)</f>
        <v>7</v>
      </c>
      <c r="H24" s="45" t="s">
        <v>3</v>
      </c>
      <c r="I24" s="10">
        <f>VLOOKUP(H24,Diem!$A$2:$B$12,2,0)</f>
        <v>7</v>
      </c>
      <c r="J24" s="10" t="s">
        <v>2</v>
      </c>
      <c r="K24" s="10">
        <f>VLOOKUP(J24,Diem!$A$2:$B$12,2,0)</f>
        <v>8</v>
      </c>
      <c r="L24" s="46" t="s">
        <v>3</v>
      </c>
      <c r="M24" s="10">
        <f>VLOOKUP(L24,Diem!$A$2:$B$12,2,0)</f>
        <v>7</v>
      </c>
      <c r="N24" s="10">
        <f t="shared" si="0"/>
        <v>7.2</v>
      </c>
      <c r="O24" s="10"/>
      <c r="P24" s="25" t="str">
        <f t="shared" si="1"/>
        <v>Hoàn thành tốt nhiệm vụ</v>
      </c>
      <c r="Q24" s="11"/>
    </row>
    <row r="25" spans="1:17" ht="30" customHeight="1" x14ac:dyDescent="0.35">
      <c r="A25" s="2"/>
      <c r="B25" s="38"/>
      <c r="C25" s="39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1"/>
      <c r="Q25" s="42"/>
    </row>
    <row r="26" spans="1:17" x14ac:dyDescent="0.35">
      <c r="A26" s="2"/>
    </row>
    <row r="27" spans="1:17" x14ac:dyDescent="0.35">
      <c r="A27" s="2"/>
      <c r="I27" s="74" t="s">
        <v>87</v>
      </c>
      <c r="J27" s="74"/>
      <c r="K27" s="74"/>
      <c r="L27" s="74"/>
      <c r="M27" s="74"/>
      <c r="N27" s="74"/>
      <c r="O27" s="74"/>
      <c r="P27" s="74"/>
      <c r="Q27" s="74"/>
    </row>
    <row r="28" spans="1:17" x14ac:dyDescent="0.35">
      <c r="A28" s="2"/>
      <c r="I28" s="70" t="s">
        <v>30</v>
      </c>
      <c r="J28" s="70"/>
      <c r="K28" s="70"/>
      <c r="L28" s="70"/>
      <c r="M28" s="70"/>
      <c r="N28" s="70"/>
      <c r="O28" s="70"/>
      <c r="P28" s="70"/>
      <c r="Q28" s="70"/>
    </row>
    <row r="29" spans="1:17" x14ac:dyDescent="0.35">
      <c r="A29" s="2"/>
    </row>
    <row r="34" spans="9:17" x14ac:dyDescent="0.35">
      <c r="I34" s="69" t="s">
        <v>91</v>
      </c>
      <c r="J34" s="69"/>
      <c r="K34" s="69"/>
      <c r="L34" s="69"/>
      <c r="M34" s="69"/>
      <c r="N34" s="69"/>
      <c r="O34" s="69"/>
      <c r="P34" s="69"/>
      <c r="Q34" s="69"/>
    </row>
  </sheetData>
  <mergeCells count="21">
    <mergeCell ref="C7:C8"/>
    <mergeCell ref="D7:E7"/>
    <mergeCell ref="F7:G7"/>
    <mergeCell ref="H7:I7"/>
    <mergeCell ref="J7:K7"/>
    <mergeCell ref="I34:Q34"/>
    <mergeCell ref="A1:D1"/>
    <mergeCell ref="I1:Q1"/>
    <mergeCell ref="A2:D2"/>
    <mergeCell ref="I2:Q2"/>
    <mergeCell ref="A3:D3"/>
    <mergeCell ref="I28:Q28"/>
    <mergeCell ref="A5:Q5"/>
    <mergeCell ref="I27:Q27"/>
    <mergeCell ref="L7:M7"/>
    <mergeCell ref="N7:N8"/>
    <mergeCell ref="O7:O8"/>
    <mergeCell ref="P7:P8"/>
    <mergeCell ref="Q7:Q8"/>
    <mergeCell ref="A7:A8"/>
    <mergeCell ref="B7:B8"/>
  </mergeCells>
  <pageMargins left="0.38" right="0.16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39"/>
  <sheetViews>
    <sheetView tabSelected="1" topLeftCell="A26" zoomScaleNormal="100" workbookViewId="0">
      <selection activeCell="K23" sqref="K23"/>
    </sheetView>
  </sheetViews>
  <sheetFormatPr defaultRowHeight="14" x14ac:dyDescent="0.3"/>
  <cols>
    <col min="1" max="1" width="6.1796875" style="63" customWidth="1"/>
    <col min="2" max="2" width="20.453125" style="63" customWidth="1"/>
    <col min="3" max="3" width="12.7265625" style="63" customWidth="1"/>
    <col min="4" max="4" width="11.1796875" style="63" customWidth="1"/>
    <col min="5" max="5" width="21.453125" style="63" customWidth="1"/>
    <col min="6" max="6" width="9.54296875" style="63" customWidth="1"/>
    <col min="7" max="7" width="18" style="63" customWidth="1"/>
    <col min="8" max="8" width="10.54296875" style="63" customWidth="1"/>
    <col min="9" max="9" width="18" style="63" customWidth="1"/>
    <col min="10" max="10" width="20" style="63" customWidth="1"/>
    <col min="11" max="11" width="12.453125" style="63" customWidth="1"/>
    <col min="12" max="16384" width="8.7265625" style="63"/>
  </cols>
  <sheetData>
    <row r="1" spans="1:14" s="17" customFormat="1" ht="15.5" x14ac:dyDescent="0.35">
      <c r="A1" s="86" t="s">
        <v>26</v>
      </c>
      <c r="B1" s="86"/>
      <c r="C1" s="86"/>
      <c r="D1" s="86"/>
      <c r="E1" s="53"/>
      <c r="F1" s="53"/>
      <c r="G1" s="83" t="s">
        <v>27</v>
      </c>
      <c r="H1" s="83"/>
      <c r="I1" s="83"/>
      <c r="J1" s="83"/>
      <c r="K1" s="83"/>
    </row>
    <row r="2" spans="1:14" s="17" customFormat="1" ht="15.5" x14ac:dyDescent="0.35">
      <c r="A2" s="86" t="s">
        <v>28</v>
      </c>
      <c r="B2" s="86"/>
      <c r="C2" s="86"/>
      <c r="D2" s="86"/>
      <c r="E2" s="53"/>
      <c r="F2" s="53"/>
      <c r="G2" s="83" t="s">
        <v>29</v>
      </c>
      <c r="H2" s="83"/>
      <c r="I2" s="83"/>
      <c r="J2" s="83"/>
      <c r="K2" s="83"/>
    </row>
    <row r="3" spans="1:14" s="17" customFormat="1" ht="15.5" x14ac:dyDescent="0.35">
      <c r="A3" s="83" t="s">
        <v>68</v>
      </c>
      <c r="B3" s="83"/>
      <c r="C3" s="83"/>
      <c r="D3" s="83"/>
      <c r="E3" s="53"/>
      <c r="F3" s="53"/>
      <c r="G3" s="53"/>
      <c r="H3" s="53"/>
      <c r="I3" s="18"/>
      <c r="J3" s="16"/>
    </row>
    <row r="4" spans="1:14" s="17" customFormat="1" x14ac:dyDescent="0.3">
      <c r="D4" s="19"/>
      <c r="E4" s="19"/>
      <c r="F4" s="19"/>
      <c r="G4" s="19"/>
      <c r="H4" s="19"/>
      <c r="J4" s="16"/>
    </row>
    <row r="5" spans="1:14" s="17" customFormat="1" ht="18" customHeight="1" x14ac:dyDescent="0.35">
      <c r="A5" s="82" t="s">
        <v>88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7" spans="1:14" ht="26.25" customHeight="1" x14ac:dyDescent="0.3">
      <c r="A7" s="87" t="s">
        <v>10</v>
      </c>
      <c r="B7" s="87" t="s">
        <v>19</v>
      </c>
      <c r="C7" s="87" t="s">
        <v>12</v>
      </c>
      <c r="D7" s="84" t="s">
        <v>22</v>
      </c>
      <c r="E7" s="84"/>
      <c r="F7" s="84" t="s">
        <v>23</v>
      </c>
      <c r="G7" s="84"/>
      <c r="H7" s="84" t="s">
        <v>24</v>
      </c>
      <c r="I7" s="84"/>
      <c r="J7" s="84" t="s">
        <v>20</v>
      </c>
      <c r="K7" s="85" t="s">
        <v>21</v>
      </c>
    </row>
    <row r="8" spans="1:14" ht="26.25" customHeight="1" x14ac:dyDescent="0.3">
      <c r="A8" s="88"/>
      <c r="B8" s="88"/>
      <c r="C8" s="88"/>
      <c r="D8" s="52" t="s">
        <v>13</v>
      </c>
      <c r="E8" s="52" t="s">
        <v>17</v>
      </c>
      <c r="F8" s="52" t="s">
        <v>13</v>
      </c>
      <c r="G8" s="52" t="s">
        <v>17</v>
      </c>
      <c r="H8" s="52" t="s">
        <v>25</v>
      </c>
      <c r="I8" s="52" t="s">
        <v>17</v>
      </c>
      <c r="J8" s="84"/>
      <c r="K8" s="85"/>
    </row>
    <row r="9" spans="1:14" ht="16.5" x14ac:dyDescent="0.35">
      <c r="A9" s="29"/>
      <c r="B9" s="30" t="s">
        <v>35</v>
      </c>
      <c r="C9" s="29"/>
      <c r="D9" s="31"/>
      <c r="E9" s="31"/>
      <c r="F9" s="31"/>
      <c r="G9" s="32"/>
      <c r="H9" s="31"/>
      <c r="I9" s="31"/>
      <c r="J9" s="31"/>
      <c r="K9" s="64"/>
    </row>
    <row r="10" spans="1:14" ht="40.5" customHeight="1" x14ac:dyDescent="0.3">
      <c r="A10" s="2">
        <v>1</v>
      </c>
      <c r="B10" s="34" t="s">
        <v>36</v>
      </c>
      <c r="C10" s="2" t="s">
        <v>51</v>
      </c>
      <c r="D10" s="10">
        <v>9.14</v>
      </c>
      <c r="E10" s="51" t="s">
        <v>69</v>
      </c>
      <c r="F10" s="25">
        <v>8.1999999999999993</v>
      </c>
      <c r="G10" s="25" t="str">
        <f>'HK2'!P10</f>
        <v>Hoàn thành xuất sắc nhiệm vụ</v>
      </c>
      <c r="H10" s="51">
        <f>ROUND(AVERAGE(D10,F10),2)</f>
        <v>8.67</v>
      </c>
      <c r="I10" s="51" t="str">
        <f>IF(AND(8&lt;=$H10,$H10&lt;=10),"Hoàn thành xuất sắc nhiệm vụ",IF(AND(6&lt;$H10,$H10&lt;8),"Hoàn thành tốt nhiệm vụ",IF(AND(5&lt;$H10,$H10&lt;6),"Hoàn thành nhiệm vụ","Không hoàn thành nhiệm vụ")))</f>
        <v>Hoàn thành xuất sắc nhiệm vụ</v>
      </c>
      <c r="J10" s="68" t="str">
        <f>IF(G10="Hoàn thành nhiệm vụ","Không đạt LĐTT",IF(OR(I10="Hoàn thành xuất sắc nhiệm vụ",I10="Hoàn thành tốt nhiệm vụ"),"Đạt LĐTT","Không đạt LĐTT"))</f>
        <v>Đạt LĐTT</v>
      </c>
      <c r="K10" s="65"/>
      <c r="N10" s="63" t="e">
        <f>NH!D10=ROUND(AVERAGE(E10,G10,I10,K10,M10),2)</f>
        <v>#DIV/0!</v>
      </c>
    </row>
    <row r="11" spans="1:14" ht="42" customHeight="1" x14ac:dyDescent="0.3">
      <c r="A11" s="2">
        <v>2</v>
      </c>
      <c r="B11" s="34" t="s">
        <v>37</v>
      </c>
      <c r="C11" s="4" t="s">
        <v>52</v>
      </c>
      <c r="D11" s="10">
        <v>7.43</v>
      </c>
      <c r="E11" s="25" t="s">
        <v>70</v>
      </c>
      <c r="F11" s="25">
        <v>7.4</v>
      </c>
      <c r="G11" s="25" t="str">
        <f>'HK2'!P11</f>
        <v>Hoàn thành tốt nhiệm vụ</v>
      </c>
      <c r="H11" s="25">
        <f t="shared" ref="H11:H14" si="0">ROUND(AVERAGE(D11,F11),2)</f>
        <v>7.42</v>
      </c>
      <c r="I11" s="25" t="str">
        <f>IF(AND(8&lt;=$H11,$H11&lt;=10),"Hoàn thành xuất sắc nhiệm vụ",IF(AND(6&lt;$H11,$H11&lt;8),"Hoàn thành tốt nhiệm vụ",IF(AND(5&lt;$H11,$H11&lt;6),"Hoàn thành nhiệm vụ","Không hoàn thành nhiệm vụ")))</f>
        <v>Hoàn thành tốt nhiệm vụ</v>
      </c>
      <c r="J11" s="68" t="str">
        <f>IF(G11="Hoàn thành NV","Không đạt LĐTT",IF(OR(I11="Hoàn thành xuất sắc nhiệm vụ",I11="Hoàn thành tốt nhiệm vụ"),"Đạt LĐTT","Không đạt LĐTT"))</f>
        <v>Đạt LĐTT</v>
      </c>
      <c r="K11" s="65"/>
    </row>
    <row r="12" spans="1:14" ht="33" x14ac:dyDescent="0.3">
      <c r="A12" s="2">
        <v>3</v>
      </c>
      <c r="B12" s="34" t="s">
        <v>38</v>
      </c>
      <c r="C12" s="37" t="s">
        <v>53</v>
      </c>
      <c r="D12" s="10">
        <v>7.71</v>
      </c>
      <c r="E12" s="25" t="s">
        <v>70</v>
      </c>
      <c r="F12" s="25">
        <v>7.6</v>
      </c>
      <c r="G12" s="25" t="str">
        <f>'HK2'!P12</f>
        <v>Hoàn thành tốt nhiệm vụ</v>
      </c>
      <c r="H12" s="25">
        <f t="shared" si="0"/>
        <v>7.66</v>
      </c>
      <c r="I12" s="25" t="str">
        <f t="shared" ref="I12:I24" si="1">IF(AND(8&lt;=$H12,$H12&lt;=10),"Hoàn thành xuất sắc nhiệm vụ",IF(AND(6&lt;$H12,$H12&lt;8),"Hoàn thành tốt nhiệm vụ",IF(AND(5&lt;$H12,$H12&lt;6),"Hoàn thành nhiệm vụ","Không hoàn thành nhiệm vụ")))</f>
        <v>Hoàn thành tốt nhiệm vụ</v>
      </c>
      <c r="J12" s="68" t="str">
        <f t="shared" ref="J12:J24" si="2">IF(G12="Hoàn thành NV","Không đạt LĐTT",IF(OR(I12="Hoàn thành xuất sắc nhiệm vụ",I12="Hoàn thành tốt nhiệm vụ"),"Đạt LĐTT","Không đạt LĐTT"))</f>
        <v>Đạt LĐTT</v>
      </c>
      <c r="K12" s="66"/>
    </row>
    <row r="13" spans="1:14" ht="33" x14ac:dyDescent="0.3">
      <c r="A13" s="2">
        <v>4</v>
      </c>
      <c r="B13" s="34" t="s">
        <v>39</v>
      </c>
      <c r="C13" s="37" t="s">
        <v>54</v>
      </c>
      <c r="D13" s="10">
        <v>7.43</v>
      </c>
      <c r="E13" s="25" t="s">
        <v>70</v>
      </c>
      <c r="F13" s="25">
        <f>'HK2'!N13</f>
        <v>7.6</v>
      </c>
      <c r="G13" s="25" t="str">
        <f>'HK2'!P13</f>
        <v>Hoàn thành tốt nhiệm vụ</v>
      </c>
      <c r="H13" s="25">
        <f>ROUND(AVERAGE(D13,F13),2)</f>
        <v>7.52</v>
      </c>
      <c r="I13" s="25" t="str">
        <f t="shared" si="1"/>
        <v>Hoàn thành tốt nhiệm vụ</v>
      </c>
      <c r="J13" s="68" t="str">
        <f t="shared" si="2"/>
        <v>Đạt LĐTT</v>
      </c>
      <c r="K13" s="66"/>
    </row>
    <row r="14" spans="1:14" ht="33" x14ac:dyDescent="0.3">
      <c r="A14" s="2">
        <v>5</v>
      </c>
      <c r="B14" s="34" t="s">
        <v>40</v>
      </c>
      <c r="C14" s="37" t="s">
        <v>55</v>
      </c>
      <c r="D14" s="10">
        <v>7.86</v>
      </c>
      <c r="E14" s="25" t="s">
        <v>70</v>
      </c>
      <c r="F14" s="25">
        <f>'HK2'!N14</f>
        <v>7.75</v>
      </c>
      <c r="G14" s="25" t="str">
        <f>'HK2'!P14</f>
        <v>Hoàn thành tốt nhiệm vụ</v>
      </c>
      <c r="H14" s="25">
        <f t="shared" si="0"/>
        <v>7.81</v>
      </c>
      <c r="I14" s="25" t="str">
        <f t="shared" si="1"/>
        <v>Hoàn thành tốt nhiệm vụ</v>
      </c>
      <c r="J14" s="68" t="s">
        <v>71</v>
      </c>
      <c r="K14" s="66"/>
    </row>
    <row r="15" spans="1:14" ht="33" x14ac:dyDescent="0.3">
      <c r="A15" s="47">
        <v>6</v>
      </c>
      <c r="B15" s="35" t="s">
        <v>41</v>
      </c>
      <c r="C15" s="37" t="s">
        <v>56</v>
      </c>
      <c r="D15" s="10">
        <v>8</v>
      </c>
      <c r="E15" s="25" t="s">
        <v>70</v>
      </c>
      <c r="F15" s="25">
        <f>'HK2'!N15</f>
        <v>7.8</v>
      </c>
      <c r="G15" s="25" t="str">
        <f>'HK2'!P15</f>
        <v>Hoàn thành tốt nhiệm vụ</v>
      </c>
      <c r="H15" s="25">
        <f t="shared" ref="H15:H24" si="3">ROUND(AVERAGE(D15,F15),2)</f>
        <v>7.9</v>
      </c>
      <c r="I15" s="25" t="str">
        <f t="shared" si="1"/>
        <v>Hoàn thành tốt nhiệm vụ</v>
      </c>
      <c r="J15" s="68" t="str">
        <f t="shared" si="2"/>
        <v>Đạt LĐTT</v>
      </c>
      <c r="K15" s="67"/>
    </row>
    <row r="16" spans="1:14" ht="33" x14ac:dyDescent="0.3">
      <c r="A16" s="47">
        <v>7</v>
      </c>
      <c r="B16" s="34" t="s">
        <v>42</v>
      </c>
      <c r="C16" s="37" t="s">
        <v>57</v>
      </c>
      <c r="D16" s="10">
        <v>7.43</v>
      </c>
      <c r="E16" s="25" t="s">
        <v>70</v>
      </c>
      <c r="F16" s="25">
        <f>'HK2'!N16</f>
        <v>7</v>
      </c>
      <c r="G16" s="25" t="str">
        <f>'HK2'!P16</f>
        <v>Hoàn thành tốt nhiệm vụ</v>
      </c>
      <c r="H16" s="25">
        <f t="shared" si="3"/>
        <v>7.22</v>
      </c>
      <c r="I16" s="25" t="str">
        <f t="shared" si="1"/>
        <v>Hoàn thành tốt nhiệm vụ</v>
      </c>
      <c r="J16" s="68" t="str">
        <f t="shared" si="2"/>
        <v>Đạt LĐTT</v>
      </c>
      <c r="K16" s="67"/>
    </row>
    <row r="17" spans="1:11" ht="29" customHeight="1" x14ac:dyDescent="0.3">
      <c r="A17" s="2">
        <v>8</v>
      </c>
      <c r="B17" s="34" t="s">
        <v>43</v>
      </c>
      <c r="C17" s="37" t="s">
        <v>58</v>
      </c>
      <c r="D17" s="10">
        <v>7.57</v>
      </c>
      <c r="E17" s="25" t="s">
        <v>70</v>
      </c>
      <c r="F17" s="25">
        <f>'HK2'!N17</f>
        <v>7</v>
      </c>
      <c r="G17" s="25" t="str">
        <f>'HK2'!P17</f>
        <v>Hoàn thành tốt nhiệm vụ</v>
      </c>
      <c r="H17" s="25">
        <f t="shared" si="3"/>
        <v>7.29</v>
      </c>
      <c r="I17" s="25" t="str">
        <f t="shared" si="1"/>
        <v>Hoàn thành tốt nhiệm vụ</v>
      </c>
      <c r="J17" s="68" t="str">
        <f t="shared" si="2"/>
        <v>Đạt LĐTT</v>
      </c>
      <c r="K17" s="65"/>
    </row>
    <row r="18" spans="1:11" ht="30" customHeight="1" x14ac:dyDescent="0.3">
      <c r="A18" s="2">
        <v>9</v>
      </c>
      <c r="B18" s="35" t="s">
        <v>44</v>
      </c>
      <c r="C18" s="37" t="s">
        <v>59</v>
      </c>
      <c r="D18" s="10">
        <v>7.57</v>
      </c>
      <c r="E18" s="25" t="s">
        <v>70</v>
      </c>
      <c r="F18" s="25">
        <f>'HK2'!N18</f>
        <v>7.2</v>
      </c>
      <c r="G18" s="25" t="str">
        <f>'HK2'!P18</f>
        <v>Hoàn thành tốt nhiệm vụ</v>
      </c>
      <c r="H18" s="25">
        <f t="shared" si="3"/>
        <v>7.39</v>
      </c>
      <c r="I18" s="25" t="str">
        <f t="shared" si="1"/>
        <v>Hoàn thành tốt nhiệm vụ</v>
      </c>
      <c r="J18" s="68" t="str">
        <f t="shared" si="2"/>
        <v>Đạt LĐTT</v>
      </c>
      <c r="K18" s="65"/>
    </row>
    <row r="19" spans="1:11" ht="27.5" customHeight="1" x14ac:dyDescent="0.3">
      <c r="A19" s="2">
        <v>10</v>
      </c>
      <c r="B19" s="60" t="s">
        <v>45</v>
      </c>
      <c r="C19" s="61" t="s">
        <v>60</v>
      </c>
      <c r="D19" s="62">
        <v>7</v>
      </c>
      <c r="E19" s="50" t="s">
        <v>70</v>
      </c>
      <c r="F19" s="50">
        <f>'HK2'!N19</f>
        <v>7</v>
      </c>
      <c r="G19" s="50" t="str">
        <f>'HK2'!P19</f>
        <v>Hoàn thành tốt nhiệm vụ</v>
      </c>
      <c r="H19" s="50">
        <f t="shared" si="3"/>
        <v>7</v>
      </c>
      <c r="I19" s="50" t="str">
        <f t="shared" si="1"/>
        <v>Hoàn thành tốt nhiệm vụ</v>
      </c>
      <c r="J19" s="68"/>
      <c r="K19" s="65"/>
    </row>
    <row r="20" spans="1:11" ht="31.5" customHeight="1" x14ac:dyDescent="0.3">
      <c r="A20" s="2">
        <v>11</v>
      </c>
      <c r="B20" s="34" t="s">
        <v>46</v>
      </c>
      <c r="C20" s="37" t="s">
        <v>61</v>
      </c>
      <c r="D20" s="10">
        <v>8.14</v>
      </c>
      <c r="E20" s="51" t="s">
        <v>69</v>
      </c>
      <c r="F20" s="25">
        <f>'HK2'!N20</f>
        <v>8</v>
      </c>
      <c r="G20" s="25" t="str">
        <f>'HK2'!P20</f>
        <v>Hoàn thành xuất sắc nhiệm vụ</v>
      </c>
      <c r="H20" s="51">
        <f t="shared" si="3"/>
        <v>8.07</v>
      </c>
      <c r="I20" s="51" t="str">
        <f t="shared" si="1"/>
        <v>Hoàn thành xuất sắc nhiệm vụ</v>
      </c>
      <c r="J20" s="68" t="str">
        <f t="shared" si="2"/>
        <v>Đạt LĐTT</v>
      </c>
      <c r="K20" s="65"/>
    </row>
    <row r="21" spans="1:11" ht="34.5" customHeight="1" x14ac:dyDescent="0.3">
      <c r="A21" s="2">
        <v>12</v>
      </c>
      <c r="B21" s="36" t="s">
        <v>47</v>
      </c>
      <c r="C21" s="37" t="s">
        <v>62</v>
      </c>
      <c r="D21" s="10">
        <v>8.33</v>
      </c>
      <c r="E21" s="51" t="s">
        <v>69</v>
      </c>
      <c r="F21" s="25">
        <f>'HK2'!N21</f>
        <v>8.1999999999999993</v>
      </c>
      <c r="G21" s="25" t="str">
        <f>'HK2'!P21</f>
        <v>Hoàn thành xuất sắc nhiệm vụ</v>
      </c>
      <c r="H21" s="51">
        <f t="shared" si="3"/>
        <v>8.27</v>
      </c>
      <c r="I21" s="51" t="str">
        <f t="shared" si="1"/>
        <v>Hoàn thành xuất sắc nhiệm vụ</v>
      </c>
      <c r="J21" s="68" t="str">
        <f t="shared" si="2"/>
        <v>Đạt LĐTT</v>
      </c>
      <c r="K21" s="65"/>
    </row>
    <row r="22" spans="1:11" ht="29.5" customHeight="1" x14ac:dyDescent="0.3">
      <c r="A22" s="2">
        <v>13</v>
      </c>
      <c r="B22" s="34" t="s">
        <v>48</v>
      </c>
      <c r="C22" s="37" t="s">
        <v>63</v>
      </c>
      <c r="D22" s="10">
        <v>7.86</v>
      </c>
      <c r="E22" s="25" t="s">
        <v>70</v>
      </c>
      <c r="F22" s="25">
        <f>'HK2'!N22</f>
        <v>7.6</v>
      </c>
      <c r="G22" s="25" t="str">
        <f>'HK2'!P22</f>
        <v>Hoàn thành tốt nhiệm vụ</v>
      </c>
      <c r="H22" s="25">
        <f t="shared" si="3"/>
        <v>7.73</v>
      </c>
      <c r="I22" s="25" t="str">
        <f t="shared" si="1"/>
        <v>Hoàn thành tốt nhiệm vụ</v>
      </c>
      <c r="J22" s="68" t="str">
        <f t="shared" si="2"/>
        <v>Đạt LĐTT</v>
      </c>
      <c r="K22" s="65"/>
    </row>
    <row r="23" spans="1:11" ht="36.5" customHeight="1" x14ac:dyDescent="0.3">
      <c r="A23" s="2">
        <v>14</v>
      </c>
      <c r="B23" s="34" t="s">
        <v>49</v>
      </c>
      <c r="C23" s="37" t="s">
        <v>64</v>
      </c>
      <c r="D23" s="10">
        <v>8.43</v>
      </c>
      <c r="E23" s="51" t="s">
        <v>69</v>
      </c>
      <c r="F23" s="25">
        <f>'HK2'!N23</f>
        <v>8</v>
      </c>
      <c r="G23" s="25" t="str">
        <f>'HK2'!P23</f>
        <v>Hoàn thành xuất sắc nhiệm vụ</v>
      </c>
      <c r="H23" s="51">
        <f t="shared" si="3"/>
        <v>8.2200000000000006</v>
      </c>
      <c r="I23" s="51" t="str">
        <f t="shared" si="1"/>
        <v>Hoàn thành xuất sắc nhiệm vụ</v>
      </c>
      <c r="J23" s="68" t="str">
        <f t="shared" si="2"/>
        <v>Đạt LĐTT</v>
      </c>
      <c r="K23" s="65"/>
    </row>
    <row r="24" spans="1:11" ht="31" customHeight="1" x14ac:dyDescent="0.3">
      <c r="A24" s="2">
        <v>15</v>
      </c>
      <c r="B24" s="34" t="s">
        <v>50</v>
      </c>
      <c r="C24" s="37" t="s">
        <v>65</v>
      </c>
      <c r="D24" s="10">
        <v>7.71</v>
      </c>
      <c r="E24" s="25" t="s">
        <v>70</v>
      </c>
      <c r="F24" s="25">
        <f>'HK2'!N24</f>
        <v>7.2</v>
      </c>
      <c r="G24" s="25" t="str">
        <f>'HK2'!P24</f>
        <v>Hoàn thành tốt nhiệm vụ</v>
      </c>
      <c r="H24" s="25">
        <f t="shared" si="3"/>
        <v>7.46</v>
      </c>
      <c r="I24" s="25" t="str">
        <f t="shared" si="1"/>
        <v>Hoàn thành tốt nhiệm vụ</v>
      </c>
      <c r="J24" s="68" t="str">
        <f t="shared" si="2"/>
        <v>Đạt LĐTT</v>
      </c>
      <c r="K24" s="65"/>
    </row>
    <row r="25" spans="1:11" ht="19.5" customHeight="1" x14ac:dyDescent="0.3">
      <c r="A25" s="2"/>
      <c r="B25" s="3"/>
      <c r="C25" s="2"/>
      <c r="D25" s="25"/>
      <c r="E25" s="25"/>
      <c r="F25" s="25"/>
      <c r="G25" s="25"/>
      <c r="H25" s="25"/>
      <c r="I25" s="25"/>
      <c r="J25" s="25"/>
      <c r="K25" s="65"/>
    </row>
    <row r="26" spans="1:11" ht="16.5" customHeight="1" x14ac:dyDescent="0.3">
      <c r="A26" s="2"/>
      <c r="B26" s="5"/>
      <c r="C26" s="6"/>
      <c r="D26" s="25"/>
      <c r="E26" s="25"/>
      <c r="F26" s="25"/>
      <c r="G26" s="25"/>
      <c r="H26" s="25"/>
      <c r="I26" s="25"/>
      <c r="J26" s="25"/>
      <c r="K26" s="65"/>
    </row>
    <row r="28" spans="1:11" ht="16.5" x14ac:dyDescent="0.3">
      <c r="B28" s="22" t="s">
        <v>31</v>
      </c>
      <c r="C28" s="23"/>
    </row>
    <row r="29" spans="1:11" ht="16.5" x14ac:dyDescent="0.3">
      <c r="B29" s="22" t="s">
        <v>32</v>
      </c>
      <c r="C29" s="23">
        <f>COUNTIF($J$10:$J$26,"Không đạt LĐTT")</f>
        <v>0</v>
      </c>
    </row>
    <row r="30" spans="1:11" ht="49.5" x14ac:dyDescent="0.3">
      <c r="B30" s="24" t="s">
        <v>33</v>
      </c>
      <c r="C30" s="23">
        <f>COUNTIF($J$10:$J$26,"Không xét LĐTT")</f>
        <v>0</v>
      </c>
    </row>
    <row r="32" spans="1:11" ht="16.5" x14ac:dyDescent="0.35">
      <c r="G32" s="20"/>
      <c r="H32" s="74" t="s">
        <v>87</v>
      </c>
      <c r="I32" s="74"/>
      <c r="J32" s="74"/>
      <c r="K32" s="74"/>
    </row>
    <row r="33" spans="7:11" ht="16.5" x14ac:dyDescent="0.35">
      <c r="G33" s="21"/>
      <c r="H33" s="70" t="s">
        <v>30</v>
      </c>
      <c r="I33" s="70"/>
      <c r="J33" s="70"/>
      <c r="K33" s="70"/>
    </row>
    <row r="39" spans="7:11" x14ac:dyDescent="0.3">
      <c r="H39" s="81" t="s">
        <v>91</v>
      </c>
      <c r="I39" s="81"/>
      <c r="J39" s="81"/>
      <c r="K39" s="81"/>
    </row>
  </sheetData>
  <mergeCells count="17">
    <mergeCell ref="H7:I7"/>
    <mergeCell ref="H39:K39"/>
    <mergeCell ref="A5:K5"/>
    <mergeCell ref="G1:K1"/>
    <mergeCell ref="G2:K2"/>
    <mergeCell ref="H32:K32"/>
    <mergeCell ref="H33:K33"/>
    <mergeCell ref="J7:J8"/>
    <mergeCell ref="K7:K8"/>
    <mergeCell ref="A1:D1"/>
    <mergeCell ref="A2:D2"/>
    <mergeCell ref="A3:D3"/>
    <mergeCell ref="A7:A8"/>
    <mergeCell ref="B7:B8"/>
    <mergeCell ref="C7:C8"/>
    <mergeCell ref="D7:E7"/>
    <mergeCell ref="F7:G7"/>
  </mergeCells>
  <pageMargins left="0.7" right="0.7" top="0.75" bottom="0.75" header="0.3" footer="0.3"/>
  <pageSetup paperSize="9"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</vt:lpstr>
      <vt:lpstr>HK1</vt:lpstr>
      <vt:lpstr>HK2</vt:lpstr>
      <vt:lpstr>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Dell</cp:lastModifiedBy>
  <cp:lastPrinted>2022-05-13T07:50:07Z</cp:lastPrinted>
  <dcterms:created xsi:type="dcterms:W3CDTF">2022-04-22T06:02:11Z</dcterms:created>
  <dcterms:modified xsi:type="dcterms:W3CDTF">2024-06-13T12:12:00Z</dcterms:modified>
</cp:coreProperties>
</file>