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HƯƠNG OANH\TCHCTH\KHOI LUONG KIEM NHIEM\2023-2024\"/>
    </mc:Choice>
  </mc:AlternateContent>
  <bookViews>
    <workbookView xWindow="480" yWindow="105" windowWidth="27795" windowHeight="12600" firstSheet="2" activeTab="10"/>
  </bookViews>
  <sheets>
    <sheet name="2022-2023" sheetId="4" state="hidden" r:id="rId1"/>
    <sheet name="KL kiêm nhiệm 2021-2022" sheetId="3" state="hidden" r:id="rId2"/>
    <sheet name="TIẾN ĐỘ 2023-2024" sheetId="17" r:id="rId3"/>
    <sheet name="2023-2024" sheetId="16" r:id="rId4"/>
    <sheet name="KL kiêm nhiệm 2023-2024" sheetId="1" r:id="rId5"/>
    <sheet name="GV KIÊM CHỨC 2023-2024" sheetId="2" r:id="rId6"/>
    <sheet name="KHCB" sheetId="5" r:id="rId7"/>
    <sheet name="NGOẠI NGỮ" sheetId="6" r:id="rId8"/>
    <sheet name="LLCT" sheetId="7" r:id="rId9"/>
    <sheet name="CNTT" sheetId="8" r:id="rId10"/>
    <sheet name="CƠ KHÍ" sheetId="9" r:id="rId11"/>
    <sheet name="ĐIỆN-ĐIỆN TỬ" sheetId="10" r:id="rId12"/>
    <sheet name="ĐỘNG LỰC" sheetId="11" r:id="rId13"/>
    <sheet name="XD_NHIỆT LẠNH" sheetId="12" r:id="rId14"/>
    <sheet name="MAY TT" sheetId="13" r:id="rId15"/>
    <sheet name="KINH TẾ" sheetId="14" r:id="rId16"/>
    <sheet name="DL-KS" sheetId="18" r:id="rId17"/>
  </sheets>
  <definedNames>
    <definedName name="_xlnm._FilterDatabase" localSheetId="9" hidden="1">CNTT!$B$8:$L$29</definedName>
    <definedName name="_xlnm._FilterDatabase" localSheetId="10" hidden="1">'CƠ KHÍ'!$B$8:$L$37</definedName>
    <definedName name="_xlnm._FilterDatabase" localSheetId="11" hidden="1">'ĐIỆN-ĐIỆN TỬ'!$B$8:$L$39</definedName>
    <definedName name="_xlnm._FilterDatabase" localSheetId="16" hidden="1">'DL-KS'!$B$8:$L$12</definedName>
    <definedName name="_xlnm._FilterDatabase" localSheetId="12" hidden="1">'ĐỘNG LỰC'!$B$8:$L$35</definedName>
    <definedName name="_xlnm._FilterDatabase" localSheetId="5" hidden="1">'GV KIÊM CHỨC 2023-2024'!$B$8:$G$23</definedName>
    <definedName name="_xlnm._FilterDatabase" localSheetId="6" hidden="1">KHCB!$B$8:$L$30</definedName>
    <definedName name="_xlnm._FilterDatabase" localSheetId="15" hidden="1">'KINH TẾ'!$B$8:$L$20</definedName>
    <definedName name="_xlnm._FilterDatabase" localSheetId="1" hidden="1">'KL kiêm nhiệm 2021-2022'!$B$8:$L$211</definedName>
    <definedName name="_xlnm._FilterDatabase" localSheetId="4" hidden="1">'KL kiêm nhiệm 2023-2024'!$B$8:$L$207</definedName>
    <definedName name="_xlnm._FilterDatabase" localSheetId="8" hidden="1">LLCT!$B$8:$L$24</definedName>
    <definedName name="_xlnm._FilterDatabase" localSheetId="14" hidden="1">'MAY TT'!$B$8:$L$17</definedName>
    <definedName name="_xlnm._FilterDatabase" localSheetId="7" hidden="1">'NGOẠI NGỮ'!$B$8:$L$21</definedName>
    <definedName name="_xlnm._FilterDatabase" localSheetId="13" hidden="1">'XD_NHIỆT LẠNH'!$B$8:$L$18</definedName>
    <definedName name="_xlnm.Print_Titles" localSheetId="9">CNTT!$8:$9</definedName>
    <definedName name="_xlnm.Print_Titles" localSheetId="10">'CƠ KHÍ'!$8:$9</definedName>
    <definedName name="_xlnm.Print_Titles" localSheetId="11">'ĐIỆN-ĐIỆN TỬ'!$8:$9</definedName>
    <definedName name="_xlnm.Print_Titles" localSheetId="16">'DL-KS'!$8:$9</definedName>
    <definedName name="_xlnm.Print_Titles" localSheetId="12">'ĐỘNG LỰC'!$8:$9</definedName>
    <definedName name="_xlnm.Print_Titles" localSheetId="5">'GV KIÊM CHỨC 2023-2024'!$8:$8</definedName>
    <definedName name="_xlnm.Print_Titles" localSheetId="6">KHCB!$8:$9</definedName>
    <definedName name="_xlnm.Print_Titles" localSheetId="15">'KINH TẾ'!$8:$9</definedName>
    <definedName name="_xlnm.Print_Titles" localSheetId="1">'KL kiêm nhiệm 2021-2022'!$8:$8</definedName>
    <definedName name="_xlnm.Print_Titles" localSheetId="4">'KL kiêm nhiệm 2023-2024'!$8:$9</definedName>
    <definedName name="_xlnm.Print_Titles" localSheetId="8">LLCT!$8:$9</definedName>
    <definedName name="_xlnm.Print_Titles" localSheetId="14">'MAY TT'!$8:$9</definedName>
    <definedName name="_xlnm.Print_Titles" localSheetId="7">'NGOẠI NGỮ'!$8:$9</definedName>
    <definedName name="_xlnm.Print_Titles" localSheetId="13">'XD_NHIỆT LẠNH'!$8:$9</definedName>
  </definedNames>
  <calcPr calcId="162913"/>
</workbook>
</file>

<file path=xl/calcChain.xml><?xml version="1.0" encoding="utf-8"?>
<calcChain xmlns="http://schemas.openxmlformats.org/spreadsheetml/2006/main">
  <c r="H16" i="18" l="1"/>
  <c r="J16" i="18" s="1"/>
  <c r="G16" i="18"/>
  <c r="H14" i="18"/>
  <c r="J14" i="18" s="1"/>
  <c r="G14" i="18"/>
  <c r="H13" i="18"/>
  <c r="J13" i="18" s="1"/>
  <c r="G13" i="18"/>
  <c r="H12" i="18"/>
  <c r="J12" i="18" s="1"/>
  <c r="G12" i="18"/>
  <c r="E12" i="18"/>
  <c r="H11" i="18"/>
  <c r="J11" i="18" s="1"/>
  <c r="G11" i="18"/>
  <c r="E11" i="18"/>
  <c r="A11" i="18"/>
  <c r="A12" i="18" s="1"/>
  <c r="A13" i="18" s="1"/>
  <c r="A14" i="18" s="1"/>
  <c r="A15" i="18" s="1"/>
  <c r="A16" i="18" s="1"/>
  <c r="J10" i="18"/>
  <c r="H10" i="18"/>
  <c r="G10" i="18"/>
  <c r="E10" i="18"/>
  <c r="H21" i="14"/>
  <c r="J21" i="14" s="1"/>
  <c r="D21" i="14"/>
  <c r="G21" i="14" s="1"/>
  <c r="H206" i="1" l="1"/>
  <c r="J206" i="1" s="1"/>
  <c r="G206" i="1"/>
  <c r="D206" i="1"/>
  <c r="H20" i="14"/>
  <c r="J20" i="14" s="1"/>
  <c r="G20" i="14"/>
  <c r="H19" i="14"/>
  <c r="J19" i="14" s="1"/>
  <c r="G19" i="14"/>
  <c r="H18" i="14"/>
  <c r="J18" i="14" s="1"/>
  <c r="G18" i="14"/>
  <c r="H17" i="14"/>
  <c r="J17" i="14" s="1"/>
  <c r="G17" i="14"/>
  <c r="H16" i="14"/>
  <c r="J16" i="14" s="1"/>
  <c r="G16" i="14"/>
  <c r="H15" i="14"/>
  <c r="J15" i="14" s="1"/>
  <c r="G15" i="14"/>
  <c r="H14" i="14"/>
  <c r="J14" i="14" s="1"/>
  <c r="G14" i="14"/>
  <c r="H13" i="14"/>
  <c r="J13" i="14" s="1"/>
  <c r="G13" i="14"/>
  <c r="H12" i="14"/>
  <c r="J12" i="14" s="1"/>
  <c r="G12" i="14"/>
  <c r="H11" i="14"/>
  <c r="J11" i="14" s="1"/>
  <c r="G11" i="14"/>
  <c r="E11" i="14"/>
  <c r="A11" i="14"/>
  <c r="A12" i="14" s="1"/>
  <c r="A13" i="14" s="1"/>
  <c r="A14" i="14" s="1"/>
  <c r="A15" i="14" s="1"/>
  <c r="A16" i="14" s="1"/>
  <c r="A17" i="14" s="1"/>
  <c r="A18" i="14" s="1"/>
  <c r="A19" i="14" s="1"/>
  <c r="A20" i="14" s="1"/>
  <c r="H10" i="14"/>
  <c r="J10" i="14" s="1"/>
  <c r="G10" i="14"/>
  <c r="E10" i="14"/>
  <c r="H205" i="1"/>
  <c r="H204" i="1"/>
  <c r="H17" i="13"/>
  <c r="J17" i="13" s="1"/>
  <c r="G17" i="13"/>
  <c r="H16" i="13"/>
  <c r="J16" i="13" s="1"/>
  <c r="G16" i="13"/>
  <c r="H15" i="13"/>
  <c r="J15" i="13" s="1"/>
  <c r="G15" i="13"/>
  <c r="H14" i="13"/>
  <c r="J14" i="13" s="1"/>
  <c r="G14" i="13"/>
  <c r="H13" i="13"/>
  <c r="J13" i="13" s="1"/>
  <c r="G13" i="13"/>
  <c r="H12" i="13"/>
  <c r="J12" i="13" s="1"/>
  <c r="G12" i="13"/>
  <c r="H11" i="13"/>
  <c r="J11" i="13" s="1"/>
  <c r="G11" i="13"/>
  <c r="A11" i="13"/>
  <c r="A12" i="13" s="1"/>
  <c r="A13" i="13" s="1"/>
  <c r="A14" i="13" s="1"/>
  <c r="A15" i="13" s="1"/>
  <c r="A16" i="13" s="1"/>
  <c r="A17" i="13" s="1"/>
  <c r="H10" i="13"/>
  <c r="J10" i="13" s="1"/>
  <c r="G10" i="13"/>
  <c r="E10" i="13"/>
  <c r="H21" i="12"/>
  <c r="J21" i="12" s="1"/>
  <c r="G21" i="12"/>
  <c r="H20" i="12"/>
  <c r="J20" i="12" s="1"/>
  <c r="G20" i="12"/>
  <c r="H19" i="12"/>
  <c r="J19" i="12" s="1"/>
  <c r="G19" i="12"/>
  <c r="H18" i="12"/>
  <c r="J18" i="12" s="1"/>
  <c r="G18" i="12"/>
  <c r="H17" i="12"/>
  <c r="J17" i="12" s="1"/>
  <c r="G17" i="12"/>
  <c r="H16" i="12"/>
  <c r="J16" i="12" s="1"/>
  <c r="G16" i="12"/>
  <c r="H15" i="12"/>
  <c r="J15" i="12" s="1"/>
  <c r="G15" i="12"/>
  <c r="H14" i="12"/>
  <c r="J14" i="12" s="1"/>
  <c r="G14" i="12"/>
  <c r="E14" i="12"/>
  <c r="H13" i="12"/>
  <c r="J13" i="12" s="1"/>
  <c r="G13" i="12"/>
  <c r="E13" i="12"/>
  <c r="H12" i="12"/>
  <c r="J12" i="12" s="1"/>
  <c r="G12" i="12"/>
  <c r="E12" i="12"/>
  <c r="J11" i="12"/>
  <c r="H11" i="12"/>
  <c r="G11" i="12"/>
  <c r="E11" i="12"/>
  <c r="A11" i="12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H10" i="12"/>
  <c r="J10" i="12" s="1"/>
  <c r="G10" i="12"/>
  <c r="E10" i="12"/>
  <c r="H35" i="11"/>
  <c r="J35" i="11" s="1"/>
  <c r="F35" i="11"/>
  <c r="G35" i="11" s="1"/>
  <c r="H34" i="11"/>
  <c r="J34" i="11" s="1"/>
  <c r="D34" i="11"/>
  <c r="G34" i="11" s="1"/>
  <c r="H33" i="11"/>
  <c r="J33" i="11" s="1"/>
  <c r="D33" i="11"/>
  <c r="G33" i="11" s="1"/>
  <c r="H32" i="11"/>
  <c r="J32" i="11" s="1"/>
  <c r="D32" i="11"/>
  <c r="G32" i="11" s="1"/>
  <c r="H31" i="11"/>
  <c r="J31" i="11" s="1"/>
  <c r="D31" i="11"/>
  <c r="G31" i="11" s="1"/>
  <c r="H30" i="11"/>
  <c r="J30" i="11" s="1"/>
  <c r="D30" i="11"/>
  <c r="G30" i="11" s="1"/>
  <c r="H29" i="11"/>
  <c r="J29" i="11" s="1"/>
  <c r="D29" i="11"/>
  <c r="G29" i="11" s="1"/>
  <c r="H28" i="11"/>
  <c r="J28" i="11" s="1"/>
  <c r="G28" i="11"/>
  <c r="J27" i="11"/>
  <c r="H27" i="11"/>
  <c r="G27" i="11"/>
  <c r="H26" i="11"/>
  <c r="J26" i="11" s="1"/>
  <c r="G26" i="11"/>
  <c r="J25" i="11"/>
  <c r="H25" i="11"/>
  <c r="G25" i="11"/>
  <c r="H24" i="11"/>
  <c r="J24" i="11" s="1"/>
  <c r="G24" i="11"/>
  <c r="J23" i="11"/>
  <c r="H23" i="11"/>
  <c r="G23" i="11"/>
  <c r="H22" i="11"/>
  <c r="J22" i="11" s="1"/>
  <c r="G22" i="11"/>
  <c r="J21" i="11"/>
  <c r="H21" i="11"/>
  <c r="G21" i="11"/>
  <c r="H20" i="11"/>
  <c r="J20" i="11" s="1"/>
  <c r="G20" i="11"/>
  <c r="J19" i="11"/>
  <c r="H19" i="11"/>
  <c r="G19" i="11"/>
  <c r="H18" i="11"/>
  <c r="J18" i="11" s="1"/>
  <c r="G18" i="11"/>
  <c r="J17" i="11"/>
  <c r="H17" i="11"/>
  <c r="G17" i="11"/>
  <c r="H16" i="11"/>
  <c r="J16" i="11" s="1"/>
  <c r="G16" i="11"/>
  <c r="J15" i="11"/>
  <c r="H15" i="11"/>
  <c r="G15" i="11"/>
  <c r="H14" i="11"/>
  <c r="J14" i="11" s="1"/>
  <c r="G14" i="11"/>
  <c r="E14" i="11"/>
  <c r="H13" i="11"/>
  <c r="J13" i="11" s="1"/>
  <c r="G13" i="11"/>
  <c r="E13" i="11"/>
  <c r="H12" i="11"/>
  <c r="J12" i="11" s="1"/>
  <c r="G12" i="11"/>
  <c r="E12" i="11"/>
  <c r="H11" i="11"/>
  <c r="J11" i="11" s="1"/>
  <c r="G11" i="11"/>
  <c r="E11" i="11"/>
  <c r="H10" i="11"/>
  <c r="J10" i="11" s="1"/>
  <c r="G10" i="11"/>
  <c r="E10" i="11"/>
  <c r="K39" i="10"/>
  <c r="H39" i="10"/>
  <c r="J39" i="10" s="1"/>
  <c r="G39" i="10"/>
  <c r="F39" i="10"/>
  <c r="K38" i="10"/>
  <c r="J38" i="10"/>
  <c r="H38" i="10"/>
  <c r="F38" i="10"/>
  <c r="G38" i="10" s="1"/>
  <c r="K37" i="10"/>
  <c r="H37" i="10"/>
  <c r="J37" i="10" s="1"/>
  <c r="G37" i="10"/>
  <c r="K36" i="10"/>
  <c r="H36" i="10"/>
  <c r="J36" i="10" s="1"/>
  <c r="G36" i="10"/>
  <c r="K35" i="10"/>
  <c r="J35" i="10"/>
  <c r="H35" i="10"/>
  <c r="G35" i="10"/>
  <c r="K34" i="10"/>
  <c r="H34" i="10"/>
  <c r="J34" i="10" s="1"/>
  <c r="G34" i="10"/>
  <c r="K33" i="10"/>
  <c r="H33" i="10"/>
  <c r="J33" i="10" s="1"/>
  <c r="G33" i="10"/>
  <c r="K32" i="10"/>
  <c r="H32" i="10"/>
  <c r="J32" i="10" s="1"/>
  <c r="G32" i="10"/>
  <c r="K31" i="10"/>
  <c r="J31" i="10"/>
  <c r="H31" i="10"/>
  <c r="G31" i="10"/>
  <c r="K30" i="10"/>
  <c r="H30" i="10"/>
  <c r="J30" i="10" s="1"/>
  <c r="G30" i="10"/>
  <c r="K29" i="10"/>
  <c r="H29" i="10"/>
  <c r="J29" i="10" s="1"/>
  <c r="G29" i="10"/>
  <c r="K28" i="10"/>
  <c r="H28" i="10"/>
  <c r="J28" i="10" s="1"/>
  <c r="G28" i="10"/>
  <c r="K27" i="10"/>
  <c r="J27" i="10"/>
  <c r="H27" i="10"/>
  <c r="G27" i="10"/>
  <c r="K26" i="10"/>
  <c r="H26" i="10"/>
  <c r="J26" i="10" s="1"/>
  <c r="G26" i="10"/>
  <c r="K25" i="10"/>
  <c r="H25" i="10"/>
  <c r="J25" i="10" s="1"/>
  <c r="G25" i="10"/>
  <c r="K24" i="10"/>
  <c r="H24" i="10"/>
  <c r="J24" i="10" s="1"/>
  <c r="G24" i="10"/>
  <c r="H23" i="10"/>
  <c r="J23" i="10" s="1"/>
  <c r="G23" i="10"/>
  <c r="K22" i="10"/>
  <c r="J22" i="10"/>
  <c r="H22" i="10"/>
  <c r="G22" i="10"/>
  <c r="K21" i="10"/>
  <c r="J21" i="10"/>
  <c r="H21" i="10"/>
  <c r="G21" i="10"/>
  <c r="K20" i="10"/>
  <c r="H20" i="10"/>
  <c r="J20" i="10" s="1"/>
  <c r="G20" i="10"/>
  <c r="H19" i="10"/>
  <c r="J19" i="10" s="1"/>
  <c r="G19" i="10"/>
  <c r="K18" i="10"/>
  <c r="H18" i="10"/>
  <c r="J18" i="10" s="1"/>
  <c r="G18" i="10"/>
  <c r="K17" i="10"/>
  <c r="J17" i="10"/>
  <c r="H17" i="10"/>
  <c r="G17" i="10"/>
  <c r="K16" i="10"/>
  <c r="J16" i="10"/>
  <c r="H16" i="10"/>
  <c r="G16" i="10"/>
  <c r="K15" i="10"/>
  <c r="H15" i="10"/>
  <c r="J15" i="10" s="1"/>
  <c r="G15" i="10"/>
  <c r="E15" i="10"/>
  <c r="K14" i="10"/>
  <c r="J14" i="10"/>
  <c r="H14" i="10"/>
  <c r="G14" i="10"/>
  <c r="E14" i="10"/>
  <c r="K13" i="10"/>
  <c r="H13" i="10"/>
  <c r="J13" i="10" s="1"/>
  <c r="G13" i="10"/>
  <c r="E13" i="10"/>
  <c r="H12" i="10"/>
  <c r="J12" i="10" s="1"/>
  <c r="G12" i="10"/>
  <c r="E12" i="10"/>
  <c r="A12" i="10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K11" i="10"/>
  <c r="J11" i="10"/>
  <c r="H11" i="10"/>
  <c r="G11" i="10"/>
  <c r="E11" i="10"/>
  <c r="A11" i="10"/>
  <c r="K10" i="10"/>
  <c r="H10" i="10"/>
  <c r="J10" i="10" s="1"/>
  <c r="G10" i="10"/>
  <c r="E10" i="10"/>
  <c r="J38" i="9"/>
  <c r="H38" i="9"/>
  <c r="D38" i="9"/>
  <c r="G38" i="9" s="1"/>
  <c r="J37" i="9"/>
  <c r="H37" i="9"/>
  <c r="D37" i="9"/>
  <c r="G37" i="9" s="1"/>
  <c r="J36" i="9"/>
  <c r="H36" i="9"/>
  <c r="G36" i="9"/>
  <c r="J35" i="9"/>
  <c r="H35" i="9"/>
  <c r="G35" i="9"/>
  <c r="J34" i="9"/>
  <c r="H34" i="9"/>
  <c r="G34" i="9"/>
  <c r="J33" i="9"/>
  <c r="H33" i="9"/>
  <c r="G33" i="9"/>
  <c r="J32" i="9"/>
  <c r="H32" i="9"/>
  <c r="G32" i="9"/>
  <c r="J31" i="9"/>
  <c r="H31" i="9"/>
  <c r="G31" i="9"/>
  <c r="J30" i="9"/>
  <c r="H30" i="9"/>
  <c r="G30" i="9"/>
  <c r="J29" i="9"/>
  <c r="H29" i="9"/>
  <c r="G29" i="9"/>
  <c r="J28" i="9"/>
  <c r="H28" i="9"/>
  <c r="G28" i="9"/>
  <c r="J27" i="9"/>
  <c r="H27" i="9"/>
  <c r="G27" i="9"/>
  <c r="J26" i="9"/>
  <c r="H26" i="9"/>
  <c r="G26" i="9"/>
  <c r="J25" i="9"/>
  <c r="H25" i="9"/>
  <c r="G25" i="9"/>
  <c r="J24" i="9"/>
  <c r="H24" i="9"/>
  <c r="G24" i="9"/>
  <c r="J23" i="9"/>
  <c r="H23" i="9"/>
  <c r="G23" i="9"/>
  <c r="J22" i="9"/>
  <c r="H22" i="9"/>
  <c r="G22" i="9"/>
  <c r="J21" i="9"/>
  <c r="H21" i="9"/>
  <c r="G21" i="9"/>
  <c r="J20" i="9"/>
  <c r="H20" i="9"/>
  <c r="G20" i="9"/>
  <c r="J19" i="9"/>
  <c r="H19" i="9"/>
  <c r="G19" i="9"/>
  <c r="J18" i="9"/>
  <c r="H18" i="9"/>
  <c r="G18" i="9"/>
  <c r="J17" i="9"/>
  <c r="H17" i="9"/>
  <c r="G17" i="9"/>
  <c r="J16" i="9"/>
  <c r="H16" i="9"/>
  <c r="G16" i="9"/>
  <c r="J15" i="9"/>
  <c r="H15" i="9"/>
  <c r="G15" i="9"/>
  <c r="J14" i="9"/>
  <c r="H14" i="9"/>
  <c r="G14" i="9"/>
  <c r="E14" i="9"/>
  <c r="H13" i="9"/>
  <c r="J13" i="9" s="1"/>
  <c r="G13" i="9"/>
  <c r="E13" i="9"/>
  <c r="H12" i="9"/>
  <c r="J12" i="9" s="1"/>
  <c r="G12" i="9"/>
  <c r="E12" i="9"/>
  <c r="J11" i="9"/>
  <c r="H11" i="9"/>
  <c r="G11" i="9"/>
  <c r="E11" i="9"/>
  <c r="A11" i="9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J10" i="9"/>
  <c r="H10" i="9"/>
  <c r="G10" i="9"/>
  <c r="E10" i="9"/>
  <c r="H29" i="8"/>
  <c r="J29" i="8" s="1"/>
  <c r="F29" i="8"/>
  <c r="G29" i="8" s="1"/>
  <c r="H28" i="8"/>
  <c r="J28" i="8" s="1"/>
  <c r="G28" i="8"/>
  <c r="F28" i="8"/>
  <c r="H27" i="8"/>
  <c r="J27" i="8" s="1"/>
  <c r="G27" i="8"/>
  <c r="H26" i="8"/>
  <c r="J26" i="8" s="1"/>
  <c r="G26" i="8"/>
  <c r="H25" i="8"/>
  <c r="J25" i="8" s="1"/>
  <c r="G25" i="8"/>
  <c r="H24" i="8"/>
  <c r="J24" i="8" s="1"/>
  <c r="G24" i="8"/>
  <c r="H23" i="8"/>
  <c r="J23" i="8" s="1"/>
  <c r="G23" i="8"/>
  <c r="H22" i="8"/>
  <c r="J22" i="8" s="1"/>
  <c r="G22" i="8"/>
  <c r="H21" i="8"/>
  <c r="J21" i="8" s="1"/>
  <c r="G21" i="8"/>
  <c r="H20" i="8"/>
  <c r="J20" i="8" s="1"/>
  <c r="G20" i="8"/>
  <c r="H19" i="8"/>
  <c r="J19" i="8" s="1"/>
  <c r="G19" i="8"/>
  <c r="H18" i="8"/>
  <c r="J18" i="8" s="1"/>
  <c r="G18" i="8"/>
  <c r="H17" i="8"/>
  <c r="J17" i="8" s="1"/>
  <c r="G17" i="8"/>
  <c r="H16" i="8"/>
  <c r="J16" i="8" s="1"/>
  <c r="G16" i="8"/>
  <c r="H15" i="8"/>
  <c r="J15" i="8" s="1"/>
  <c r="G15" i="8"/>
  <c r="H14" i="8"/>
  <c r="J14" i="8" s="1"/>
  <c r="G14" i="8"/>
  <c r="H13" i="8"/>
  <c r="J13" i="8" s="1"/>
  <c r="G13" i="8"/>
  <c r="E13" i="8"/>
  <c r="J12" i="8"/>
  <c r="H12" i="8"/>
  <c r="G12" i="8"/>
  <c r="E12" i="8"/>
  <c r="A12" i="8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J11" i="8"/>
  <c r="H11" i="8"/>
  <c r="G11" i="8"/>
  <c r="E11" i="8"/>
  <c r="A11" i="8"/>
  <c r="H10" i="8"/>
  <c r="J10" i="8" s="1"/>
  <c r="G10" i="8"/>
  <c r="E10" i="8"/>
  <c r="H24" i="7"/>
  <c r="J24" i="7" s="1"/>
  <c r="G24" i="7"/>
  <c r="H23" i="7"/>
  <c r="J23" i="7" s="1"/>
  <c r="G23" i="7"/>
  <c r="H22" i="7"/>
  <c r="J22" i="7" s="1"/>
  <c r="F22" i="7"/>
  <c r="G22" i="7" s="1"/>
  <c r="H21" i="7"/>
  <c r="J21" i="7" s="1"/>
  <c r="G21" i="7"/>
  <c r="H20" i="7"/>
  <c r="J20" i="7" s="1"/>
  <c r="G20" i="7"/>
  <c r="H19" i="7"/>
  <c r="J19" i="7" s="1"/>
  <c r="G19" i="7"/>
  <c r="H18" i="7"/>
  <c r="J18" i="7" s="1"/>
  <c r="G18" i="7"/>
  <c r="H17" i="7"/>
  <c r="J17" i="7" s="1"/>
  <c r="G17" i="7"/>
  <c r="H16" i="7"/>
  <c r="J16" i="7" s="1"/>
  <c r="G16" i="7"/>
  <c r="H15" i="7"/>
  <c r="J15" i="7" s="1"/>
  <c r="G15" i="7"/>
  <c r="H14" i="7"/>
  <c r="J14" i="7" s="1"/>
  <c r="G14" i="7"/>
  <c r="H13" i="7"/>
  <c r="J13" i="7" s="1"/>
  <c r="G13" i="7"/>
  <c r="H12" i="7"/>
  <c r="J12" i="7" s="1"/>
  <c r="G12" i="7"/>
  <c r="E12" i="7"/>
  <c r="H11" i="7"/>
  <c r="J11" i="7" s="1"/>
  <c r="G11" i="7"/>
  <c r="E11" i="7"/>
  <c r="A11" i="7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J10" i="7"/>
  <c r="H10" i="7"/>
  <c r="G10" i="7"/>
  <c r="E10" i="7"/>
  <c r="H23" i="6"/>
  <c r="J23" i="6" s="1"/>
  <c r="F23" i="6"/>
  <c r="G23" i="6" s="1"/>
  <c r="D23" i="6"/>
  <c r="H22" i="6"/>
  <c r="J22" i="6" s="1"/>
  <c r="G22" i="6"/>
  <c r="F22" i="6"/>
  <c r="H21" i="6"/>
  <c r="J21" i="6" s="1"/>
  <c r="D21" i="6"/>
  <c r="F21" i="6" s="1"/>
  <c r="G21" i="6" s="1"/>
  <c r="H20" i="6"/>
  <c r="J20" i="6" s="1"/>
  <c r="G20" i="6"/>
  <c r="H19" i="6"/>
  <c r="J19" i="6" s="1"/>
  <c r="G19" i="6"/>
  <c r="D19" i="6"/>
  <c r="H18" i="6"/>
  <c r="J18" i="6" s="1"/>
  <c r="G18" i="6"/>
  <c r="E18" i="6"/>
  <c r="H17" i="6"/>
  <c r="J17" i="6" s="1"/>
  <c r="G17" i="6"/>
  <c r="J16" i="6"/>
  <c r="H16" i="6"/>
  <c r="G16" i="6"/>
  <c r="J15" i="6"/>
  <c r="H15" i="6"/>
  <c r="G15" i="6"/>
  <c r="H14" i="6"/>
  <c r="J14" i="6" s="1"/>
  <c r="G14" i="6"/>
  <c r="H13" i="6"/>
  <c r="J13" i="6" s="1"/>
  <c r="G13" i="6"/>
  <c r="J12" i="6"/>
  <c r="H12" i="6"/>
  <c r="G12" i="6"/>
  <c r="J11" i="6"/>
  <c r="H11" i="6"/>
  <c r="G11" i="6"/>
  <c r="H10" i="6"/>
  <c r="J10" i="6" s="1"/>
  <c r="G10" i="6"/>
  <c r="E10" i="6"/>
  <c r="H30" i="5"/>
  <c r="J30" i="5" s="1"/>
  <c r="G30" i="5"/>
  <c r="H29" i="5"/>
  <c r="J29" i="5" s="1"/>
  <c r="G29" i="5"/>
  <c r="H28" i="5"/>
  <c r="J28" i="5" s="1"/>
  <c r="G28" i="5"/>
  <c r="E28" i="5"/>
  <c r="H27" i="5"/>
  <c r="J27" i="5" s="1"/>
  <c r="G27" i="5"/>
  <c r="H26" i="5"/>
  <c r="J26" i="5" s="1"/>
  <c r="G26" i="5"/>
  <c r="E26" i="5"/>
  <c r="H25" i="5"/>
  <c r="J25" i="5" s="1"/>
  <c r="G25" i="5"/>
  <c r="H24" i="5"/>
  <c r="J24" i="5" s="1"/>
  <c r="G24" i="5"/>
  <c r="H23" i="5"/>
  <c r="J23" i="5" s="1"/>
  <c r="G23" i="5"/>
  <c r="H22" i="5"/>
  <c r="J22" i="5" s="1"/>
  <c r="G22" i="5"/>
  <c r="H21" i="5"/>
  <c r="J21" i="5" s="1"/>
  <c r="G21" i="5"/>
  <c r="H20" i="5"/>
  <c r="J20" i="5" s="1"/>
  <c r="G20" i="5"/>
  <c r="H19" i="5"/>
  <c r="J19" i="5" s="1"/>
  <c r="G19" i="5"/>
  <c r="H18" i="5"/>
  <c r="J18" i="5" s="1"/>
  <c r="G18" i="5"/>
  <c r="H17" i="5"/>
  <c r="J17" i="5" s="1"/>
  <c r="G17" i="5"/>
  <c r="H16" i="5"/>
  <c r="J16" i="5" s="1"/>
  <c r="G16" i="5"/>
  <c r="H15" i="5"/>
  <c r="J15" i="5" s="1"/>
  <c r="G15" i="5"/>
  <c r="H14" i="5"/>
  <c r="J14" i="5" s="1"/>
  <c r="G14" i="5"/>
  <c r="F14" i="5"/>
  <c r="J13" i="5"/>
  <c r="H13" i="5"/>
  <c r="G13" i="5"/>
  <c r="J12" i="5"/>
  <c r="H12" i="5"/>
  <c r="G12" i="5"/>
  <c r="J11" i="5"/>
  <c r="H11" i="5"/>
  <c r="G11" i="5"/>
  <c r="E11" i="5"/>
  <c r="A11" i="5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J10" i="5"/>
  <c r="H10" i="5"/>
  <c r="G10" i="5"/>
  <c r="E10" i="5"/>
  <c r="E29" i="1" l="1"/>
  <c r="E208" i="1"/>
  <c r="A201" i="1"/>
  <c r="A202" i="1" s="1"/>
  <c r="A203" i="1" s="1"/>
  <c r="A204" i="1" s="1"/>
  <c r="A205" i="1" s="1"/>
  <c r="E196" i="1"/>
  <c r="H195" i="1"/>
  <c r="E195" i="1"/>
  <c r="A188" i="1"/>
  <c r="A189" i="1" s="1"/>
  <c r="A190" i="1" s="1"/>
  <c r="A191" i="1" s="1"/>
  <c r="A192" i="1" s="1"/>
  <c r="A193" i="1" s="1"/>
  <c r="A187" i="1"/>
  <c r="A210" i="1"/>
  <c r="A211" i="1" s="1"/>
  <c r="A212" i="1" s="1"/>
  <c r="A213" i="1" s="1"/>
  <c r="A214" i="1" s="1"/>
  <c r="A209" i="1"/>
  <c r="E175" i="1"/>
  <c r="A174" i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H171" i="1"/>
  <c r="F171" i="1"/>
  <c r="H170" i="1"/>
  <c r="D170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7" i="1"/>
  <c r="K126" i="1"/>
  <c r="K125" i="1"/>
  <c r="K123" i="1"/>
  <c r="K122" i="1"/>
  <c r="K121" i="1"/>
  <c r="H144" i="1"/>
  <c r="F144" i="1"/>
  <c r="K143" i="1"/>
  <c r="K144" i="1"/>
  <c r="H143" i="1"/>
  <c r="F143" i="1"/>
  <c r="K120" i="1"/>
  <c r="K119" i="1"/>
  <c r="E119" i="1"/>
  <c r="K118" i="1"/>
  <c r="K116" i="1"/>
  <c r="E116" i="1"/>
  <c r="K115" i="1"/>
  <c r="H113" i="1"/>
  <c r="J113" i="1" s="1"/>
  <c r="D113" i="1"/>
  <c r="G113" i="1" s="1"/>
  <c r="A14" i="2"/>
  <c r="H11" i="1"/>
  <c r="F22" i="2"/>
  <c r="H112" i="1" l="1"/>
  <c r="D112" i="1"/>
  <c r="F83" i="1"/>
  <c r="G83" i="1" s="1"/>
  <c r="H83" i="1"/>
  <c r="J83" i="1" s="1"/>
  <c r="H82" i="1"/>
  <c r="F82" i="1"/>
  <c r="E65" i="1"/>
  <c r="E64" i="1"/>
  <c r="F60" i="1"/>
  <c r="A49" i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E49" i="1" l="1"/>
  <c r="E48" i="1"/>
  <c r="F45" i="1"/>
  <c r="G45" i="1" s="1"/>
  <c r="H46" i="1"/>
  <c r="J46" i="1" s="1"/>
  <c r="D46" i="1"/>
  <c r="F46" i="1" s="1"/>
  <c r="H45" i="1"/>
  <c r="J45" i="1" s="1"/>
  <c r="H44" i="1"/>
  <c r="D44" i="1"/>
  <c r="F44" i="1" s="1"/>
  <c r="G46" i="1" l="1"/>
  <c r="E41" i="1"/>
  <c r="E33" i="1"/>
  <c r="F15" i="1"/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5" i="16"/>
  <c r="A7" i="16" s="1"/>
  <c r="A8" i="16" s="1"/>
  <c r="A12" i="16" s="1"/>
  <c r="A14" i="16" s="1"/>
  <c r="A2" i="16" s="1"/>
  <c r="A15" i="16" s="1"/>
  <c r="A13" i="16" s="1"/>
  <c r="A9" i="16" s="1"/>
  <c r="A10" i="16" s="1"/>
  <c r="A16" i="16" s="1"/>
  <c r="A11" i="16" s="1"/>
  <c r="A17" i="16" s="1"/>
  <c r="A4" i="16" s="1"/>
  <c r="A18" i="16" s="1"/>
  <c r="A19" i="16" s="1"/>
  <c r="A20" i="16" s="1"/>
  <c r="A21" i="16" s="1"/>
  <c r="A22" i="16" s="1"/>
  <c r="A6" i="16" s="1"/>
  <c r="A29" i="4" l="1"/>
  <c r="A30" i="4" s="1"/>
  <c r="J204" i="1" l="1"/>
  <c r="J205" i="1"/>
  <c r="J144" i="1" l="1"/>
  <c r="J143" i="1"/>
  <c r="G143" i="1"/>
  <c r="E120" i="1"/>
  <c r="J112" i="1"/>
  <c r="G112" i="1"/>
  <c r="J171" i="1"/>
  <c r="G171" i="1"/>
  <c r="J170" i="1"/>
  <c r="G170" i="1"/>
  <c r="J82" i="1"/>
  <c r="G144" i="1" l="1"/>
  <c r="G82" i="1"/>
  <c r="G205" i="1" l="1"/>
  <c r="G204" i="1"/>
  <c r="E67" i="1"/>
  <c r="E66" i="1"/>
  <c r="A65" i="1"/>
  <c r="A66" i="1" s="1"/>
  <c r="A67" i="1" s="1"/>
  <c r="A68" i="1" l="1"/>
  <c r="A69" i="1" s="1"/>
  <c r="A70" i="1" s="1"/>
  <c r="A71" i="1" s="1"/>
  <c r="A72" i="1" s="1"/>
  <c r="A73" i="1" s="1"/>
  <c r="A74" i="1" s="1"/>
  <c r="A75" i="1" s="1"/>
  <c r="A76" i="1" l="1"/>
  <c r="A77" i="1" s="1"/>
  <c r="A78" i="1" s="1"/>
  <c r="A79" i="1" s="1"/>
  <c r="A80" i="1" s="1"/>
  <c r="A81" i="1" s="1"/>
  <c r="A82" i="1" s="1"/>
  <c r="A83" i="1" s="1"/>
  <c r="J44" i="1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G44" i="1" l="1"/>
  <c r="A22" i="4"/>
  <c r="A23" i="4" s="1"/>
  <c r="A24" i="4" s="1"/>
  <c r="A25" i="4" s="1"/>
  <c r="A26" i="4" s="1"/>
  <c r="A27" i="4" s="1"/>
  <c r="A28" i="4" s="1"/>
  <c r="H211" i="3" l="1"/>
  <c r="J211" i="3" s="1"/>
  <c r="F211" i="3"/>
  <c r="G211" i="3" s="1"/>
  <c r="H210" i="3"/>
  <c r="J210" i="3" s="1"/>
  <c r="G210" i="3"/>
  <c r="H209" i="3"/>
  <c r="J209" i="3" s="1"/>
  <c r="G209" i="3"/>
  <c r="E209" i="3"/>
  <c r="H207" i="3"/>
  <c r="I207" i="3" s="1"/>
  <c r="D207" i="3"/>
  <c r="G207" i="3" s="1"/>
  <c r="H206" i="3"/>
  <c r="D206" i="3"/>
  <c r="F206" i="3" s="1"/>
  <c r="H205" i="3"/>
  <c r="J205" i="3" s="1"/>
  <c r="F205" i="3"/>
  <c r="G205" i="3" s="1"/>
  <c r="H204" i="3"/>
  <c r="J204" i="3" s="1"/>
  <c r="G204" i="3"/>
  <c r="F204" i="3"/>
  <c r="H203" i="3"/>
  <c r="J203" i="3" s="1"/>
  <c r="F203" i="3"/>
  <c r="G203" i="3" s="1"/>
  <c r="J202" i="3"/>
  <c r="H202" i="3"/>
  <c r="G202" i="3"/>
  <c r="H201" i="3"/>
  <c r="J201" i="3" s="1"/>
  <c r="G201" i="3"/>
  <c r="J200" i="3"/>
  <c r="H200" i="3"/>
  <c r="G200" i="3"/>
  <c r="F200" i="3"/>
  <c r="H199" i="3"/>
  <c r="J199" i="3" s="1"/>
  <c r="G199" i="3"/>
  <c r="H198" i="3"/>
  <c r="J198" i="3" s="1"/>
  <c r="G198" i="3"/>
  <c r="H197" i="3"/>
  <c r="J197" i="3" s="1"/>
  <c r="G197" i="3"/>
  <c r="H196" i="3"/>
  <c r="J196" i="3" s="1"/>
  <c r="G196" i="3"/>
  <c r="H195" i="3"/>
  <c r="J195" i="3" s="1"/>
  <c r="G195" i="3"/>
  <c r="H194" i="3"/>
  <c r="J194" i="3" s="1"/>
  <c r="G194" i="3"/>
  <c r="E194" i="3"/>
  <c r="H193" i="3"/>
  <c r="J193" i="3" s="1"/>
  <c r="G193" i="3"/>
  <c r="E193" i="3"/>
  <c r="H192" i="3"/>
  <c r="J192" i="3" s="1"/>
  <c r="G192" i="3"/>
  <c r="E192" i="3"/>
  <c r="A192" i="3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J191" i="3"/>
  <c r="H191" i="3"/>
  <c r="G191" i="3"/>
  <c r="E191" i="3"/>
  <c r="J189" i="3"/>
  <c r="H189" i="3"/>
  <c r="G189" i="3"/>
  <c r="H188" i="3"/>
  <c r="J188" i="3" s="1"/>
  <c r="G188" i="3"/>
  <c r="H187" i="3"/>
  <c r="J187" i="3" s="1"/>
  <c r="G187" i="3"/>
  <c r="H186" i="3"/>
  <c r="J186" i="3" s="1"/>
  <c r="G186" i="3"/>
  <c r="J185" i="3"/>
  <c r="H185" i="3"/>
  <c r="G185" i="3"/>
  <c r="H184" i="3"/>
  <c r="J184" i="3" s="1"/>
  <c r="G184" i="3"/>
  <c r="H183" i="3"/>
  <c r="J183" i="3" s="1"/>
  <c r="G183" i="3"/>
  <c r="H182" i="3"/>
  <c r="J182" i="3" s="1"/>
  <c r="G182" i="3"/>
  <c r="E182" i="3"/>
  <c r="H181" i="3"/>
  <c r="J181" i="3" s="1"/>
  <c r="G181" i="3"/>
  <c r="E181" i="3"/>
  <c r="H179" i="3"/>
  <c r="J179" i="3" s="1"/>
  <c r="G179" i="3"/>
  <c r="J178" i="3"/>
  <c r="H178" i="3"/>
  <c r="G178" i="3"/>
  <c r="H177" i="3"/>
  <c r="J177" i="3" s="1"/>
  <c r="G177" i="3"/>
  <c r="H176" i="3"/>
  <c r="J176" i="3" s="1"/>
  <c r="G176" i="3"/>
  <c r="H175" i="3"/>
  <c r="J175" i="3" s="1"/>
  <c r="G175" i="3"/>
  <c r="J174" i="3"/>
  <c r="H174" i="3"/>
  <c r="G174" i="3"/>
  <c r="E174" i="3"/>
  <c r="J173" i="3"/>
  <c r="H173" i="3"/>
  <c r="G173" i="3"/>
  <c r="E173" i="3"/>
  <c r="J172" i="3"/>
  <c r="H172" i="3"/>
  <c r="G172" i="3"/>
  <c r="E172" i="3"/>
  <c r="J171" i="3"/>
  <c r="H171" i="3"/>
  <c r="G171" i="3"/>
  <c r="E171" i="3"/>
  <c r="J169" i="3"/>
  <c r="H169" i="3"/>
  <c r="G169" i="3"/>
  <c r="D169" i="3"/>
  <c r="J168" i="3"/>
  <c r="H168" i="3"/>
  <c r="D168" i="3"/>
  <c r="F168" i="3" s="1"/>
  <c r="H167" i="3"/>
  <c r="J167" i="3" s="1"/>
  <c r="F167" i="3"/>
  <c r="D167" i="3"/>
  <c r="J166" i="3"/>
  <c r="H166" i="3"/>
  <c r="G166" i="3"/>
  <c r="D166" i="3"/>
  <c r="J165" i="3"/>
  <c r="H165" i="3"/>
  <c r="G165" i="3"/>
  <c r="D165" i="3"/>
  <c r="J164" i="3"/>
  <c r="H164" i="3"/>
  <c r="G164" i="3"/>
  <c r="H163" i="3"/>
  <c r="J163" i="3" s="1"/>
  <c r="G163" i="3"/>
  <c r="H162" i="3"/>
  <c r="J162" i="3" s="1"/>
  <c r="G162" i="3"/>
  <c r="H161" i="3"/>
  <c r="J161" i="3" s="1"/>
  <c r="G161" i="3"/>
  <c r="J160" i="3"/>
  <c r="H160" i="3"/>
  <c r="G160" i="3"/>
  <c r="H159" i="3"/>
  <c r="J159" i="3" s="1"/>
  <c r="G159" i="3"/>
  <c r="H158" i="3"/>
  <c r="J158" i="3" s="1"/>
  <c r="G158" i="3"/>
  <c r="H157" i="3"/>
  <c r="J157" i="3" s="1"/>
  <c r="G157" i="3"/>
  <c r="J156" i="3"/>
  <c r="H156" i="3"/>
  <c r="G156" i="3"/>
  <c r="H155" i="3"/>
  <c r="J155" i="3" s="1"/>
  <c r="G155" i="3"/>
  <c r="H154" i="3"/>
  <c r="J154" i="3" s="1"/>
  <c r="G154" i="3"/>
  <c r="H153" i="3"/>
  <c r="J153" i="3" s="1"/>
  <c r="G153" i="3"/>
  <c r="E153" i="3"/>
  <c r="H152" i="3"/>
  <c r="J152" i="3" s="1"/>
  <c r="G152" i="3"/>
  <c r="H151" i="3"/>
  <c r="J151" i="3" s="1"/>
  <c r="G151" i="3"/>
  <c r="H150" i="3"/>
  <c r="J150" i="3" s="1"/>
  <c r="G150" i="3"/>
  <c r="E150" i="3"/>
  <c r="H149" i="3"/>
  <c r="J149" i="3" s="1"/>
  <c r="G149" i="3"/>
  <c r="E149" i="3"/>
  <c r="H148" i="3"/>
  <c r="J148" i="3" s="1"/>
  <c r="G148" i="3"/>
  <c r="E148" i="3"/>
  <c r="H147" i="3"/>
  <c r="J147" i="3" s="1"/>
  <c r="G147" i="3"/>
  <c r="E147" i="3"/>
  <c r="H146" i="3"/>
  <c r="J146" i="3" s="1"/>
  <c r="G146" i="3"/>
  <c r="E146" i="3"/>
  <c r="H144" i="3"/>
  <c r="J144" i="3" s="1"/>
  <c r="G144" i="3"/>
  <c r="H143" i="3"/>
  <c r="J143" i="3" s="1"/>
  <c r="G143" i="3"/>
  <c r="H142" i="3"/>
  <c r="J142" i="3" s="1"/>
  <c r="G142" i="3"/>
  <c r="H141" i="3"/>
  <c r="J141" i="3" s="1"/>
  <c r="G141" i="3"/>
  <c r="H140" i="3"/>
  <c r="J140" i="3" s="1"/>
  <c r="G140" i="3"/>
  <c r="H139" i="3"/>
  <c r="J139" i="3" s="1"/>
  <c r="G139" i="3"/>
  <c r="H138" i="3"/>
  <c r="J138" i="3" s="1"/>
  <c r="G138" i="3"/>
  <c r="H137" i="3"/>
  <c r="J137" i="3" s="1"/>
  <c r="G137" i="3"/>
  <c r="H136" i="3"/>
  <c r="J136" i="3" s="1"/>
  <c r="G136" i="3"/>
  <c r="H135" i="3"/>
  <c r="J135" i="3" s="1"/>
  <c r="G135" i="3"/>
  <c r="H134" i="3"/>
  <c r="J134" i="3" s="1"/>
  <c r="G134" i="3"/>
  <c r="H133" i="3"/>
  <c r="J133" i="3" s="1"/>
  <c r="G133" i="3"/>
  <c r="H132" i="3"/>
  <c r="J132" i="3" s="1"/>
  <c r="G132" i="3"/>
  <c r="H131" i="3"/>
  <c r="J131" i="3" s="1"/>
  <c r="G131" i="3"/>
  <c r="H130" i="3"/>
  <c r="J130" i="3" s="1"/>
  <c r="G130" i="3"/>
  <c r="H129" i="3"/>
  <c r="J129" i="3" s="1"/>
  <c r="G129" i="3"/>
  <c r="H128" i="3"/>
  <c r="J128" i="3" s="1"/>
  <c r="G128" i="3"/>
  <c r="H127" i="3"/>
  <c r="J127" i="3" s="1"/>
  <c r="G127" i="3"/>
  <c r="H126" i="3"/>
  <c r="J126" i="3" s="1"/>
  <c r="G126" i="3"/>
  <c r="H125" i="3"/>
  <c r="J125" i="3" s="1"/>
  <c r="G125" i="3"/>
  <c r="H124" i="3"/>
  <c r="J124" i="3" s="1"/>
  <c r="G124" i="3"/>
  <c r="H123" i="3"/>
  <c r="J123" i="3" s="1"/>
  <c r="G123" i="3"/>
  <c r="H122" i="3"/>
  <c r="J122" i="3" s="1"/>
  <c r="G122" i="3"/>
  <c r="H121" i="3"/>
  <c r="J121" i="3" s="1"/>
  <c r="G121" i="3"/>
  <c r="H120" i="3"/>
  <c r="J120" i="3" s="1"/>
  <c r="G120" i="3"/>
  <c r="H119" i="3"/>
  <c r="J119" i="3" s="1"/>
  <c r="G119" i="3"/>
  <c r="E119" i="3"/>
  <c r="J118" i="3"/>
  <c r="H118" i="3"/>
  <c r="G118" i="3"/>
  <c r="E118" i="3"/>
  <c r="H117" i="3"/>
  <c r="J117" i="3" s="1"/>
  <c r="G117" i="3"/>
  <c r="E117" i="3"/>
  <c r="J116" i="3"/>
  <c r="H116" i="3"/>
  <c r="G116" i="3"/>
  <c r="E116" i="3"/>
  <c r="H115" i="3"/>
  <c r="J115" i="3" s="1"/>
  <c r="G115" i="3"/>
  <c r="E115" i="3"/>
  <c r="A115" i="3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H114" i="3"/>
  <c r="J114" i="3" s="1"/>
  <c r="G114" i="3"/>
  <c r="E114" i="3"/>
  <c r="H112" i="3"/>
  <c r="J112" i="3" s="1"/>
  <c r="G112" i="3"/>
  <c r="J111" i="3"/>
  <c r="H111" i="3"/>
  <c r="G111" i="3"/>
  <c r="H110" i="3"/>
  <c r="J110" i="3" s="1"/>
  <c r="G110" i="3"/>
  <c r="J109" i="3"/>
  <c r="H109" i="3"/>
  <c r="G109" i="3"/>
  <c r="H108" i="3"/>
  <c r="J108" i="3" s="1"/>
  <c r="G108" i="3"/>
  <c r="J107" i="3"/>
  <c r="H107" i="3"/>
  <c r="G107" i="3"/>
  <c r="H106" i="3"/>
  <c r="J106" i="3" s="1"/>
  <c r="G106" i="3"/>
  <c r="J105" i="3"/>
  <c r="H105" i="3"/>
  <c r="G105" i="3"/>
  <c r="H104" i="3"/>
  <c r="J104" i="3" s="1"/>
  <c r="G104" i="3"/>
  <c r="J103" i="3"/>
  <c r="H103" i="3"/>
  <c r="G103" i="3"/>
  <c r="H102" i="3"/>
  <c r="J102" i="3" s="1"/>
  <c r="G102" i="3"/>
  <c r="J101" i="3"/>
  <c r="H101" i="3"/>
  <c r="G101" i="3"/>
  <c r="H100" i="3"/>
  <c r="J100" i="3" s="1"/>
  <c r="G100" i="3"/>
  <c r="J99" i="3"/>
  <c r="H99" i="3"/>
  <c r="G99" i="3"/>
  <c r="H98" i="3"/>
  <c r="J98" i="3" s="1"/>
  <c r="G98" i="3"/>
  <c r="J97" i="3"/>
  <c r="H97" i="3"/>
  <c r="G97" i="3"/>
  <c r="H96" i="3"/>
  <c r="J96" i="3" s="1"/>
  <c r="G96" i="3"/>
  <c r="J95" i="3"/>
  <c r="H95" i="3"/>
  <c r="G95" i="3"/>
  <c r="H94" i="3"/>
  <c r="J94" i="3" s="1"/>
  <c r="G94" i="3"/>
  <c r="J93" i="3"/>
  <c r="H93" i="3"/>
  <c r="G93" i="3"/>
  <c r="H92" i="3"/>
  <c r="J92" i="3" s="1"/>
  <c r="G92" i="3"/>
  <c r="J91" i="3"/>
  <c r="H91" i="3"/>
  <c r="G91" i="3"/>
  <c r="H90" i="3"/>
  <c r="J90" i="3" s="1"/>
  <c r="G90" i="3"/>
  <c r="E90" i="3"/>
  <c r="J89" i="3"/>
  <c r="H89" i="3"/>
  <c r="G89" i="3"/>
  <c r="E89" i="3"/>
  <c r="H88" i="3"/>
  <c r="J88" i="3" s="1"/>
  <c r="G88" i="3"/>
  <c r="E88" i="3"/>
  <c r="H87" i="3"/>
  <c r="J87" i="3" s="1"/>
  <c r="G87" i="3"/>
  <c r="E87" i="3"/>
  <c r="A87" i="3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J86" i="3"/>
  <c r="H86" i="3"/>
  <c r="G86" i="3"/>
  <c r="E86" i="3"/>
  <c r="J84" i="3"/>
  <c r="H84" i="3"/>
  <c r="G84" i="3"/>
  <c r="D84" i="3"/>
  <c r="J83" i="3"/>
  <c r="H83" i="3"/>
  <c r="G83" i="3"/>
  <c r="H82" i="3"/>
  <c r="J82" i="3" s="1"/>
  <c r="G82" i="3"/>
  <c r="H81" i="3"/>
  <c r="J81" i="3" s="1"/>
  <c r="G81" i="3"/>
  <c r="J80" i="3"/>
  <c r="H80" i="3"/>
  <c r="G80" i="3"/>
  <c r="H79" i="3"/>
  <c r="J79" i="3" s="1"/>
  <c r="G79" i="3"/>
  <c r="H78" i="3"/>
  <c r="J78" i="3" s="1"/>
  <c r="G78" i="3"/>
  <c r="J77" i="3"/>
  <c r="H77" i="3"/>
  <c r="G77" i="3"/>
  <c r="H76" i="3"/>
  <c r="J76" i="3" s="1"/>
  <c r="G76" i="3"/>
  <c r="H75" i="3"/>
  <c r="J75" i="3" s="1"/>
  <c r="G75" i="3"/>
  <c r="H74" i="3"/>
  <c r="J74" i="3" s="1"/>
  <c r="G74" i="3"/>
  <c r="J73" i="3"/>
  <c r="H73" i="3"/>
  <c r="G73" i="3"/>
  <c r="F73" i="3"/>
  <c r="J72" i="3"/>
  <c r="H72" i="3"/>
  <c r="G72" i="3"/>
  <c r="H71" i="3"/>
  <c r="J71" i="3" s="1"/>
  <c r="G71" i="3"/>
  <c r="H70" i="3"/>
  <c r="J70" i="3" s="1"/>
  <c r="G70" i="3"/>
  <c r="H69" i="3"/>
  <c r="J69" i="3" s="1"/>
  <c r="G69" i="3"/>
  <c r="J68" i="3"/>
  <c r="H68" i="3"/>
  <c r="G68" i="3"/>
  <c r="H67" i="3"/>
  <c r="J67" i="3" s="1"/>
  <c r="G67" i="3"/>
  <c r="E67" i="3"/>
  <c r="H66" i="3"/>
  <c r="J66" i="3" s="1"/>
  <c r="G66" i="3"/>
  <c r="E66" i="3"/>
  <c r="H65" i="3"/>
  <c r="J65" i="3" s="1"/>
  <c r="G65" i="3"/>
  <c r="E65" i="3"/>
  <c r="H64" i="3"/>
  <c r="J64" i="3" s="1"/>
  <c r="G64" i="3"/>
  <c r="E64" i="3"/>
  <c r="H63" i="3"/>
  <c r="J63" i="3" s="1"/>
  <c r="G63" i="3"/>
  <c r="E63" i="3"/>
  <c r="H62" i="3"/>
  <c r="J62" i="3" s="1"/>
  <c r="G62" i="3"/>
  <c r="E62" i="3"/>
  <c r="H60" i="3"/>
  <c r="J60" i="3" s="1"/>
  <c r="G60" i="3"/>
  <c r="H59" i="3"/>
  <c r="J59" i="3" s="1"/>
  <c r="G59" i="3"/>
  <c r="H58" i="3"/>
  <c r="J58" i="3" s="1"/>
  <c r="G58" i="3"/>
  <c r="J57" i="3"/>
  <c r="H57" i="3"/>
  <c r="G57" i="3"/>
  <c r="H56" i="3"/>
  <c r="J56" i="3" s="1"/>
  <c r="G56" i="3"/>
  <c r="H55" i="3"/>
  <c r="J55" i="3" s="1"/>
  <c r="G55" i="3"/>
  <c r="H54" i="3"/>
  <c r="J54" i="3" s="1"/>
  <c r="G54" i="3"/>
  <c r="H53" i="3"/>
  <c r="J53" i="3" s="1"/>
  <c r="G53" i="3"/>
  <c r="H52" i="3"/>
  <c r="J52" i="3" s="1"/>
  <c r="G52" i="3"/>
  <c r="H51" i="3"/>
  <c r="J51" i="3" s="1"/>
  <c r="G51" i="3"/>
  <c r="H50" i="3"/>
  <c r="J50" i="3" s="1"/>
  <c r="F50" i="3"/>
  <c r="G50" i="3" s="1"/>
  <c r="H49" i="3"/>
  <c r="J49" i="3" s="1"/>
  <c r="G49" i="3"/>
  <c r="H48" i="3"/>
  <c r="J48" i="3" s="1"/>
  <c r="G48" i="3"/>
  <c r="E48" i="3"/>
  <c r="H47" i="3"/>
  <c r="J47" i="3" s="1"/>
  <c r="G47" i="3"/>
  <c r="E47" i="3"/>
  <c r="H46" i="3"/>
  <c r="J46" i="3" s="1"/>
  <c r="G46" i="3"/>
  <c r="E46" i="3"/>
  <c r="H45" i="3"/>
  <c r="J45" i="3" s="1"/>
  <c r="G45" i="3"/>
  <c r="E45" i="3"/>
  <c r="H43" i="3"/>
  <c r="J43" i="3" s="1"/>
  <c r="F43" i="3"/>
  <c r="G43" i="3" s="1"/>
  <c r="H42" i="3"/>
  <c r="J42" i="3" s="1"/>
  <c r="D42" i="3"/>
  <c r="G42" i="3" s="1"/>
  <c r="H41" i="3"/>
  <c r="J41" i="3" s="1"/>
  <c r="G41" i="3"/>
  <c r="H40" i="3"/>
  <c r="J40" i="3" s="1"/>
  <c r="G40" i="3"/>
  <c r="H39" i="3"/>
  <c r="J39" i="3" s="1"/>
  <c r="G39" i="3"/>
  <c r="H38" i="3"/>
  <c r="J38" i="3" s="1"/>
  <c r="G38" i="3"/>
  <c r="H37" i="3"/>
  <c r="J37" i="3" s="1"/>
  <c r="G37" i="3"/>
  <c r="H36" i="3"/>
  <c r="J36" i="3" s="1"/>
  <c r="G36" i="3"/>
  <c r="H35" i="3"/>
  <c r="J35" i="3" s="1"/>
  <c r="G35" i="3"/>
  <c r="H34" i="3"/>
  <c r="J34" i="3" s="1"/>
  <c r="G34" i="3"/>
  <c r="H33" i="3"/>
  <c r="J33" i="3" s="1"/>
  <c r="G33" i="3"/>
  <c r="H32" i="3"/>
  <c r="J32" i="3" s="1"/>
  <c r="G32" i="3"/>
  <c r="H31" i="3"/>
  <c r="J31" i="3" s="1"/>
  <c r="G31" i="3"/>
  <c r="H30" i="3"/>
  <c r="J30" i="3" s="1"/>
  <c r="G30" i="3"/>
  <c r="H29" i="3"/>
  <c r="J29" i="3" s="1"/>
  <c r="G29" i="3"/>
  <c r="H28" i="3"/>
  <c r="J28" i="3" s="1"/>
  <c r="G28" i="3"/>
  <c r="H27" i="3"/>
  <c r="J27" i="3" s="1"/>
  <c r="G27" i="3"/>
  <c r="H26" i="3"/>
  <c r="J26" i="3" s="1"/>
  <c r="G26" i="3"/>
  <c r="H25" i="3"/>
  <c r="J25" i="3" s="1"/>
  <c r="G25" i="3"/>
  <c r="H24" i="3"/>
  <c r="J24" i="3" s="1"/>
  <c r="G24" i="3"/>
  <c r="H23" i="3"/>
  <c r="J23" i="3" s="1"/>
  <c r="G23" i="3"/>
  <c r="H22" i="3"/>
  <c r="J22" i="3" s="1"/>
  <c r="G22" i="3"/>
  <c r="H21" i="3"/>
  <c r="J21" i="3" s="1"/>
  <c r="G21" i="3"/>
  <c r="H20" i="3"/>
  <c r="J20" i="3" s="1"/>
  <c r="G20" i="3"/>
  <c r="H19" i="3"/>
  <c r="J19" i="3" s="1"/>
  <c r="G19" i="3"/>
  <c r="H18" i="3"/>
  <c r="J18" i="3" s="1"/>
  <c r="G18" i="3"/>
  <c r="F18" i="3"/>
  <c r="J17" i="3"/>
  <c r="H17" i="3"/>
  <c r="G17" i="3"/>
  <c r="H16" i="3"/>
  <c r="J16" i="3" s="1"/>
  <c r="G16" i="3"/>
  <c r="J15" i="3"/>
  <c r="H15" i="3"/>
  <c r="G15" i="3"/>
  <c r="H14" i="3"/>
  <c r="J14" i="3" s="1"/>
  <c r="G14" i="3"/>
  <c r="E14" i="3"/>
  <c r="J13" i="3"/>
  <c r="H13" i="3"/>
  <c r="G13" i="3"/>
  <c r="E13" i="3"/>
  <c r="H12" i="3"/>
  <c r="J12" i="3" s="1"/>
  <c r="G12" i="3"/>
  <c r="E12" i="3"/>
  <c r="A12" i="3"/>
  <c r="A13" i="3" s="1"/>
  <c r="H11" i="3"/>
  <c r="J11" i="3" s="1"/>
  <c r="G11" i="3"/>
  <c r="E11" i="3"/>
  <c r="A10" i="2"/>
  <c r="A11" i="2" s="1"/>
  <c r="A12" i="2" s="1"/>
  <c r="A13" i="2" s="1"/>
  <c r="H184" i="1"/>
  <c r="J184" i="1" s="1"/>
  <c r="G184" i="1"/>
  <c r="H183" i="1"/>
  <c r="J183" i="1" s="1"/>
  <c r="G183" i="1"/>
  <c r="H173" i="1"/>
  <c r="J173" i="1" s="1"/>
  <c r="G173" i="1"/>
  <c r="E173" i="1"/>
  <c r="H211" i="1"/>
  <c r="G211" i="1"/>
  <c r="H203" i="1"/>
  <c r="H212" i="1"/>
  <c r="J212" i="1" s="1"/>
  <c r="G212" i="1"/>
  <c r="H202" i="1"/>
  <c r="J202" i="1" s="1"/>
  <c r="G202" i="1"/>
  <c r="H201" i="1"/>
  <c r="J201" i="1" s="1"/>
  <c r="G201" i="1"/>
  <c r="H200" i="1"/>
  <c r="J200" i="1" s="1"/>
  <c r="G200" i="1"/>
  <c r="H199" i="1"/>
  <c r="J199" i="1" s="1"/>
  <c r="G199" i="1"/>
  <c r="H214" i="1"/>
  <c r="J214" i="1" s="1"/>
  <c r="G214" i="1"/>
  <c r="H198" i="1"/>
  <c r="J198" i="1" s="1"/>
  <c r="G198" i="1"/>
  <c r="H197" i="1"/>
  <c r="J197" i="1" s="1"/>
  <c r="G197" i="1"/>
  <c r="H208" i="1"/>
  <c r="J208" i="1" s="1"/>
  <c r="G208" i="1"/>
  <c r="H209" i="1"/>
  <c r="J209" i="1" s="1"/>
  <c r="G209" i="1"/>
  <c r="E209" i="1"/>
  <c r="H196" i="1"/>
  <c r="J196" i="1" s="1"/>
  <c r="G196" i="1"/>
  <c r="A196" i="1"/>
  <c r="A197" i="1" s="1"/>
  <c r="A198" i="1" s="1"/>
  <c r="A199" i="1" s="1"/>
  <c r="A200" i="1" s="1"/>
  <c r="J195" i="1"/>
  <c r="G195" i="1"/>
  <c r="H193" i="1"/>
  <c r="J193" i="1" s="1"/>
  <c r="G193" i="1"/>
  <c r="H192" i="1"/>
  <c r="J192" i="1" s="1"/>
  <c r="G192" i="1"/>
  <c r="H191" i="1"/>
  <c r="J191" i="1" s="1"/>
  <c r="G191" i="1"/>
  <c r="H190" i="1"/>
  <c r="J190" i="1" s="1"/>
  <c r="G190" i="1"/>
  <c r="H189" i="1"/>
  <c r="J189" i="1" s="1"/>
  <c r="G189" i="1"/>
  <c r="H188" i="1"/>
  <c r="J188" i="1" s="1"/>
  <c r="G188" i="1"/>
  <c r="H187" i="1"/>
  <c r="J187" i="1" s="1"/>
  <c r="G187" i="1"/>
  <c r="H210" i="1"/>
  <c r="J210" i="1" s="1"/>
  <c r="G210" i="1"/>
  <c r="E210" i="1"/>
  <c r="H186" i="1"/>
  <c r="J186" i="1" s="1"/>
  <c r="G186" i="1"/>
  <c r="E186" i="1"/>
  <c r="H182" i="1"/>
  <c r="J182" i="1" s="1"/>
  <c r="G182" i="1"/>
  <c r="H181" i="1"/>
  <c r="J181" i="1" s="1"/>
  <c r="G181" i="1"/>
  <c r="H180" i="1"/>
  <c r="J180" i="1" s="1"/>
  <c r="G180" i="1"/>
  <c r="H179" i="1"/>
  <c r="J179" i="1" s="1"/>
  <c r="G179" i="1"/>
  <c r="H178" i="1"/>
  <c r="J178" i="1" s="1"/>
  <c r="G178" i="1"/>
  <c r="H177" i="1"/>
  <c r="J177" i="1" s="1"/>
  <c r="G177" i="1"/>
  <c r="E177" i="1"/>
  <c r="H176" i="1"/>
  <c r="J176" i="1" s="1"/>
  <c r="G176" i="1"/>
  <c r="E176" i="1"/>
  <c r="H174" i="1"/>
  <c r="J174" i="1" s="1"/>
  <c r="G174" i="1"/>
  <c r="E174" i="1"/>
  <c r="H175" i="1"/>
  <c r="J175" i="1" s="1"/>
  <c r="G175" i="1"/>
  <c r="H169" i="1"/>
  <c r="J169" i="1" s="1"/>
  <c r="D169" i="1"/>
  <c r="G169" i="1" s="1"/>
  <c r="H168" i="1"/>
  <c r="J168" i="1" s="1"/>
  <c r="D168" i="1"/>
  <c r="H167" i="1"/>
  <c r="J167" i="1" s="1"/>
  <c r="D167" i="1"/>
  <c r="H166" i="1"/>
  <c r="J166" i="1" s="1"/>
  <c r="D166" i="1"/>
  <c r="G166" i="1" s="1"/>
  <c r="H165" i="1"/>
  <c r="J165" i="1" s="1"/>
  <c r="D165" i="1"/>
  <c r="G165" i="1" s="1"/>
  <c r="H164" i="1"/>
  <c r="J164" i="1" s="1"/>
  <c r="G164" i="1"/>
  <c r="H163" i="1"/>
  <c r="J163" i="1" s="1"/>
  <c r="G163" i="1"/>
  <c r="H162" i="1"/>
  <c r="J162" i="1" s="1"/>
  <c r="G162" i="1"/>
  <c r="H161" i="1"/>
  <c r="J161" i="1" s="1"/>
  <c r="G161" i="1"/>
  <c r="H160" i="1"/>
  <c r="J160" i="1" s="1"/>
  <c r="G160" i="1"/>
  <c r="H159" i="1"/>
  <c r="J159" i="1" s="1"/>
  <c r="G159" i="1"/>
  <c r="H158" i="1"/>
  <c r="J158" i="1" s="1"/>
  <c r="G158" i="1"/>
  <c r="H157" i="1"/>
  <c r="J157" i="1" s="1"/>
  <c r="G157" i="1"/>
  <c r="H156" i="1"/>
  <c r="J156" i="1" s="1"/>
  <c r="G156" i="1"/>
  <c r="H155" i="1"/>
  <c r="J155" i="1" s="1"/>
  <c r="G155" i="1"/>
  <c r="H154" i="1"/>
  <c r="J154" i="1" s="1"/>
  <c r="G154" i="1"/>
  <c r="H153" i="1"/>
  <c r="J153" i="1" s="1"/>
  <c r="G153" i="1"/>
  <c r="H152" i="1"/>
  <c r="J152" i="1" s="1"/>
  <c r="G152" i="1"/>
  <c r="H151" i="1"/>
  <c r="J151" i="1" s="1"/>
  <c r="G151" i="1"/>
  <c r="H150" i="1"/>
  <c r="J150" i="1" s="1"/>
  <c r="G150" i="1"/>
  <c r="E150" i="1"/>
  <c r="H149" i="1"/>
  <c r="J149" i="1" s="1"/>
  <c r="G149" i="1"/>
  <c r="E149" i="1"/>
  <c r="H148" i="1"/>
  <c r="J148" i="1" s="1"/>
  <c r="G148" i="1"/>
  <c r="E148" i="1"/>
  <c r="H147" i="1"/>
  <c r="J147" i="1" s="1"/>
  <c r="G147" i="1"/>
  <c r="E147" i="1"/>
  <c r="H146" i="1"/>
  <c r="J146" i="1" s="1"/>
  <c r="G146" i="1"/>
  <c r="E146" i="1"/>
  <c r="H142" i="1"/>
  <c r="J142" i="1" s="1"/>
  <c r="G142" i="1"/>
  <c r="H120" i="1"/>
  <c r="J120" i="1" s="1"/>
  <c r="G120" i="1"/>
  <c r="H141" i="1"/>
  <c r="J141" i="1" s="1"/>
  <c r="G141" i="1"/>
  <c r="H119" i="1"/>
  <c r="J119" i="1" s="1"/>
  <c r="G119" i="1"/>
  <c r="H140" i="1"/>
  <c r="J140" i="1" s="1"/>
  <c r="G140" i="1"/>
  <c r="H139" i="1"/>
  <c r="J139" i="1" s="1"/>
  <c r="G139" i="1"/>
  <c r="H138" i="1"/>
  <c r="J138" i="1" s="1"/>
  <c r="G138" i="1"/>
  <c r="H137" i="1"/>
  <c r="J137" i="1" s="1"/>
  <c r="G137" i="1"/>
  <c r="H136" i="1"/>
  <c r="J136" i="1" s="1"/>
  <c r="G136" i="1"/>
  <c r="H135" i="1"/>
  <c r="J135" i="1" s="1"/>
  <c r="G135" i="1"/>
  <c r="H134" i="1"/>
  <c r="J134" i="1" s="1"/>
  <c r="G134" i="1"/>
  <c r="H133" i="1"/>
  <c r="J133" i="1" s="1"/>
  <c r="G133" i="1"/>
  <c r="H132" i="1"/>
  <c r="J132" i="1" s="1"/>
  <c r="G132" i="1"/>
  <c r="H131" i="1"/>
  <c r="J131" i="1" s="1"/>
  <c r="G131" i="1"/>
  <c r="H130" i="1"/>
  <c r="J130" i="1" s="1"/>
  <c r="G130" i="1"/>
  <c r="H129" i="1"/>
  <c r="J129" i="1" s="1"/>
  <c r="G129" i="1"/>
  <c r="H128" i="1"/>
  <c r="J128" i="1" s="1"/>
  <c r="G128" i="1"/>
  <c r="H127" i="1"/>
  <c r="J127" i="1" s="1"/>
  <c r="G127" i="1"/>
  <c r="H126" i="1"/>
  <c r="J126" i="1" s="1"/>
  <c r="G126" i="1"/>
  <c r="H125" i="1"/>
  <c r="J125" i="1" s="1"/>
  <c r="G125" i="1"/>
  <c r="H124" i="1"/>
  <c r="J124" i="1" s="1"/>
  <c r="G124" i="1"/>
  <c r="H123" i="1"/>
  <c r="J123" i="1" s="1"/>
  <c r="G123" i="1"/>
  <c r="H122" i="1"/>
  <c r="J122" i="1" s="1"/>
  <c r="G122" i="1"/>
  <c r="H121" i="1"/>
  <c r="J121" i="1" s="1"/>
  <c r="G121" i="1"/>
  <c r="H118" i="1"/>
  <c r="J118" i="1" s="1"/>
  <c r="G118" i="1"/>
  <c r="E118" i="1"/>
  <c r="H117" i="1"/>
  <c r="J117" i="1" s="1"/>
  <c r="G117" i="1"/>
  <c r="E117" i="1"/>
  <c r="H116" i="1"/>
  <c r="J116" i="1" s="1"/>
  <c r="G116" i="1"/>
  <c r="A116" i="1"/>
  <c r="A117" i="1" s="1"/>
  <c r="A118" i="1" s="1"/>
  <c r="A119" i="1" s="1"/>
  <c r="A120" i="1" s="1"/>
  <c r="A121" i="1" s="1"/>
  <c r="A122" i="1" s="1"/>
  <c r="A123" i="1" s="1"/>
  <c r="A124" i="1" s="1"/>
  <c r="H115" i="1"/>
  <c r="J115" i="1" s="1"/>
  <c r="G115" i="1"/>
  <c r="E115" i="1"/>
  <c r="H111" i="1"/>
  <c r="J111" i="1" s="1"/>
  <c r="G111" i="1"/>
  <c r="H110" i="1"/>
  <c r="J110" i="1" s="1"/>
  <c r="G110" i="1"/>
  <c r="H109" i="1"/>
  <c r="J109" i="1" s="1"/>
  <c r="G109" i="1"/>
  <c r="H108" i="1"/>
  <c r="J108" i="1" s="1"/>
  <c r="G108" i="1"/>
  <c r="H107" i="1"/>
  <c r="J107" i="1" s="1"/>
  <c r="G107" i="1"/>
  <c r="H106" i="1"/>
  <c r="J106" i="1" s="1"/>
  <c r="G106" i="1"/>
  <c r="H105" i="1"/>
  <c r="J105" i="1" s="1"/>
  <c r="G105" i="1"/>
  <c r="H104" i="1"/>
  <c r="J104" i="1" s="1"/>
  <c r="G104" i="1"/>
  <c r="H103" i="1"/>
  <c r="J103" i="1" s="1"/>
  <c r="G103" i="1"/>
  <c r="H102" i="1"/>
  <c r="J102" i="1" s="1"/>
  <c r="G102" i="1"/>
  <c r="H101" i="1"/>
  <c r="J101" i="1" s="1"/>
  <c r="G101" i="1"/>
  <c r="H100" i="1"/>
  <c r="J100" i="1" s="1"/>
  <c r="G100" i="1"/>
  <c r="H99" i="1"/>
  <c r="J99" i="1" s="1"/>
  <c r="G99" i="1"/>
  <c r="H98" i="1"/>
  <c r="J98" i="1" s="1"/>
  <c r="G98" i="1"/>
  <c r="H97" i="1"/>
  <c r="J97" i="1" s="1"/>
  <c r="G97" i="1"/>
  <c r="H96" i="1"/>
  <c r="J96" i="1" s="1"/>
  <c r="G96" i="1"/>
  <c r="H95" i="1"/>
  <c r="J95" i="1" s="1"/>
  <c r="G95" i="1"/>
  <c r="H94" i="1"/>
  <c r="J94" i="1" s="1"/>
  <c r="G94" i="1"/>
  <c r="H93" i="1"/>
  <c r="J93" i="1" s="1"/>
  <c r="G93" i="1"/>
  <c r="H92" i="1"/>
  <c r="J92" i="1" s="1"/>
  <c r="G92" i="1"/>
  <c r="H91" i="1"/>
  <c r="J91" i="1" s="1"/>
  <c r="G91" i="1"/>
  <c r="H90" i="1"/>
  <c r="J90" i="1" s="1"/>
  <c r="G90" i="1"/>
  <c r="H89" i="1"/>
  <c r="J89" i="1" s="1"/>
  <c r="G89" i="1"/>
  <c r="E89" i="1"/>
  <c r="H88" i="1"/>
  <c r="J88" i="1" s="1"/>
  <c r="G88" i="1"/>
  <c r="E88" i="1"/>
  <c r="H87" i="1"/>
  <c r="J87" i="1" s="1"/>
  <c r="G87" i="1"/>
  <c r="E87" i="1"/>
  <c r="H86" i="1"/>
  <c r="J86" i="1" s="1"/>
  <c r="G86" i="1"/>
  <c r="E86" i="1"/>
  <c r="A86" i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H85" i="1"/>
  <c r="J85" i="1" s="1"/>
  <c r="G85" i="1"/>
  <c r="E85" i="1"/>
  <c r="H81" i="1"/>
  <c r="J81" i="1" s="1"/>
  <c r="G81" i="1"/>
  <c r="H80" i="1"/>
  <c r="J80" i="1" s="1"/>
  <c r="G80" i="1"/>
  <c r="H79" i="1"/>
  <c r="J79" i="1" s="1"/>
  <c r="G79" i="1"/>
  <c r="H78" i="1"/>
  <c r="J78" i="1" s="1"/>
  <c r="G78" i="1"/>
  <c r="H77" i="1"/>
  <c r="J77" i="1" s="1"/>
  <c r="G77" i="1"/>
  <c r="H76" i="1"/>
  <c r="J76" i="1" s="1"/>
  <c r="G76" i="1"/>
  <c r="H75" i="1"/>
  <c r="J75" i="1" s="1"/>
  <c r="G75" i="1"/>
  <c r="H74" i="1"/>
  <c r="J74" i="1" s="1"/>
  <c r="G74" i="1"/>
  <c r="H73" i="1"/>
  <c r="J73" i="1" s="1"/>
  <c r="G73" i="1"/>
  <c r="H72" i="1"/>
  <c r="J72" i="1" s="1"/>
  <c r="G72" i="1"/>
  <c r="H71" i="1"/>
  <c r="J71" i="1" s="1"/>
  <c r="G71" i="1"/>
  <c r="H70" i="1"/>
  <c r="J70" i="1" s="1"/>
  <c r="G70" i="1"/>
  <c r="H69" i="1"/>
  <c r="J69" i="1" s="1"/>
  <c r="G69" i="1"/>
  <c r="H68" i="1"/>
  <c r="J68" i="1" s="1"/>
  <c r="G68" i="1"/>
  <c r="H67" i="1"/>
  <c r="J67" i="1" s="1"/>
  <c r="G67" i="1"/>
  <c r="H66" i="1"/>
  <c r="J66" i="1" s="1"/>
  <c r="G66" i="1"/>
  <c r="H65" i="1"/>
  <c r="J65" i="1" s="1"/>
  <c r="G65" i="1"/>
  <c r="H64" i="1"/>
  <c r="J64" i="1" s="1"/>
  <c r="G64" i="1"/>
  <c r="H62" i="1"/>
  <c r="J62" i="1" s="1"/>
  <c r="G62" i="1"/>
  <c r="H61" i="1"/>
  <c r="J61" i="1" s="1"/>
  <c r="G61" i="1"/>
  <c r="H60" i="1"/>
  <c r="J60" i="1" s="1"/>
  <c r="G60" i="1"/>
  <c r="H59" i="1"/>
  <c r="J59" i="1" s="1"/>
  <c r="G59" i="1"/>
  <c r="H58" i="1"/>
  <c r="J58" i="1" s="1"/>
  <c r="G58" i="1"/>
  <c r="H57" i="1"/>
  <c r="J57" i="1" s="1"/>
  <c r="G57" i="1"/>
  <c r="H56" i="1"/>
  <c r="J56" i="1" s="1"/>
  <c r="G56" i="1"/>
  <c r="H55" i="1"/>
  <c r="J55" i="1" s="1"/>
  <c r="G55" i="1"/>
  <c r="H54" i="1"/>
  <c r="J54" i="1" s="1"/>
  <c r="G54" i="1"/>
  <c r="H53" i="1"/>
  <c r="J53" i="1" s="1"/>
  <c r="G53" i="1"/>
  <c r="H52" i="1"/>
  <c r="J52" i="1" s="1"/>
  <c r="G52" i="1"/>
  <c r="H51" i="1"/>
  <c r="J51" i="1" s="1"/>
  <c r="G51" i="1"/>
  <c r="H50" i="1"/>
  <c r="J50" i="1" s="1"/>
  <c r="G50" i="1"/>
  <c r="E50" i="1"/>
  <c r="H48" i="1"/>
  <c r="J48" i="1" s="1"/>
  <c r="G48" i="1"/>
  <c r="H49" i="1"/>
  <c r="J49" i="1" s="1"/>
  <c r="G49" i="1"/>
  <c r="H43" i="1"/>
  <c r="J43" i="1" s="1"/>
  <c r="G43" i="1"/>
  <c r="H42" i="1"/>
  <c r="J42" i="1" s="1"/>
  <c r="D42" i="1"/>
  <c r="G42" i="1" s="1"/>
  <c r="H26" i="1"/>
  <c r="J26" i="1" s="1"/>
  <c r="G26" i="1"/>
  <c r="H31" i="1"/>
  <c r="J31" i="1" s="1"/>
  <c r="G31" i="1"/>
  <c r="H25" i="1"/>
  <c r="J25" i="1" s="1"/>
  <c r="G25" i="1"/>
  <c r="H41" i="1"/>
  <c r="J41" i="1" s="1"/>
  <c r="G41" i="1"/>
  <c r="H40" i="1"/>
  <c r="J40" i="1" s="1"/>
  <c r="G40" i="1"/>
  <c r="H39" i="1"/>
  <c r="J39" i="1" s="1"/>
  <c r="G39" i="1"/>
  <c r="H37" i="1"/>
  <c r="J37" i="1" s="1"/>
  <c r="G37" i="1"/>
  <c r="H36" i="1"/>
  <c r="J36" i="1" s="1"/>
  <c r="G36" i="1"/>
  <c r="H35" i="1"/>
  <c r="J35" i="1" s="1"/>
  <c r="G35" i="1"/>
  <c r="H34" i="1"/>
  <c r="J34" i="1" s="1"/>
  <c r="G34" i="1"/>
  <c r="H30" i="1"/>
  <c r="J30" i="1" s="1"/>
  <c r="G30" i="1"/>
  <c r="H29" i="1"/>
  <c r="J29" i="1" s="1"/>
  <c r="G29" i="1"/>
  <c r="H28" i="1"/>
  <c r="J28" i="1" s="1"/>
  <c r="G28" i="1"/>
  <c r="H38" i="1"/>
  <c r="J38" i="1" s="1"/>
  <c r="G38" i="1"/>
  <c r="H24" i="1"/>
  <c r="J24" i="1" s="1"/>
  <c r="G24" i="1"/>
  <c r="H23" i="1"/>
  <c r="J23" i="1" s="1"/>
  <c r="G23" i="1"/>
  <c r="H22" i="1"/>
  <c r="J22" i="1" s="1"/>
  <c r="G22" i="1"/>
  <c r="H21" i="1"/>
  <c r="J21" i="1" s="1"/>
  <c r="G21" i="1"/>
  <c r="H20" i="1"/>
  <c r="J20" i="1" s="1"/>
  <c r="G20" i="1"/>
  <c r="H19" i="1"/>
  <c r="J19" i="1" s="1"/>
  <c r="G19" i="1"/>
  <c r="H17" i="1"/>
  <c r="J17" i="1" s="1"/>
  <c r="G17" i="1"/>
  <c r="H16" i="1"/>
  <c r="J16" i="1" s="1"/>
  <c r="G16" i="1"/>
  <c r="H15" i="1"/>
  <c r="J15" i="1" s="1"/>
  <c r="G15" i="1"/>
  <c r="H14" i="1"/>
  <c r="J14" i="1" s="1"/>
  <c r="G14" i="1"/>
  <c r="H13" i="1"/>
  <c r="J13" i="1" s="1"/>
  <c r="G13" i="1"/>
  <c r="H18" i="1"/>
  <c r="J18" i="1" s="1"/>
  <c r="G18" i="1"/>
  <c r="H33" i="1"/>
  <c r="J33" i="1" s="1"/>
  <c r="G33" i="1"/>
  <c r="H27" i="1"/>
  <c r="J27" i="1" s="1"/>
  <c r="G27" i="1"/>
  <c r="E27" i="1"/>
  <c r="H12" i="1"/>
  <c r="J12" i="1" s="1"/>
  <c r="G12" i="1"/>
  <c r="E12" i="1"/>
  <c r="J11" i="1"/>
  <c r="G11" i="1"/>
  <c r="E11" i="1"/>
  <c r="A125" i="1" l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5" i="2"/>
  <c r="A16" i="3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14" i="3"/>
  <c r="A15" i="3" s="1"/>
  <c r="I206" i="3"/>
  <c r="J206" i="3" s="1"/>
  <c r="G167" i="3"/>
  <c r="G167" i="1"/>
  <c r="J203" i="1"/>
  <c r="G168" i="3"/>
  <c r="G206" i="3"/>
  <c r="J207" i="3"/>
  <c r="G168" i="1"/>
  <c r="G203" i="1"/>
  <c r="J211" i="1"/>
  <c r="A16" i="2" l="1"/>
  <c r="A17" i="2" s="1"/>
  <c r="A18" i="2" s="1"/>
  <c r="A19" i="2" s="1"/>
  <c r="A20" i="2" s="1"/>
  <c r="A21" i="2" s="1"/>
  <c r="A22" i="2" s="1"/>
  <c r="A23" i="2" s="1"/>
</calcChain>
</file>

<file path=xl/sharedStrings.xml><?xml version="1.0" encoding="utf-8"?>
<sst xmlns="http://schemas.openxmlformats.org/spreadsheetml/2006/main" count="2014" uniqueCount="644">
  <si>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</si>
  <si>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</si>
  <si>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</si>
  <si>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</si>
  <si>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</si>
  <si>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</si>
  <si>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HỌ VÀ TÊN</t>
  </si>
  <si>
    <t>Khối lượng chuẩn (giờ)</t>
  </si>
  <si>
    <t>Khối lượng kiêm nhiệm (giờ)</t>
  </si>
  <si>
    <t>Khối lượng giảm (giờ)</t>
  </si>
  <si>
    <t>Khối lượng chuẩn còn lại</t>
  </si>
  <si>
    <t>Khối lượng học tập, bồi dưỡng, đào tạo (160 giờ)</t>
  </si>
  <si>
    <t>Ghi chú</t>
  </si>
  <si>
    <t>KL Học tập, BD chuẩn</t>
  </si>
  <si>
    <t>KL Học tập, BD chuẩn giảm</t>
  </si>
  <si>
    <t>KL Học tập, BD chuẩn còn lại</t>
  </si>
  <si>
    <t>KL Học tập, bồi dưỡng, đào tạo</t>
  </si>
  <si>
    <t>I</t>
  </si>
  <si>
    <t>KHOA KHOA HỌC CƠ BẢN</t>
  </si>
  <si>
    <t>Nguyễn Thị</t>
  </si>
  <si>
    <t>Nhuận</t>
  </si>
  <si>
    <t>Trưởng khoa (30%)</t>
  </si>
  <si>
    <t xml:space="preserve">Phạm Thị Thu </t>
  </si>
  <si>
    <t>Nga</t>
  </si>
  <si>
    <t>Phó trưởng khoa (20%)</t>
  </si>
  <si>
    <t xml:space="preserve">Lê Thái </t>
  </si>
  <si>
    <t>Hùng</t>
  </si>
  <si>
    <t>Trưởng Bộ môn (15%)</t>
  </si>
  <si>
    <t xml:space="preserve">Nguyễn Thị Thu </t>
  </si>
  <si>
    <t>Hà</t>
  </si>
  <si>
    <t>Phụ trách tổ Ngoại ngữ (15%)</t>
  </si>
  <si>
    <t xml:space="preserve">Nguyễn Thị Huyền 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</si>
  <si>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</si>
  <si>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</si>
  <si>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</si>
  <si>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</si>
  <si>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</si>
  <si>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</si>
  <si>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>Nghỉ thai sản từ 15/12/2021 đến 15/06/2022 (23 tuần), nuôi con nhỏ dưới 12 tháng tuổi (7 tuần)</t>
  </si>
  <si>
    <t>Nuôi con nhỏ tính đến 15/12/2022 ( 21 tuần - 7 tuần = 14 tuần, tính năm học 2022-2023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</si>
  <si>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</si>
  <si>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</si>
  <si>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</si>
  <si>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</si>
  <si>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</si>
  <si>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</si>
  <si>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</si>
  <si>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</si>
  <si>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</si>
  <si>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</si>
  <si>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</si>
  <si>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</si>
  <si>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</si>
  <si>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</si>
  <si>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 xml:space="preserve">Nguyễn Thị Thanh 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</si>
  <si>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</si>
  <si>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</si>
  <si>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</si>
  <si>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</si>
  <si>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</si>
  <si>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</si>
  <si>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</si>
  <si>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Hiền</t>
  </si>
  <si>
    <t xml:space="preserve">Võ Thị Hồng </t>
  </si>
  <si>
    <t>Lan</t>
  </si>
  <si>
    <t>Tâm</t>
  </si>
  <si>
    <t xml:space="preserve">Vương Thanh </t>
  </si>
  <si>
    <t>Thuỷ</t>
  </si>
  <si>
    <t xml:space="preserve">Lê Nguyễn Mỹ </t>
  </si>
  <si>
    <t>Trâm</t>
  </si>
  <si>
    <t>Tổ trưởng CĐ</t>
  </si>
  <si>
    <t xml:space="preserve">Nguyễn Thị Bảo </t>
  </si>
  <si>
    <t>Trân</t>
  </si>
  <si>
    <t xml:space="preserve">Trần Thanh </t>
  </si>
  <si>
    <t xml:space="preserve">Lê Văn </t>
  </si>
  <si>
    <t>Bình</t>
  </si>
  <si>
    <t xml:space="preserve">Ngô Thanh </t>
  </si>
  <si>
    <t>Điền</t>
  </si>
  <si>
    <t>UV BCHCĐ</t>
  </si>
  <si>
    <t>Lê Minh</t>
  </si>
  <si>
    <t>Phong</t>
  </si>
  <si>
    <t>Lâm Thị Phương</t>
  </si>
  <si>
    <t>Thảo</t>
  </si>
  <si>
    <t>Nguyễn Thiện</t>
  </si>
  <si>
    <t>Tập sự đến 01/10/2021 (4 tuần)</t>
  </si>
  <si>
    <t>II</t>
  </si>
  <si>
    <t>KHOA LÝ LUẬN CHÍNH TRỊ</t>
  </si>
  <si>
    <t>Nguyễn Ngọc</t>
  </si>
  <si>
    <t>Quỳnh</t>
  </si>
  <si>
    <t>Phó Trưởng khoa, Phụ trách khoa (30%)</t>
  </si>
  <si>
    <t>Lê Thị Hồng</t>
  </si>
  <si>
    <t>Vân</t>
  </si>
  <si>
    <t>Phan Thị Thùy</t>
  </si>
  <si>
    <t>Trang</t>
  </si>
  <si>
    <t>Tổ trưởng bộ môn (15%)</t>
  </si>
  <si>
    <t>Đặng Thị Nhật</t>
  </si>
  <si>
    <t>Minh</t>
  </si>
  <si>
    <t>UV BCHCĐ, Phụ trách tổ BM (15%)</t>
  </si>
  <si>
    <t>Đinh Thị</t>
  </si>
  <si>
    <t>Huyên</t>
  </si>
  <si>
    <t>Hoàng Thị</t>
  </si>
  <si>
    <t>Nghỉ thai sản từ 22/3/2021 đến 21/9/2021 (2 tuần), nuôi con nhỏ dưới 12 tháng tuổi đến 21/03/2022 (23 tuần)</t>
  </si>
  <si>
    <t>Trần Thị Hồng</t>
  </si>
  <si>
    <t>Thu</t>
  </si>
  <si>
    <t>Đỗ Thị</t>
  </si>
  <si>
    <t>Thơm</t>
  </si>
  <si>
    <t>Trần Văn</t>
  </si>
  <si>
    <t>Lượng</t>
  </si>
  <si>
    <t>Bùi Thành</t>
  </si>
  <si>
    <t>Dũng</t>
  </si>
  <si>
    <t>Từ ngày 01/12/2021 đến 15/12/2021 tham gia khóa huấn luyện, kiểm tra sẵn sàng động viên năm 2021</t>
  </si>
  <si>
    <t>Dinh</t>
  </si>
  <si>
    <t>Phạm Thị</t>
  </si>
  <si>
    <t>Vinh</t>
  </si>
  <si>
    <t>Cao Thị Hồng</t>
  </si>
  <si>
    <t>Thắm</t>
  </si>
  <si>
    <t>Lê Thị Mai</t>
  </si>
  <si>
    <t>Hường</t>
  </si>
  <si>
    <t>Nguyễn Anh</t>
  </si>
  <si>
    <t>Kiệt</t>
  </si>
  <si>
    <t>Ngát</t>
  </si>
  <si>
    <t>III</t>
  </si>
  <si>
    <t>KHOA CÔNG NGHỆ THÔNG TIN</t>
  </si>
  <si>
    <t>Hồ Ngọc</t>
  </si>
  <si>
    <t>Chi</t>
  </si>
  <si>
    <t>Trần Việt</t>
  </si>
  <si>
    <t>Khánh</t>
  </si>
  <si>
    <t>Tổ trưởng bộ môn ( 40 tuần) + Phó trưởng khoa từ 01/07/2022 (4 tuần)</t>
  </si>
  <si>
    <t>Nguyễn Văn</t>
  </si>
  <si>
    <t>Đôn</t>
  </si>
  <si>
    <t>Mai Chiếm</t>
  </si>
  <si>
    <t>Tuấn</t>
  </si>
  <si>
    <t>Phụ trách tổ bộ môn từ 05/07/2022 (4 tuần)</t>
  </si>
  <si>
    <t>Dương Ngọc</t>
  </si>
  <si>
    <t>Vọng</t>
  </si>
  <si>
    <t>Phụ trách tổ bộ môn từ 06/07/2022 (4 tuần)</t>
  </si>
  <si>
    <t>Danh</t>
  </si>
  <si>
    <t>Tổ trưởng bộ môn (40 tuần), thôi chức từ 01/07/2022</t>
  </si>
  <si>
    <t>Nguyễn Sanh</t>
  </si>
  <si>
    <t>Cường</t>
  </si>
  <si>
    <t>Đặng Ngọc</t>
  </si>
  <si>
    <t>Đoàn</t>
  </si>
  <si>
    <t>Bùi Văn</t>
  </si>
  <si>
    <t>Huỳnh Quốc</t>
  </si>
  <si>
    <t>Nguyễn Vân</t>
  </si>
  <si>
    <t>Giang</t>
  </si>
  <si>
    <t>Vũ Thị Thái</t>
  </si>
  <si>
    <t>Linh</t>
  </si>
  <si>
    <t>Nghỉ thai sản từ 13/10/2021 đến 12/04/2022 (23 tuần), nuôi con nhỏ dưới 12 tháng tuổi (16 tuần)</t>
  </si>
  <si>
    <t>Nuôi con nhỏ tính đến 12/10/2022 (21 tuần - 16 tuần = 5 tuần tính cho năm học 2022-2023</t>
  </si>
  <si>
    <t>Nguyễn Cao</t>
  </si>
  <si>
    <t>Lê Quý Hưng</t>
  </si>
  <si>
    <t>Quốc</t>
  </si>
  <si>
    <t>Nguyễn Nguyên Hoàng Ngọc</t>
  </si>
  <si>
    <t>Quyên</t>
  </si>
  <si>
    <t>Lê Hồng</t>
  </si>
  <si>
    <t>Thái</t>
  </si>
  <si>
    <t>Nguyễn Thị Khánh</t>
  </si>
  <si>
    <t xml:space="preserve">Thư </t>
  </si>
  <si>
    <t>Tuyên</t>
  </si>
  <si>
    <t>Đỗ Tuấn</t>
  </si>
  <si>
    <t>Việt</t>
  </si>
  <si>
    <t>Trần Vĩnh</t>
  </si>
  <si>
    <t>Xuyên</t>
  </si>
  <si>
    <t>Đỗ Thị Hải</t>
  </si>
  <si>
    <t>Yến</t>
  </si>
  <si>
    <t>Nguyễn Thị Thu</t>
  </si>
  <si>
    <t>Hồng</t>
  </si>
  <si>
    <t>Nghỉ việc từ 01/04/2022 (thực hiện 27 tuần)</t>
  </si>
  <si>
    <t>IV</t>
  </si>
  <si>
    <t>KHOA CƠ KHÍ</t>
  </si>
  <si>
    <t>Chung Trần Thế</t>
  </si>
  <si>
    <t>Trần Đình</t>
  </si>
  <si>
    <t>Khải</t>
  </si>
  <si>
    <t>Bùi Anh</t>
  </si>
  <si>
    <t>Vũ Đức</t>
  </si>
  <si>
    <t>Pháp</t>
  </si>
  <si>
    <t>Vũ Quang</t>
  </si>
  <si>
    <t>Phụ trách tổ bộ môn (15%)</t>
  </si>
  <si>
    <t>Dương Minh</t>
  </si>
  <si>
    <t>Chung</t>
  </si>
  <si>
    <t>Nguyễn Duy</t>
  </si>
  <si>
    <t>Hải</t>
  </si>
  <si>
    <t>Đỗ Thị Phương</t>
  </si>
  <si>
    <t>Khanh</t>
  </si>
  <si>
    <t>Trương Thị Phương</t>
  </si>
  <si>
    <t>Phan Văn</t>
  </si>
  <si>
    <t>Thành</t>
  </si>
  <si>
    <t xml:space="preserve">Phan Thị Xuân </t>
  </si>
  <si>
    <t>Lư Thị Yến</t>
  </si>
  <si>
    <t>Vũ</t>
  </si>
  <si>
    <t>Nguyễn Thanh</t>
  </si>
  <si>
    <t>Nguyễn Tiến</t>
  </si>
  <si>
    <t>Nguyễn Thành</t>
  </si>
  <si>
    <t>Long</t>
  </si>
  <si>
    <t xml:space="preserve">Nguyễn Ngọc </t>
  </si>
  <si>
    <t>Trần Minh</t>
  </si>
  <si>
    <t>Thông</t>
  </si>
  <si>
    <t>Trần Thị</t>
  </si>
  <si>
    <t>Hương</t>
  </si>
  <si>
    <t>Nguyễn Thanh Vĩnh</t>
  </si>
  <si>
    <t>Phúc</t>
  </si>
  <si>
    <t>Võ Minh</t>
  </si>
  <si>
    <t>Quang</t>
  </si>
  <si>
    <t>Dương Thị</t>
  </si>
  <si>
    <t>Sơn</t>
  </si>
  <si>
    <t>Nguyễn Hồng</t>
  </si>
  <si>
    <t>Nguyễn Khắc</t>
  </si>
  <si>
    <t>Huy</t>
  </si>
  <si>
    <t xml:space="preserve">Võ Hoài </t>
  </si>
  <si>
    <t>Nguyễn Thị Xuân</t>
  </si>
  <si>
    <t>Chinh</t>
  </si>
  <si>
    <t>V</t>
  </si>
  <si>
    <t>KHOA ĐIỆN - ĐIỆN TỬ</t>
  </si>
  <si>
    <t>Tạ Minh</t>
  </si>
  <si>
    <t>Phạm Minh</t>
  </si>
  <si>
    <t>Nghĩa</t>
  </si>
  <si>
    <t>Phó trưởng khoa (20%), UV BCHCĐ</t>
  </si>
  <si>
    <t>Võ</t>
  </si>
  <si>
    <t>Huỳnh Ngọc</t>
  </si>
  <si>
    <t>Quách Minh</t>
  </si>
  <si>
    <t>Thử</t>
  </si>
  <si>
    <t>Trần Nguyên Bảo</t>
  </si>
  <si>
    <t>Ngô Hoàng</t>
  </si>
  <si>
    <t>Anh</t>
  </si>
  <si>
    <t>Vũ Hạnh</t>
  </si>
  <si>
    <t>Chiêu</t>
  </si>
  <si>
    <t>Ngô Phong</t>
  </si>
  <si>
    <t>Nguyễn Minh Đức</t>
  </si>
  <si>
    <t>Lê Tiến</t>
  </si>
  <si>
    <t>Đạt</t>
  </si>
  <si>
    <t>Đức</t>
  </si>
  <si>
    <t>Nguyễn Minh</t>
  </si>
  <si>
    <t>Nguyễn Thị Ngọc</t>
  </si>
  <si>
    <t>Trần Trung</t>
  </si>
  <si>
    <t>Hiếu</t>
  </si>
  <si>
    <t>Mạnh Lê</t>
  </si>
  <si>
    <t>Hoàn</t>
  </si>
  <si>
    <t>Lê Thế</t>
  </si>
  <si>
    <t>Huân</t>
  </si>
  <si>
    <t>Tăng Cẩm</t>
  </si>
  <si>
    <t>Huê</t>
  </si>
  <si>
    <t>Nguyễn Thùy</t>
  </si>
  <si>
    <t>Đặng Đức</t>
  </si>
  <si>
    <t>Nguyễn Thị Tố</t>
  </si>
  <si>
    <t>Nguyễn Trần Thanh</t>
  </si>
  <si>
    <t>Nhàn</t>
  </si>
  <si>
    <t>Đỗ Huỳnh Thanh</t>
  </si>
  <si>
    <t>Tăng</t>
  </si>
  <si>
    <t>Trần Công</t>
  </si>
  <si>
    <t>Tiến</t>
  </si>
  <si>
    <t>Trần Hiếu</t>
  </si>
  <si>
    <t>Trinh</t>
  </si>
  <si>
    <t>Yên</t>
  </si>
  <si>
    <t>Trần Nam</t>
  </si>
  <si>
    <t>Cao Văn</t>
  </si>
  <si>
    <t>Trần Giang</t>
  </si>
  <si>
    <t>Nam</t>
  </si>
  <si>
    <t xml:space="preserve">Phan Thanh </t>
  </si>
  <si>
    <t>Hoàng</t>
  </si>
  <si>
    <t>VI</t>
  </si>
  <si>
    <t>KHOA ĐỘNG LỰC</t>
  </si>
  <si>
    <t xml:space="preserve">Nguyễn Anh </t>
  </si>
  <si>
    <t xml:space="preserve">Võ Đắc </t>
  </si>
  <si>
    <t>Thịnh</t>
  </si>
  <si>
    <t xml:space="preserve">Nguyễn Hữu </t>
  </si>
  <si>
    <t>Mạnh</t>
  </si>
  <si>
    <t>Triệu Phú</t>
  </si>
  <si>
    <t>Nguyên</t>
  </si>
  <si>
    <t xml:space="preserve">Hà Quốc </t>
  </si>
  <si>
    <t>Bảo</t>
  </si>
  <si>
    <t xml:space="preserve">Nguyễn Thành </t>
  </si>
  <si>
    <t xml:space="preserve">Đặng Thái </t>
  </si>
  <si>
    <t>Phan Anh Tuấn</t>
  </si>
  <si>
    <t xml:space="preserve">Trần Quốc </t>
  </si>
  <si>
    <t>Duy</t>
  </si>
  <si>
    <t xml:space="preserve">Nguyễn Minh </t>
  </si>
  <si>
    <t xml:space="preserve">Hoàng Phúc </t>
  </si>
  <si>
    <t xml:space="preserve">Hồ Văn </t>
  </si>
  <si>
    <t>Hóa</t>
  </si>
  <si>
    <t xml:space="preserve">Kiều Trung </t>
  </si>
  <si>
    <t>Tín</t>
  </si>
  <si>
    <t xml:space="preserve">Nguyễn Thái </t>
  </si>
  <si>
    <t>Nguyễn Lương</t>
  </si>
  <si>
    <t>Trần Thế</t>
  </si>
  <si>
    <t xml:space="preserve">Trần Văn </t>
  </si>
  <si>
    <t>Lý Văn</t>
  </si>
  <si>
    <t>Trung</t>
  </si>
  <si>
    <t xml:space="preserve">Tổ trưởng CĐ </t>
  </si>
  <si>
    <t>Đỗ Hoàng</t>
  </si>
  <si>
    <t>Nguyễn Hoàng</t>
  </si>
  <si>
    <t>Bùi Trọng</t>
  </si>
  <si>
    <t>Tập sự đến 01/3/2022 ( 22 tuần)</t>
  </si>
  <si>
    <t>Võ Quốc</t>
  </si>
  <si>
    <t>Tập sự đến 01/4/2022 ( 26 tuần)</t>
  </si>
  <si>
    <t>Giang Văn</t>
  </si>
  <si>
    <t>VII</t>
  </si>
  <si>
    <t>KHOA NHIỆT - LẠNH</t>
  </si>
  <si>
    <t xml:space="preserve">Đinh Đồng </t>
  </si>
  <si>
    <t>Hiệp</t>
  </si>
  <si>
    <t>Phó trưởng khoa; Phụ trách khoa;</t>
  </si>
  <si>
    <t xml:space="preserve">Hoàng Văn </t>
  </si>
  <si>
    <t>Viết</t>
  </si>
  <si>
    <t>Phó trưởng khoa;</t>
  </si>
  <si>
    <t xml:space="preserve">Đặng Thế </t>
  </si>
  <si>
    <t xml:space="preserve">Phụ trách tổ bộ môn (15%); </t>
  </si>
  <si>
    <t xml:space="preserve">Võ Anh </t>
  </si>
  <si>
    <t>Hào</t>
  </si>
  <si>
    <t xml:space="preserve">Nguyễn Vũ Xuân </t>
  </si>
  <si>
    <t>Thì</t>
  </si>
  <si>
    <t xml:space="preserve">Phan Văn </t>
  </si>
  <si>
    <t>Hòa</t>
  </si>
  <si>
    <t xml:space="preserve">Đỗ Trọng </t>
  </si>
  <si>
    <t>Quý</t>
  </si>
  <si>
    <t xml:space="preserve">Trần Đình </t>
  </si>
  <si>
    <t>Khoa</t>
  </si>
  <si>
    <t>Từ ngày 17/05/2021 đến 28/08/2021 (160 giờ) bồi dưỡng chuyên môn do Cty Daikin Việt Nam phối hợp TC GDNN tổ chức</t>
  </si>
  <si>
    <t>VIII</t>
  </si>
  <si>
    <t>KHOA MAY - THỜI TRANG</t>
  </si>
  <si>
    <t>Thọ</t>
  </si>
  <si>
    <t xml:space="preserve">Phạm Thị Thanh </t>
  </si>
  <si>
    <t>Thúy</t>
  </si>
  <si>
    <t xml:space="preserve">Chế Vân </t>
  </si>
  <si>
    <t>Cầm</t>
  </si>
  <si>
    <t>Nguyễn Bạch Cẩm</t>
  </si>
  <si>
    <t>Dung</t>
  </si>
  <si>
    <t>Bùi Thị Ngọc</t>
  </si>
  <si>
    <t>Sương</t>
  </si>
  <si>
    <t>Lê Thị Phương</t>
  </si>
  <si>
    <t>Trần Hồng</t>
  </si>
  <si>
    <t>Thùy</t>
  </si>
  <si>
    <t>IX</t>
  </si>
  <si>
    <t>KHOA KINH TẾ</t>
  </si>
  <si>
    <t>Nguyễn Trọng</t>
  </si>
  <si>
    <t>Phạm Quỳnh</t>
  </si>
  <si>
    <t>Như</t>
  </si>
  <si>
    <t>Tổ trưởng BM (15%)</t>
  </si>
  <si>
    <t xml:space="preserve">Lữ Xuân </t>
  </si>
  <si>
    <t>Hồ Gia</t>
  </si>
  <si>
    <t>Phụ trách tổ BM (15%) từ ngày 01/05/2021</t>
  </si>
  <si>
    <t>Trần Thị Ngọc</t>
  </si>
  <si>
    <t xml:space="preserve">Lê Thị Thu </t>
  </si>
  <si>
    <t xml:space="preserve">Võ Thị Kim </t>
  </si>
  <si>
    <t>Thư</t>
  </si>
  <si>
    <t xml:space="preserve">Lưu Thị </t>
  </si>
  <si>
    <t>Nguyễn Mỹ</t>
  </si>
  <si>
    <t>Tiên</t>
  </si>
  <si>
    <t xml:space="preserve">Bùi Ánh </t>
  </si>
  <si>
    <t xml:space="preserve">Nghỉ thai sản từ 12/12/2020 (23 tuần), nuôi con dưới 12 tháng tuổi đến ngày 11/12/2021 (14 tuần) </t>
  </si>
  <si>
    <t>Cao Xuân</t>
  </si>
  <si>
    <t>Nguyễn Thị Minh</t>
  </si>
  <si>
    <t>Lê Thị Thúy</t>
  </si>
  <si>
    <t>Oanh</t>
  </si>
  <si>
    <r>
      <t xml:space="preserve">nghỉ thai sản từ 31/5/2021 đến 01/12/2022 (12 tuần), nuôi con nhỏ đến 31/05/2022 ( 23 tuần); </t>
    </r>
    <r>
      <rPr>
        <sz val="12"/>
        <color rgb="FFFF0000"/>
        <rFont val="Times New Roman"/>
        <family val="1"/>
      </rPr>
      <t>Tập sự từ 01/10/2020 đến 01/04/2022 (30 tuần, kéo dài 6 tháng tập sự do nghỉ thai sản)</t>
    </r>
  </si>
  <si>
    <t xml:space="preserve">Nguyễn Thị Thùy </t>
  </si>
  <si>
    <t>Tập sự đến 01/03/2022 ( 22 tuần)</t>
  </si>
  <si>
    <t>Nguyễn Hoàng Thanh</t>
  </si>
  <si>
    <t>Ngân</t>
  </si>
  <si>
    <t>Tập sự đến 01/05/2022 ( 31 tuần)</t>
  </si>
  <si>
    <t>Nguyễn Thị Thanh</t>
  </si>
  <si>
    <t>Tập sự từ 01/07/2022 (5 tuần)</t>
  </si>
  <si>
    <t xml:space="preserve">Đinh Thị </t>
  </si>
  <si>
    <t>GV không tập sự</t>
  </si>
  <si>
    <t>X</t>
  </si>
  <si>
    <t>KHOA XÂY DỰNG</t>
  </si>
  <si>
    <t>Phạm Quang</t>
  </si>
  <si>
    <t>Phó trưởng khoa (30%)</t>
  </si>
  <si>
    <t>Trình Minh</t>
  </si>
  <si>
    <t>Trần Ngọc</t>
  </si>
  <si>
    <t>KHỐI LƯỢNG KIÊM NHIỆM CỦA GIẢNG VIÊN KIÊM CHỨC</t>
  </si>
  <si>
    <t>CHỨC VỤ</t>
  </si>
  <si>
    <t>ĐƠN VỊ</t>
  </si>
  <si>
    <t>Phạm Hữu</t>
  </si>
  <si>
    <t>Lộc</t>
  </si>
  <si>
    <t>Hiệu trưởng</t>
  </si>
  <si>
    <t>Đinh Văn</t>
  </si>
  <si>
    <t>Đệ</t>
  </si>
  <si>
    <t>Phó Hiệu trưởng</t>
  </si>
  <si>
    <t>Châu Văn</t>
  </si>
  <si>
    <t xml:space="preserve">Lâm Viết </t>
  </si>
  <si>
    <t xml:space="preserve">Dũng </t>
  </si>
  <si>
    <t>Trưởng Phòng</t>
  </si>
  <si>
    <t>Phòng Tổ chức - Hành chính - Tổng hợp</t>
  </si>
  <si>
    <t>Trưởng phòng</t>
  </si>
  <si>
    <t>Huỳnh Thị Minh</t>
  </si>
  <si>
    <t>Ly</t>
  </si>
  <si>
    <t xml:space="preserve">Phó Trưởng Phòng </t>
  </si>
  <si>
    <t>Phòng 
Tuyển sinh - Đào tạo</t>
  </si>
  <si>
    <t>Nguyễn Chí</t>
  </si>
  <si>
    <t>Nhân</t>
  </si>
  <si>
    <t>Trương Thị</t>
  </si>
  <si>
    <t>Phòng Quản lý Khoa học - Hợp tác Quốc tế</t>
  </si>
  <si>
    <t>Lê Quang</t>
  </si>
  <si>
    <t>Liêm</t>
  </si>
  <si>
    <t>Phòng 
Quản trị - Dịch vụ</t>
  </si>
  <si>
    <t>Phan Đức</t>
  </si>
  <si>
    <t>Tổ trưởng KTX</t>
  </si>
  <si>
    <t>Trung tâm Thư viện</t>
  </si>
  <si>
    <t>Thiện</t>
  </si>
  <si>
    <t>Trưởng Trung tâm</t>
  </si>
  <si>
    <t>BẢNG TỔNG HỢP KHỐI LƯỢNG KIÊM NHIỆM CỦA GIẢNG VIÊN NĂM HỌC 2022-2023</t>
  </si>
  <si>
    <t>Họ và tên</t>
  </si>
  <si>
    <t>Đơn vị</t>
  </si>
  <si>
    <t>Nội dung</t>
  </si>
  <si>
    <t>Nguyễn Thị Cẩm Thạch</t>
  </si>
  <si>
    <t>Khoa KHCB</t>
  </si>
  <si>
    <t>Lâm Thị Phương Thảo</t>
  </si>
  <si>
    <t>Lê Thị Mai Hường</t>
  </si>
  <si>
    <t>Khoa LLCT</t>
  </si>
  <si>
    <t>Nghỉ thai sản từ ngày 16/12/2022 đến hết 15/06/2023</t>
  </si>
  <si>
    <t>Hồ Ngọc Chi</t>
  </si>
  <si>
    <t>Phó trưởng, Phụ trách Trung tâm Thư viện</t>
  </si>
  <si>
    <t>Chuyển từ 01/10/2022</t>
  </si>
  <si>
    <t>Trịnh Hoàng Hiệp</t>
  </si>
  <si>
    <t>Khoa Kinh tế</t>
  </si>
  <si>
    <t>Nguyễn Trọng Nghĩa</t>
  </si>
  <si>
    <t>P. QLKH-HTQT</t>
  </si>
  <si>
    <t>Trần Việt Khánh</t>
  </si>
  <si>
    <t>Trưởng khoa CNTT</t>
  </si>
  <si>
    <t>Nguyễn Văn Đôn</t>
  </si>
  <si>
    <t>Phó Trưởng khoa CNTT</t>
  </si>
  <si>
    <t>Quách Minh Thử</t>
  </si>
  <si>
    <t>Phó trưởng P.TSĐT</t>
  </si>
  <si>
    <t>Trần Giang Nam</t>
  </si>
  <si>
    <t>Phụ trách Tổ BM</t>
  </si>
  <si>
    <t>từ 01/09/2022</t>
  </si>
  <si>
    <t>Trần Nam Anh</t>
  </si>
  <si>
    <t>Trưởng BM</t>
  </si>
  <si>
    <t>từ 01/10/2022</t>
  </si>
  <si>
    <t>Nguyễn Ngọc Quỳnh</t>
  </si>
  <si>
    <t>Phó trưởng khoa LLCT</t>
  </si>
  <si>
    <t>Lê Thị Hồng Vân</t>
  </si>
  <si>
    <t>Trưởng khoa LLCT</t>
  </si>
  <si>
    <t>từ 30/09/2022</t>
  </si>
  <si>
    <t>Phạm Quỳnh Như</t>
  </si>
  <si>
    <t>Phó trưởng khoa Kinh tế</t>
  </si>
  <si>
    <t>Đinh Thị Trâm</t>
  </si>
  <si>
    <t>Nguyễn Thị Thanh Hòa</t>
  </si>
  <si>
    <t>GV tập sự từ 01/07/2022</t>
  </si>
  <si>
    <t>Nguyễn Hữu Lương</t>
  </si>
  <si>
    <t>Động lực</t>
  </si>
  <si>
    <t>GV_Không tập sự; tuyển dụng 01/10/2022</t>
  </si>
  <si>
    <t>Đồng Công Tạo</t>
  </si>
  <si>
    <t>Kinh tế</t>
  </si>
  <si>
    <t>Nguyễn Duy Tân</t>
  </si>
  <si>
    <t>Cơ khí</t>
  </si>
  <si>
    <t>Lê Hồng Ngọc My</t>
  </si>
  <si>
    <t>Nguyễn Khương Thành</t>
  </si>
  <si>
    <t>Điện - Đtử</t>
  </si>
  <si>
    <t>tuyển dụng 01/10/2022</t>
  </si>
  <si>
    <t>Huỳnh Duy An</t>
  </si>
  <si>
    <t>Trần Hà Trang</t>
  </si>
  <si>
    <t>KHCB</t>
  </si>
  <si>
    <t>tuyển dụng 01/11/2022</t>
  </si>
  <si>
    <t>Huỳnh Kim Liên</t>
  </si>
  <si>
    <t>Chuyển về từ 01/10/2022</t>
  </si>
  <si>
    <t>Danh sách đính kèm 
(20 GV)</t>
  </si>
  <si>
    <t>Khoa Điện - Điện tử</t>
  </si>
  <si>
    <t>học bồi dưỡng chuyên môn từ 16/12 đến 21/12/2022 (5 ngày)</t>
  </si>
  <si>
    <t>Lưu bìa còng KHỐI LƯỢNG KIÊM NHIỆM Năm 2021</t>
  </si>
  <si>
    <t>Danh sách đính kèm
(15 GV)</t>
  </si>
  <si>
    <t>Bồi dưỡng chuyên môn cho GV để chuẩn bị cho Trung tâm Đào tạo Xuất sắc ngày 22/03 và 27-29/3 (4 ngày)</t>
  </si>
  <si>
    <t>Phạm Quang Vũ</t>
  </si>
  <si>
    <t>Trưởng Khoa Xây dựng</t>
  </si>
  <si>
    <t>Từ 01/05/2023</t>
  </si>
  <si>
    <t>Nguyễn Thị Thu Hà</t>
  </si>
  <si>
    <t>Phụ trách khoa Ngoại ngữ</t>
  </si>
  <si>
    <t>Từ 01/05/2023; Phụ trách tổ BM</t>
  </si>
  <si>
    <t>Trưởng trung tâm</t>
  </si>
  <si>
    <t>KHOA NGOẠI NGỮ</t>
  </si>
  <si>
    <t>XI</t>
  </si>
  <si>
    <t>Trần Hà</t>
  </si>
  <si>
    <t>Đào Lê Phương</t>
  </si>
  <si>
    <t xml:space="preserve">Huỳnh Đình </t>
  </si>
  <si>
    <t>Văn</t>
  </si>
  <si>
    <t>Lương</t>
  </si>
  <si>
    <t xml:space="preserve">Nguyễn Duy </t>
  </si>
  <si>
    <t>Lê Hồng Ngọc</t>
  </si>
  <si>
    <t>My</t>
  </si>
  <si>
    <t>Huỳnh Kim</t>
  </si>
  <si>
    <t>Liên</t>
  </si>
  <si>
    <t xml:space="preserve">Trưởng khoa </t>
  </si>
  <si>
    <t xml:space="preserve">Huỳnh Duy </t>
  </si>
  <si>
    <t>An</t>
  </si>
  <si>
    <t>Nguyễn Khương</t>
  </si>
  <si>
    <t xml:space="preserve">Trịnh Hoàng </t>
  </si>
  <si>
    <t>Chuyển từ 01/10/2022.Trưởng  TT Thư viện từ 01/05/2023</t>
  </si>
  <si>
    <t>từ 01/10/2022.Tổ trưởng BM</t>
  </si>
  <si>
    <t>Nghỉ hưởng BHXH từ 19/09 đến 23/09/2022 (5 ngày).'= (430 x 5 ngày)/(32 tuần x 5 ngày)</t>
  </si>
  <si>
    <t>Nghỉ hưởng BHXH từ 21/09 đến 01/10/2022 ( 8 ngày).'= 430 x 8 ngày/(32 tuần x 5 ngày/tuần)</t>
  </si>
  <si>
    <t>Chuyển từ 01/10/2022. Miễn nhiệm Trưởng BM</t>
  </si>
  <si>
    <t>từ 01/10/2022. Thôi phụ trách khoa</t>
  </si>
  <si>
    <t>Huỳnh Đình Văn</t>
  </si>
  <si>
    <t>Khoa Động lực</t>
  </si>
  <si>
    <t>Tuyển dụng từ 01/5/2023</t>
  </si>
  <si>
    <t>Đào Lê Phương Anh</t>
  </si>
  <si>
    <t>Khoa CNTT</t>
  </si>
  <si>
    <t>TRƯỞNG KHOA</t>
  </si>
  <si>
    <t>TRƯỞNG PHÒNG TC-HC-TH</t>
  </si>
  <si>
    <t>ĐƠN VỊ: KHOA KHOA HỌC CƠ BẢN</t>
  </si>
  <si>
    <t>ĐƠN VỊ: KHOA NGOẠI NGỮ</t>
  </si>
  <si>
    <t>ĐƠN VỊ: KHOA LÝ LUẬN CHÍNH TRỊ</t>
  </si>
  <si>
    <t>ĐƠN VỊ: KHOA CÔNG NGHỆ THÔNG TIN</t>
  </si>
  <si>
    <t>ĐƠN VỊ: KHOA CƠ KHÍ</t>
  </si>
  <si>
    <t>ĐƠN VỊ: KHOA ĐIỆN - ĐIỆN TỬ</t>
  </si>
  <si>
    <t>ĐƠN VỊ: KHOA ĐỘNG LỰC</t>
  </si>
  <si>
    <t>ĐƠN VỊ: KHOA MAY THỜI TRANG</t>
  </si>
  <si>
    <t>ĐƠN VỊ: KHOA KINH TẾ</t>
  </si>
  <si>
    <t>TT</t>
  </si>
  <si>
    <t>Hà Như Mai</t>
  </si>
  <si>
    <t>KHCB (tổ Toán)</t>
  </si>
  <si>
    <t>= (629 x 3 ngày)/(37 tuần x 5 ngày/tuần)</t>
  </si>
  <si>
    <t>K. Điện - Điện tử</t>
  </si>
  <si>
    <t>Trưởng bộ môn từ 01/10/2023</t>
  </si>
  <si>
    <t>Khoa Ngoại ngữ</t>
  </si>
  <si>
    <t>Phụ trách Tổ BM Ngôn ngữ khác từ 01/09/2023; Trưởng khoa từ 01/10/2023</t>
  </si>
  <si>
    <t>Trần Thanh Trúc</t>
  </si>
  <si>
    <t>Phụ trách Tổ BM Ngôn ngữ Anh từ 01/09/2023</t>
  </si>
  <si>
    <t>Phụ trách tổ Pháp luật từ 01/10/2023</t>
  </si>
  <si>
    <t>Trưởng khoa từ 01/10/2023</t>
  </si>
  <si>
    <t>Nguyễn Thị Nhuận</t>
  </si>
  <si>
    <t>Nghỉ làm việc từ 02/10 đến 7/10 (6 ngày) không có giấy tờ BHXH không được tính giảm khối lượng giảng dạy</t>
  </si>
  <si>
    <t>Trương Thị Hồng</t>
  </si>
  <si>
    <t>TTĐH-QLDL</t>
  </si>
  <si>
    <t>Phó Trung tâm từ 01/10/2023</t>
  </si>
  <si>
    <t>Cao Thị Hồng Thắm</t>
  </si>
  <si>
    <t>Nghỉ thai sản từ 12/12/2023 đến 11/06/2024</t>
  </si>
  <si>
    <t>Lê Thu Hà</t>
  </si>
  <si>
    <t>K Ngoại ngữ</t>
  </si>
  <si>
    <t>Nghỉ không lương từ 01/09/2023 đến 28/2/2024; thử việc đến hết 01/5/2024</t>
  </si>
  <si>
    <t>Nguyễn Duy Lộc</t>
  </si>
  <si>
    <t>K CNTT</t>
  </si>
  <si>
    <t>Tập sự 1/9/2023</t>
  </si>
  <si>
    <t>Ôn Thị Ngọc Thảo</t>
  </si>
  <si>
    <t>K. Ngoại ngữ</t>
  </si>
  <si>
    <t>Tập sự từ 01/01/2024</t>
  </si>
  <si>
    <t>Hồ Gia Bảo</t>
  </si>
  <si>
    <t>Trưởng khoa DL-KS; Phụ trách tổ Du lịch - Sự kiện</t>
  </si>
  <si>
    <t>Từ ngày 01/12/2023</t>
  </si>
  <si>
    <t>Nguyễn Mạnh Phương</t>
  </si>
  <si>
    <t>Từ ngày 01/10/2023</t>
  </si>
  <si>
    <t xml:space="preserve">Lữ Xuân Trang </t>
  </si>
  <si>
    <t>Trưởng bộ môn cơ sở ngành khoa Du lịch - Khách sạn</t>
  </si>
  <si>
    <t xml:space="preserve">Phạm Thị Thanh Thúy </t>
  </si>
  <si>
    <t>Phụ trách Tổ bộ môn Nhà hàng - Khách sạn</t>
  </si>
  <si>
    <t>Nguyễn Ngọc Hiệp</t>
  </si>
  <si>
    <t>Giảng viên Khoa Cơ khí</t>
  </si>
  <si>
    <t>Từ ngày 01/01/2024</t>
  </si>
  <si>
    <t>Trưởng khoa XD-NL</t>
  </si>
  <si>
    <t>Từ ngày 01/03/2024</t>
  </si>
  <si>
    <t>Hoàng Văn Viết</t>
  </si>
  <si>
    <t>Phó trưởng khoa XD-NL</t>
  </si>
  <si>
    <t>BẢNG TỔNG HỢP KHỐI LƯỢNG KIÊM NHIỆM CỦA GIẢNG VIÊN NĂM HỌC 2023-2024</t>
  </si>
  <si>
    <t xml:space="preserve">UV BCHCĐ </t>
  </si>
  <si>
    <t>Học bồi dưỡng chuyên môn Tổng quan về IOT - Nhà Thông minhngày 14/6/2024 (1 ngày_ 08 giờ)</t>
  </si>
  <si>
    <t xml:space="preserve">Khoa Điện Điện tử </t>
  </si>
  <si>
    <t>30 Giảng viên</t>
  </si>
  <si>
    <t>KHCB_Phụ trách Tổ Truyền thông</t>
  </si>
  <si>
    <t>Nghỉ hưởng BHXH từ 20/9 đến 22/9/2023</t>
  </si>
  <si>
    <t>Nghỉ hưởng BHXH từ 20/9/2023 đến 22/9/2023 (3 ngày)</t>
  </si>
  <si>
    <t>NĂM HỌC: 2023-2024</t>
  </si>
  <si>
    <t>THÁNG</t>
  </si>
  <si>
    <t>01/2024</t>
  </si>
  <si>
    <t>TUẦN</t>
  </si>
  <si>
    <t>Từ .. đến</t>
  </si>
  <si>
    <t>4
9</t>
  </si>
  <si>
    <t>11
16</t>
  </si>
  <si>
    <t>18
23</t>
  </si>
  <si>
    <t>25
30</t>
  </si>
  <si>
    <t>2
7</t>
  </si>
  <si>
    <t>9
14</t>
  </si>
  <si>
    <t>16
21</t>
  </si>
  <si>
    <t>23
28</t>
  </si>
  <si>
    <t>30
4</t>
  </si>
  <si>
    <t>6
11</t>
  </si>
  <si>
    <t>13
18</t>
  </si>
  <si>
    <t>20
25</t>
  </si>
  <si>
    <t>27
2</t>
  </si>
  <si>
    <t>1
6</t>
  </si>
  <si>
    <t>8
13</t>
  </si>
  <si>
    <t>15
20</t>
  </si>
  <si>
    <t>22
27</t>
  </si>
  <si>
    <t>29
3</t>
  </si>
  <si>
    <t>5
10</t>
  </si>
  <si>
    <t>12
17</t>
  </si>
  <si>
    <t>19
24</t>
  </si>
  <si>
    <t>26
2</t>
  </si>
  <si>
    <t>29
4</t>
  </si>
  <si>
    <t>27
01</t>
  </si>
  <si>
    <t>03
08</t>
  </si>
  <si>
    <t>10
15</t>
  </si>
  <si>
    <t>17
22</t>
  </si>
  <si>
    <t>24
29</t>
  </si>
  <si>
    <t>01
06</t>
  </si>
  <si>
    <t>08
13</t>
  </si>
  <si>
    <t>NGHỈ TẾT</t>
  </si>
  <si>
    <t>Phụ trách Tổ truyền thông từ 01/10/2023 (15%) 40 tuần</t>
  </si>
  <si>
    <t>thực dạy</t>
  </si>
  <si>
    <t>thử việc</t>
  </si>
  <si>
    <t>Tập sự từ 01/09/2023; Nghỉ thai sản từ 9/3/2024 đến 9/9/2024</t>
  </si>
  <si>
    <t xml:space="preserve">Lê Thu </t>
  </si>
  <si>
    <t xml:space="preserve">Ôn Thị Ngọc </t>
  </si>
  <si>
    <t>Tập sự từ 01/01/2024 (27 tuần)</t>
  </si>
  <si>
    <t>20 tuần</t>
  </si>
  <si>
    <t>thai sản</t>
  </si>
  <si>
    <t>24 tuần</t>
  </si>
  <si>
    <t>tập sự</t>
  </si>
  <si>
    <t>Tập sự từ 01/09/2023 (24 tuần); Nghỉ thai sản từ 9/3/2024 đến 9/9/2024 (20 tuần)</t>
  </si>
  <si>
    <t>Trưởng khoa 30%</t>
  </si>
  <si>
    <t>Nuôi con nhỏ đến 15/12/2023 (15 tuần)</t>
  </si>
  <si>
    <r>
      <rPr>
        <sz val="11"/>
        <rFont val="Times New Roman"/>
        <family val="1"/>
      </rPr>
      <t>Phó trưởng khoa,</t>
    </r>
    <r>
      <rPr>
        <sz val="12"/>
        <rFont val="Times New Roman"/>
        <family val="1"/>
      </rPr>
      <t xml:space="preserve"> Phụ trách khoa (30%)</t>
    </r>
  </si>
  <si>
    <t>Tập sự đến 01/5/2024 (31 tuần)</t>
  </si>
  <si>
    <t>Đào Duy</t>
  </si>
  <si>
    <t>NĂM HỌC: 2023 - 2024</t>
  </si>
  <si>
    <t>Phó trưởng TT</t>
  </si>
  <si>
    <t>Trung tâm Điều hành - Quản lý Dữ liệu</t>
  </si>
  <si>
    <t>Phòng Khảo thí &amp; Đảm bảo chất lượng</t>
  </si>
  <si>
    <t>Bồi dưỡng chuyên môn Tổng quan về IOT-Nhà thông minh 8 giờ = 2,7 tiết</t>
  </si>
  <si>
    <t>Định mức giờ giảng/năm học</t>
  </si>
  <si>
    <t>PHÒNG TUYỂN SINH - ĐÀO TẠO</t>
  </si>
  <si>
    <t>Trưởng khoa (30%); Bồi dưỡng chuyên môn Tổng quan về IOT-Nhà thông minh 1 ngày</t>
  </si>
  <si>
    <t xml:space="preserve">Phó trưởng khoa (20%); Bồi dưỡng chuyên môn Tổng quan về IOT-Nhà thông minh 1 ngày </t>
  </si>
  <si>
    <t xml:space="preserve">Trưởng Bộ môn (15%); Bồi dưỡng chuyên môn Tổng quan về IOT-Nhà thông minh 1 ngày </t>
  </si>
  <si>
    <t>Tổ trưởng BM (15%); Bồi dưỡng chuyên môn Tổng quan về IOT-Nhà thông minh 1 ngày</t>
  </si>
  <si>
    <t xml:space="preserve">Phó trưởng khoa (20%); </t>
  </si>
  <si>
    <t>Tập sự đến 01/10/2023 (4 tuần); Bồi dưỡng chuyên môn Tổng quan về IOT-Nhà thông minh 1 ngày</t>
  </si>
  <si>
    <t>Bồi dưỡng chuyên môn Tổng quan về IOT-Nhà thông minh 1 ngày</t>
  </si>
  <si>
    <t>Tập sự đến 01/05/2024 (31 tuần)</t>
  </si>
  <si>
    <t>KHOA XÂY DỰNG_NHIỆT LẠNH</t>
  </si>
  <si>
    <t>Phó trưởng khoa; Phụ trách khoa đến 01/03/2024 (23 tuần)</t>
  </si>
  <si>
    <t>KHOA DU LỊCH - KHÁCH SẠN</t>
  </si>
  <si>
    <t xml:space="preserve">Đi học tại Đài Loan từ ngày 01/3/2023 </t>
  </si>
  <si>
    <t xml:space="preserve">Phụ trách tổ BM (15%) 13 tuần; Trưởng khoa từ 01/12/2023 (30%) 31 tuần; UV BCHCĐ </t>
  </si>
  <si>
    <t>TP.HCM, ngày 24 tháng 7 năm 2024</t>
  </si>
  <si>
    <t>Phụ trách Tổ BM (15%)</t>
  </si>
  <si>
    <t>Hà Trang</t>
  </si>
  <si>
    <t>Tập sự từ 01/11/2022 Nghỉ không lương từ 01/09/2023 đến 28/2/2024 (22,5 tuần); thử việc đến hết 01/5/2024 (12,5 tuần)</t>
  </si>
  <si>
    <t>Giảng viên từ ngày 01/01/2024 (27 tuần)</t>
  </si>
  <si>
    <t>TP.HCM, ngày 24tháng 7 năm 2024</t>
  </si>
  <si>
    <t>Phó trưởng khoa, Phụ trách khoa (30%)</t>
  </si>
  <si>
    <t>ĐƠN VỊ: KHOA XÂY DỰNG - NHIỆT LẠNH</t>
  </si>
  <si>
    <t>Nguyễn Huỳnh Lưu</t>
  </si>
  <si>
    <t>Thuyên chuyển từ 1/10/2023</t>
  </si>
  <si>
    <t>ĐƠN VỊ: DU LỊCH - KHÁCH SẠN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</si>
</sst>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5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sz val="16"/>
      <color rgb="FFFF0000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3"/>
      <name val="Times New Roman"/>
      <family val="1"/>
    </font>
    <font>
      <b/>
      <sz val="8"/>
      <color rgb="FFFF0000"/>
      <name val="Times New Roman"/>
      <family val="1"/>
    </font>
    <font>
      <sz val="10"/>
      <name val="Arial"/>
      <family val="2"/>
    </font>
    <font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name val="Times New Roman"/>
      <family val="1"/>
    </font>
    <font>
      <b/>
      <sz val="8"/>
      <color indexed="8"/>
      <name val="Times New Roman"/>
      <family val="1"/>
    </font>
    <font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11"/>
      <color indexed="8"/>
      <name val="Times New Roman"/>
      <family val="1"/>
    </font>
    <font>
      <sz val="10"/>
      <color rgb="FFFF0000"/>
      <name val="Times New Roman"/>
      <family val="1"/>
    </font>
    <font>
      <sz val="13"/>
      <color rgb="FF000000"/>
      <name val="Times New Roman"/>
      <family val="1"/>
    </font>
    <font>
      <b/>
      <sz val="10"/>
      <color rgb="FFFF0000"/>
      <name val="Times New Roman"/>
      <family val="1"/>
    </font>
    <font>
      <b/>
      <i/>
      <sz val="10"/>
      <color rgb="FFFF0000"/>
      <name val="Times New Roman"/>
      <family val="1"/>
    </font>
    <font>
      <b/>
      <i/>
      <sz val="8"/>
      <color rgb="FFFF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rgb="FFFF0000"/>
      <name val="Times New Roman"/>
      <family val="1"/>
    </font>
    <font>
      <b/>
      <i/>
      <sz val="13"/>
      <color rgb="FF00B0F0"/>
      <name val="Times New Roman"/>
      <family val="1"/>
    </font>
    <font>
      <b/>
      <sz val="9"/>
      <color rgb="FFFF0000"/>
      <name val="Times New Roman"/>
      <family val="1"/>
    </font>
    <font>
      <b/>
      <sz val="9"/>
      <color rgb="FF00B0F0"/>
      <name val="Times New Roman"/>
      <family val="1"/>
    </font>
    <font>
      <b/>
      <i/>
      <sz val="13"/>
      <color rgb="FF00B050"/>
      <name val="Times New Roman"/>
      <family val="1"/>
    </font>
    <font>
      <b/>
      <sz val="10"/>
      <color indexed="8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1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8"/>
      <color rgb="FFFF0000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b/>
      <i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7" fillId="0" borderId="0"/>
    <xf numFmtId="0" fontId="17" fillId="0" borderId="0"/>
  </cellStyleXfs>
  <cellXfs count="352">
    <xf numFmtId="0" fontId="0" fillId="0" borderId="0" xfId="0"/>
    <xf numFmtId="0" fontId="2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4" fillId="2" borderId="10" xfId="0" quotePrefix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justify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justify" vertical="center" wrapText="1"/>
    </xf>
    <xf numFmtId="0" fontId="7" fillId="0" borderId="6" xfId="0" applyFont="1" applyFill="1" applyBorder="1" applyAlignment="1">
      <alignment horizontal="justify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164" fontId="15" fillId="0" borderId="10" xfId="0" applyNumberFormat="1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8" fillId="0" borderId="0" xfId="1" applyFont="1" applyFill="1" applyAlignment="1">
      <alignment vertical="center"/>
    </xf>
    <xf numFmtId="0" fontId="4" fillId="0" borderId="0" xfId="0" applyFont="1" applyAlignment="1">
      <alignment horizontal="center" vertical="center" wrapText="1"/>
    </xf>
    <xf numFmtId="164" fontId="15" fillId="0" borderId="4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justify" vertical="center" wrapText="1"/>
    </xf>
    <xf numFmtId="0" fontId="19" fillId="0" borderId="0" xfId="0" applyFont="1" applyAlignment="1">
      <alignment horizontal="center" vertical="center" wrapText="1"/>
    </xf>
    <xf numFmtId="0" fontId="18" fillId="0" borderId="0" xfId="0" applyFont="1"/>
    <xf numFmtId="14" fontId="18" fillId="0" borderId="0" xfId="0" quotePrefix="1" applyNumberFormat="1" applyFont="1" applyAlignment="1">
      <alignment horizontal="left"/>
    </xf>
    <xf numFmtId="0" fontId="5" fillId="0" borderId="4" xfId="0" applyFont="1" applyFill="1" applyBorder="1" applyAlignment="1">
      <alignment horizontal="justify" vertical="center" wrapText="1"/>
    </xf>
    <xf numFmtId="0" fontId="20" fillId="0" borderId="10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18" fillId="0" borderId="0" xfId="1" applyFont="1" applyFill="1"/>
    <xf numFmtId="0" fontId="20" fillId="0" borderId="10" xfId="0" applyFont="1" applyBorder="1" applyAlignment="1">
      <alignment horizontal="justify" vertical="center" wrapText="1"/>
    </xf>
    <xf numFmtId="0" fontId="11" fillId="0" borderId="10" xfId="0" applyFont="1" applyBorder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7" fillId="0" borderId="4" xfId="0" applyFont="1" applyFill="1" applyBorder="1" applyAlignment="1">
      <alignment horizontal="justify" vertical="center" wrapText="1"/>
    </xf>
    <xf numFmtId="0" fontId="16" fillId="0" borderId="0" xfId="0" applyFont="1" applyAlignment="1">
      <alignment horizontal="center" vertical="center" wrapText="1"/>
    </xf>
    <xf numFmtId="0" fontId="7" fillId="0" borderId="5" xfId="0" applyFont="1" applyFill="1" applyBorder="1" applyAlignment="1">
      <alignment horizontal="justify" vertical="center" wrapText="1"/>
    </xf>
    <xf numFmtId="0" fontId="16" fillId="0" borderId="0" xfId="0" applyFont="1" applyBorder="1" applyAlignment="1">
      <alignment horizontal="center" vertical="center" wrapText="1"/>
    </xf>
    <xf numFmtId="1" fontId="7" fillId="0" borderId="4" xfId="0" applyNumberFormat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left" vertical="center" wrapText="1"/>
    </xf>
    <xf numFmtId="0" fontId="4" fillId="2" borderId="5" xfId="0" applyFont="1" applyFill="1" applyBorder="1" applyAlignment="1">
      <alignment horizontal="justify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6" xfId="0" applyFont="1" applyBorder="1" applyAlignment="1">
      <alignment horizontal="justify" vertical="center" wrapText="1"/>
    </xf>
    <xf numFmtId="0" fontId="5" fillId="0" borderId="6" xfId="0" applyFont="1" applyFill="1" applyBorder="1" applyAlignment="1">
      <alignment horizontal="justify" vertical="center" wrapText="1"/>
    </xf>
    <xf numFmtId="0" fontId="7" fillId="0" borderId="4" xfId="0" applyFont="1" applyFill="1" applyBorder="1" applyAlignment="1">
      <alignment vertical="center" wrapText="1"/>
    </xf>
    <xf numFmtId="0" fontId="20" fillId="0" borderId="10" xfId="0" applyFont="1" applyFill="1" applyBorder="1" applyAlignment="1">
      <alignment horizontal="justify" vertical="center" wrapText="1"/>
    </xf>
    <xf numFmtId="0" fontId="22" fillId="0" borderId="10" xfId="0" applyFont="1" applyBorder="1" applyAlignment="1">
      <alignment horizontal="justify" vertical="center" wrapText="1"/>
    </xf>
    <xf numFmtId="1" fontId="7" fillId="0" borderId="4" xfId="0" applyNumberFormat="1" applyFont="1" applyFill="1" applyBorder="1" applyAlignment="1" applyProtection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/>
    </xf>
    <xf numFmtId="0" fontId="12" fillId="2" borderId="5" xfId="0" applyFont="1" applyFill="1" applyBorder="1" applyAlignment="1">
      <alignment horizontal="justify" vertical="center" wrapText="1"/>
    </xf>
    <xf numFmtId="0" fontId="23" fillId="2" borderId="10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vertical="center"/>
    </xf>
    <xf numFmtId="0" fontId="15" fillId="0" borderId="6" xfId="0" applyFont="1" applyFill="1" applyBorder="1" applyAlignment="1">
      <alignment horizontal="justify" vertical="center"/>
    </xf>
    <xf numFmtId="0" fontId="1" fillId="0" borderId="10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15" fillId="4" borderId="4" xfId="0" applyFont="1" applyFill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0" borderId="6" xfId="0" applyFont="1" applyBorder="1" applyAlignment="1">
      <alignment horizontal="justify" vertical="center"/>
    </xf>
    <xf numFmtId="0" fontId="25" fillId="0" borderId="10" xfId="0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15" fillId="4" borderId="6" xfId="0" applyFont="1" applyFill="1" applyBorder="1" applyAlignment="1">
      <alignment horizontal="justify" vertical="center"/>
    </xf>
    <xf numFmtId="0" fontId="20" fillId="0" borderId="10" xfId="0" applyFont="1" applyFill="1" applyBorder="1" applyAlignment="1">
      <alignment vertical="center" wrapText="1"/>
    </xf>
    <xf numFmtId="0" fontId="15" fillId="4" borderId="4" xfId="0" applyFont="1" applyFill="1" applyBorder="1" applyAlignment="1">
      <alignment vertical="center" wrapText="1"/>
    </xf>
    <xf numFmtId="0" fontId="26" fillId="0" borderId="0" xfId="0" applyFont="1" applyFill="1" applyAlignment="1">
      <alignment horizontal="center" vertical="center" wrapText="1"/>
    </xf>
    <xf numFmtId="0" fontId="22" fillId="0" borderId="10" xfId="0" applyFont="1" applyFill="1" applyBorder="1" applyAlignment="1">
      <alignment vertical="center" wrapText="1"/>
    </xf>
    <xf numFmtId="0" fontId="19" fillId="0" borderId="11" xfId="0" applyFont="1" applyFill="1" applyBorder="1" applyAlignment="1">
      <alignment vertical="center" wrapText="1"/>
    </xf>
    <xf numFmtId="0" fontId="19" fillId="0" borderId="0" xfId="0" applyFont="1" applyFill="1" applyAlignment="1">
      <alignment vertical="center" wrapText="1"/>
    </xf>
    <xf numFmtId="0" fontId="15" fillId="3" borderId="4" xfId="0" applyFont="1" applyFill="1" applyBorder="1" applyAlignment="1">
      <alignment vertical="center"/>
    </xf>
    <xf numFmtId="0" fontId="15" fillId="3" borderId="6" xfId="0" applyFont="1" applyFill="1" applyBorder="1" applyAlignment="1">
      <alignment horizontal="justify" vertical="center"/>
    </xf>
    <xf numFmtId="164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justify" vertical="center" wrapText="1"/>
    </xf>
    <xf numFmtId="0" fontId="7" fillId="0" borderId="0" xfId="0" applyFont="1" applyFill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justify" vertical="center" wrapText="1"/>
    </xf>
    <xf numFmtId="10" fontId="7" fillId="0" borderId="0" xfId="0" applyNumberFormat="1" applyFont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0" fontId="2" fillId="0" borderId="10" xfId="0" applyFont="1" applyFill="1" applyBorder="1" applyAlignment="1">
      <alignment vertical="center" wrapText="1"/>
    </xf>
    <xf numFmtId="0" fontId="27" fillId="0" borderId="6" xfId="0" applyFont="1" applyBorder="1" applyAlignment="1">
      <alignment horizontal="justify" vertical="center" wrapText="1"/>
    </xf>
    <xf numFmtId="0" fontId="28" fillId="0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0" fontId="15" fillId="0" borderId="6" xfId="0" applyFont="1" applyFill="1" applyBorder="1" applyAlignment="1">
      <alignment horizontal="justify" vertical="center" wrapText="1"/>
    </xf>
    <xf numFmtId="0" fontId="29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164" fontId="31" fillId="0" borderId="4" xfId="0" applyNumberFormat="1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justify" vertical="center" wrapText="1"/>
    </xf>
    <xf numFmtId="0" fontId="7" fillId="0" borderId="10" xfId="0" quotePrefix="1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15" fillId="0" borderId="6" xfId="1" applyFont="1" applyFill="1" applyBorder="1" applyAlignment="1" applyProtection="1">
      <alignment horizontal="justify" vertical="center" wrapText="1"/>
    </xf>
    <xf numFmtId="164" fontId="7" fillId="0" borderId="4" xfId="0" applyNumberFormat="1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15" fillId="0" borderId="10" xfId="0" quotePrefix="1" applyFont="1" applyFill="1" applyBorder="1" applyAlignment="1" applyProtection="1">
      <alignment horizontal="center" vertical="center" wrapText="1"/>
    </xf>
    <xf numFmtId="164" fontId="15" fillId="0" borderId="4" xfId="0" applyNumberFormat="1" applyFont="1" applyFill="1" applyBorder="1" applyAlignment="1" applyProtection="1">
      <alignment horizontal="center" vertical="center" wrapText="1"/>
    </xf>
    <xf numFmtId="0" fontId="33" fillId="0" borderId="0" xfId="0" applyFont="1" applyFill="1" applyBorder="1" applyAlignment="1" applyProtection="1">
      <alignment horizontal="center" vertical="center" wrapText="1"/>
    </xf>
    <xf numFmtId="0" fontId="33" fillId="0" borderId="0" xfId="0" applyFont="1" applyFill="1" applyAlignment="1" applyProtection="1">
      <alignment horizontal="center" vertical="center" wrapText="1"/>
    </xf>
    <xf numFmtId="0" fontId="34" fillId="0" borderId="0" xfId="0" applyFont="1" applyFill="1" applyAlignment="1" applyProtection="1">
      <alignment horizontal="center" vertical="center" wrapText="1"/>
    </xf>
    <xf numFmtId="0" fontId="20" fillId="0" borderId="10" xfId="0" applyFont="1" applyFill="1" applyBorder="1" applyAlignment="1" applyProtection="1">
      <alignment horizontal="justify" vertical="center" wrapText="1"/>
    </xf>
    <xf numFmtId="0" fontId="2" fillId="0" borderId="10" xfId="0" applyFont="1" applyFill="1" applyBorder="1" applyAlignment="1" applyProtection="1">
      <alignment vertical="center" wrapText="1"/>
    </xf>
    <xf numFmtId="0" fontId="22" fillId="0" borderId="10" xfId="0" applyFont="1" applyFill="1" applyBorder="1" applyAlignment="1" applyProtection="1">
      <alignment vertical="center" wrapText="1"/>
    </xf>
    <xf numFmtId="0" fontId="20" fillId="0" borderId="10" xfId="0" applyFont="1" applyFill="1" applyBorder="1" applyAlignment="1" applyProtection="1">
      <alignment vertical="center" wrapText="1"/>
    </xf>
    <xf numFmtId="0" fontId="22" fillId="0" borderId="10" xfId="0" applyFont="1" applyFill="1" applyBorder="1" applyAlignment="1" applyProtection="1">
      <alignment horizontal="justify" vertical="center" wrapText="1"/>
    </xf>
    <xf numFmtId="0" fontId="33" fillId="0" borderId="0" xfId="0" applyFont="1" applyFill="1" applyBorder="1" applyAlignment="1" applyProtection="1">
      <alignment horizontal="center" vertical="center" wrapText="1"/>
    </xf>
    <xf numFmtId="0" fontId="33" fillId="0" borderId="11" xfId="0" applyFont="1" applyFill="1" applyBorder="1" applyAlignment="1" applyProtection="1">
      <alignment vertical="center" wrapText="1"/>
    </xf>
    <xf numFmtId="0" fontId="33" fillId="0" borderId="0" xfId="0" applyFont="1" applyFill="1" applyAlignment="1" applyProtection="1">
      <alignment vertical="center" wrapText="1"/>
    </xf>
    <xf numFmtId="0" fontId="16" fillId="0" borderId="0" xfId="0" applyFont="1" applyFill="1" applyAlignment="1" applyProtection="1">
      <alignment horizontal="center" vertical="center" wrapText="1"/>
    </xf>
    <xf numFmtId="0" fontId="7" fillId="0" borderId="0" xfId="0" applyFont="1" applyFill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justify" vertical="center" wrapText="1"/>
    </xf>
    <xf numFmtId="0" fontId="24" fillId="0" borderId="0" xfId="0" applyFont="1" applyFill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vertical="center" wrapText="1"/>
    </xf>
    <xf numFmtId="0" fontId="32" fillId="0" borderId="0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 applyProtection="1">
      <alignment horizontal="center" vertical="center" wrapText="1"/>
    </xf>
    <xf numFmtId="0" fontId="7" fillId="4" borderId="10" xfId="0" quotePrefix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5" fillId="0" borderId="5" xfId="0" applyFont="1" applyFill="1" applyBorder="1" applyAlignment="1">
      <alignment horizontal="justify" vertical="center" wrapText="1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horizontal="justify" vertical="center"/>
    </xf>
    <xf numFmtId="0" fontId="15" fillId="0" borderId="4" xfId="2" applyFont="1" applyFill="1" applyBorder="1" applyAlignment="1">
      <alignment horizontal="left" vertical="center"/>
    </xf>
    <xf numFmtId="0" fontId="36" fillId="0" borderId="0" xfId="0" applyFont="1" applyAlignment="1">
      <alignment horizontal="center" vertical="center" wrapText="1"/>
    </xf>
    <xf numFmtId="0" fontId="36" fillId="0" borderId="11" xfId="0" applyFont="1" applyBorder="1" applyAlignment="1">
      <alignment vertical="center" wrapText="1"/>
    </xf>
    <xf numFmtId="0" fontId="36" fillId="0" borderId="0" xfId="0" applyFont="1" applyBorder="1" applyAlignment="1">
      <alignment vertical="center" wrapText="1"/>
    </xf>
    <xf numFmtId="0" fontId="13" fillId="0" borderId="0" xfId="0" applyFont="1" applyFill="1" applyAlignment="1">
      <alignment horizontal="center" vertical="center" wrapText="1"/>
    </xf>
    <xf numFmtId="0" fontId="37" fillId="2" borderId="10" xfId="0" quotePrefix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justify" vertical="center"/>
    </xf>
    <xf numFmtId="0" fontId="32" fillId="0" borderId="0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31" fillId="0" borderId="4" xfId="0" applyFont="1" applyFill="1" applyBorder="1" applyAlignment="1">
      <alignment horizontal="left" vertical="center" wrapText="1" indent="3"/>
    </xf>
    <xf numFmtId="164" fontId="5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164" fontId="31" fillId="0" borderId="10" xfId="0" applyNumberFormat="1" applyFont="1" applyFill="1" applyBorder="1" applyAlignment="1">
      <alignment horizontal="center" vertical="center"/>
    </xf>
    <xf numFmtId="164" fontId="31" fillId="0" borderId="4" xfId="0" applyNumberFormat="1" applyFont="1" applyFill="1" applyBorder="1" applyAlignment="1" applyProtection="1">
      <alignment horizontal="center" vertical="center" wrapText="1"/>
    </xf>
    <xf numFmtId="0" fontId="20" fillId="0" borderId="10" xfId="0" applyFont="1" applyFill="1" applyBorder="1" applyAlignment="1">
      <alignment horizontal="justify" vertical="center"/>
    </xf>
    <xf numFmtId="0" fontId="20" fillId="0" borderId="10" xfId="0" applyFont="1" applyFill="1" applyBorder="1" applyAlignment="1">
      <alignment horizontal="left" vertical="center" wrapText="1"/>
    </xf>
    <xf numFmtId="1" fontId="7" fillId="0" borderId="10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164" fontId="7" fillId="0" borderId="10" xfId="0" applyNumberFormat="1" applyFont="1" applyFill="1" applyBorder="1" applyAlignment="1">
      <alignment horizontal="center" vertical="center" wrapText="1"/>
    </xf>
    <xf numFmtId="164" fontId="7" fillId="3" borderId="10" xfId="0" applyNumberFormat="1" applyFont="1" applyFill="1" applyBorder="1" applyAlignment="1">
      <alignment horizontal="center" vertical="center" wrapText="1"/>
    </xf>
    <xf numFmtId="0" fontId="32" fillId="3" borderId="0" xfId="0" applyFont="1" applyFill="1" applyAlignment="1">
      <alignment horizontal="center" vertical="center" wrapText="1"/>
    </xf>
    <xf numFmtId="0" fontId="9" fillId="2" borderId="10" xfId="0" quotePrefix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justify" vertical="center"/>
    </xf>
    <xf numFmtId="0" fontId="15" fillId="2" borderId="10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/>
    </xf>
    <xf numFmtId="164" fontId="7" fillId="0" borderId="0" xfId="0" applyNumberFormat="1" applyFont="1" applyFill="1" applyAlignment="1" applyProtection="1">
      <alignment horizontal="center" vertical="center" wrapText="1"/>
    </xf>
    <xf numFmtId="0" fontId="1" fillId="0" borderId="10" xfId="0" applyFont="1" applyBorder="1" applyAlignment="1">
      <alignment vertical="top" wrapText="1"/>
    </xf>
    <xf numFmtId="0" fontId="5" fillId="0" borderId="4" xfId="0" applyFont="1" applyFill="1" applyBorder="1" applyAlignment="1">
      <alignment vertical="center"/>
    </xf>
    <xf numFmtId="1" fontId="15" fillId="0" borderId="4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38" fillId="5" borderId="0" xfId="0" applyFont="1" applyFill="1" applyAlignment="1">
      <alignment horizontal="center"/>
    </xf>
    <xf numFmtId="0" fontId="39" fillId="0" borderId="0" xfId="0" applyFont="1"/>
    <xf numFmtId="0" fontId="39" fillId="0" borderId="10" xfId="0" applyFont="1" applyBorder="1" applyAlignment="1">
      <alignment horizontal="center" vertical="center"/>
    </xf>
    <xf numFmtId="0" fontId="39" fillId="0" borderId="10" xfId="0" applyFont="1" applyBorder="1" applyAlignment="1">
      <alignment horizontal="left" vertical="center"/>
    </xf>
    <xf numFmtId="0" fontId="39" fillId="0" borderId="10" xfId="0" applyFont="1" applyBorder="1" applyAlignment="1">
      <alignment wrapText="1"/>
    </xf>
    <xf numFmtId="0" fontId="39" fillId="0" borderId="0" xfId="0" quotePrefix="1" applyFont="1"/>
    <xf numFmtId="0" fontId="39" fillId="0" borderId="10" xfId="0" applyFont="1" applyBorder="1" applyAlignment="1">
      <alignment horizontal="center" vertical="center" wrapText="1"/>
    </xf>
    <xf numFmtId="0" fontId="39" fillId="0" borderId="10" xfId="0" applyFont="1" applyBorder="1" applyAlignment="1">
      <alignment vertical="center" wrapText="1"/>
    </xf>
    <xf numFmtId="0" fontId="39" fillId="0" borderId="10" xfId="0" applyFont="1" applyBorder="1"/>
    <xf numFmtId="0" fontId="40" fillId="4" borderId="10" xfId="0" applyFont="1" applyFill="1" applyBorder="1" applyAlignment="1">
      <alignment vertical="center"/>
    </xf>
    <xf numFmtId="0" fontId="40" fillId="4" borderId="10" xfId="0" applyFont="1" applyFill="1" applyBorder="1" applyAlignment="1">
      <alignment horizontal="center" vertical="center"/>
    </xf>
    <xf numFmtId="0" fontId="40" fillId="4" borderId="10" xfId="0" applyFont="1" applyFill="1" applyBorder="1" applyAlignment="1">
      <alignment vertical="center" wrapText="1"/>
    </xf>
    <xf numFmtId="0" fontId="15" fillId="4" borderId="11" xfId="0" applyFont="1" applyFill="1" applyBorder="1" applyAlignment="1">
      <alignment vertical="center"/>
    </xf>
    <xf numFmtId="0" fontId="15" fillId="4" borderId="0" xfId="0" quotePrefix="1" applyFont="1" applyFill="1" applyBorder="1" applyAlignment="1">
      <alignment vertical="center"/>
    </xf>
    <xf numFmtId="0" fontId="15" fillId="4" borderId="11" xfId="0" applyFont="1" applyFill="1" applyBorder="1"/>
    <xf numFmtId="14" fontId="15" fillId="4" borderId="0" xfId="0" quotePrefix="1" applyNumberFormat="1" applyFont="1" applyFill="1" applyBorder="1" applyAlignment="1">
      <alignment vertical="center"/>
    </xf>
    <xf numFmtId="0" fontId="18" fillId="0" borderId="10" xfId="0" applyFont="1" applyBorder="1" applyAlignment="1">
      <alignment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wrapText="1"/>
    </xf>
    <xf numFmtId="1" fontId="31" fillId="0" borderId="4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" fontId="4" fillId="2" borderId="4" xfId="0" applyNumberFormat="1" applyFont="1" applyFill="1" applyBorder="1" applyAlignment="1">
      <alignment horizontal="center" vertical="center" wrapText="1"/>
    </xf>
    <xf numFmtId="164" fontId="9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wrapText="1"/>
    </xf>
    <xf numFmtId="0" fontId="41" fillId="0" borderId="10" xfId="0" applyFont="1" applyBorder="1" applyAlignment="1">
      <alignment wrapText="1"/>
    </xf>
    <xf numFmtId="0" fontId="15" fillId="4" borderId="5" xfId="0" applyFont="1" applyFill="1" applyBorder="1" applyAlignment="1">
      <alignment horizontal="justify" vertical="center"/>
    </xf>
    <xf numFmtId="0" fontId="22" fillId="0" borderId="10" xfId="0" applyFont="1" applyFill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3" fillId="0" borderId="10" xfId="0" applyFont="1" applyBorder="1" applyAlignment="1">
      <alignment horizontal="justify" vertical="center"/>
    </xf>
    <xf numFmtId="0" fontId="5" fillId="0" borderId="10" xfId="0" applyFont="1" applyBorder="1" applyAlignment="1">
      <alignment horizontal="left" vertical="center"/>
    </xf>
    <xf numFmtId="0" fontId="31" fillId="0" borderId="10" xfId="0" applyFont="1" applyBorder="1" applyAlignment="1">
      <alignment vertical="center" wrapText="1"/>
    </xf>
    <xf numFmtId="0" fontId="31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wrapText="1"/>
    </xf>
    <xf numFmtId="0" fontId="5" fillId="0" borderId="10" xfId="0" applyFont="1" applyBorder="1"/>
    <xf numFmtId="0" fontId="15" fillId="4" borderId="10" xfId="0" applyFont="1" applyFill="1" applyBorder="1" applyAlignment="1">
      <alignment vertical="center"/>
    </xf>
    <xf numFmtId="0" fontId="39" fillId="0" borderId="10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Fill="1" applyAlignment="1" applyProtection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33" fillId="0" borderId="0" xfId="0" applyFont="1" applyFill="1" applyAlignment="1" applyProtection="1">
      <alignment horizontal="center" vertical="center" wrapText="1"/>
    </xf>
    <xf numFmtId="0" fontId="33" fillId="0" borderId="0" xfId="0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39" fillId="0" borderId="10" xfId="0" applyFont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2" fillId="0" borderId="0" xfId="0" quotePrefix="1" applyFont="1" applyAlignment="1">
      <alignment vertical="center" wrapText="1"/>
    </xf>
    <xf numFmtId="0" fontId="4" fillId="0" borderId="0" xfId="0" quotePrefix="1" applyFont="1" applyAlignment="1">
      <alignment horizontal="center" vertical="center" wrapText="1"/>
    </xf>
    <xf numFmtId="0" fontId="39" fillId="0" borderId="0" xfId="0" applyFont="1" applyAlignment="1">
      <alignment vertical="center"/>
    </xf>
    <xf numFmtId="0" fontId="39" fillId="0" borderId="0" xfId="0" applyFont="1" applyAlignment="1">
      <alignment horizontal="justify" vertical="center"/>
    </xf>
    <xf numFmtId="0" fontId="32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Fill="1" applyAlignment="1" applyProtection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0" fontId="38" fillId="0" borderId="10" xfId="0" applyFont="1" applyFill="1" applyBorder="1" applyAlignment="1">
      <alignment horizontal="center"/>
    </xf>
    <xf numFmtId="0" fontId="39" fillId="0" borderId="10" xfId="0" applyFont="1" applyBorder="1" applyAlignment="1">
      <alignment vertical="center"/>
    </xf>
    <xf numFmtId="0" fontId="39" fillId="3" borderId="10" xfId="0" applyFont="1" applyFill="1" applyBorder="1" applyAlignment="1">
      <alignment vertical="top" wrapText="1"/>
    </xf>
    <xf numFmtId="0" fontId="40" fillId="0" borderId="10" xfId="0" applyFont="1" applyBorder="1" applyAlignment="1">
      <alignment horizontal="justify" vertical="center" wrapText="1"/>
    </xf>
    <xf numFmtId="0" fontId="18" fillId="0" borderId="0" xfId="0" applyFont="1" applyAlignment="1">
      <alignment vertical="center"/>
    </xf>
    <xf numFmtId="0" fontId="39" fillId="0" borderId="10" xfId="0" applyFont="1" applyBorder="1" applyAlignment="1">
      <alignment horizontal="center" wrapText="1"/>
    </xf>
    <xf numFmtId="0" fontId="40" fillId="4" borderId="10" xfId="0" applyFont="1" applyFill="1" applyBorder="1" applyAlignment="1">
      <alignment horizontal="center" vertical="center" wrapText="1"/>
    </xf>
    <xf numFmtId="0" fontId="43" fillId="0" borderId="0" xfId="0" applyFont="1"/>
    <xf numFmtId="0" fontId="44" fillId="0" borderId="0" xfId="0" applyFont="1"/>
    <xf numFmtId="0" fontId="44" fillId="0" borderId="0" xfId="0" applyFont="1" applyAlignment="1">
      <alignment wrapText="1"/>
    </xf>
    <xf numFmtId="0" fontId="43" fillId="0" borderId="0" xfId="0" applyFont="1" applyAlignment="1">
      <alignment vertical="center" wrapText="1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 wrapText="1"/>
    </xf>
    <xf numFmtId="0" fontId="44" fillId="0" borderId="0" xfId="0" applyFont="1" applyAlignment="1">
      <alignment horizontal="center" vertical="center" wrapText="1"/>
    </xf>
    <xf numFmtId="0" fontId="45" fillId="0" borderId="10" xfId="0" applyFont="1" applyBorder="1"/>
    <xf numFmtId="0" fontId="45" fillId="0" borderId="10" xfId="0" applyFont="1" applyBorder="1" applyAlignment="1">
      <alignment horizontal="center"/>
    </xf>
    <xf numFmtId="0" fontId="44" fillId="0" borderId="10" xfId="0" applyFont="1" applyBorder="1" applyAlignment="1">
      <alignment horizontal="center"/>
    </xf>
    <xf numFmtId="0" fontId="46" fillId="0" borderId="10" xfId="0" applyFont="1" applyFill="1" applyBorder="1" applyAlignment="1">
      <alignment horizontal="center"/>
    </xf>
    <xf numFmtId="0" fontId="47" fillId="6" borderId="10" xfId="0" applyFont="1" applyFill="1" applyBorder="1" applyAlignment="1">
      <alignment horizontal="center"/>
    </xf>
    <xf numFmtId="0" fontId="45" fillId="0" borderId="10" xfId="0" applyFont="1" applyBorder="1" applyAlignment="1">
      <alignment vertical="center" wrapText="1"/>
    </xf>
    <xf numFmtId="0" fontId="44" fillId="3" borderId="10" xfId="0" applyFont="1" applyFill="1" applyBorder="1" applyAlignment="1">
      <alignment horizontal="center" wrapText="1"/>
    </xf>
    <xf numFmtId="0" fontId="44" fillId="3" borderId="10" xfId="0" applyFont="1" applyFill="1" applyBorder="1" applyAlignment="1">
      <alignment horizontal="center" vertical="center" wrapText="1"/>
    </xf>
    <xf numFmtId="0" fontId="46" fillId="3" borderId="10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46" fillId="3" borderId="10" xfId="0" applyFont="1" applyFill="1" applyBorder="1" applyAlignment="1">
      <alignment vertical="center" wrapText="1"/>
    </xf>
    <xf numFmtId="0" fontId="16" fillId="0" borderId="12" xfId="0" applyFont="1" applyFill="1" applyBorder="1" applyAlignment="1"/>
    <xf numFmtId="0" fontId="16" fillId="5" borderId="12" xfId="0" applyFont="1" applyFill="1" applyBorder="1" applyAlignment="1"/>
    <xf numFmtId="0" fontId="22" fillId="0" borderId="10" xfId="0" applyFont="1" applyBorder="1" applyAlignment="1">
      <alignment vertical="center"/>
    </xf>
    <xf numFmtId="0" fontId="18" fillId="3" borderId="11" xfId="0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1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 applyProtection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33" fillId="0" borderId="0" xfId="0" applyFont="1" applyFill="1" applyAlignment="1" applyProtection="1">
      <alignment horizontal="left" vertical="center"/>
    </xf>
    <xf numFmtId="0" fontId="33" fillId="0" borderId="11" xfId="0" applyFont="1" applyFill="1" applyBorder="1" applyAlignment="1" applyProtection="1">
      <alignment horizontal="center" vertical="center" wrapText="1"/>
    </xf>
    <xf numFmtId="0" fontId="33" fillId="0" borderId="0" xfId="0" applyFont="1" applyFill="1" applyAlignment="1" applyProtection="1">
      <alignment horizontal="center" vertical="center" wrapText="1"/>
    </xf>
    <xf numFmtId="0" fontId="33" fillId="0" borderId="0" xfId="0" applyFont="1" applyFill="1" applyBorder="1" applyAlignment="1" applyProtection="1">
      <alignment horizontal="center" vertical="center" wrapText="1"/>
    </xf>
    <xf numFmtId="0" fontId="8" fillId="0" borderId="0" xfId="0" quotePrefix="1" applyFont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6" fillId="0" borderId="0" xfId="0" quotePrefix="1" applyFont="1" applyAlignment="1">
      <alignment horizontal="center" vertical="center" wrapText="1"/>
    </xf>
    <xf numFmtId="0" fontId="1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45" fillId="0" borderId="4" xfId="0" applyFont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 wrapText="1"/>
    </xf>
    <xf numFmtId="0" fontId="45" fillId="0" borderId="6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10" xfId="0" applyFont="1" applyBorder="1" applyAlignment="1">
      <alignment horizontal="center"/>
    </xf>
    <xf numFmtId="0" fontId="45" fillId="0" borderId="4" xfId="0" applyFont="1" applyBorder="1" applyAlignment="1">
      <alignment horizontal="center"/>
    </xf>
    <xf numFmtId="0" fontId="45" fillId="0" borderId="5" xfId="0" applyFont="1" applyBorder="1" applyAlignment="1">
      <alignment horizontal="center"/>
    </xf>
    <xf numFmtId="0" fontId="45" fillId="0" borderId="6" xfId="0" applyFont="1" applyBorder="1" applyAlignment="1">
      <alignment horizontal="center"/>
    </xf>
    <xf numFmtId="17" fontId="45" fillId="0" borderId="4" xfId="0" quotePrefix="1" applyNumberFormat="1" applyFont="1" applyBorder="1" applyAlignment="1">
      <alignment horizontal="center"/>
    </xf>
    <xf numFmtId="17" fontId="45" fillId="0" borderId="5" xfId="0" quotePrefix="1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 vertical="center"/>
    </xf>
    <xf numFmtId="0" fontId="4" fillId="0" borderId="0" xfId="0" quotePrefix="1" applyFont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" fontId="15" fillId="0" borderId="10" xfId="0" applyNumberFormat="1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49" fillId="0" borderId="0" xfId="0" applyFont="1" applyFill="1" applyAlignment="1" applyProtection="1">
      <alignment horizontal="center" vertical="center" wrapText="1"/>
    </xf>
    <xf numFmtId="0" fontId="9" fillId="0" borderId="0" xfId="0" applyFont="1" applyFill="1" applyAlignment="1" applyProtection="1">
      <alignment horizontal="center" vertical="center" wrapText="1"/>
    </xf>
    <xf numFmtId="1" fontId="15" fillId="0" borderId="4" xfId="0" applyNumberFormat="1" applyFont="1" applyFill="1" applyBorder="1" applyAlignment="1" applyProtection="1">
      <alignment horizontal="center" vertical="center" wrapText="1"/>
    </xf>
    <xf numFmtId="1" fontId="5" fillId="0" borderId="10" xfId="0" applyNumberFormat="1" applyFont="1" applyFill="1" applyBorder="1" applyAlignment="1">
      <alignment horizontal="center" vertical="center"/>
    </xf>
    <xf numFmtId="2" fontId="15" fillId="0" borderId="4" xfId="0" applyNumberFormat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vertical="top" wrapText="1"/>
    </xf>
    <xf numFmtId="0" fontId="15" fillId="0" borderId="4" xfId="0" applyFont="1" applyFill="1" applyBorder="1" applyAlignment="1">
      <alignment horizontal="left" vertical="center"/>
    </xf>
    <xf numFmtId="1" fontId="31" fillId="0" borderId="4" xfId="0" applyNumberFormat="1" applyFont="1" applyFill="1" applyBorder="1" applyAlignment="1" applyProtection="1">
      <alignment horizontal="center" vertical="center" wrapText="1"/>
    </xf>
    <xf numFmtId="164" fontId="15" fillId="0" borderId="10" xfId="0" applyNumberFormat="1" applyFont="1" applyFill="1" applyBorder="1" applyAlignment="1">
      <alignment horizontal="center" vertical="center" wrapText="1"/>
    </xf>
    <xf numFmtId="164" fontId="31" fillId="0" borderId="10" xfId="0" applyNumberFormat="1" applyFont="1" applyFill="1" applyBorder="1" applyAlignment="1">
      <alignment horizontal="center" vertical="center" wrapText="1"/>
    </xf>
    <xf numFmtId="1" fontId="15" fillId="0" borderId="10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/>
    </xf>
    <xf numFmtId="165" fontId="5" fillId="0" borderId="10" xfId="0" applyNumberFormat="1" applyFont="1" applyBorder="1" applyAlignment="1">
      <alignment vertical="center"/>
    </xf>
    <xf numFmtId="1" fontId="7" fillId="0" borderId="10" xfId="0" applyNumberFormat="1" applyFont="1" applyFill="1" applyBorder="1" applyAlignment="1" applyProtection="1">
      <alignment horizontal="center" vertical="center" wrapText="1"/>
    </xf>
    <xf numFmtId="1" fontId="13" fillId="2" borderId="10" xfId="0" applyNumberFormat="1" applyFont="1" applyFill="1" applyBorder="1" applyAlignment="1">
      <alignment horizontal="center" vertical="center" wrapText="1"/>
    </xf>
    <xf numFmtId="164" fontId="15" fillId="0" borderId="10" xfId="0" applyNumberFormat="1" applyFont="1" applyFill="1" applyBorder="1" applyAlignment="1" applyProtection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1" fontId="15" fillId="0" borderId="10" xfId="0" applyNumberFormat="1" applyFont="1" applyFill="1" applyBorder="1" applyAlignment="1" applyProtection="1">
      <alignment horizontal="center" vertical="center" wrapText="1"/>
    </xf>
    <xf numFmtId="1" fontId="7" fillId="0" borderId="0" xfId="0" applyNumberFormat="1" applyFont="1" applyFill="1" applyAlignment="1" applyProtection="1">
      <alignment horizontal="center" vertical="center" wrapText="1"/>
    </xf>
    <xf numFmtId="0" fontId="20" fillId="0" borderId="10" xfId="0" applyFont="1" applyBorder="1" applyAlignment="1">
      <alignment wrapText="1"/>
    </xf>
    <xf numFmtId="0" fontId="50" fillId="0" borderId="10" xfId="0" applyFont="1" applyBorder="1" applyAlignment="1">
      <alignment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9525</xdr:rowOff>
    </xdr:from>
    <xdr:to>
      <xdr:col>2</xdr:col>
      <xdr:colOff>266700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123950" y="628650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1</xdr:row>
      <xdr:rowOff>247650</xdr:rowOff>
    </xdr:from>
    <xdr:to>
      <xdr:col>9</xdr:col>
      <xdr:colOff>504825</xdr:colOff>
      <xdr:row>1</xdr:row>
      <xdr:rowOff>247650</xdr:rowOff>
    </xdr:to>
    <xdr:cxnSp macro="">
      <xdr:nvCxnSpPr>
        <xdr:cNvPr id="3" name="Straight Connector 2"/>
        <xdr:cNvCxnSpPr/>
      </xdr:nvCxnSpPr>
      <xdr:spPr>
        <a:xfrm>
          <a:off x="5905500" y="40957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904830</xdr:colOff>
      <xdr:row>3</xdr:row>
      <xdr:rowOff>9525</xdr:rowOff>
    </xdr:from>
    <xdr:to>
      <xdr:col>3</xdr:col>
      <xdr:colOff>342945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238205" y="628650"/>
          <a:ext cx="11811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1159112</xdr:colOff>
      <xdr:row>2</xdr:row>
      <xdr:rowOff>19050</xdr:rowOff>
    </xdr:from>
    <xdr:to>
      <xdr:col>6</xdr:col>
      <xdr:colOff>536339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4702412" y="428625"/>
          <a:ext cx="18346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104775</xdr:colOff>
      <xdr:row>2</xdr:row>
      <xdr:rowOff>0</xdr:rowOff>
    </xdr:from>
    <xdr:to>
      <xdr:col>9</xdr:col>
      <xdr:colOff>523875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76825" y="40957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workbookViewId="0">
      <selection activeCell="H33" sqref="H33"/>
    </sheetView>
  </sheetViews>
  <sheetFormatPr defaultRowHeight="18.75" x14ac:dyDescent="0.3"/>
  <cols>
    <col min="1" max="1" width="5.85546875" style="179" customWidth="1"/>
    <col min="2" max="2" width="25" style="179" customWidth="1"/>
    <col min="3" max="3" width="27.42578125" style="179" customWidth="1"/>
    <col min="4" max="4" width="37.7109375" style="179" customWidth="1"/>
    <col min="5" max="5" width="10.85546875" style="179" customWidth="1"/>
    <col min="6" max="16384" width="9.140625" style="179"/>
  </cols>
  <sheetData>
    <row r="2" spans="1:5" x14ac:dyDescent="0.3">
      <c r="A2" s="178" t="s">
        <v>5</v>
      </c>
      <c r="B2" s="178" t="s">
        <v>401</v>
      </c>
      <c r="C2" s="178" t="s">
        <v>402</v>
      </c>
      <c r="D2" s="178" t="s">
        <v>403</v>
      </c>
    </row>
    <row r="3" spans="1:5" ht="57" customHeight="1" x14ac:dyDescent="0.3">
      <c r="A3" s="219">
        <v>1</v>
      </c>
      <c r="B3" s="213" t="s">
        <v>404</v>
      </c>
      <c r="C3" s="180" t="s">
        <v>405</v>
      </c>
      <c r="D3" s="182" t="s">
        <v>488</v>
      </c>
      <c r="E3" s="183"/>
    </row>
    <row r="4" spans="1:5" ht="56.25" customHeight="1" x14ac:dyDescent="0.3">
      <c r="A4" s="219">
        <f>A3+1</f>
        <v>2</v>
      </c>
      <c r="B4" s="181" t="s">
        <v>406</v>
      </c>
      <c r="C4" s="180" t="s">
        <v>405</v>
      </c>
      <c r="D4" s="182" t="s">
        <v>489</v>
      </c>
      <c r="E4" s="183"/>
    </row>
    <row r="5" spans="1:5" ht="39" customHeight="1" x14ac:dyDescent="0.3">
      <c r="A5" s="219">
        <f t="shared" ref="A5:A30" si="0">A4+1</f>
        <v>3</v>
      </c>
      <c r="B5" s="181" t="s">
        <v>407</v>
      </c>
      <c r="C5" s="180" t="s">
        <v>408</v>
      </c>
      <c r="D5" s="182" t="s">
        <v>409</v>
      </c>
      <c r="E5" s="183"/>
    </row>
    <row r="6" spans="1:5" ht="37.5" x14ac:dyDescent="0.3">
      <c r="A6" s="219">
        <f t="shared" si="0"/>
        <v>4</v>
      </c>
      <c r="B6" s="181" t="s">
        <v>410</v>
      </c>
      <c r="C6" s="184" t="s">
        <v>411</v>
      </c>
      <c r="D6" s="185" t="s">
        <v>486</v>
      </c>
    </row>
    <row r="7" spans="1:5" x14ac:dyDescent="0.3">
      <c r="A7" s="219">
        <f t="shared" si="0"/>
        <v>5</v>
      </c>
      <c r="B7" s="181" t="s">
        <v>413</v>
      </c>
      <c r="C7" s="180" t="s">
        <v>414</v>
      </c>
      <c r="D7" s="182" t="s">
        <v>412</v>
      </c>
    </row>
    <row r="8" spans="1:5" x14ac:dyDescent="0.3">
      <c r="A8" s="219">
        <f t="shared" si="0"/>
        <v>6</v>
      </c>
      <c r="B8" s="186" t="s">
        <v>415</v>
      </c>
      <c r="C8" s="186" t="s">
        <v>416</v>
      </c>
      <c r="D8" s="182" t="s">
        <v>412</v>
      </c>
    </row>
    <row r="9" spans="1:5" x14ac:dyDescent="0.3">
      <c r="A9" s="219">
        <f t="shared" si="0"/>
        <v>7</v>
      </c>
      <c r="B9" s="186" t="s">
        <v>417</v>
      </c>
      <c r="C9" s="186" t="s">
        <v>418</v>
      </c>
      <c r="D9" s="182" t="s">
        <v>412</v>
      </c>
    </row>
    <row r="10" spans="1:5" x14ac:dyDescent="0.3">
      <c r="A10" s="219">
        <f t="shared" si="0"/>
        <v>8</v>
      </c>
      <c r="B10" s="186" t="s">
        <v>419</v>
      </c>
      <c r="C10" s="186" t="s">
        <v>420</v>
      </c>
      <c r="D10" s="182" t="s">
        <v>412</v>
      </c>
    </row>
    <row r="11" spans="1:5" ht="37.5" x14ac:dyDescent="0.3">
      <c r="A11" s="219">
        <f t="shared" si="0"/>
        <v>9</v>
      </c>
      <c r="B11" s="186" t="s">
        <v>421</v>
      </c>
      <c r="C11" s="186" t="s">
        <v>422</v>
      </c>
      <c r="D11" s="182" t="s">
        <v>490</v>
      </c>
      <c r="E11" s="31"/>
    </row>
    <row r="12" spans="1:5" x14ac:dyDescent="0.3">
      <c r="A12" s="219">
        <f t="shared" si="0"/>
        <v>10</v>
      </c>
      <c r="B12" s="186" t="s">
        <v>423</v>
      </c>
      <c r="C12" s="186" t="s">
        <v>424</v>
      </c>
      <c r="D12" s="186" t="s">
        <v>425</v>
      </c>
    </row>
    <row r="13" spans="1:5" x14ac:dyDescent="0.3">
      <c r="A13" s="219">
        <f t="shared" si="0"/>
        <v>11</v>
      </c>
      <c r="B13" s="186" t="s">
        <v>426</v>
      </c>
      <c r="C13" s="186" t="s">
        <v>427</v>
      </c>
      <c r="D13" s="186" t="s">
        <v>428</v>
      </c>
    </row>
    <row r="14" spans="1:5" x14ac:dyDescent="0.3">
      <c r="A14" s="219">
        <f t="shared" si="0"/>
        <v>12</v>
      </c>
      <c r="B14" s="186" t="s">
        <v>429</v>
      </c>
      <c r="C14" s="186" t="s">
        <v>430</v>
      </c>
      <c r="D14" s="186" t="s">
        <v>491</v>
      </c>
      <c r="E14" s="31"/>
    </row>
    <row r="15" spans="1:5" x14ac:dyDescent="0.3">
      <c r="A15" s="219">
        <f t="shared" si="0"/>
        <v>13</v>
      </c>
      <c r="B15" s="186" t="s">
        <v>431</v>
      </c>
      <c r="C15" s="186" t="s">
        <v>432</v>
      </c>
      <c r="D15" s="186" t="s">
        <v>433</v>
      </c>
    </row>
    <row r="16" spans="1:5" x14ac:dyDescent="0.3">
      <c r="A16" s="219">
        <f t="shared" si="0"/>
        <v>14</v>
      </c>
      <c r="B16" s="186" t="s">
        <v>434</v>
      </c>
      <c r="C16" s="186" t="s">
        <v>435</v>
      </c>
      <c r="D16" s="186" t="s">
        <v>487</v>
      </c>
      <c r="E16" s="31"/>
    </row>
    <row r="17" spans="1:7" x14ac:dyDescent="0.3">
      <c r="A17" s="219">
        <f t="shared" si="0"/>
        <v>15</v>
      </c>
      <c r="B17" s="186" t="s">
        <v>462</v>
      </c>
      <c r="C17" s="186" t="s">
        <v>463</v>
      </c>
      <c r="D17" s="186" t="s">
        <v>464</v>
      </c>
      <c r="E17" s="31"/>
    </row>
    <row r="18" spans="1:7" x14ac:dyDescent="0.3">
      <c r="A18" s="180">
        <f t="shared" si="0"/>
        <v>16</v>
      </c>
      <c r="B18" s="186" t="s">
        <v>465</v>
      </c>
      <c r="C18" s="186" t="s">
        <v>466</v>
      </c>
      <c r="D18" s="186" t="s">
        <v>467</v>
      </c>
      <c r="E18" s="31"/>
    </row>
    <row r="19" spans="1:7" x14ac:dyDescent="0.3">
      <c r="A19" s="180">
        <f t="shared" si="0"/>
        <v>17</v>
      </c>
      <c r="B19" s="186" t="s">
        <v>436</v>
      </c>
      <c r="C19" s="186"/>
      <c r="D19" s="186" t="s">
        <v>362</v>
      </c>
      <c r="E19" s="31"/>
    </row>
    <row r="20" spans="1:7" x14ac:dyDescent="0.3">
      <c r="A20" s="180">
        <f t="shared" si="0"/>
        <v>18</v>
      </c>
      <c r="B20" s="217" t="s">
        <v>437</v>
      </c>
      <c r="C20" s="186"/>
      <c r="D20" s="186" t="s">
        <v>438</v>
      </c>
      <c r="E20" s="31"/>
    </row>
    <row r="21" spans="1:7" ht="37.5" x14ac:dyDescent="0.3">
      <c r="A21" s="180">
        <f t="shared" si="0"/>
        <v>19</v>
      </c>
      <c r="B21" s="187" t="s">
        <v>439</v>
      </c>
      <c r="C21" s="188" t="s">
        <v>440</v>
      </c>
      <c r="D21" s="189" t="s">
        <v>441</v>
      </c>
      <c r="E21" s="190"/>
      <c r="F21" s="191"/>
    </row>
    <row r="22" spans="1:7" ht="37.5" x14ac:dyDescent="0.3">
      <c r="A22" s="180">
        <f t="shared" si="0"/>
        <v>20</v>
      </c>
      <c r="B22" s="187" t="s">
        <v>442</v>
      </c>
      <c r="C22" s="188" t="s">
        <v>443</v>
      </c>
      <c r="D22" s="189" t="s">
        <v>441</v>
      </c>
      <c r="E22" s="192"/>
      <c r="F22" s="191"/>
    </row>
    <row r="23" spans="1:7" ht="37.5" x14ac:dyDescent="0.3">
      <c r="A23" s="180">
        <f t="shared" si="0"/>
        <v>21</v>
      </c>
      <c r="B23" s="187" t="s">
        <v>444</v>
      </c>
      <c r="C23" s="188" t="s">
        <v>445</v>
      </c>
      <c r="D23" s="189" t="s">
        <v>441</v>
      </c>
      <c r="E23" s="192"/>
      <c r="F23" s="191"/>
    </row>
    <row r="24" spans="1:7" ht="37.5" x14ac:dyDescent="0.3">
      <c r="A24" s="180">
        <f t="shared" si="0"/>
        <v>22</v>
      </c>
      <c r="B24" s="187" t="s">
        <v>446</v>
      </c>
      <c r="C24" s="188" t="s">
        <v>443</v>
      </c>
      <c r="D24" s="189" t="s">
        <v>441</v>
      </c>
      <c r="E24" s="192"/>
      <c r="F24" s="191"/>
    </row>
    <row r="25" spans="1:7" x14ac:dyDescent="0.3">
      <c r="A25" s="180">
        <f t="shared" si="0"/>
        <v>23</v>
      </c>
      <c r="B25" s="218" t="s">
        <v>447</v>
      </c>
      <c r="C25" s="188" t="s">
        <v>448</v>
      </c>
      <c r="D25" s="187" t="s">
        <v>449</v>
      </c>
      <c r="E25" s="190"/>
      <c r="F25" s="191"/>
    </row>
    <row r="26" spans="1:7" x14ac:dyDescent="0.3">
      <c r="A26" s="180">
        <f t="shared" si="0"/>
        <v>24</v>
      </c>
      <c r="B26" s="187" t="s">
        <v>450</v>
      </c>
      <c r="C26" s="188" t="s">
        <v>448</v>
      </c>
      <c r="D26" s="187" t="s">
        <v>449</v>
      </c>
      <c r="E26" s="190"/>
      <c r="F26" s="191"/>
    </row>
    <row r="27" spans="1:7" x14ac:dyDescent="0.3">
      <c r="A27" s="180">
        <f t="shared" si="0"/>
        <v>25</v>
      </c>
      <c r="B27" s="187" t="s">
        <v>451</v>
      </c>
      <c r="C27" s="188" t="s">
        <v>452</v>
      </c>
      <c r="D27" s="187" t="s">
        <v>453</v>
      </c>
      <c r="E27" s="190"/>
      <c r="F27" s="193"/>
    </row>
    <row r="28" spans="1:7" x14ac:dyDescent="0.3">
      <c r="A28" s="180">
        <f t="shared" si="0"/>
        <v>26</v>
      </c>
      <c r="B28" s="186" t="s">
        <v>454</v>
      </c>
      <c r="C28" s="188" t="s">
        <v>443</v>
      </c>
      <c r="D28" s="186" t="s">
        <v>455</v>
      </c>
    </row>
    <row r="29" spans="1:7" ht="37.5" customHeight="1" x14ac:dyDescent="0.3">
      <c r="A29" s="180">
        <f t="shared" si="0"/>
        <v>27</v>
      </c>
      <c r="B29" s="194" t="s">
        <v>456</v>
      </c>
      <c r="C29" s="195" t="s">
        <v>457</v>
      </c>
      <c r="D29" s="196" t="s">
        <v>458</v>
      </c>
      <c r="E29" s="272" t="s">
        <v>459</v>
      </c>
      <c r="F29" s="273"/>
      <c r="G29" s="273"/>
    </row>
    <row r="30" spans="1:7" ht="55.5" customHeight="1" x14ac:dyDescent="0.3">
      <c r="A30" s="180">
        <f t="shared" si="0"/>
        <v>28</v>
      </c>
      <c r="B30" s="214" t="s">
        <v>460</v>
      </c>
      <c r="C30" s="215" t="s">
        <v>457</v>
      </c>
      <c r="D30" s="216" t="s">
        <v>461</v>
      </c>
      <c r="E30" s="272"/>
      <c r="F30" s="273"/>
      <c r="G30" s="273"/>
    </row>
    <row r="31" spans="1:7" x14ac:dyDescent="0.3">
      <c r="A31" s="229">
        <v>29</v>
      </c>
      <c r="B31" s="186" t="s">
        <v>492</v>
      </c>
      <c r="C31" s="186" t="s">
        <v>493</v>
      </c>
      <c r="D31" s="186" t="s">
        <v>494</v>
      </c>
    </row>
    <row r="32" spans="1:7" x14ac:dyDescent="0.3">
      <c r="A32" s="229">
        <v>30</v>
      </c>
      <c r="B32" s="186" t="s">
        <v>495</v>
      </c>
      <c r="C32" s="186" t="s">
        <v>496</v>
      </c>
      <c r="D32" s="186" t="s">
        <v>494</v>
      </c>
    </row>
  </sheetData>
  <mergeCells count="1">
    <mergeCell ref="E29:G30"/>
  </mergeCells>
  <pageMargins left="0.39" right="0.2" top="0.24" bottom="0.2" header="0.2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215"/>
  <sheetViews>
    <sheetView zoomScaleNormal="100" workbookViewId="0">
      <selection activeCell="N7" sqref="N6:N7"/>
    </sheetView>
  </sheetViews>
  <sheetFormatPr defaultRowHeight="16.5" x14ac:dyDescent="0.25"/>
  <cols>
    <col min="1" max="1" width="5" style="4" customWidth="1"/>
    <col min="2" max="2" width="22" style="4" customWidth="1"/>
    <col min="3" max="3" width="11.5703125" style="172" customWidth="1"/>
    <col min="4" max="4" width="11.85546875" style="4" customWidth="1"/>
    <col min="5" max="5" width="11.42578125" style="4" customWidth="1"/>
    <col min="6" max="10" width="11.5703125" style="4" customWidth="1"/>
    <col min="11" max="11" width="12.28515625" style="4" customWidth="1"/>
    <col min="12" max="12" width="25.42578125" style="174" customWidth="1"/>
    <col min="13" max="13" width="13.42578125" style="4" customWidth="1"/>
    <col min="14" max="14" width="28.140625" style="4" customWidth="1"/>
    <col min="15" max="15" width="20.140625" style="4" customWidth="1"/>
    <col min="16" max="16" width="30.140625" style="4" customWidth="1"/>
    <col min="17" max="17" width="15.7109375" style="4" bestFit="1" customWidth="1"/>
    <col min="18" max="18" width="11.42578125" style="4" customWidth="1"/>
    <col min="19" max="19" width="11" style="4" customWidth="1"/>
    <col min="20" max="20" width="14.85546875" style="4" bestFit="1" customWidth="1"/>
    <col min="21" max="21" width="9.5703125" style="4" bestFit="1" customWidth="1"/>
    <col min="22" max="16384" width="9.140625" style="4"/>
  </cols>
  <sheetData>
    <row r="1" spans="1:17" s="2" customFormat="1" ht="15.75" x14ac:dyDescent="0.25">
      <c r="A1" s="305" t="s">
        <v>0</v>
      </c>
      <c r="B1" s="305"/>
      <c r="C1" s="305"/>
      <c r="D1" s="305"/>
      <c r="E1" s="1"/>
      <c r="F1" s="1"/>
      <c r="G1" s="306" t="s">
        <v>1</v>
      </c>
      <c r="H1" s="306"/>
      <c r="I1" s="306"/>
      <c r="J1" s="306"/>
      <c r="K1" s="306"/>
      <c r="L1" s="1"/>
    </row>
    <row r="2" spans="1:17" s="2" customFormat="1" ht="16.5" customHeight="1" x14ac:dyDescent="0.25">
      <c r="A2" s="306" t="s">
        <v>2</v>
      </c>
      <c r="B2" s="306"/>
      <c r="C2" s="306"/>
      <c r="D2" s="306"/>
      <c r="E2" s="1"/>
      <c r="F2" s="1"/>
      <c r="G2" s="306" t="s">
        <v>3</v>
      </c>
      <c r="H2" s="306"/>
      <c r="I2" s="306"/>
      <c r="J2" s="306"/>
      <c r="K2" s="306"/>
      <c r="L2" s="1"/>
    </row>
    <row r="3" spans="1:17" s="2" customFormat="1" ht="16.5" customHeight="1" x14ac:dyDescent="0.25">
      <c r="A3" s="306" t="s">
        <v>4</v>
      </c>
      <c r="B3" s="306"/>
      <c r="C3" s="306"/>
      <c r="D3" s="306"/>
      <c r="E3" s="1"/>
      <c r="F3" s="1"/>
      <c r="G3" s="1"/>
      <c r="H3" s="1"/>
      <c r="I3" s="1"/>
      <c r="J3" s="1"/>
      <c r="K3" s="1"/>
      <c r="L3" s="1"/>
    </row>
    <row r="4" spans="1:17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1"/>
    </row>
    <row r="5" spans="1:17" s="5" customFormat="1" ht="20.25" x14ac:dyDescent="0.25">
      <c r="A5" s="304" t="s">
        <v>400</v>
      </c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</row>
    <row r="6" spans="1:17" s="5" customFormat="1" ht="19.5" customHeight="1" x14ac:dyDescent="0.25">
      <c r="A6" s="286"/>
      <c r="B6" s="286"/>
      <c r="C6" s="286"/>
      <c r="D6" s="286"/>
      <c r="E6" s="286"/>
      <c r="F6" s="286"/>
      <c r="G6" s="286"/>
      <c r="H6" s="286"/>
      <c r="I6" s="286"/>
      <c r="J6" s="286"/>
      <c r="K6" s="286"/>
      <c r="L6" s="286"/>
    </row>
    <row r="7" spans="1:17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7" s="5" customFormat="1" ht="18" customHeight="1" x14ac:dyDescent="0.25">
      <c r="A8" s="287" t="s">
        <v>5</v>
      </c>
      <c r="B8" s="289" t="s">
        <v>6</v>
      </c>
      <c r="C8" s="290"/>
      <c r="D8" s="293" t="s">
        <v>7</v>
      </c>
      <c r="E8" s="293" t="s">
        <v>8</v>
      </c>
      <c r="F8" s="293" t="s">
        <v>9</v>
      </c>
      <c r="G8" s="293" t="s">
        <v>10</v>
      </c>
      <c r="H8" s="295" t="s">
        <v>11</v>
      </c>
      <c r="I8" s="296"/>
      <c r="J8" s="296"/>
      <c r="K8" s="297"/>
      <c r="L8" s="298" t="s">
        <v>12</v>
      </c>
    </row>
    <row r="9" spans="1:17" s="5" customFormat="1" ht="43.5" customHeight="1" x14ac:dyDescent="0.25">
      <c r="A9" s="288"/>
      <c r="B9" s="291"/>
      <c r="C9" s="292"/>
      <c r="D9" s="294"/>
      <c r="E9" s="294"/>
      <c r="F9" s="294"/>
      <c r="G9" s="294"/>
      <c r="H9" s="10" t="s">
        <v>13</v>
      </c>
      <c r="I9" s="10" t="s">
        <v>14</v>
      </c>
      <c r="J9" s="10" t="s">
        <v>15</v>
      </c>
      <c r="K9" s="10" t="s">
        <v>16</v>
      </c>
      <c r="L9" s="299"/>
    </row>
    <row r="10" spans="1:17" s="16" customFormat="1" ht="20.100000000000001" customHeight="1" x14ac:dyDescent="0.25">
      <c r="A10" s="11" t="s">
        <v>17</v>
      </c>
      <c r="B10" s="12" t="s">
        <v>18</v>
      </c>
      <c r="C10" s="13"/>
      <c r="D10" s="14"/>
      <c r="E10" s="14"/>
      <c r="F10" s="14"/>
      <c r="G10" s="14"/>
      <c r="H10" s="14"/>
      <c r="I10" s="14"/>
      <c r="J10" s="14"/>
      <c r="K10" s="14"/>
      <c r="L10" s="15"/>
    </row>
    <row r="11" spans="1:17" s="27" customFormat="1" ht="24.95" customHeight="1" x14ac:dyDescent="0.25">
      <c r="A11" s="17">
        <v>1</v>
      </c>
      <c r="B11" s="18" t="s">
        <v>19</v>
      </c>
      <c r="C11" s="19" t="s">
        <v>20</v>
      </c>
      <c r="D11" s="20">
        <v>430</v>
      </c>
      <c r="E11" s="21">
        <f>D11*0.3</f>
        <v>129</v>
      </c>
      <c r="F11" s="22"/>
      <c r="G11" s="23">
        <f>ROUND(D11-F11,1)</f>
        <v>430</v>
      </c>
      <c r="H11" s="23">
        <f t="shared" ref="H11" si="0">ROUND(160/2.98,0)</f>
        <v>54</v>
      </c>
      <c r="I11" s="20"/>
      <c r="J11" s="23">
        <f>ROUND(H11-I11,1)</f>
        <v>54</v>
      </c>
      <c r="K11" s="23"/>
      <c r="L11" s="24" t="s">
        <v>21</v>
      </c>
      <c r="M11" s="25"/>
      <c r="N11" s="26"/>
      <c r="O11" s="26"/>
      <c r="P11" s="26"/>
      <c r="Q11" s="26"/>
    </row>
    <row r="12" spans="1:17" s="27" customFormat="1" ht="24.95" customHeight="1" x14ac:dyDescent="0.25">
      <c r="A12" s="17">
        <f>A11+1</f>
        <v>2</v>
      </c>
      <c r="B12" s="18" t="s">
        <v>22</v>
      </c>
      <c r="C12" s="19" t="s">
        <v>23</v>
      </c>
      <c r="D12" s="23">
        <v>629</v>
      </c>
      <c r="E12" s="28">
        <f>D12*0.2</f>
        <v>125.80000000000001</v>
      </c>
      <c r="F12" s="28"/>
      <c r="G12" s="23">
        <f t="shared" ref="G12:G77" si="1">ROUND(D12-F12,1)</f>
        <v>629</v>
      </c>
      <c r="H12" s="23">
        <f>ROUND(120/2.35,0)</f>
        <v>51</v>
      </c>
      <c r="I12" s="20"/>
      <c r="J12" s="23">
        <f t="shared" ref="J12:J77" si="2">ROUND(H12-I12,1)</f>
        <v>51</v>
      </c>
      <c r="K12" s="20"/>
      <c r="L12" s="29" t="s">
        <v>24</v>
      </c>
      <c r="M12" s="30"/>
      <c r="N12" s="26"/>
      <c r="O12" s="26"/>
      <c r="P12" s="26"/>
      <c r="Q12" s="26"/>
    </row>
    <row r="13" spans="1:17" s="27" customFormat="1" ht="24.95" customHeight="1" x14ac:dyDescent="0.3">
      <c r="A13" s="17">
        <f t="shared" ref="A13:A15" si="3">A12+1</f>
        <v>3</v>
      </c>
      <c r="B13" s="18" t="s">
        <v>25</v>
      </c>
      <c r="C13" s="19" t="s">
        <v>26</v>
      </c>
      <c r="D13" s="23">
        <v>450</v>
      </c>
      <c r="E13" s="22">
        <f>D13*0.15</f>
        <v>67.5</v>
      </c>
      <c r="F13" s="22"/>
      <c r="G13" s="23">
        <f>ROUND(D13-F13,1)</f>
        <v>450</v>
      </c>
      <c r="H13" s="23">
        <f>ROUND(160/2.84,0)</f>
        <v>56</v>
      </c>
      <c r="I13" s="23"/>
      <c r="J13" s="23">
        <f>ROUND(H13-I13,1)</f>
        <v>56</v>
      </c>
      <c r="K13" s="23"/>
      <c r="L13" s="24" t="s">
        <v>27</v>
      </c>
      <c r="N13" s="31"/>
      <c r="O13" s="31"/>
      <c r="P13" s="32"/>
      <c r="Q13" s="31"/>
    </row>
    <row r="14" spans="1:17" s="27" customFormat="1" ht="31.5" customHeight="1" x14ac:dyDescent="0.25">
      <c r="A14" s="17">
        <f t="shared" si="3"/>
        <v>4</v>
      </c>
      <c r="B14" s="33" t="s">
        <v>28</v>
      </c>
      <c r="C14" s="19" t="s">
        <v>29</v>
      </c>
      <c r="D14" s="23">
        <v>430</v>
      </c>
      <c r="E14" s="23">
        <f>D14*0.15</f>
        <v>64.5</v>
      </c>
      <c r="F14" s="23"/>
      <c r="G14" s="23">
        <f>ROUND(D14-F14,1)</f>
        <v>430</v>
      </c>
      <c r="H14" s="23">
        <f t="shared" ref="H14:H38" si="4">ROUND(160/2.98,0)</f>
        <v>54</v>
      </c>
      <c r="I14" s="23"/>
      <c r="J14" s="23">
        <f>ROUND(H14-I14,1)</f>
        <v>54</v>
      </c>
      <c r="K14" s="23"/>
      <c r="L14" s="34" t="s">
        <v>30</v>
      </c>
    </row>
    <row r="15" spans="1:17" s="27" customFormat="1" ht="24.95" customHeight="1" x14ac:dyDescent="0.3">
      <c r="A15" s="17">
        <f t="shared" si="3"/>
        <v>5</v>
      </c>
      <c r="B15" s="18" t="s">
        <v>31</v>
      </c>
      <c r="C15" s="19" t="s">
        <v>23</v>
      </c>
      <c r="D15" s="23">
        <v>629</v>
      </c>
      <c r="E15" s="22"/>
      <c r="F15" s="22"/>
      <c r="G15" s="23">
        <f t="shared" si="1"/>
        <v>629</v>
      </c>
      <c r="H15" s="23">
        <f>ROUND(120/2.35,0)</f>
        <v>51</v>
      </c>
      <c r="I15" s="20"/>
      <c r="J15" s="23">
        <f t="shared" si="2"/>
        <v>51</v>
      </c>
      <c r="K15" s="23"/>
      <c r="L15" s="24"/>
      <c r="N15" s="31"/>
      <c r="O15" s="31"/>
      <c r="P15" s="32"/>
      <c r="Q15" s="31"/>
    </row>
    <row r="16" spans="1:17" s="27" customFormat="1" ht="24.95" customHeight="1" x14ac:dyDescent="0.3">
      <c r="A16" s="17">
        <f>A13+1</f>
        <v>4</v>
      </c>
      <c r="B16" s="18" t="s">
        <v>32</v>
      </c>
      <c r="C16" s="19" t="s">
        <v>33</v>
      </c>
      <c r="D16" s="23">
        <v>629</v>
      </c>
      <c r="E16" s="23"/>
      <c r="F16" s="23"/>
      <c r="G16" s="23">
        <f t="shared" si="1"/>
        <v>629</v>
      </c>
      <c r="H16" s="23">
        <f>ROUND(120/2.35,0)</f>
        <v>51</v>
      </c>
      <c r="I16" s="23"/>
      <c r="J16" s="23">
        <f t="shared" si="2"/>
        <v>51</v>
      </c>
      <c r="K16" s="23"/>
      <c r="L16" s="35"/>
      <c r="N16" s="31"/>
      <c r="O16" s="31"/>
      <c r="P16" s="31"/>
      <c r="Q16" s="31"/>
    </row>
    <row r="17" spans="1:17" s="27" customFormat="1" ht="24.95" customHeight="1" x14ac:dyDescent="0.3">
      <c r="A17" s="17">
        <f t="shared" ref="A17:A43" si="5">A16+1</f>
        <v>5</v>
      </c>
      <c r="B17" s="18" t="s">
        <v>34</v>
      </c>
      <c r="C17" s="19" t="s">
        <v>35</v>
      </c>
      <c r="D17" s="23">
        <v>629</v>
      </c>
      <c r="E17" s="23"/>
      <c r="F17" s="23"/>
      <c r="G17" s="23">
        <f t="shared" si="1"/>
        <v>629</v>
      </c>
      <c r="H17" s="23">
        <f t="shared" ref="H17:H26" si="6">ROUND(120/2.35,0)</f>
        <v>51</v>
      </c>
      <c r="I17" s="23"/>
      <c r="J17" s="23">
        <f t="shared" si="2"/>
        <v>51</v>
      </c>
      <c r="K17" s="23"/>
      <c r="L17" s="35"/>
      <c r="N17" s="31"/>
      <c r="O17" s="31"/>
      <c r="P17" s="31"/>
      <c r="Q17" s="31"/>
    </row>
    <row r="18" spans="1:17" s="27" customFormat="1" ht="86.25" customHeight="1" x14ac:dyDescent="0.3">
      <c r="A18" s="17">
        <f t="shared" si="5"/>
        <v>6</v>
      </c>
      <c r="B18" s="18" t="s">
        <v>36</v>
      </c>
      <c r="C18" s="19" t="s">
        <v>37</v>
      </c>
      <c r="D18" s="23">
        <v>629</v>
      </c>
      <c r="E18" s="23"/>
      <c r="F18" s="20">
        <f>(D18*23/32)+(D18*0.15*7/32)</f>
        <v>472.73281250000002</v>
      </c>
      <c r="G18" s="23">
        <f t="shared" si="1"/>
        <v>156.30000000000001</v>
      </c>
      <c r="H18" s="23">
        <f t="shared" si="6"/>
        <v>51</v>
      </c>
      <c r="I18" s="23"/>
      <c r="J18" s="23">
        <f t="shared" si="2"/>
        <v>51</v>
      </c>
      <c r="K18" s="23"/>
      <c r="L18" s="34" t="s">
        <v>38</v>
      </c>
      <c r="M18" s="300" t="s">
        <v>39</v>
      </c>
      <c r="N18" s="301"/>
      <c r="O18" s="36"/>
      <c r="P18" s="36"/>
      <c r="Q18" s="36"/>
    </row>
    <row r="19" spans="1:17" s="27" customFormat="1" ht="24.95" customHeight="1" x14ac:dyDescent="0.25">
      <c r="A19" s="17">
        <f t="shared" si="5"/>
        <v>7</v>
      </c>
      <c r="B19" s="18" t="s">
        <v>40</v>
      </c>
      <c r="C19" s="19" t="s">
        <v>41</v>
      </c>
      <c r="D19" s="23">
        <v>629</v>
      </c>
      <c r="E19" s="23"/>
      <c r="F19" s="23"/>
      <c r="G19" s="23">
        <f t="shared" si="1"/>
        <v>629</v>
      </c>
      <c r="H19" s="23">
        <f t="shared" si="6"/>
        <v>51</v>
      </c>
      <c r="I19" s="23"/>
      <c r="J19" s="23">
        <f t="shared" si="2"/>
        <v>51</v>
      </c>
      <c r="K19" s="23"/>
      <c r="L19" s="35"/>
    </row>
    <row r="20" spans="1:17" s="27" customFormat="1" ht="24.95" customHeight="1" x14ac:dyDescent="0.25">
      <c r="A20" s="17">
        <f t="shared" si="5"/>
        <v>8</v>
      </c>
      <c r="B20" s="18" t="s">
        <v>42</v>
      </c>
      <c r="C20" s="19" t="s">
        <v>43</v>
      </c>
      <c r="D20" s="23">
        <v>629</v>
      </c>
      <c r="E20" s="23"/>
      <c r="F20" s="23"/>
      <c r="G20" s="23">
        <f t="shared" si="1"/>
        <v>629</v>
      </c>
      <c r="H20" s="23">
        <f t="shared" si="6"/>
        <v>51</v>
      </c>
      <c r="I20" s="23"/>
      <c r="J20" s="23">
        <f t="shared" si="2"/>
        <v>51</v>
      </c>
      <c r="K20" s="23"/>
      <c r="L20" s="35"/>
    </row>
    <row r="21" spans="1:17" s="27" customFormat="1" ht="24.95" customHeight="1" x14ac:dyDescent="0.25">
      <c r="A21" s="17">
        <f t="shared" si="5"/>
        <v>9</v>
      </c>
      <c r="B21" s="18" t="s">
        <v>32</v>
      </c>
      <c r="C21" s="19" t="s">
        <v>44</v>
      </c>
      <c r="D21" s="23">
        <v>629</v>
      </c>
      <c r="E21" s="23"/>
      <c r="F21" s="23"/>
      <c r="G21" s="23">
        <f t="shared" si="1"/>
        <v>629</v>
      </c>
      <c r="H21" s="23">
        <f t="shared" si="6"/>
        <v>51</v>
      </c>
      <c r="I21" s="23"/>
      <c r="J21" s="23">
        <f t="shared" si="2"/>
        <v>51</v>
      </c>
      <c r="K21" s="23"/>
      <c r="L21" s="35"/>
    </row>
    <row r="22" spans="1:17" s="27" customFormat="1" ht="24.95" customHeight="1" x14ac:dyDescent="0.25">
      <c r="A22" s="17">
        <f t="shared" si="5"/>
        <v>10</v>
      </c>
      <c r="B22" s="18" t="s">
        <v>45</v>
      </c>
      <c r="C22" s="19" t="s">
        <v>46</v>
      </c>
      <c r="D22" s="23">
        <v>629</v>
      </c>
      <c r="E22" s="23"/>
      <c r="F22" s="23"/>
      <c r="G22" s="23">
        <f t="shared" si="1"/>
        <v>629</v>
      </c>
      <c r="H22" s="23">
        <f t="shared" si="6"/>
        <v>51</v>
      </c>
      <c r="I22" s="23"/>
      <c r="J22" s="23">
        <f t="shared" si="2"/>
        <v>51</v>
      </c>
      <c r="K22" s="23"/>
      <c r="L22" s="35"/>
    </row>
    <row r="23" spans="1:17" s="27" customFormat="1" ht="24.95" customHeight="1" x14ac:dyDescent="0.25">
      <c r="A23" s="17">
        <f t="shared" si="5"/>
        <v>11</v>
      </c>
      <c r="B23" s="18" t="s">
        <v>47</v>
      </c>
      <c r="C23" s="19" t="s">
        <v>48</v>
      </c>
      <c r="D23" s="23">
        <v>629</v>
      </c>
      <c r="E23" s="23"/>
      <c r="F23" s="23"/>
      <c r="G23" s="23">
        <f t="shared" si="1"/>
        <v>629</v>
      </c>
      <c r="H23" s="23">
        <f t="shared" si="6"/>
        <v>51</v>
      </c>
      <c r="I23" s="23"/>
      <c r="J23" s="23">
        <f t="shared" si="2"/>
        <v>51</v>
      </c>
      <c r="K23" s="23"/>
      <c r="L23" s="35"/>
    </row>
    <row r="24" spans="1:17" s="27" customFormat="1" ht="24.95" customHeight="1" x14ac:dyDescent="0.25">
      <c r="A24" s="17">
        <f t="shared" si="5"/>
        <v>12</v>
      </c>
      <c r="B24" s="18" t="s">
        <v>49</v>
      </c>
      <c r="C24" s="19" t="s">
        <v>50</v>
      </c>
      <c r="D24" s="23">
        <v>629</v>
      </c>
      <c r="E24" s="23"/>
      <c r="F24" s="23"/>
      <c r="G24" s="23">
        <f t="shared" si="1"/>
        <v>629</v>
      </c>
      <c r="H24" s="23">
        <f t="shared" si="6"/>
        <v>51</v>
      </c>
      <c r="I24" s="23"/>
      <c r="J24" s="23">
        <f t="shared" si="2"/>
        <v>51</v>
      </c>
      <c r="K24" s="23"/>
      <c r="L24" s="35"/>
    </row>
    <row r="25" spans="1:17" s="27" customFormat="1" ht="24.95" customHeight="1" x14ac:dyDescent="0.25">
      <c r="A25" s="17">
        <f t="shared" si="5"/>
        <v>13</v>
      </c>
      <c r="B25" s="18" t="s">
        <v>51</v>
      </c>
      <c r="C25" s="19" t="s">
        <v>52</v>
      </c>
      <c r="D25" s="23">
        <v>629</v>
      </c>
      <c r="E25" s="23"/>
      <c r="F25" s="23"/>
      <c r="G25" s="23">
        <f t="shared" si="1"/>
        <v>629</v>
      </c>
      <c r="H25" s="23">
        <f t="shared" si="6"/>
        <v>51</v>
      </c>
      <c r="I25" s="23"/>
      <c r="J25" s="23">
        <f t="shared" si="2"/>
        <v>51</v>
      </c>
      <c r="K25" s="23"/>
      <c r="L25" s="35"/>
    </row>
    <row r="26" spans="1:17" s="27" customFormat="1" ht="24.95" customHeight="1" x14ac:dyDescent="0.25">
      <c r="A26" s="17">
        <f t="shared" si="5"/>
        <v>14</v>
      </c>
      <c r="B26" s="18" t="s">
        <v>53</v>
      </c>
      <c r="C26" s="19" t="s">
        <v>29</v>
      </c>
      <c r="D26" s="23">
        <v>629</v>
      </c>
      <c r="E26" s="23"/>
      <c r="F26" s="23"/>
      <c r="G26" s="23">
        <f t="shared" si="1"/>
        <v>629</v>
      </c>
      <c r="H26" s="23">
        <f t="shared" si="6"/>
        <v>51</v>
      </c>
      <c r="I26" s="23"/>
      <c r="J26" s="23">
        <f t="shared" si="2"/>
        <v>51</v>
      </c>
      <c r="K26" s="23"/>
      <c r="L26" s="35"/>
    </row>
    <row r="27" spans="1:17" s="27" customFormat="1" ht="24.95" customHeight="1" x14ac:dyDescent="0.25">
      <c r="A27" s="17">
        <f t="shared" si="5"/>
        <v>15</v>
      </c>
      <c r="B27" s="18" t="s">
        <v>54</v>
      </c>
      <c r="C27" s="19" t="s">
        <v>48</v>
      </c>
      <c r="D27" s="22">
        <v>430</v>
      </c>
      <c r="E27" s="23"/>
      <c r="F27" s="23"/>
      <c r="G27" s="23">
        <f t="shared" si="1"/>
        <v>430</v>
      </c>
      <c r="H27" s="23">
        <f>ROUND(160/2.98,0)</f>
        <v>54</v>
      </c>
      <c r="I27" s="23"/>
      <c r="J27" s="23">
        <f t="shared" si="2"/>
        <v>54</v>
      </c>
      <c r="K27" s="23"/>
      <c r="L27" s="34"/>
    </row>
    <row r="28" spans="1:17" s="27" customFormat="1" ht="24.95" customHeight="1" x14ac:dyDescent="0.25">
      <c r="A28" s="17">
        <f t="shared" si="5"/>
        <v>16</v>
      </c>
      <c r="B28" s="18" t="s">
        <v>55</v>
      </c>
      <c r="C28" s="19" t="s">
        <v>26</v>
      </c>
      <c r="D28" s="23">
        <v>450</v>
      </c>
      <c r="E28" s="23"/>
      <c r="F28" s="23"/>
      <c r="G28" s="23">
        <f t="shared" si="1"/>
        <v>450</v>
      </c>
      <c r="H28" s="23">
        <f>ROUND(160/2.84,0)</f>
        <v>56</v>
      </c>
      <c r="I28" s="23"/>
      <c r="J28" s="23">
        <f t="shared" si="2"/>
        <v>56</v>
      </c>
      <c r="K28" s="23"/>
      <c r="L28" s="34"/>
    </row>
    <row r="29" spans="1:17" s="27" customFormat="1" ht="24.95" customHeight="1" x14ac:dyDescent="0.25">
      <c r="A29" s="17">
        <f t="shared" si="5"/>
        <v>17</v>
      </c>
      <c r="B29" s="18" t="s">
        <v>56</v>
      </c>
      <c r="C29" s="19" t="s">
        <v>57</v>
      </c>
      <c r="D29" s="23">
        <v>450</v>
      </c>
      <c r="E29" s="23"/>
      <c r="F29" s="23"/>
      <c r="G29" s="23">
        <f t="shared" si="1"/>
        <v>450</v>
      </c>
      <c r="H29" s="23">
        <f>ROUND(160/2.84,0)</f>
        <v>56</v>
      </c>
      <c r="I29" s="23"/>
      <c r="J29" s="23">
        <f>ROUND(H29-I29,1)</f>
        <v>56</v>
      </c>
      <c r="K29" s="23"/>
      <c r="L29" s="37"/>
    </row>
    <row r="30" spans="1:17" s="27" customFormat="1" ht="24.95" customHeight="1" x14ac:dyDescent="0.25">
      <c r="A30" s="17">
        <f t="shared" si="5"/>
        <v>18</v>
      </c>
      <c r="B30" s="18" t="s">
        <v>58</v>
      </c>
      <c r="C30" s="19" t="s">
        <v>59</v>
      </c>
      <c r="D30" s="23">
        <v>450</v>
      </c>
      <c r="E30" s="23"/>
      <c r="F30" s="23"/>
      <c r="G30" s="23">
        <f t="shared" si="1"/>
        <v>450</v>
      </c>
      <c r="H30" s="23">
        <f>ROUND(160/2.84,0)</f>
        <v>56</v>
      </c>
      <c r="I30" s="23"/>
      <c r="J30" s="23">
        <f t="shared" si="2"/>
        <v>56</v>
      </c>
      <c r="K30" s="23"/>
      <c r="L30" s="38"/>
    </row>
    <row r="31" spans="1:17" s="27" customFormat="1" ht="24.95" customHeight="1" x14ac:dyDescent="0.25">
      <c r="A31" s="17">
        <f t="shared" si="5"/>
        <v>19</v>
      </c>
      <c r="B31" s="18" t="s">
        <v>60</v>
      </c>
      <c r="C31" s="19" t="s">
        <v>61</v>
      </c>
      <c r="D31" s="23">
        <v>450</v>
      </c>
      <c r="E31" s="23"/>
      <c r="F31" s="23"/>
      <c r="G31" s="23">
        <f t="shared" si="1"/>
        <v>450</v>
      </c>
      <c r="H31" s="23">
        <f>ROUND(160/2.84,0)</f>
        <v>56</v>
      </c>
      <c r="I31" s="23"/>
      <c r="J31" s="23">
        <f t="shared" si="2"/>
        <v>56</v>
      </c>
      <c r="K31" s="23"/>
      <c r="L31" s="38"/>
    </row>
    <row r="32" spans="1:17" s="27" customFormat="1" ht="24.95" customHeight="1" x14ac:dyDescent="0.25">
      <c r="A32" s="17">
        <f t="shared" si="5"/>
        <v>20</v>
      </c>
      <c r="B32" s="33" t="s">
        <v>22</v>
      </c>
      <c r="C32" s="19" t="s">
        <v>62</v>
      </c>
      <c r="D32" s="23">
        <v>430</v>
      </c>
      <c r="E32" s="22"/>
      <c r="F32" s="28"/>
      <c r="G32" s="23">
        <f t="shared" si="1"/>
        <v>430</v>
      </c>
      <c r="H32" s="23">
        <f t="shared" si="4"/>
        <v>54</v>
      </c>
      <c r="I32" s="23"/>
      <c r="J32" s="23">
        <f>ROUND(H32-I32,1)</f>
        <v>54</v>
      </c>
      <c r="K32" s="23"/>
      <c r="L32" s="34"/>
      <c r="M32" s="39"/>
      <c r="N32" s="39"/>
    </row>
    <row r="33" spans="1:14" s="27" customFormat="1" ht="24.95" customHeight="1" x14ac:dyDescent="0.25">
      <c r="A33" s="17">
        <f t="shared" si="5"/>
        <v>21</v>
      </c>
      <c r="B33" s="33" t="s">
        <v>63</v>
      </c>
      <c r="C33" s="19" t="s">
        <v>64</v>
      </c>
      <c r="D33" s="23">
        <v>430</v>
      </c>
      <c r="E33" s="22"/>
      <c r="F33" s="22"/>
      <c r="G33" s="23">
        <f t="shared" si="1"/>
        <v>430</v>
      </c>
      <c r="H33" s="23">
        <f t="shared" si="4"/>
        <v>54</v>
      </c>
      <c r="I33" s="23"/>
      <c r="J33" s="23">
        <f t="shared" si="2"/>
        <v>54</v>
      </c>
      <c r="K33" s="23"/>
      <c r="L33" s="34"/>
    </row>
    <row r="34" spans="1:14" s="27" customFormat="1" ht="24.95" customHeight="1" x14ac:dyDescent="0.25">
      <c r="A34" s="17">
        <f t="shared" si="5"/>
        <v>22</v>
      </c>
      <c r="B34" s="33" t="s">
        <v>28</v>
      </c>
      <c r="C34" s="19" t="s">
        <v>65</v>
      </c>
      <c r="D34" s="23">
        <v>430</v>
      </c>
      <c r="E34" s="22"/>
      <c r="F34" s="22"/>
      <c r="G34" s="23">
        <f t="shared" si="1"/>
        <v>430</v>
      </c>
      <c r="H34" s="23">
        <f t="shared" si="4"/>
        <v>54</v>
      </c>
      <c r="I34" s="23"/>
      <c r="J34" s="23">
        <f t="shared" si="2"/>
        <v>54</v>
      </c>
      <c r="K34" s="23"/>
      <c r="L34" s="34"/>
    </row>
    <row r="35" spans="1:14" s="27" customFormat="1" ht="24.95" customHeight="1" x14ac:dyDescent="0.25">
      <c r="A35" s="17">
        <f t="shared" si="5"/>
        <v>23</v>
      </c>
      <c r="B35" s="33" t="s">
        <v>66</v>
      </c>
      <c r="C35" s="19" t="s">
        <v>67</v>
      </c>
      <c r="D35" s="23">
        <v>430</v>
      </c>
      <c r="E35" s="22"/>
      <c r="F35" s="22"/>
      <c r="G35" s="23">
        <f t="shared" si="1"/>
        <v>430</v>
      </c>
      <c r="H35" s="23">
        <f t="shared" si="4"/>
        <v>54</v>
      </c>
      <c r="I35" s="23"/>
      <c r="J35" s="23">
        <f t="shared" si="2"/>
        <v>54</v>
      </c>
      <c r="K35" s="23"/>
      <c r="L35" s="34"/>
    </row>
    <row r="36" spans="1:14" s="27" customFormat="1" ht="24.95" customHeight="1" x14ac:dyDescent="0.25">
      <c r="A36" s="17">
        <f t="shared" si="5"/>
        <v>24</v>
      </c>
      <c r="B36" s="33" t="s">
        <v>68</v>
      </c>
      <c r="C36" s="19" t="s">
        <v>69</v>
      </c>
      <c r="D36" s="23">
        <v>430</v>
      </c>
      <c r="E36" s="22">
        <v>22</v>
      </c>
      <c r="F36" s="22"/>
      <c r="G36" s="23">
        <f t="shared" si="1"/>
        <v>430</v>
      </c>
      <c r="H36" s="23">
        <f t="shared" si="4"/>
        <v>54</v>
      </c>
      <c r="I36" s="23"/>
      <c r="J36" s="23">
        <f t="shared" si="2"/>
        <v>54</v>
      </c>
      <c r="K36" s="23"/>
      <c r="L36" s="34" t="s">
        <v>70</v>
      </c>
    </row>
    <row r="37" spans="1:14" s="27" customFormat="1" ht="24.95" customHeight="1" x14ac:dyDescent="0.25">
      <c r="A37" s="17">
        <f t="shared" si="5"/>
        <v>25</v>
      </c>
      <c r="B37" s="33" t="s">
        <v>71</v>
      </c>
      <c r="C37" s="19" t="s">
        <v>72</v>
      </c>
      <c r="D37" s="23">
        <v>430</v>
      </c>
      <c r="E37" s="22"/>
      <c r="F37" s="22"/>
      <c r="G37" s="23">
        <f t="shared" si="1"/>
        <v>430</v>
      </c>
      <c r="H37" s="23">
        <f t="shared" si="4"/>
        <v>54</v>
      </c>
      <c r="I37" s="23"/>
      <c r="J37" s="23">
        <f t="shared" si="2"/>
        <v>54</v>
      </c>
      <c r="K37" s="23"/>
      <c r="L37" s="34"/>
    </row>
    <row r="38" spans="1:14" s="27" customFormat="1" ht="30" customHeight="1" x14ac:dyDescent="0.25">
      <c r="A38" s="17">
        <f t="shared" si="5"/>
        <v>26</v>
      </c>
      <c r="B38" s="33" t="s">
        <v>73</v>
      </c>
      <c r="C38" s="19" t="s">
        <v>46</v>
      </c>
      <c r="D38" s="23">
        <v>430</v>
      </c>
      <c r="E38" s="22"/>
      <c r="F38" s="28"/>
      <c r="G38" s="23">
        <f t="shared" si="1"/>
        <v>430</v>
      </c>
      <c r="H38" s="23">
        <f t="shared" si="4"/>
        <v>54</v>
      </c>
      <c r="I38" s="23"/>
      <c r="J38" s="23">
        <f t="shared" si="2"/>
        <v>54</v>
      </c>
      <c r="K38" s="23"/>
      <c r="L38" s="34"/>
    </row>
    <row r="39" spans="1:14" s="27" customFormat="1" ht="24.95" customHeight="1" x14ac:dyDescent="0.25">
      <c r="A39" s="17">
        <f t="shared" si="5"/>
        <v>27</v>
      </c>
      <c r="B39" s="33" t="s">
        <v>74</v>
      </c>
      <c r="C39" s="19" t="s">
        <v>75</v>
      </c>
      <c r="D39" s="23">
        <v>629</v>
      </c>
      <c r="E39" s="22"/>
      <c r="F39" s="22"/>
      <c r="G39" s="23">
        <f t="shared" si="1"/>
        <v>629</v>
      </c>
      <c r="H39" s="23">
        <f>ROUND(120/2.35,0)</f>
        <v>51</v>
      </c>
      <c r="I39" s="23"/>
      <c r="J39" s="23">
        <f>ROUND(H39-I39,1)</f>
        <v>51</v>
      </c>
      <c r="K39" s="23"/>
      <c r="L39" s="38"/>
    </row>
    <row r="40" spans="1:14" s="27" customFormat="1" ht="24.95" customHeight="1" x14ac:dyDescent="0.25">
      <c r="A40" s="17">
        <f t="shared" si="5"/>
        <v>28</v>
      </c>
      <c r="B40" s="40" t="s">
        <v>76</v>
      </c>
      <c r="C40" s="19" t="s">
        <v>77</v>
      </c>
      <c r="D40" s="23">
        <v>450</v>
      </c>
      <c r="E40" s="22">
        <v>22</v>
      </c>
      <c r="F40" s="22"/>
      <c r="G40" s="23">
        <f t="shared" si="1"/>
        <v>450</v>
      </c>
      <c r="H40" s="23">
        <f>ROUND(160/2.84,0)</f>
        <v>56</v>
      </c>
      <c r="I40" s="23"/>
      <c r="J40" s="23">
        <f t="shared" si="2"/>
        <v>56</v>
      </c>
      <c r="K40" s="23"/>
      <c r="L40" s="37" t="s">
        <v>78</v>
      </c>
      <c r="M40" s="302"/>
      <c r="N40" s="303"/>
    </row>
    <row r="41" spans="1:14" s="27" customFormat="1" ht="24.95" customHeight="1" x14ac:dyDescent="0.25">
      <c r="A41" s="17">
        <f t="shared" si="5"/>
        <v>29</v>
      </c>
      <c r="B41" s="40" t="s">
        <v>79</v>
      </c>
      <c r="C41" s="42" t="s">
        <v>80</v>
      </c>
      <c r="D41" s="23">
        <v>629</v>
      </c>
      <c r="E41" s="22"/>
      <c r="F41" s="22"/>
      <c r="G41" s="23">
        <f t="shared" si="1"/>
        <v>629</v>
      </c>
      <c r="H41" s="23">
        <f>ROUND(120/2.35,0)</f>
        <v>51</v>
      </c>
      <c r="I41" s="23"/>
      <c r="J41" s="23">
        <f t="shared" si="2"/>
        <v>51</v>
      </c>
      <c r="K41" s="23"/>
      <c r="L41" s="37"/>
      <c r="M41" s="43"/>
      <c r="N41" s="25"/>
    </row>
    <row r="42" spans="1:14" s="27" customFormat="1" ht="30" customHeight="1" x14ac:dyDescent="0.25">
      <c r="A42" s="17">
        <f t="shared" si="5"/>
        <v>30</v>
      </c>
      <c r="B42" s="40" t="s">
        <v>81</v>
      </c>
      <c r="C42" s="42" t="s">
        <v>82</v>
      </c>
      <c r="D42" s="44">
        <f>430</f>
        <v>430</v>
      </c>
      <c r="E42" s="28"/>
      <c r="F42" s="28"/>
      <c r="G42" s="23">
        <f t="shared" si="1"/>
        <v>430</v>
      </c>
      <c r="H42" s="23">
        <f>ROUND(160/2.98,0)</f>
        <v>54</v>
      </c>
      <c r="I42" s="23"/>
      <c r="J42" s="23">
        <f t="shared" si="2"/>
        <v>54</v>
      </c>
      <c r="K42" s="23"/>
      <c r="L42" s="45"/>
      <c r="M42" s="43"/>
      <c r="N42" s="25"/>
    </row>
    <row r="43" spans="1:14" s="27" customFormat="1" ht="30" customHeight="1" x14ac:dyDescent="0.25">
      <c r="A43" s="17">
        <f t="shared" si="5"/>
        <v>31</v>
      </c>
      <c r="B43" s="40" t="s">
        <v>83</v>
      </c>
      <c r="C43" s="42" t="s">
        <v>75</v>
      </c>
      <c r="D43" s="44">
        <v>430</v>
      </c>
      <c r="E43" s="28"/>
      <c r="F43" s="28">
        <f>(D43*0.3)*4/44</f>
        <v>11.727272727272727</v>
      </c>
      <c r="G43" s="23">
        <f t="shared" si="1"/>
        <v>418.3</v>
      </c>
      <c r="H43" s="23">
        <f>ROUND(160/2.98,0)</f>
        <v>54</v>
      </c>
      <c r="I43" s="20"/>
      <c r="J43" s="23">
        <f t="shared" si="2"/>
        <v>54</v>
      </c>
      <c r="K43" s="23"/>
      <c r="L43" s="45" t="s">
        <v>84</v>
      </c>
      <c r="M43" s="43"/>
      <c r="N43" s="25"/>
    </row>
    <row r="44" spans="1:14" s="27" customFormat="1" ht="20.100000000000001" customHeight="1" x14ac:dyDescent="0.25">
      <c r="A44" s="11" t="s">
        <v>85</v>
      </c>
      <c r="B44" s="12" t="s">
        <v>86</v>
      </c>
      <c r="C44" s="46"/>
      <c r="D44" s="47"/>
      <c r="E44" s="47"/>
      <c r="F44" s="47"/>
      <c r="G44" s="47"/>
      <c r="H44" s="47"/>
      <c r="I44" s="47"/>
      <c r="J44" s="47"/>
      <c r="K44" s="47"/>
      <c r="L44" s="48"/>
    </row>
    <row r="45" spans="1:14" s="27" customFormat="1" ht="30" customHeight="1" x14ac:dyDescent="0.25">
      <c r="A45" s="49">
        <v>1</v>
      </c>
      <c r="B45" s="50" t="s">
        <v>87</v>
      </c>
      <c r="C45" s="51" t="s">
        <v>88</v>
      </c>
      <c r="D45" s="23">
        <v>450</v>
      </c>
      <c r="E45" s="22">
        <f>D45*0.3</f>
        <v>135</v>
      </c>
      <c r="F45" s="23"/>
      <c r="G45" s="23">
        <f t="shared" si="1"/>
        <v>450</v>
      </c>
      <c r="H45" s="23">
        <f t="shared" ref="H45:H60" si="7">ROUND(160/2.84,0)</f>
        <v>56</v>
      </c>
      <c r="I45" s="23"/>
      <c r="J45" s="23">
        <f t="shared" si="2"/>
        <v>56</v>
      </c>
      <c r="K45" s="23"/>
      <c r="L45" s="24" t="s">
        <v>89</v>
      </c>
    </row>
    <row r="46" spans="1:14" s="27" customFormat="1" ht="24.95" customHeight="1" x14ac:dyDescent="0.25">
      <c r="A46" s="49">
        <v>2</v>
      </c>
      <c r="B46" s="50" t="s">
        <v>90</v>
      </c>
      <c r="C46" s="51" t="s">
        <v>91</v>
      </c>
      <c r="D46" s="23">
        <v>450</v>
      </c>
      <c r="E46" s="22">
        <f>D46*0.2</f>
        <v>90</v>
      </c>
      <c r="F46" s="23"/>
      <c r="G46" s="23">
        <f t="shared" si="1"/>
        <v>450</v>
      </c>
      <c r="H46" s="23">
        <f t="shared" si="7"/>
        <v>56</v>
      </c>
      <c r="I46" s="23"/>
      <c r="J46" s="23">
        <f t="shared" si="2"/>
        <v>56</v>
      </c>
      <c r="K46" s="23"/>
      <c r="L46" s="24" t="s">
        <v>24</v>
      </c>
    </row>
    <row r="47" spans="1:14" s="6" customFormat="1" ht="29.25" customHeight="1" x14ac:dyDescent="0.25">
      <c r="A47" s="49">
        <v>3</v>
      </c>
      <c r="B47" s="50" t="s">
        <v>92</v>
      </c>
      <c r="C47" s="52" t="s">
        <v>93</v>
      </c>
      <c r="D47" s="23">
        <v>450</v>
      </c>
      <c r="E47" s="28">
        <f>D47*0.15</f>
        <v>67.5</v>
      </c>
      <c r="F47" s="23"/>
      <c r="G47" s="23">
        <f>ROUND(D47-F47,1)</f>
        <v>450</v>
      </c>
      <c r="H47" s="23">
        <f t="shared" si="7"/>
        <v>56</v>
      </c>
      <c r="I47" s="23"/>
      <c r="J47" s="23">
        <f>ROUND(H47-I47,1)</f>
        <v>56</v>
      </c>
      <c r="K47" s="23"/>
      <c r="L47" s="34" t="s">
        <v>94</v>
      </c>
    </row>
    <row r="48" spans="1:14" s="27" customFormat="1" ht="30" customHeight="1" x14ac:dyDescent="0.25">
      <c r="A48" s="49">
        <v>4</v>
      </c>
      <c r="B48" s="53" t="s">
        <v>95</v>
      </c>
      <c r="C48" s="52" t="s">
        <v>96</v>
      </c>
      <c r="D48" s="23">
        <v>450</v>
      </c>
      <c r="E48" s="22">
        <f>22+(D48*0.15)</f>
        <v>89.5</v>
      </c>
      <c r="F48" s="23"/>
      <c r="G48" s="23">
        <f>ROUND(D48-F48,1)</f>
        <v>450</v>
      </c>
      <c r="H48" s="23">
        <f t="shared" si="7"/>
        <v>56</v>
      </c>
      <c r="I48" s="23"/>
      <c r="J48" s="23">
        <f>ROUND(H48-I48,1)</f>
        <v>56</v>
      </c>
      <c r="K48" s="23"/>
      <c r="L48" s="54" t="s">
        <v>97</v>
      </c>
    </row>
    <row r="49" spans="1:12" s="27" customFormat="1" ht="30" customHeight="1" x14ac:dyDescent="0.25">
      <c r="A49" s="49">
        <v>5</v>
      </c>
      <c r="B49" s="50" t="s">
        <v>98</v>
      </c>
      <c r="C49" s="51" t="s">
        <v>99</v>
      </c>
      <c r="D49" s="23">
        <v>450</v>
      </c>
      <c r="E49" s="28"/>
      <c r="F49" s="23"/>
      <c r="G49" s="23">
        <f>ROUND(D49-F49,1)</f>
        <v>450</v>
      </c>
      <c r="H49" s="23">
        <f>ROUND(160/2.84,0)</f>
        <v>56</v>
      </c>
      <c r="I49" s="23"/>
      <c r="J49" s="23">
        <f>ROUND(H49-I49,1)</f>
        <v>56</v>
      </c>
      <c r="K49" s="23"/>
      <c r="L49" s="54"/>
    </row>
    <row r="50" spans="1:12" s="27" customFormat="1" ht="79.5" customHeight="1" x14ac:dyDescent="0.25">
      <c r="A50" s="49">
        <v>6</v>
      </c>
      <c r="B50" s="50" t="s">
        <v>100</v>
      </c>
      <c r="C50" s="51" t="s">
        <v>93</v>
      </c>
      <c r="D50" s="23">
        <v>450</v>
      </c>
      <c r="E50" s="23"/>
      <c r="F50" s="20">
        <f>(D50*2/32)+(D50*0.15*23/32)</f>
        <v>76.640625</v>
      </c>
      <c r="G50" s="23">
        <f t="shared" si="1"/>
        <v>373.4</v>
      </c>
      <c r="H50" s="23">
        <f t="shared" si="7"/>
        <v>56</v>
      </c>
      <c r="I50" s="23"/>
      <c r="J50" s="23">
        <f t="shared" si="2"/>
        <v>56</v>
      </c>
      <c r="K50" s="23"/>
      <c r="L50" s="34" t="s">
        <v>101</v>
      </c>
    </row>
    <row r="51" spans="1:12" s="27" customFormat="1" ht="24.95" customHeight="1" x14ac:dyDescent="0.25">
      <c r="A51" s="49">
        <v>7</v>
      </c>
      <c r="B51" s="50" t="s">
        <v>102</v>
      </c>
      <c r="C51" s="51" t="s">
        <v>103</v>
      </c>
      <c r="D51" s="23">
        <v>450</v>
      </c>
      <c r="E51" s="23"/>
      <c r="F51" s="23"/>
      <c r="G51" s="23">
        <f t="shared" si="1"/>
        <v>450</v>
      </c>
      <c r="H51" s="23">
        <f t="shared" si="7"/>
        <v>56</v>
      </c>
      <c r="I51" s="23"/>
      <c r="J51" s="23">
        <f t="shared" si="2"/>
        <v>56</v>
      </c>
      <c r="K51" s="23"/>
      <c r="L51" s="35"/>
    </row>
    <row r="52" spans="1:12" s="27" customFormat="1" ht="24.95" customHeight="1" x14ac:dyDescent="0.25">
      <c r="A52" s="49">
        <v>8</v>
      </c>
      <c r="B52" s="50" t="s">
        <v>104</v>
      </c>
      <c r="C52" s="51" t="s">
        <v>105</v>
      </c>
      <c r="D52" s="23">
        <v>450</v>
      </c>
      <c r="E52" s="23"/>
      <c r="F52" s="23"/>
      <c r="G52" s="23">
        <f t="shared" si="1"/>
        <v>450</v>
      </c>
      <c r="H52" s="23">
        <f t="shared" si="7"/>
        <v>56</v>
      </c>
      <c r="I52" s="23"/>
      <c r="J52" s="23">
        <f t="shared" si="2"/>
        <v>56</v>
      </c>
      <c r="K52" s="23"/>
      <c r="L52" s="35"/>
    </row>
    <row r="53" spans="1:12" s="27" customFormat="1" ht="24.95" customHeight="1" x14ac:dyDescent="0.25">
      <c r="A53" s="49">
        <v>9</v>
      </c>
      <c r="B53" s="50" t="s">
        <v>106</v>
      </c>
      <c r="C53" s="51" t="s">
        <v>107</v>
      </c>
      <c r="D53" s="23">
        <v>450</v>
      </c>
      <c r="E53" s="23"/>
      <c r="F53" s="23"/>
      <c r="G53" s="23">
        <f t="shared" si="1"/>
        <v>450</v>
      </c>
      <c r="H53" s="23">
        <f t="shared" si="7"/>
        <v>56</v>
      </c>
      <c r="I53" s="23"/>
      <c r="J53" s="23">
        <f t="shared" si="2"/>
        <v>56</v>
      </c>
      <c r="K53" s="23"/>
      <c r="L53" s="55"/>
    </row>
    <row r="54" spans="1:12" s="27" customFormat="1" ht="64.5" customHeight="1" x14ac:dyDescent="0.25">
      <c r="A54" s="49">
        <v>10</v>
      </c>
      <c r="B54" s="50" t="s">
        <v>108</v>
      </c>
      <c r="C54" s="51" t="s">
        <v>109</v>
      </c>
      <c r="D54" s="23">
        <v>450</v>
      </c>
      <c r="E54" s="23"/>
      <c r="F54" s="23"/>
      <c r="G54" s="23">
        <f t="shared" si="1"/>
        <v>450</v>
      </c>
      <c r="H54" s="23">
        <f t="shared" si="7"/>
        <v>56</v>
      </c>
      <c r="I54" s="23"/>
      <c r="J54" s="23">
        <f t="shared" si="2"/>
        <v>56</v>
      </c>
      <c r="K54" s="23">
        <v>28</v>
      </c>
      <c r="L54" s="37" t="s">
        <v>110</v>
      </c>
    </row>
    <row r="55" spans="1:12" s="27" customFormat="1" ht="24.95" customHeight="1" x14ac:dyDescent="0.25">
      <c r="A55" s="49">
        <v>11</v>
      </c>
      <c r="B55" s="50" t="s">
        <v>19</v>
      </c>
      <c r="C55" s="51" t="s">
        <v>111</v>
      </c>
      <c r="D55" s="23">
        <v>450</v>
      </c>
      <c r="E55" s="23"/>
      <c r="F55" s="23"/>
      <c r="G55" s="23">
        <f t="shared" si="1"/>
        <v>450</v>
      </c>
      <c r="H55" s="23">
        <f t="shared" si="7"/>
        <v>56</v>
      </c>
      <c r="I55" s="23"/>
      <c r="J55" s="23">
        <f t="shared" si="2"/>
        <v>56</v>
      </c>
      <c r="K55" s="23"/>
      <c r="L55" s="35"/>
    </row>
    <row r="56" spans="1:12" s="27" customFormat="1" ht="24.95" customHeight="1" x14ac:dyDescent="0.25">
      <c r="A56" s="49">
        <v>12</v>
      </c>
      <c r="B56" s="50" t="s">
        <v>112</v>
      </c>
      <c r="C56" s="51" t="s">
        <v>113</v>
      </c>
      <c r="D56" s="23">
        <v>450</v>
      </c>
      <c r="E56" s="22">
        <v>22</v>
      </c>
      <c r="F56" s="23"/>
      <c r="G56" s="23">
        <f t="shared" si="1"/>
        <v>450</v>
      </c>
      <c r="H56" s="23">
        <f t="shared" si="7"/>
        <v>56</v>
      </c>
      <c r="I56" s="23"/>
      <c r="J56" s="23">
        <f t="shared" si="2"/>
        <v>56</v>
      </c>
      <c r="K56" s="23"/>
      <c r="L56" s="24" t="s">
        <v>70</v>
      </c>
    </row>
    <row r="57" spans="1:12" s="27" customFormat="1" ht="24.95" customHeight="1" x14ac:dyDescent="0.25">
      <c r="A57" s="49">
        <v>13</v>
      </c>
      <c r="B57" s="50" t="s">
        <v>114</v>
      </c>
      <c r="C57" s="52" t="s">
        <v>115</v>
      </c>
      <c r="D57" s="23">
        <v>450</v>
      </c>
      <c r="E57" s="23"/>
      <c r="F57" s="23"/>
      <c r="G57" s="23">
        <f t="shared" si="1"/>
        <v>450</v>
      </c>
      <c r="H57" s="23">
        <f t="shared" si="7"/>
        <v>56</v>
      </c>
      <c r="I57" s="23"/>
      <c r="J57" s="23">
        <f t="shared" si="2"/>
        <v>56</v>
      </c>
      <c r="K57" s="23"/>
      <c r="L57" s="54"/>
    </row>
    <row r="58" spans="1:12" s="6" customFormat="1" ht="24.95" customHeight="1" x14ac:dyDescent="0.25">
      <c r="A58" s="49">
        <v>14</v>
      </c>
      <c r="B58" s="50" t="s">
        <v>116</v>
      </c>
      <c r="C58" s="52" t="s">
        <v>117</v>
      </c>
      <c r="D58" s="23">
        <v>450</v>
      </c>
      <c r="E58" s="23"/>
      <c r="F58" s="20"/>
      <c r="G58" s="56">
        <f>D58-F58</f>
        <v>450</v>
      </c>
      <c r="H58" s="23">
        <f t="shared" si="7"/>
        <v>56</v>
      </c>
      <c r="I58" s="23"/>
      <c r="J58" s="23">
        <f t="shared" si="2"/>
        <v>56</v>
      </c>
      <c r="K58" s="23"/>
      <c r="L58" s="24"/>
    </row>
    <row r="59" spans="1:12" s="27" customFormat="1" ht="24.95" customHeight="1" x14ac:dyDescent="0.25">
      <c r="A59" s="49">
        <v>15</v>
      </c>
      <c r="B59" s="50" t="s">
        <v>118</v>
      </c>
      <c r="C59" s="52" t="s">
        <v>119</v>
      </c>
      <c r="D59" s="23">
        <v>450</v>
      </c>
      <c r="E59" s="23"/>
      <c r="F59" s="23"/>
      <c r="G59" s="23">
        <f t="shared" si="1"/>
        <v>450</v>
      </c>
      <c r="H59" s="23">
        <f t="shared" si="7"/>
        <v>56</v>
      </c>
      <c r="I59" s="23"/>
      <c r="J59" s="23">
        <f t="shared" si="2"/>
        <v>56</v>
      </c>
      <c r="K59" s="23"/>
      <c r="L59" s="35"/>
    </row>
    <row r="60" spans="1:12" s="58" customFormat="1" ht="24.95" customHeight="1" x14ac:dyDescent="0.25">
      <c r="A60" s="49">
        <v>16</v>
      </c>
      <c r="B60" s="50" t="s">
        <v>104</v>
      </c>
      <c r="C60" s="52" t="s">
        <v>120</v>
      </c>
      <c r="D60" s="23">
        <v>450</v>
      </c>
      <c r="E60" s="23"/>
      <c r="F60" s="23"/>
      <c r="G60" s="23">
        <f t="shared" si="1"/>
        <v>450</v>
      </c>
      <c r="H60" s="23">
        <f t="shared" si="7"/>
        <v>56</v>
      </c>
      <c r="I60" s="23"/>
      <c r="J60" s="23">
        <f t="shared" si="2"/>
        <v>56</v>
      </c>
      <c r="K60" s="23"/>
      <c r="L60" s="57"/>
    </row>
    <row r="61" spans="1:12" s="58" customFormat="1" ht="20.100000000000001" customHeight="1" x14ac:dyDescent="0.25">
      <c r="A61" s="59" t="s">
        <v>121</v>
      </c>
      <c r="B61" s="60" t="s">
        <v>122</v>
      </c>
      <c r="C61" s="61"/>
      <c r="D61" s="14"/>
      <c r="E61" s="14"/>
      <c r="F61" s="14"/>
      <c r="G61" s="14"/>
      <c r="H61" s="14"/>
      <c r="I61" s="14"/>
      <c r="J61" s="14"/>
      <c r="K61" s="14"/>
      <c r="L61" s="62"/>
    </row>
    <row r="62" spans="1:12" s="66" customFormat="1" ht="24.95" customHeight="1" x14ac:dyDescent="0.25">
      <c r="A62" s="17">
        <v>1</v>
      </c>
      <c r="B62" s="63" t="s">
        <v>123</v>
      </c>
      <c r="C62" s="64" t="s">
        <v>124</v>
      </c>
      <c r="D62" s="23">
        <v>430</v>
      </c>
      <c r="E62" s="23">
        <f>D62*0.2</f>
        <v>86</v>
      </c>
      <c r="F62" s="23"/>
      <c r="G62" s="23">
        <f t="shared" si="1"/>
        <v>430</v>
      </c>
      <c r="H62" s="23">
        <f>ROUND(160/2.98,0)</f>
        <v>54</v>
      </c>
      <c r="I62" s="23"/>
      <c r="J62" s="23">
        <f t="shared" si="2"/>
        <v>54</v>
      </c>
      <c r="K62" s="23"/>
      <c r="L62" s="65" t="s">
        <v>24</v>
      </c>
    </row>
    <row r="63" spans="1:12" s="27" customFormat="1" ht="55.5" customHeight="1" x14ac:dyDescent="0.25">
      <c r="A63" s="17">
        <v>2</v>
      </c>
      <c r="B63" s="67" t="s">
        <v>125</v>
      </c>
      <c r="C63" s="64" t="s">
        <v>126</v>
      </c>
      <c r="D63" s="23">
        <v>430</v>
      </c>
      <c r="E63" s="20">
        <f>(D63*0.15*40/44)+(D63*0.2*4/44)</f>
        <v>66.454545454545453</v>
      </c>
      <c r="F63" s="23"/>
      <c r="G63" s="23">
        <f>ROUND(D63-F63,1)</f>
        <v>430</v>
      </c>
      <c r="H63" s="23">
        <f t="shared" ref="H63:H83" si="8">ROUND(160/2.98,0)</f>
        <v>54</v>
      </c>
      <c r="I63" s="23"/>
      <c r="J63" s="23">
        <f>ROUND(H63-I63,1)</f>
        <v>54</v>
      </c>
      <c r="K63" s="23"/>
      <c r="L63" s="24" t="s">
        <v>127</v>
      </c>
    </row>
    <row r="64" spans="1:12" s="27" customFormat="1" ht="24.95" customHeight="1" x14ac:dyDescent="0.25">
      <c r="A64" s="17">
        <v>3</v>
      </c>
      <c r="B64" s="68" t="s">
        <v>128</v>
      </c>
      <c r="C64" s="69" t="s">
        <v>129</v>
      </c>
      <c r="D64" s="23">
        <v>430</v>
      </c>
      <c r="E64" s="23">
        <f>D64*0.15</f>
        <v>64.5</v>
      </c>
      <c r="F64" s="23"/>
      <c r="G64" s="23">
        <f>ROUND(D64-F64,1)</f>
        <v>430</v>
      </c>
      <c r="H64" s="23">
        <f t="shared" si="8"/>
        <v>54</v>
      </c>
      <c r="I64" s="23"/>
      <c r="J64" s="23">
        <f>ROUND(H64-I64,1)</f>
        <v>54</v>
      </c>
      <c r="K64" s="23"/>
      <c r="L64" s="24" t="s">
        <v>94</v>
      </c>
    </row>
    <row r="65" spans="1:14" s="27" customFormat="1" ht="33.75" customHeight="1" x14ac:dyDescent="0.25">
      <c r="A65" s="17">
        <v>4</v>
      </c>
      <c r="B65" s="68" t="s">
        <v>130</v>
      </c>
      <c r="C65" s="69" t="s">
        <v>131</v>
      </c>
      <c r="D65" s="23">
        <v>430</v>
      </c>
      <c r="E65" s="20">
        <f>D65*4/44</f>
        <v>39.090909090909093</v>
      </c>
      <c r="F65" s="23"/>
      <c r="G65" s="23">
        <f>ROUND(D65-F65,1)</f>
        <v>430</v>
      </c>
      <c r="H65" s="23">
        <f t="shared" si="8"/>
        <v>54</v>
      </c>
      <c r="I65" s="23"/>
      <c r="J65" s="23">
        <f>ROUND(H65-I65,1)</f>
        <v>54</v>
      </c>
      <c r="K65" s="23"/>
      <c r="L65" s="24" t="s">
        <v>132</v>
      </c>
    </row>
    <row r="66" spans="1:14" s="27" customFormat="1" ht="34.5" customHeight="1" x14ac:dyDescent="0.25">
      <c r="A66" s="17">
        <v>5</v>
      </c>
      <c r="B66" s="68" t="s">
        <v>133</v>
      </c>
      <c r="C66" s="69" t="s">
        <v>134</v>
      </c>
      <c r="D66" s="23">
        <v>430</v>
      </c>
      <c r="E66" s="20">
        <f>D66*4/44</f>
        <v>39.090909090909093</v>
      </c>
      <c r="F66" s="23"/>
      <c r="G66" s="23">
        <f>ROUND(D66-F66,1)</f>
        <v>430</v>
      </c>
      <c r="H66" s="23">
        <f t="shared" si="8"/>
        <v>54</v>
      </c>
      <c r="I66" s="23"/>
      <c r="J66" s="23">
        <f>ROUND(H66-I66,1)</f>
        <v>54</v>
      </c>
      <c r="K66" s="23"/>
      <c r="L66" s="34" t="s">
        <v>135</v>
      </c>
    </row>
    <row r="67" spans="1:14" s="27" customFormat="1" ht="30" customHeight="1" x14ac:dyDescent="0.25">
      <c r="A67" s="17">
        <v>6</v>
      </c>
      <c r="B67" s="68" t="s">
        <v>128</v>
      </c>
      <c r="C67" s="69" t="s">
        <v>136</v>
      </c>
      <c r="D67" s="23">
        <v>430</v>
      </c>
      <c r="E67" s="20">
        <f>D67*0.15*40/44</f>
        <v>58.636363636363633</v>
      </c>
      <c r="F67" s="23"/>
      <c r="G67" s="23">
        <f>ROUND(D67-F67,1)</f>
        <v>430</v>
      </c>
      <c r="H67" s="23">
        <f t="shared" si="8"/>
        <v>54</v>
      </c>
      <c r="I67" s="23"/>
      <c r="J67" s="23">
        <f>ROUND(H67-I67,1)</f>
        <v>54</v>
      </c>
      <c r="K67" s="23"/>
      <c r="L67" s="70" t="s">
        <v>137</v>
      </c>
    </row>
    <row r="68" spans="1:14" s="27" customFormat="1" ht="24.95" customHeight="1" x14ac:dyDescent="0.25">
      <c r="A68" s="17">
        <v>7</v>
      </c>
      <c r="B68" s="68" t="s">
        <v>138</v>
      </c>
      <c r="C68" s="69" t="s">
        <v>139</v>
      </c>
      <c r="D68" s="23">
        <v>430</v>
      </c>
      <c r="E68" s="23"/>
      <c r="F68" s="23"/>
      <c r="G68" s="23">
        <f t="shared" si="1"/>
        <v>430</v>
      </c>
      <c r="H68" s="23">
        <f t="shared" si="8"/>
        <v>54</v>
      </c>
      <c r="I68" s="23"/>
      <c r="J68" s="23">
        <f t="shared" si="2"/>
        <v>54</v>
      </c>
      <c r="K68" s="23"/>
      <c r="L68" s="71"/>
    </row>
    <row r="69" spans="1:14" s="27" customFormat="1" ht="24.95" customHeight="1" x14ac:dyDescent="0.25">
      <c r="A69" s="17">
        <v>8</v>
      </c>
      <c r="B69" s="67" t="s">
        <v>140</v>
      </c>
      <c r="C69" s="72" t="s">
        <v>141</v>
      </c>
      <c r="D69" s="23">
        <v>430</v>
      </c>
      <c r="E69" s="23"/>
      <c r="F69" s="23"/>
      <c r="G69" s="23">
        <f t="shared" si="1"/>
        <v>430</v>
      </c>
      <c r="H69" s="23">
        <f t="shared" si="8"/>
        <v>54</v>
      </c>
      <c r="I69" s="23"/>
      <c r="J69" s="23">
        <f t="shared" si="2"/>
        <v>54</v>
      </c>
      <c r="K69" s="23"/>
      <c r="L69" s="71"/>
    </row>
    <row r="70" spans="1:14" s="27" customFormat="1" ht="24.95" customHeight="1" x14ac:dyDescent="0.25">
      <c r="A70" s="17">
        <v>9</v>
      </c>
      <c r="B70" s="68" t="s">
        <v>142</v>
      </c>
      <c r="C70" s="69" t="s">
        <v>109</v>
      </c>
      <c r="D70" s="23">
        <v>430</v>
      </c>
      <c r="E70" s="23"/>
      <c r="F70" s="23"/>
      <c r="G70" s="23">
        <f t="shared" si="1"/>
        <v>430</v>
      </c>
      <c r="H70" s="23">
        <f t="shared" si="8"/>
        <v>54</v>
      </c>
      <c r="I70" s="23"/>
      <c r="J70" s="23">
        <f t="shared" si="2"/>
        <v>54</v>
      </c>
      <c r="K70" s="23"/>
      <c r="L70" s="55"/>
    </row>
    <row r="71" spans="1:14" s="27" customFormat="1" ht="24.95" customHeight="1" x14ac:dyDescent="0.25">
      <c r="A71" s="17">
        <v>10</v>
      </c>
      <c r="B71" s="67" t="s">
        <v>143</v>
      </c>
      <c r="C71" s="64" t="s">
        <v>109</v>
      </c>
      <c r="D71" s="23">
        <v>430</v>
      </c>
      <c r="E71" s="23"/>
      <c r="F71" s="23"/>
      <c r="G71" s="23">
        <f t="shared" si="1"/>
        <v>430</v>
      </c>
      <c r="H71" s="23">
        <f t="shared" si="8"/>
        <v>54</v>
      </c>
      <c r="I71" s="23"/>
      <c r="J71" s="23">
        <f t="shared" si="2"/>
        <v>54</v>
      </c>
      <c r="K71" s="23"/>
      <c r="L71" s="24"/>
    </row>
    <row r="72" spans="1:14" s="27" customFormat="1" ht="24.95" customHeight="1" x14ac:dyDescent="0.25">
      <c r="A72" s="17">
        <v>11</v>
      </c>
      <c r="B72" s="68" t="s">
        <v>144</v>
      </c>
      <c r="C72" s="64" t="s">
        <v>145</v>
      </c>
      <c r="D72" s="23">
        <v>430</v>
      </c>
      <c r="E72" s="20"/>
      <c r="F72" s="23"/>
      <c r="G72" s="23">
        <f t="shared" si="1"/>
        <v>430</v>
      </c>
      <c r="H72" s="23">
        <f t="shared" si="8"/>
        <v>54</v>
      </c>
      <c r="I72" s="23"/>
      <c r="J72" s="23">
        <f t="shared" si="2"/>
        <v>54</v>
      </c>
      <c r="K72" s="23"/>
      <c r="L72" s="71"/>
    </row>
    <row r="73" spans="1:14" s="66" customFormat="1" ht="63" customHeight="1" x14ac:dyDescent="0.25">
      <c r="A73" s="17">
        <v>12</v>
      </c>
      <c r="B73" s="63" t="s">
        <v>146</v>
      </c>
      <c r="C73" s="64" t="s">
        <v>147</v>
      </c>
      <c r="D73" s="23">
        <v>430</v>
      </c>
      <c r="E73" s="23"/>
      <c r="F73" s="28">
        <f>(D73*23/32)+(D73*0.15*16/32)</f>
        <v>341.3125</v>
      </c>
      <c r="G73" s="23">
        <f t="shared" si="1"/>
        <v>88.7</v>
      </c>
      <c r="H73" s="23">
        <f t="shared" si="8"/>
        <v>54</v>
      </c>
      <c r="I73" s="23"/>
      <c r="J73" s="23">
        <f t="shared" si="2"/>
        <v>54</v>
      </c>
      <c r="K73" s="23"/>
      <c r="L73" s="73" t="s">
        <v>148</v>
      </c>
      <c r="M73" s="300" t="s">
        <v>149</v>
      </c>
      <c r="N73" s="301"/>
    </row>
    <row r="74" spans="1:14" s="27" customFormat="1" ht="24.95" customHeight="1" x14ac:dyDescent="0.25">
      <c r="A74" s="17">
        <v>13</v>
      </c>
      <c r="B74" s="68" t="s">
        <v>128</v>
      </c>
      <c r="C74" s="69" t="s">
        <v>96</v>
      </c>
      <c r="D74" s="23">
        <v>430</v>
      </c>
      <c r="E74" s="23"/>
      <c r="F74" s="23"/>
      <c r="G74" s="23">
        <f t="shared" si="1"/>
        <v>430</v>
      </c>
      <c r="H74" s="23">
        <f t="shared" si="8"/>
        <v>54</v>
      </c>
      <c r="I74" s="23"/>
      <c r="J74" s="23">
        <f t="shared" si="2"/>
        <v>54</v>
      </c>
      <c r="K74" s="23"/>
      <c r="L74" s="35"/>
    </row>
    <row r="75" spans="1:14" s="27" customFormat="1" ht="24.95" customHeight="1" x14ac:dyDescent="0.25">
      <c r="A75" s="17">
        <v>14</v>
      </c>
      <c r="B75" s="68" t="s">
        <v>150</v>
      </c>
      <c r="C75" s="69" t="s">
        <v>80</v>
      </c>
      <c r="D75" s="23">
        <v>430</v>
      </c>
      <c r="E75" s="23"/>
      <c r="F75" s="23"/>
      <c r="G75" s="23">
        <f t="shared" si="1"/>
        <v>430</v>
      </c>
      <c r="H75" s="23">
        <f t="shared" si="8"/>
        <v>54</v>
      </c>
      <c r="I75" s="23"/>
      <c r="J75" s="23">
        <f t="shared" si="2"/>
        <v>54</v>
      </c>
      <c r="K75" s="23"/>
      <c r="L75" s="24"/>
    </row>
    <row r="76" spans="1:14" s="27" customFormat="1" ht="24.95" customHeight="1" x14ac:dyDescent="0.25">
      <c r="A76" s="17">
        <v>15</v>
      </c>
      <c r="B76" s="68" t="s">
        <v>151</v>
      </c>
      <c r="C76" s="69" t="s">
        <v>152</v>
      </c>
      <c r="D76" s="23">
        <v>430</v>
      </c>
      <c r="E76" s="23">
        <v>22</v>
      </c>
      <c r="F76" s="23"/>
      <c r="G76" s="23">
        <f t="shared" si="1"/>
        <v>430</v>
      </c>
      <c r="H76" s="23">
        <f t="shared" si="8"/>
        <v>54</v>
      </c>
      <c r="I76" s="23"/>
      <c r="J76" s="23">
        <f t="shared" si="2"/>
        <v>54</v>
      </c>
      <c r="K76" s="23"/>
      <c r="L76" s="24" t="s">
        <v>70</v>
      </c>
    </row>
    <row r="77" spans="1:14" s="27" customFormat="1" ht="36" customHeight="1" x14ac:dyDescent="0.25">
      <c r="A77" s="17">
        <v>16</v>
      </c>
      <c r="B77" s="74" t="s">
        <v>153</v>
      </c>
      <c r="C77" s="72" t="s">
        <v>154</v>
      </c>
      <c r="D77" s="23">
        <v>430</v>
      </c>
      <c r="E77" s="23"/>
      <c r="F77" s="23"/>
      <c r="G77" s="23">
        <f t="shared" si="1"/>
        <v>430</v>
      </c>
      <c r="H77" s="23">
        <f t="shared" si="8"/>
        <v>54</v>
      </c>
      <c r="I77" s="23"/>
      <c r="J77" s="23">
        <f t="shared" si="2"/>
        <v>54</v>
      </c>
      <c r="K77" s="23"/>
      <c r="L77" s="35"/>
    </row>
    <row r="78" spans="1:14" s="66" customFormat="1" ht="24.95" customHeight="1" x14ac:dyDescent="0.25">
      <c r="A78" s="17">
        <v>17</v>
      </c>
      <c r="B78" s="63" t="s">
        <v>155</v>
      </c>
      <c r="C78" s="64" t="s">
        <v>156</v>
      </c>
      <c r="D78" s="22">
        <v>430</v>
      </c>
      <c r="E78" s="22"/>
      <c r="F78" s="28"/>
      <c r="G78" s="22">
        <f>ROUND(D78-F78,1)</f>
        <v>430</v>
      </c>
      <c r="H78" s="22">
        <f t="shared" si="8"/>
        <v>54</v>
      </c>
      <c r="I78" s="22"/>
      <c r="J78" s="22">
        <f>ROUND(H78-I78,1)</f>
        <v>54</v>
      </c>
      <c r="K78" s="22"/>
      <c r="L78" s="73"/>
      <c r="M78" s="75"/>
      <c r="N78" s="75"/>
    </row>
    <row r="79" spans="1:14" s="27" customFormat="1" ht="24.95" customHeight="1" x14ac:dyDescent="0.25">
      <c r="A79" s="17">
        <v>18</v>
      </c>
      <c r="B79" s="68" t="s">
        <v>157</v>
      </c>
      <c r="C79" s="69" t="s">
        <v>158</v>
      </c>
      <c r="D79" s="23">
        <v>430</v>
      </c>
      <c r="E79" s="23"/>
      <c r="F79" s="23"/>
      <c r="G79" s="23">
        <f t="shared" ref="G79:G83" si="9">ROUND(D79-F79,1)</f>
        <v>430</v>
      </c>
      <c r="H79" s="23">
        <f t="shared" si="8"/>
        <v>54</v>
      </c>
      <c r="I79" s="23"/>
      <c r="J79" s="23">
        <f t="shared" ref="J79:J112" si="10">ROUND(H79-I79,1)</f>
        <v>54</v>
      </c>
      <c r="K79" s="23"/>
      <c r="L79" s="71"/>
    </row>
    <row r="80" spans="1:14" s="27" customFormat="1" ht="24.95" customHeight="1" x14ac:dyDescent="0.25">
      <c r="A80" s="17">
        <v>19</v>
      </c>
      <c r="B80" s="68" t="s">
        <v>87</v>
      </c>
      <c r="C80" s="69" t="s">
        <v>159</v>
      </c>
      <c r="D80" s="23">
        <v>430</v>
      </c>
      <c r="E80" s="23"/>
      <c r="F80" s="23"/>
      <c r="G80" s="23">
        <f t="shared" si="9"/>
        <v>430</v>
      </c>
      <c r="H80" s="23">
        <f t="shared" si="8"/>
        <v>54</v>
      </c>
      <c r="I80" s="23"/>
      <c r="J80" s="23">
        <f t="shared" si="10"/>
        <v>54</v>
      </c>
      <c r="K80" s="23"/>
      <c r="L80" s="71"/>
    </row>
    <row r="81" spans="1:14" s="66" customFormat="1" ht="24.95" customHeight="1" x14ac:dyDescent="0.25">
      <c r="A81" s="17">
        <v>20</v>
      </c>
      <c r="B81" s="63" t="s">
        <v>160</v>
      </c>
      <c r="C81" s="64" t="s">
        <v>161</v>
      </c>
      <c r="D81" s="23">
        <v>430</v>
      </c>
      <c r="E81" s="23"/>
      <c r="F81" s="23"/>
      <c r="G81" s="23">
        <f t="shared" si="9"/>
        <v>430</v>
      </c>
      <c r="H81" s="23">
        <f t="shared" si="8"/>
        <v>54</v>
      </c>
      <c r="I81" s="23"/>
      <c r="J81" s="23">
        <f t="shared" si="10"/>
        <v>54</v>
      </c>
      <c r="K81" s="23"/>
      <c r="L81" s="76"/>
    </row>
    <row r="82" spans="1:14" s="66" customFormat="1" ht="27.75" customHeight="1" x14ac:dyDescent="0.25">
      <c r="A82" s="17">
        <v>21</v>
      </c>
      <c r="B82" s="63" t="s">
        <v>162</v>
      </c>
      <c r="C82" s="64" t="s">
        <v>163</v>
      </c>
      <c r="D82" s="23">
        <v>430</v>
      </c>
      <c r="E82" s="20"/>
      <c r="F82" s="23"/>
      <c r="G82" s="23">
        <f t="shared" si="9"/>
        <v>430</v>
      </c>
      <c r="H82" s="23">
        <f t="shared" si="8"/>
        <v>54</v>
      </c>
      <c r="I82" s="23"/>
      <c r="J82" s="23">
        <f t="shared" si="10"/>
        <v>54</v>
      </c>
      <c r="K82" s="23"/>
      <c r="L82" s="65"/>
      <c r="M82" s="77"/>
      <c r="N82" s="78"/>
    </row>
    <row r="83" spans="1:14" s="27" customFormat="1" ht="24.95" customHeight="1" x14ac:dyDescent="0.25">
      <c r="A83" s="17">
        <v>22</v>
      </c>
      <c r="B83" s="67" t="s">
        <v>164</v>
      </c>
      <c r="C83" s="72" t="s">
        <v>165</v>
      </c>
      <c r="D83" s="23">
        <v>430</v>
      </c>
      <c r="E83" s="23"/>
      <c r="F83" s="23"/>
      <c r="G83" s="23">
        <f t="shared" si="9"/>
        <v>430</v>
      </c>
      <c r="H83" s="23">
        <f t="shared" si="8"/>
        <v>54</v>
      </c>
      <c r="I83" s="23"/>
      <c r="J83" s="23">
        <f t="shared" si="10"/>
        <v>54</v>
      </c>
      <c r="K83" s="23"/>
      <c r="L83" s="55"/>
    </row>
    <row r="84" spans="1:14" s="66" customFormat="1" ht="35.25" customHeight="1" x14ac:dyDescent="0.25">
      <c r="A84" s="17">
        <v>23</v>
      </c>
      <c r="B84" s="79" t="s">
        <v>166</v>
      </c>
      <c r="C84" s="80" t="s">
        <v>167</v>
      </c>
      <c r="D84" s="81">
        <f>430*27/44</f>
        <v>263.86363636363637</v>
      </c>
      <c r="E84" s="82"/>
      <c r="F84" s="82"/>
      <c r="G84" s="82">
        <f>ROUND(D84-F84,1)</f>
        <v>263.89999999999998</v>
      </c>
      <c r="H84" s="81">
        <f>ROUND(160/2.98,0)*27/44</f>
        <v>33.136363636363633</v>
      </c>
      <c r="I84" s="81"/>
      <c r="J84" s="82">
        <f>ROUND(H84-I84,1)</f>
        <v>33.1</v>
      </c>
      <c r="K84" s="82"/>
      <c r="L84" s="83" t="s">
        <v>168</v>
      </c>
    </row>
    <row r="85" spans="1:14" s="27" customFormat="1" ht="20.100000000000001" customHeight="1" x14ac:dyDescent="0.25">
      <c r="A85" s="59" t="s">
        <v>169</v>
      </c>
      <c r="B85" s="60" t="s">
        <v>170</v>
      </c>
      <c r="C85" s="61"/>
      <c r="D85" s="14"/>
      <c r="E85" s="14"/>
      <c r="F85" s="14"/>
      <c r="G85" s="14"/>
      <c r="H85" s="14"/>
      <c r="I85" s="14"/>
      <c r="J85" s="14"/>
      <c r="K85" s="14"/>
      <c r="L85" s="62"/>
    </row>
    <row r="86" spans="1:14" s="66" customFormat="1" ht="24.95" customHeight="1" x14ac:dyDescent="0.25">
      <c r="A86" s="17">
        <v>1</v>
      </c>
      <c r="B86" s="84" t="s">
        <v>171</v>
      </c>
      <c r="C86" s="85" t="s">
        <v>113</v>
      </c>
      <c r="D86" s="23">
        <v>430</v>
      </c>
      <c r="E86" s="23">
        <f>D86*0.3</f>
        <v>129</v>
      </c>
      <c r="F86" s="23"/>
      <c r="G86" s="23">
        <f t="shared" ref="G86:G112" si="11">ROUND(D86-F86,1)</f>
        <v>430</v>
      </c>
      <c r="H86" s="23">
        <f>ROUND(160/2.98,0)</f>
        <v>54</v>
      </c>
      <c r="I86" s="23"/>
      <c r="J86" s="23">
        <f t="shared" si="10"/>
        <v>54</v>
      </c>
      <c r="K86" s="23"/>
      <c r="L86" s="65" t="s">
        <v>21</v>
      </c>
    </row>
    <row r="87" spans="1:14" s="86" customFormat="1" ht="24.95" customHeight="1" x14ac:dyDescent="0.25">
      <c r="A87" s="17">
        <f>A86+1</f>
        <v>2</v>
      </c>
      <c r="B87" s="84" t="s">
        <v>172</v>
      </c>
      <c r="C87" s="85" t="s">
        <v>173</v>
      </c>
      <c r="D87" s="23">
        <v>430</v>
      </c>
      <c r="E87" s="23">
        <f>D87*0.2</f>
        <v>86</v>
      </c>
      <c r="F87" s="23"/>
      <c r="G87" s="23">
        <f t="shared" si="11"/>
        <v>430</v>
      </c>
      <c r="H87" s="23">
        <f t="shared" ref="H87:H112" si="12">ROUND(160/2.98,0)</f>
        <v>54</v>
      </c>
      <c r="I87" s="23"/>
      <c r="J87" s="23">
        <f t="shared" si="10"/>
        <v>54</v>
      </c>
      <c r="K87" s="23"/>
      <c r="L87" s="54" t="s">
        <v>24</v>
      </c>
    </row>
    <row r="88" spans="1:14" s="86" customFormat="1" ht="24.95" customHeight="1" x14ac:dyDescent="0.25">
      <c r="A88" s="17">
        <f>A87+1</f>
        <v>3</v>
      </c>
      <c r="B88" s="84" t="s">
        <v>174</v>
      </c>
      <c r="C88" s="85" t="s">
        <v>131</v>
      </c>
      <c r="D88" s="23">
        <v>430</v>
      </c>
      <c r="E88" s="23">
        <f>D88*0.15</f>
        <v>64.5</v>
      </c>
      <c r="F88" s="23"/>
      <c r="G88" s="23">
        <f>ROUND(D88-F88,1)</f>
        <v>430</v>
      </c>
      <c r="H88" s="23">
        <f t="shared" si="12"/>
        <v>54</v>
      </c>
      <c r="I88" s="23"/>
      <c r="J88" s="23">
        <f>ROUND(H88-I88,1)</f>
        <v>54</v>
      </c>
      <c r="K88" s="23"/>
      <c r="L88" s="65" t="s">
        <v>94</v>
      </c>
    </row>
    <row r="89" spans="1:14" s="86" customFormat="1" ht="24.95" customHeight="1" x14ac:dyDescent="0.25">
      <c r="A89" s="17">
        <f t="shared" ref="A89:A112" si="13">A88+1</f>
        <v>4</v>
      </c>
      <c r="B89" s="84" t="s">
        <v>175</v>
      </c>
      <c r="C89" s="85" t="s">
        <v>176</v>
      </c>
      <c r="D89" s="23">
        <v>430</v>
      </c>
      <c r="E89" s="23">
        <f>D89*0.15</f>
        <v>64.5</v>
      </c>
      <c r="F89" s="23"/>
      <c r="G89" s="23">
        <f>ROUND(D89-F89,1)</f>
        <v>430</v>
      </c>
      <c r="H89" s="23">
        <f t="shared" si="12"/>
        <v>54</v>
      </c>
      <c r="I89" s="23"/>
      <c r="J89" s="23">
        <f>ROUND(H89-I89,1)</f>
        <v>54</v>
      </c>
      <c r="K89" s="23"/>
      <c r="L89" s="65" t="s">
        <v>94</v>
      </c>
    </row>
    <row r="90" spans="1:14" s="86" customFormat="1" ht="24.95" customHeight="1" x14ac:dyDescent="0.25">
      <c r="A90" s="17">
        <f t="shared" si="13"/>
        <v>5</v>
      </c>
      <c r="B90" s="84" t="s">
        <v>177</v>
      </c>
      <c r="C90" s="52" t="s">
        <v>173</v>
      </c>
      <c r="D90" s="23">
        <v>430</v>
      </c>
      <c r="E90" s="23">
        <f>D90*0.15</f>
        <v>64.5</v>
      </c>
      <c r="F90" s="23"/>
      <c r="G90" s="23">
        <f>ROUND(D90-F90,1)</f>
        <v>430</v>
      </c>
      <c r="H90" s="23">
        <f t="shared" si="12"/>
        <v>54</v>
      </c>
      <c r="I90" s="23"/>
      <c r="J90" s="23">
        <f>ROUND(H90-I90,1)</f>
        <v>54</v>
      </c>
      <c r="K90" s="23"/>
      <c r="L90" s="54" t="s">
        <v>178</v>
      </c>
    </row>
    <row r="91" spans="1:14" s="86" customFormat="1" ht="24.95" customHeight="1" x14ac:dyDescent="0.25">
      <c r="A91" s="17">
        <f t="shared" si="13"/>
        <v>6</v>
      </c>
      <c r="B91" s="84" t="s">
        <v>179</v>
      </c>
      <c r="C91" s="85" t="s">
        <v>180</v>
      </c>
      <c r="D91" s="23">
        <v>430</v>
      </c>
      <c r="E91" s="23">
        <v>22</v>
      </c>
      <c r="F91" s="23"/>
      <c r="G91" s="23">
        <f>ROUND(D91-F91,1)</f>
        <v>430</v>
      </c>
      <c r="H91" s="23">
        <f t="shared" si="12"/>
        <v>54</v>
      </c>
      <c r="I91" s="23"/>
      <c r="J91" s="23">
        <f>ROUND(H91-I91,1)</f>
        <v>54</v>
      </c>
      <c r="K91" s="23"/>
      <c r="L91" s="24" t="s">
        <v>70</v>
      </c>
    </row>
    <row r="92" spans="1:14" s="86" customFormat="1" ht="24.95" customHeight="1" x14ac:dyDescent="0.25">
      <c r="A92" s="17">
        <f t="shared" si="13"/>
        <v>7</v>
      </c>
      <c r="B92" s="84" t="s">
        <v>181</v>
      </c>
      <c r="C92" s="85" t="s">
        <v>182</v>
      </c>
      <c r="D92" s="23">
        <v>430</v>
      </c>
      <c r="E92" s="23"/>
      <c r="F92" s="23"/>
      <c r="G92" s="23">
        <f t="shared" si="11"/>
        <v>430</v>
      </c>
      <c r="H92" s="23">
        <f t="shared" si="12"/>
        <v>54</v>
      </c>
      <c r="I92" s="23"/>
      <c r="J92" s="23">
        <f t="shared" si="10"/>
        <v>54</v>
      </c>
      <c r="K92" s="23"/>
      <c r="L92" s="65"/>
    </row>
    <row r="93" spans="1:14" s="86" customFormat="1" ht="24.95" customHeight="1" x14ac:dyDescent="0.25">
      <c r="A93" s="17">
        <f t="shared" si="13"/>
        <v>8</v>
      </c>
      <c r="B93" s="87" t="s">
        <v>183</v>
      </c>
      <c r="C93" s="85" t="s">
        <v>184</v>
      </c>
      <c r="D93" s="23">
        <v>430</v>
      </c>
      <c r="E93" s="23"/>
      <c r="F93" s="23"/>
      <c r="G93" s="23">
        <f t="shared" si="11"/>
        <v>430</v>
      </c>
      <c r="H93" s="23">
        <f t="shared" si="12"/>
        <v>54</v>
      </c>
      <c r="I93" s="23"/>
      <c r="J93" s="23">
        <f t="shared" si="10"/>
        <v>54</v>
      </c>
      <c r="K93" s="23"/>
      <c r="L93" s="65"/>
    </row>
    <row r="94" spans="1:14" s="86" customFormat="1" ht="24.95" customHeight="1" x14ac:dyDescent="0.25">
      <c r="A94" s="17">
        <f t="shared" si="13"/>
        <v>9</v>
      </c>
      <c r="B94" s="87" t="s">
        <v>185</v>
      </c>
      <c r="C94" s="85" t="s">
        <v>167</v>
      </c>
      <c r="D94" s="23">
        <v>430</v>
      </c>
      <c r="E94" s="23"/>
      <c r="F94" s="23"/>
      <c r="G94" s="23">
        <f t="shared" si="11"/>
        <v>430</v>
      </c>
      <c r="H94" s="23">
        <f t="shared" si="12"/>
        <v>54</v>
      </c>
      <c r="I94" s="23"/>
      <c r="J94" s="23">
        <f t="shared" si="10"/>
        <v>54</v>
      </c>
      <c r="K94" s="23"/>
      <c r="L94" s="65"/>
    </row>
    <row r="95" spans="1:14" s="86" customFormat="1" ht="24.95" customHeight="1" x14ac:dyDescent="0.25">
      <c r="A95" s="17">
        <f t="shared" si="13"/>
        <v>10</v>
      </c>
      <c r="B95" s="84" t="s">
        <v>186</v>
      </c>
      <c r="C95" s="85" t="s">
        <v>187</v>
      </c>
      <c r="D95" s="23">
        <v>430</v>
      </c>
      <c r="E95" s="23"/>
      <c r="F95" s="23"/>
      <c r="G95" s="23">
        <f t="shared" si="11"/>
        <v>430</v>
      </c>
      <c r="H95" s="23">
        <f t="shared" si="12"/>
        <v>54</v>
      </c>
      <c r="I95" s="23"/>
      <c r="J95" s="23">
        <f t="shared" si="10"/>
        <v>54</v>
      </c>
      <c r="K95" s="23"/>
      <c r="L95" s="65"/>
    </row>
    <row r="96" spans="1:14" s="86" customFormat="1" ht="24.95" customHeight="1" x14ac:dyDescent="0.25">
      <c r="A96" s="17">
        <f t="shared" si="13"/>
        <v>11</v>
      </c>
      <c r="B96" s="87" t="s">
        <v>188</v>
      </c>
      <c r="C96" s="85" t="s">
        <v>93</v>
      </c>
      <c r="D96" s="23">
        <v>430</v>
      </c>
      <c r="E96" s="23"/>
      <c r="F96" s="23"/>
      <c r="G96" s="23">
        <f t="shared" si="11"/>
        <v>430</v>
      </c>
      <c r="H96" s="23">
        <f t="shared" si="12"/>
        <v>54</v>
      </c>
      <c r="I96" s="23"/>
      <c r="J96" s="23">
        <f t="shared" si="10"/>
        <v>54</v>
      </c>
      <c r="K96" s="23"/>
      <c r="L96" s="88"/>
    </row>
    <row r="97" spans="1:21" s="6" customFormat="1" ht="24.95" customHeight="1" x14ac:dyDescent="0.25">
      <c r="A97" s="17">
        <f t="shared" si="13"/>
        <v>12</v>
      </c>
      <c r="B97" s="87" t="s">
        <v>189</v>
      </c>
      <c r="C97" s="85" t="s">
        <v>190</v>
      </c>
      <c r="D97" s="23">
        <v>430</v>
      </c>
      <c r="E97" s="23"/>
      <c r="F97" s="23"/>
      <c r="G97" s="23">
        <f t="shared" si="11"/>
        <v>430</v>
      </c>
      <c r="H97" s="23">
        <f t="shared" si="12"/>
        <v>54</v>
      </c>
      <c r="I97" s="23"/>
      <c r="J97" s="23">
        <f t="shared" si="10"/>
        <v>54</v>
      </c>
      <c r="K97" s="23"/>
      <c r="L97" s="54"/>
    </row>
    <row r="98" spans="1:21" s="6" customFormat="1" ht="24.95" customHeight="1" x14ac:dyDescent="0.25">
      <c r="A98" s="17">
        <f t="shared" si="13"/>
        <v>13</v>
      </c>
      <c r="B98" s="84" t="s">
        <v>191</v>
      </c>
      <c r="C98" s="85" t="s">
        <v>190</v>
      </c>
      <c r="D98" s="23">
        <v>430</v>
      </c>
      <c r="E98" s="23"/>
      <c r="F98" s="23"/>
      <c r="G98" s="23">
        <f t="shared" si="11"/>
        <v>430</v>
      </c>
      <c r="H98" s="23">
        <f t="shared" si="12"/>
        <v>54</v>
      </c>
      <c r="I98" s="23"/>
      <c r="J98" s="23">
        <f t="shared" si="10"/>
        <v>54</v>
      </c>
      <c r="K98" s="23"/>
      <c r="L98" s="65"/>
    </row>
    <row r="99" spans="1:21" s="6" customFormat="1" ht="24.95" customHeight="1" x14ac:dyDescent="0.25">
      <c r="A99" s="17">
        <f t="shared" si="13"/>
        <v>14</v>
      </c>
      <c r="B99" s="84" t="s">
        <v>192</v>
      </c>
      <c r="C99" s="85" t="s">
        <v>109</v>
      </c>
      <c r="D99" s="23">
        <v>430</v>
      </c>
      <c r="E99" s="23"/>
      <c r="F99" s="23"/>
      <c r="G99" s="23">
        <f t="shared" si="11"/>
        <v>430</v>
      </c>
      <c r="H99" s="23">
        <f t="shared" si="12"/>
        <v>54</v>
      </c>
      <c r="I99" s="23"/>
      <c r="J99" s="23">
        <f t="shared" si="10"/>
        <v>54</v>
      </c>
      <c r="K99" s="23"/>
      <c r="L99" s="65"/>
    </row>
    <row r="100" spans="1:21" s="6" customFormat="1" ht="24.95" customHeight="1" x14ac:dyDescent="0.25">
      <c r="A100" s="17">
        <f t="shared" si="13"/>
        <v>15</v>
      </c>
      <c r="B100" s="84" t="s">
        <v>193</v>
      </c>
      <c r="C100" s="85" t="s">
        <v>194</v>
      </c>
      <c r="D100" s="23">
        <v>430</v>
      </c>
      <c r="E100" s="23"/>
      <c r="F100" s="23"/>
      <c r="G100" s="23">
        <f t="shared" si="11"/>
        <v>430</v>
      </c>
      <c r="H100" s="23">
        <f t="shared" si="12"/>
        <v>54</v>
      </c>
      <c r="I100" s="23"/>
      <c r="J100" s="23">
        <f t="shared" si="10"/>
        <v>54</v>
      </c>
      <c r="K100" s="23"/>
      <c r="L100" s="76"/>
    </row>
    <row r="101" spans="1:21" s="6" customFormat="1" ht="24.95" customHeight="1" x14ac:dyDescent="0.25">
      <c r="A101" s="17">
        <f t="shared" si="13"/>
        <v>16</v>
      </c>
      <c r="B101" s="84" t="s">
        <v>195</v>
      </c>
      <c r="C101" s="85" t="s">
        <v>88</v>
      </c>
      <c r="D101" s="23">
        <v>430</v>
      </c>
      <c r="E101" s="23"/>
      <c r="F101" s="23"/>
      <c r="G101" s="23">
        <f t="shared" si="11"/>
        <v>430</v>
      </c>
      <c r="H101" s="23">
        <f t="shared" si="12"/>
        <v>54</v>
      </c>
      <c r="I101" s="23"/>
      <c r="J101" s="23">
        <f t="shared" si="10"/>
        <v>54</v>
      </c>
      <c r="K101" s="23"/>
      <c r="L101" s="65"/>
    </row>
    <row r="102" spans="1:21" s="6" customFormat="1" ht="24.95" customHeight="1" x14ac:dyDescent="0.25">
      <c r="A102" s="17">
        <f t="shared" si="13"/>
        <v>17</v>
      </c>
      <c r="B102" s="84" t="s">
        <v>196</v>
      </c>
      <c r="C102" s="85" t="s">
        <v>197</v>
      </c>
      <c r="D102" s="23">
        <v>430</v>
      </c>
      <c r="E102" s="23"/>
      <c r="F102" s="23"/>
      <c r="G102" s="23">
        <f t="shared" si="11"/>
        <v>430</v>
      </c>
      <c r="H102" s="23">
        <f t="shared" si="12"/>
        <v>54</v>
      </c>
      <c r="I102" s="23"/>
      <c r="J102" s="23">
        <f t="shared" si="10"/>
        <v>54</v>
      </c>
      <c r="K102" s="23"/>
      <c r="L102" s="65"/>
    </row>
    <row r="103" spans="1:21" s="6" customFormat="1" ht="24.95" customHeight="1" x14ac:dyDescent="0.25">
      <c r="A103" s="17">
        <f t="shared" si="13"/>
        <v>18</v>
      </c>
      <c r="B103" s="87" t="s">
        <v>198</v>
      </c>
      <c r="C103" s="85" t="s">
        <v>199</v>
      </c>
      <c r="D103" s="23">
        <v>430</v>
      </c>
      <c r="E103" s="23"/>
      <c r="F103" s="23"/>
      <c r="G103" s="23">
        <f t="shared" si="11"/>
        <v>430</v>
      </c>
      <c r="H103" s="23">
        <f t="shared" si="12"/>
        <v>54</v>
      </c>
      <c r="I103" s="23"/>
      <c r="J103" s="23">
        <f t="shared" si="10"/>
        <v>54</v>
      </c>
      <c r="K103" s="23"/>
      <c r="L103" s="54"/>
    </row>
    <row r="104" spans="1:21" s="6" customFormat="1" ht="24.95" customHeight="1" x14ac:dyDescent="0.25">
      <c r="A104" s="17">
        <f t="shared" si="13"/>
        <v>19</v>
      </c>
      <c r="B104" s="84" t="s">
        <v>200</v>
      </c>
      <c r="C104" s="85" t="s">
        <v>201</v>
      </c>
      <c r="D104" s="23">
        <v>430</v>
      </c>
      <c r="E104" s="23"/>
      <c r="F104" s="23"/>
      <c r="G104" s="23">
        <f t="shared" si="11"/>
        <v>430</v>
      </c>
      <c r="H104" s="23">
        <f t="shared" si="12"/>
        <v>54</v>
      </c>
      <c r="I104" s="23"/>
      <c r="J104" s="23">
        <f t="shared" si="10"/>
        <v>54</v>
      </c>
      <c r="K104" s="23"/>
      <c r="L104" s="88"/>
    </row>
    <row r="105" spans="1:21" s="6" customFormat="1" ht="24.95" customHeight="1" x14ac:dyDescent="0.25">
      <c r="A105" s="17">
        <f t="shared" si="13"/>
        <v>20</v>
      </c>
      <c r="B105" s="84" t="s">
        <v>202</v>
      </c>
      <c r="C105" s="85" t="s">
        <v>203</v>
      </c>
      <c r="D105" s="23">
        <v>430</v>
      </c>
      <c r="E105" s="23"/>
      <c r="F105" s="23"/>
      <c r="G105" s="23">
        <f t="shared" si="11"/>
        <v>430</v>
      </c>
      <c r="H105" s="23">
        <f t="shared" si="12"/>
        <v>54</v>
      </c>
      <c r="I105" s="23"/>
      <c r="J105" s="23">
        <f t="shared" si="10"/>
        <v>54</v>
      </c>
      <c r="K105" s="23"/>
      <c r="L105" s="65"/>
      <c r="P105" s="27"/>
      <c r="Q105" s="89"/>
      <c r="R105" s="90"/>
      <c r="S105" s="90"/>
    </row>
    <row r="106" spans="1:21" s="27" customFormat="1" ht="24.95" customHeight="1" x14ac:dyDescent="0.25">
      <c r="A106" s="17">
        <f t="shared" si="13"/>
        <v>21</v>
      </c>
      <c r="B106" s="87" t="s">
        <v>204</v>
      </c>
      <c r="C106" s="85" t="s">
        <v>167</v>
      </c>
      <c r="D106" s="23">
        <v>430</v>
      </c>
      <c r="E106" s="23"/>
      <c r="F106" s="23"/>
      <c r="G106" s="23">
        <f t="shared" si="11"/>
        <v>430</v>
      </c>
      <c r="H106" s="23">
        <f t="shared" si="12"/>
        <v>54</v>
      </c>
      <c r="I106" s="23"/>
      <c r="J106" s="23">
        <f t="shared" si="10"/>
        <v>54</v>
      </c>
      <c r="K106" s="23"/>
      <c r="L106" s="91"/>
      <c r="O106" s="6"/>
      <c r="Q106" s="89"/>
      <c r="R106" s="90"/>
      <c r="S106" s="90"/>
      <c r="T106" s="6"/>
      <c r="U106" s="6"/>
    </row>
    <row r="107" spans="1:21" s="94" customFormat="1" ht="24.95" customHeight="1" x14ac:dyDescent="0.25">
      <c r="A107" s="17">
        <f t="shared" si="13"/>
        <v>22</v>
      </c>
      <c r="B107" s="87" t="s">
        <v>128</v>
      </c>
      <c r="C107" s="92" t="s">
        <v>205</v>
      </c>
      <c r="D107" s="23">
        <v>430</v>
      </c>
      <c r="E107" s="23"/>
      <c r="F107" s="23"/>
      <c r="G107" s="23">
        <f t="shared" si="11"/>
        <v>430</v>
      </c>
      <c r="H107" s="23">
        <f t="shared" si="12"/>
        <v>54</v>
      </c>
      <c r="I107" s="23"/>
      <c r="J107" s="23">
        <f t="shared" si="10"/>
        <v>54</v>
      </c>
      <c r="K107" s="23"/>
      <c r="L107" s="65"/>
      <c r="M107" s="93"/>
      <c r="N107" s="93"/>
      <c r="O107" s="86"/>
      <c r="P107" s="66"/>
      <c r="Q107" s="89"/>
      <c r="R107" s="90"/>
      <c r="S107" s="90"/>
      <c r="T107" s="6"/>
      <c r="U107" s="6"/>
    </row>
    <row r="108" spans="1:21" s="58" customFormat="1" ht="24.95" customHeight="1" x14ac:dyDescent="0.25">
      <c r="A108" s="17">
        <f t="shared" si="13"/>
        <v>23</v>
      </c>
      <c r="B108" s="84" t="s">
        <v>191</v>
      </c>
      <c r="C108" s="95" t="s">
        <v>145</v>
      </c>
      <c r="D108" s="23">
        <v>430</v>
      </c>
      <c r="E108" s="23"/>
      <c r="F108" s="20"/>
      <c r="G108" s="23">
        <f t="shared" si="11"/>
        <v>430</v>
      </c>
      <c r="H108" s="23">
        <f t="shared" si="12"/>
        <v>54</v>
      </c>
      <c r="I108" s="20"/>
      <c r="J108" s="23">
        <f t="shared" si="10"/>
        <v>54</v>
      </c>
      <c r="K108" s="23"/>
      <c r="L108" s="54"/>
      <c r="M108" s="96"/>
      <c r="N108" s="97"/>
    </row>
    <row r="109" spans="1:21" s="58" customFormat="1" ht="24.95" customHeight="1" x14ac:dyDescent="0.25">
      <c r="A109" s="17">
        <f t="shared" si="13"/>
        <v>24</v>
      </c>
      <c r="B109" s="87" t="s">
        <v>206</v>
      </c>
      <c r="C109" s="52" t="s">
        <v>201</v>
      </c>
      <c r="D109" s="22">
        <v>430</v>
      </c>
      <c r="E109" s="23"/>
      <c r="F109" s="98"/>
      <c r="G109" s="23">
        <f t="shared" si="11"/>
        <v>430</v>
      </c>
      <c r="H109" s="23">
        <f t="shared" si="12"/>
        <v>54</v>
      </c>
      <c r="I109" s="99"/>
      <c r="J109" s="23">
        <f t="shared" si="10"/>
        <v>54</v>
      </c>
      <c r="K109" s="23"/>
      <c r="L109" s="54"/>
      <c r="M109" s="274"/>
      <c r="N109" s="275"/>
    </row>
    <row r="110" spans="1:21" s="58" customFormat="1" ht="24.95" customHeight="1" x14ac:dyDescent="0.25">
      <c r="A110" s="17">
        <f t="shared" si="13"/>
        <v>25</v>
      </c>
      <c r="B110" s="87" t="s">
        <v>207</v>
      </c>
      <c r="C110" s="52" t="s">
        <v>208</v>
      </c>
      <c r="D110" s="22">
        <v>430</v>
      </c>
      <c r="E110" s="23"/>
      <c r="F110" s="98"/>
      <c r="G110" s="23">
        <f t="shared" si="11"/>
        <v>430</v>
      </c>
      <c r="H110" s="23">
        <f t="shared" si="12"/>
        <v>54</v>
      </c>
      <c r="I110" s="99"/>
      <c r="J110" s="23">
        <f t="shared" si="10"/>
        <v>54</v>
      </c>
      <c r="K110" s="23"/>
      <c r="L110" s="54"/>
      <c r="M110" s="274"/>
      <c r="N110" s="275"/>
    </row>
    <row r="111" spans="1:21" s="58" customFormat="1" ht="30" customHeight="1" x14ac:dyDescent="0.25">
      <c r="A111" s="17">
        <f t="shared" si="13"/>
        <v>26</v>
      </c>
      <c r="B111" s="87" t="s">
        <v>209</v>
      </c>
      <c r="C111" s="52" t="s">
        <v>205</v>
      </c>
      <c r="D111" s="22">
        <v>430</v>
      </c>
      <c r="E111" s="23"/>
      <c r="F111" s="98"/>
      <c r="G111" s="23">
        <f t="shared" si="11"/>
        <v>430</v>
      </c>
      <c r="H111" s="23">
        <f t="shared" si="12"/>
        <v>54</v>
      </c>
      <c r="I111" s="28"/>
      <c r="J111" s="23">
        <f t="shared" si="10"/>
        <v>54</v>
      </c>
      <c r="K111" s="23"/>
      <c r="L111" s="54"/>
      <c r="M111" s="100"/>
      <c r="N111" s="101"/>
    </row>
    <row r="112" spans="1:21" s="58" customFormat="1" ht="30" customHeight="1" x14ac:dyDescent="0.25">
      <c r="A112" s="17">
        <f t="shared" si="13"/>
        <v>27</v>
      </c>
      <c r="B112" s="87" t="s">
        <v>210</v>
      </c>
      <c r="C112" s="52" t="s">
        <v>211</v>
      </c>
      <c r="D112" s="22">
        <v>430</v>
      </c>
      <c r="E112" s="23"/>
      <c r="F112" s="98"/>
      <c r="G112" s="23">
        <f t="shared" si="11"/>
        <v>430</v>
      </c>
      <c r="H112" s="23">
        <f t="shared" si="12"/>
        <v>54</v>
      </c>
      <c r="I112" s="28"/>
      <c r="J112" s="23">
        <f t="shared" si="10"/>
        <v>54</v>
      </c>
      <c r="K112" s="23"/>
      <c r="L112" s="54"/>
      <c r="M112" s="100"/>
      <c r="N112" s="101"/>
    </row>
    <row r="113" spans="1:17" s="58" customFormat="1" ht="20.100000000000001" customHeight="1" x14ac:dyDescent="0.25">
      <c r="A113" s="59" t="s">
        <v>212</v>
      </c>
      <c r="B113" s="102" t="s">
        <v>213</v>
      </c>
      <c r="C113" s="103"/>
      <c r="D113" s="14"/>
      <c r="E113" s="14"/>
      <c r="F113" s="14"/>
      <c r="G113" s="14"/>
      <c r="H113" s="14"/>
      <c r="I113" s="14"/>
      <c r="J113" s="14"/>
      <c r="K113" s="14"/>
      <c r="L113" s="15"/>
      <c r="Q113" s="6"/>
    </row>
    <row r="114" spans="1:17" s="109" customFormat="1" ht="24.95" customHeight="1" x14ac:dyDescent="0.25">
      <c r="A114" s="104">
        <v>1</v>
      </c>
      <c r="B114" s="105" t="s">
        <v>214</v>
      </c>
      <c r="C114" s="106" t="s">
        <v>139</v>
      </c>
      <c r="D114" s="23">
        <v>430</v>
      </c>
      <c r="E114" s="22">
        <f>D114*0.3</f>
        <v>129</v>
      </c>
      <c r="F114" s="23"/>
      <c r="G114" s="107">
        <f>D114-F114</f>
        <v>430</v>
      </c>
      <c r="H114" s="23">
        <f>ROUND(160/2.98,0)</f>
        <v>54</v>
      </c>
      <c r="I114" s="23"/>
      <c r="J114" s="23">
        <f t="shared" ref="J114:J144" si="14">ROUND(H114-I114,1)</f>
        <v>54</v>
      </c>
      <c r="K114" s="23"/>
      <c r="L114" s="108" t="s">
        <v>21</v>
      </c>
      <c r="M114" s="283"/>
      <c r="N114" s="284"/>
    </row>
    <row r="115" spans="1:17" s="109" customFormat="1" ht="30" customHeight="1" x14ac:dyDescent="0.25">
      <c r="A115" s="110">
        <f>A114+1</f>
        <v>2</v>
      </c>
      <c r="B115" s="84" t="s">
        <v>215</v>
      </c>
      <c r="C115" s="106" t="s">
        <v>216</v>
      </c>
      <c r="D115" s="23">
        <v>430</v>
      </c>
      <c r="E115" s="28">
        <f>(D115*0.2)+22</f>
        <v>108</v>
      </c>
      <c r="F115" s="22"/>
      <c r="G115" s="111">
        <f>D115-F115</f>
        <v>430</v>
      </c>
      <c r="H115" s="23">
        <f>ROUND(160/2.98,0)</f>
        <v>54</v>
      </c>
      <c r="I115" s="22"/>
      <c r="J115" s="23">
        <f t="shared" si="14"/>
        <v>54</v>
      </c>
      <c r="K115" s="22"/>
      <c r="L115" s="108" t="s">
        <v>217</v>
      </c>
      <c r="M115" s="112"/>
      <c r="N115" s="113"/>
    </row>
    <row r="116" spans="1:17" s="109" customFormat="1" ht="24.95" customHeight="1" x14ac:dyDescent="0.25">
      <c r="A116" s="104">
        <f t="shared" ref="A116:A144" si="15">A115+1</f>
        <v>3</v>
      </c>
      <c r="B116" s="105" t="s">
        <v>218</v>
      </c>
      <c r="C116" s="106" t="s">
        <v>139</v>
      </c>
      <c r="D116" s="23">
        <v>430</v>
      </c>
      <c r="E116" s="22">
        <f>D116*0.15</f>
        <v>64.5</v>
      </c>
      <c r="F116" s="23"/>
      <c r="G116" s="107">
        <f>D116-F116</f>
        <v>430</v>
      </c>
      <c r="H116" s="23">
        <f t="shared" ref="H116:H142" si="16">ROUND(160/2.98,0)</f>
        <v>54</v>
      </c>
      <c r="I116" s="23"/>
      <c r="J116" s="23">
        <f t="shared" si="14"/>
        <v>54</v>
      </c>
      <c r="K116" s="23"/>
      <c r="L116" s="108" t="s">
        <v>94</v>
      </c>
    </row>
    <row r="117" spans="1:17" s="109" customFormat="1" ht="24.95" customHeight="1" x14ac:dyDescent="0.25">
      <c r="A117" s="104">
        <f t="shared" si="15"/>
        <v>4</v>
      </c>
      <c r="B117" s="87" t="s">
        <v>219</v>
      </c>
      <c r="C117" s="106" t="s">
        <v>37</v>
      </c>
      <c r="D117" s="23">
        <v>430</v>
      </c>
      <c r="E117" s="28">
        <f>D117*0.2</f>
        <v>86</v>
      </c>
      <c r="F117" s="23"/>
      <c r="G117" s="107">
        <f>D117-F117</f>
        <v>430</v>
      </c>
      <c r="H117" s="23">
        <f t="shared" si="16"/>
        <v>54</v>
      </c>
      <c r="I117" s="23"/>
      <c r="J117" s="23">
        <f t="shared" si="14"/>
        <v>54</v>
      </c>
      <c r="K117" s="23"/>
      <c r="L117" s="108" t="s">
        <v>24</v>
      </c>
      <c r="M117" s="114"/>
      <c r="N117" s="114"/>
      <c r="O117" s="284"/>
      <c r="P117" s="284"/>
    </row>
    <row r="118" spans="1:17" s="109" customFormat="1" ht="24.95" customHeight="1" x14ac:dyDescent="0.25">
      <c r="A118" s="104">
        <f t="shared" si="15"/>
        <v>5</v>
      </c>
      <c r="B118" s="105" t="s">
        <v>220</v>
      </c>
      <c r="C118" s="106" t="s">
        <v>221</v>
      </c>
      <c r="D118" s="23">
        <v>430</v>
      </c>
      <c r="E118" s="22">
        <f>D118*0.15</f>
        <v>64.5</v>
      </c>
      <c r="F118" s="23"/>
      <c r="G118" s="107">
        <f t="shared" ref="G118:G143" si="17">D118-F118</f>
        <v>430</v>
      </c>
      <c r="H118" s="23">
        <f t="shared" si="16"/>
        <v>54</v>
      </c>
      <c r="I118" s="23"/>
      <c r="J118" s="23">
        <f t="shared" si="14"/>
        <v>54</v>
      </c>
      <c r="K118" s="23"/>
      <c r="L118" s="108" t="s">
        <v>94</v>
      </c>
      <c r="M118" s="283"/>
      <c r="N118" s="284"/>
    </row>
    <row r="119" spans="1:17" s="109" customFormat="1" ht="27.75" customHeight="1" x14ac:dyDescent="0.25">
      <c r="A119" s="104">
        <f t="shared" si="15"/>
        <v>6</v>
      </c>
      <c r="B119" s="87" t="s">
        <v>222</v>
      </c>
      <c r="C119" s="106" t="s">
        <v>72</v>
      </c>
      <c r="D119" s="23">
        <v>430</v>
      </c>
      <c r="E119" s="22">
        <f>D119*0.15</f>
        <v>64.5</v>
      </c>
      <c r="F119" s="23"/>
      <c r="G119" s="107">
        <f>D119-F119</f>
        <v>430</v>
      </c>
      <c r="H119" s="23">
        <f t="shared" si="16"/>
        <v>54</v>
      </c>
      <c r="I119" s="20"/>
      <c r="J119" s="23">
        <f>ROUND(H119-I119,1)</f>
        <v>54</v>
      </c>
      <c r="K119" s="23"/>
      <c r="L119" s="115" t="s">
        <v>27</v>
      </c>
      <c r="M119" s="283"/>
      <c r="N119" s="284"/>
    </row>
    <row r="120" spans="1:17" s="109" customFormat="1" ht="24.95" customHeight="1" x14ac:dyDescent="0.25">
      <c r="A120" s="104">
        <f t="shared" si="15"/>
        <v>7</v>
      </c>
      <c r="B120" s="105" t="s">
        <v>223</v>
      </c>
      <c r="C120" s="106" t="s">
        <v>224</v>
      </c>
      <c r="D120" s="23">
        <v>430</v>
      </c>
      <c r="E120" s="23"/>
      <c r="F120" s="23"/>
      <c r="G120" s="107">
        <f t="shared" si="17"/>
        <v>430</v>
      </c>
      <c r="H120" s="23">
        <f t="shared" si="16"/>
        <v>54</v>
      </c>
      <c r="I120" s="23"/>
      <c r="J120" s="23">
        <f t="shared" si="14"/>
        <v>54</v>
      </c>
      <c r="K120" s="23"/>
      <c r="L120" s="116"/>
    </row>
    <row r="121" spans="1:17" s="109" customFormat="1" ht="24.95" customHeight="1" x14ac:dyDescent="0.25">
      <c r="A121" s="104">
        <f t="shared" si="15"/>
        <v>8</v>
      </c>
      <c r="B121" s="105" t="s">
        <v>225</v>
      </c>
      <c r="C121" s="106" t="s">
        <v>226</v>
      </c>
      <c r="D121" s="23">
        <v>430</v>
      </c>
      <c r="E121" s="23"/>
      <c r="F121" s="23"/>
      <c r="G121" s="107">
        <f t="shared" si="17"/>
        <v>430</v>
      </c>
      <c r="H121" s="23">
        <f t="shared" si="16"/>
        <v>54</v>
      </c>
      <c r="I121" s="23"/>
      <c r="J121" s="23">
        <f t="shared" si="14"/>
        <v>54</v>
      </c>
      <c r="K121" s="23"/>
      <c r="L121" s="116"/>
    </row>
    <row r="122" spans="1:17" s="109" customFormat="1" ht="24.95" customHeight="1" x14ac:dyDescent="0.25">
      <c r="A122" s="104">
        <f t="shared" si="15"/>
        <v>9</v>
      </c>
      <c r="B122" s="105" t="s">
        <v>227</v>
      </c>
      <c r="C122" s="106" t="s">
        <v>139</v>
      </c>
      <c r="D122" s="23">
        <v>430</v>
      </c>
      <c r="E122" s="23"/>
      <c r="F122" s="23"/>
      <c r="G122" s="107">
        <f t="shared" si="17"/>
        <v>430</v>
      </c>
      <c r="H122" s="23">
        <f t="shared" si="16"/>
        <v>54</v>
      </c>
      <c r="I122" s="23"/>
      <c r="J122" s="23">
        <f t="shared" si="14"/>
        <v>54</v>
      </c>
      <c r="K122" s="23"/>
      <c r="L122" s="117"/>
      <c r="M122" s="283"/>
      <c r="N122" s="284"/>
    </row>
    <row r="123" spans="1:17" s="109" customFormat="1" ht="31.5" customHeight="1" x14ac:dyDescent="0.25">
      <c r="A123" s="104">
        <f t="shared" si="15"/>
        <v>10</v>
      </c>
      <c r="B123" s="105" t="s">
        <v>228</v>
      </c>
      <c r="C123" s="106" t="s">
        <v>139</v>
      </c>
      <c r="D123" s="23">
        <v>430</v>
      </c>
      <c r="E123" s="23"/>
      <c r="F123" s="23"/>
      <c r="G123" s="107">
        <f t="shared" si="17"/>
        <v>430</v>
      </c>
      <c r="H123" s="23">
        <f t="shared" si="16"/>
        <v>54</v>
      </c>
      <c r="I123" s="20"/>
      <c r="J123" s="23">
        <f t="shared" si="14"/>
        <v>54</v>
      </c>
      <c r="K123" s="23"/>
      <c r="L123" s="118"/>
      <c r="M123" s="283"/>
      <c r="N123" s="284"/>
    </row>
    <row r="124" spans="1:17" s="109" customFormat="1" ht="24.95" customHeight="1" x14ac:dyDescent="0.25">
      <c r="A124" s="104">
        <f t="shared" si="15"/>
        <v>11</v>
      </c>
      <c r="B124" s="105" t="s">
        <v>229</v>
      </c>
      <c r="C124" s="106" t="s">
        <v>230</v>
      </c>
      <c r="D124" s="23">
        <v>430</v>
      </c>
      <c r="E124" s="23"/>
      <c r="F124" s="23"/>
      <c r="G124" s="107">
        <f t="shared" si="17"/>
        <v>430</v>
      </c>
      <c r="H124" s="23">
        <f t="shared" si="16"/>
        <v>54</v>
      </c>
      <c r="I124" s="23"/>
      <c r="J124" s="23">
        <f t="shared" si="14"/>
        <v>54</v>
      </c>
      <c r="K124" s="23"/>
      <c r="L124" s="119"/>
      <c r="M124" s="283"/>
      <c r="N124" s="284"/>
    </row>
    <row r="125" spans="1:17" s="109" customFormat="1" ht="24.95" customHeight="1" x14ac:dyDescent="0.25">
      <c r="A125" s="104">
        <f t="shared" si="15"/>
        <v>12</v>
      </c>
      <c r="B125" s="105" t="s">
        <v>206</v>
      </c>
      <c r="C125" s="106" t="s">
        <v>231</v>
      </c>
      <c r="D125" s="23">
        <v>430</v>
      </c>
      <c r="E125" s="99"/>
      <c r="F125" s="23"/>
      <c r="G125" s="107">
        <f t="shared" si="17"/>
        <v>430</v>
      </c>
      <c r="H125" s="23">
        <f t="shared" si="16"/>
        <v>54</v>
      </c>
      <c r="I125" s="23"/>
      <c r="J125" s="23">
        <f t="shared" si="14"/>
        <v>54</v>
      </c>
      <c r="K125" s="23"/>
      <c r="L125" s="108"/>
    </row>
    <row r="126" spans="1:17" s="109" customFormat="1" ht="24.95" customHeight="1" x14ac:dyDescent="0.25">
      <c r="A126" s="104">
        <f t="shared" si="15"/>
        <v>13</v>
      </c>
      <c r="B126" s="105" t="s">
        <v>232</v>
      </c>
      <c r="C126" s="106" t="s">
        <v>231</v>
      </c>
      <c r="D126" s="23">
        <v>430</v>
      </c>
      <c r="E126" s="23"/>
      <c r="F126" s="23"/>
      <c r="G126" s="107">
        <f t="shared" si="17"/>
        <v>430</v>
      </c>
      <c r="H126" s="23">
        <f t="shared" si="16"/>
        <v>54</v>
      </c>
      <c r="I126" s="23"/>
      <c r="J126" s="23">
        <f t="shared" si="14"/>
        <v>54</v>
      </c>
      <c r="K126" s="23"/>
      <c r="L126" s="119"/>
      <c r="M126" s="283"/>
      <c r="N126" s="285"/>
    </row>
    <row r="127" spans="1:17" s="109" customFormat="1" ht="24.95" customHeight="1" x14ac:dyDescent="0.25">
      <c r="A127" s="104">
        <f t="shared" si="15"/>
        <v>14</v>
      </c>
      <c r="B127" s="105" t="s">
        <v>233</v>
      </c>
      <c r="C127" s="106" t="s">
        <v>62</v>
      </c>
      <c r="D127" s="23">
        <v>430</v>
      </c>
      <c r="E127" s="23"/>
      <c r="F127" s="23"/>
      <c r="G127" s="107">
        <f t="shared" si="17"/>
        <v>430</v>
      </c>
      <c r="H127" s="23">
        <f t="shared" si="16"/>
        <v>54</v>
      </c>
      <c r="I127" s="23"/>
      <c r="J127" s="23">
        <f t="shared" si="14"/>
        <v>54</v>
      </c>
      <c r="K127" s="23"/>
      <c r="L127" s="116"/>
    </row>
    <row r="128" spans="1:17" s="109" customFormat="1" ht="24.95" customHeight="1" x14ac:dyDescent="0.25">
      <c r="A128" s="104">
        <f t="shared" si="15"/>
        <v>15</v>
      </c>
      <c r="B128" s="105" t="s">
        <v>234</v>
      </c>
      <c r="C128" s="106" t="s">
        <v>235</v>
      </c>
      <c r="D128" s="23">
        <v>430</v>
      </c>
      <c r="E128" s="23"/>
      <c r="F128" s="23"/>
      <c r="G128" s="107">
        <f t="shared" si="17"/>
        <v>430</v>
      </c>
      <c r="H128" s="23">
        <f t="shared" si="16"/>
        <v>54</v>
      </c>
      <c r="I128" s="23"/>
      <c r="J128" s="23">
        <f t="shared" si="14"/>
        <v>54</v>
      </c>
      <c r="K128" s="23"/>
      <c r="L128" s="117"/>
      <c r="M128" s="283"/>
      <c r="N128" s="284"/>
    </row>
    <row r="129" spans="1:17" s="109" customFormat="1" ht="24.95" customHeight="1" x14ac:dyDescent="0.25">
      <c r="A129" s="104">
        <f t="shared" si="15"/>
        <v>16</v>
      </c>
      <c r="B129" s="105" t="s">
        <v>236</v>
      </c>
      <c r="C129" s="106" t="s">
        <v>237</v>
      </c>
      <c r="D129" s="23">
        <v>430</v>
      </c>
      <c r="E129" s="23"/>
      <c r="F129" s="23"/>
      <c r="G129" s="107">
        <f t="shared" si="17"/>
        <v>430</v>
      </c>
      <c r="H129" s="23">
        <f t="shared" si="16"/>
        <v>54</v>
      </c>
      <c r="I129" s="23"/>
      <c r="J129" s="23">
        <f t="shared" si="14"/>
        <v>54</v>
      </c>
      <c r="K129" s="23"/>
      <c r="L129" s="119"/>
    </row>
    <row r="130" spans="1:17" s="109" customFormat="1" ht="24.95" customHeight="1" x14ac:dyDescent="0.25">
      <c r="A130" s="104">
        <f t="shared" si="15"/>
        <v>17</v>
      </c>
      <c r="B130" s="105" t="s">
        <v>238</v>
      </c>
      <c r="C130" s="106" t="s">
        <v>239</v>
      </c>
      <c r="D130" s="23">
        <v>430</v>
      </c>
      <c r="E130" s="23"/>
      <c r="F130" s="23"/>
      <c r="G130" s="107">
        <f t="shared" si="17"/>
        <v>430</v>
      </c>
      <c r="H130" s="23">
        <f t="shared" si="16"/>
        <v>54</v>
      </c>
      <c r="I130" s="23"/>
      <c r="J130" s="23">
        <f t="shared" si="14"/>
        <v>54</v>
      </c>
      <c r="K130" s="23"/>
      <c r="L130" s="117"/>
      <c r="M130" s="283"/>
      <c r="N130" s="284"/>
    </row>
    <row r="131" spans="1:17" s="109" customFormat="1" ht="24.95" customHeight="1" x14ac:dyDescent="0.25">
      <c r="A131" s="104">
        <f t="shared" si="15"/>
        <v>18</v>
      </c>
      <c r="B131" s="105" t="s">
        <v>240</v>
      </c>
      <c r="C131" s="106" t="s">
        <v>241</v>
      </c>
      <c r="D131" s="23">
        <v>430</v>
      </c>
      <c r="E131" s="23"/>
      <c r="F131" s="23"/>
      <c r="G131" s="107">
        <f t="shared" si="17"/>
        <v>430</v>
      </c>
      <c r="H131" s="23">
        <f t="shared" si="16"/>
        <v>54</v>
      </c>
      <c r="I131" s="23"/>
      <c r="J131" s="23">
        <f t="shared" si="14"/>
        <v>54</v>
      </c>
      <c r="K131" s="23"/>
      <c r="L131" s="116"/>
    </row>
    <row r="132" spans="1:17" s="109" customFormat="1" ht="24.95" customHeight="1" x14ac:dyDescent="0.25">
      <c r="A132" s="104">
        <f t="shared" si="15"/>
        <v>19</v>
      </c>
      <c r="B132" s="87" t="s">
        <v>242</v>
      </c>
      <c r="C132" s="106" t="s">
        <v>147</v>
      </c>
      <c r="D132" s="23">
        <v>430</v>
      </c>
      <c r="E132" s="23"/>
      <c r="F132" s="98"/>
      <c r="G132" s="107">
        <f t="shared" si="17"/>
        <v>430</v>
      </c>
      <c r="H132" s="23">
        <f t="shared" si="16"/>
        <v>54</v>
      </c>
      <c r="I132" s="23"/>
      <c r="J132" s="23">
        <f t="shared" si="14"/>
        <v>54</v>
      </c>
      <c r="K132" s="23"/>
      <c r="L132" s="118"/>
      <c r="M132" s="121"/>
      <c r="N132" s="122"/>
      <c r="O132" s="123"/>
      <c r="P132" s="123"/>
    </row>
    <row r="133" spans="1:17" s="109" customFormat="1" ht="24.95" customHeight="1" x14ac:dyDescent="0.25">
      <c r="A133" s="104">
        <f t="shared" si="15"/>
        <v>20</v>
      </c>
      <c r="B133" s="105" t="s">
        <v>243</v>
      </c>
      <c r="C133" s="106" t="s">
        <v>96</v>
      </c>
      <c r="D133" s="23">
        <v>430</v>
      </c>
      <c r="E133" s="23"/>
      <c r="F133" s="23"/>
      <c r="G133" s="107">
        <f t="shared" si="17"/>
        <v>430</v>
      </c>
      <c r="H133" s="23">
        <f t="shared" si="16"/>
        <v>54</v>
      </c>
      <c r="I133" s="23"/>
      <c r="J133" s="23">
        <f t="shared" si="14"/>
        <v>54</v>
      </c>
      <c r="K133" s="23"/>
      <c r="L133" s="117"/>
      <c r="M133" s="283"/>
      <c r="N133" s="284"/>
    </row>
    <row r="134" spans="1:17" s="109" customFormat="1" ht="24.95" customHeight="1" x14ac:dyDescent="0.25">
      <c r="A134" s="104">
        <f t="shared" si="15"/>
        <v>21</v>
      </c>
      <c r="B134" s="105" t="s">
        <v>244</v>
      </c>
      <c r="C134" s="106" t="s">
        <v>23</v>
      </c>
      <c r="D134" s="23">
        <v>430</v>
      </c>
      <c r="E134" s="23"/>
      <c r="F134" s="23"/>
      <c r="G134" s="107">
        <f t="shared" si="17"/>
        <v>430</v>
      </c>
      <c r="H134" s="23">
        <f t="shared" si="16"/>
        <v>54</v>
      </c>
      <c r="I134" s="23"/>
      <c r="J134" s="23">
        <f t="shared" si="14"/>
        <v>54</v>
      </c>
      <c r="K134" s="23"/>
      <c r="L134" s="116"/>
    </row>
    <row r="135" spans="1:17" s="109" customFormat="1" ht="24.95" customHeight="1" x14ac:dyDescent="0.25">
      <c r="A135" s="104">
        <f t="shared" si="15"/>
        <v>22</v>
      </c>
      <c r="B135" s="105" t="s">
        <v>245</v>
      </c>
      <c r="C135" s="106" t="s">
        <v>246</v>
      </c>
      <c r="D135" s="23">
        <v>430</v>
      </c>
      <c r="E135" s="23"/>
      <c r="F135" s="23"/>
      <c r="G135" s="107">
        <f t="shared" si="17"/>
        <v>430</v>
      </c>
      <c r="H135" s="23">
        <f t="shared" si="16"/>
        <v>54</v>
      </c>
      <c r="I135" s="23"/>
      <c r="J135" s="23">
        <f t="shared" si="14"/>
        <v>54</v>
      </c>
      <c r="K135" s="23"/>
      <c r="L135" s="117"/>
      <c r="M135" s="283"/>
      <c r="N135" s="284"/>
    </row>
    <row r="136" spans="1:17" s="109" customFormat="1" ht="24.95" customHeight="1" x14ac:dyDescent="0.25">
      <c r="A136" s="104">
        <f t="shared" si="15"/>
        <v>23</v>
      </c>
      <c r="B136" s="105" t="s">
        <v>247</v>
      </c>
      <c r="C136" s="106" t="s">
        <v>80</v>
      </c>
      <c r="D136" s="23">
        <v>430</v>
      </c>
      <c r="E136" s="23"/>
      <c r="F136" s="23"/>
      <c r="G136" s="107">
        <f t="shared" si="17"/>
        <v>430</v>
      </c>
      <c r="H136" s="23">
        <f t="shared" si="16"/>
        <v>54</v>
      </c>
      <c r="I136" s="23"/>
      <c r="J136" s="23">
        <f t="shared" si="14"/>
        <v>54</v>
      </c>
      <c r="K136" s="23"/>
      <c r="L136" s="117"/>
      <c r="M136" s="283"/>
      <c r="N136" s="284"/>
    </row>
    <row r="137" spans="1:17" s="109" customFormat="1" ht="24.95" customHeight="1" x14ac:dyDescent="0.25">
      <c r="A137" s="104">
        <f t="shared" si="15"/>
        <v>24</v>
      </c>
      <c r="B137" s="105" t="s">
        <v>118</v>
      </c>
      <c r="C137" s="106" t="s">
        <v>248</v>
      </c>
      <c r="D137" s="23">
        <v>430</v>
      </c>
      <c r="E137" s="23"/>
      <c r="F137" s="23"/>
      <c r="G137" s="107">
        <f t="shared" si="17"/>
        <v>430</v>
      </c>
      <c r="H137" s="23">
        <f t="shared" si="16"/>
        <v>54</v>
      </c>
      <c r="I137" s="23"/>
      <c r="J137" s="23">
        <f t="shared" si="14"/>
        <v>54</v>
      </c>
      <c r="K137" s="23"/>
      <c r="L137" s="117"/>
      <c r="M137" s="283"/>
      <c r="N137" s="284"/>
    </row>
    <row r="138" spans="1:17" s="124" customFormat="1" ht="24.95" customHeight="1" x14ac:dyDescent="0.25">
      <c r="A138" s="104">
        <f t="shared" si="15"/>
        <v>25</v>
      </c>
      <c r="B138" s="105" t="s">
        <v>249</v>
      </c>
      <c r="C138" s="106" t="s">
        <v>250</v>
      </c>
      <c r="D138" s="23">
        <v>430</v>
      </c>
      <c r="E138" s="23"/>
      <c r="F138" s="23"/>
      <c r="G138" s="107">
        <f t="shared" si="17"/>
        <v>430</v>
      </c>
      <c r="H138" s="23">
        <f t="shared" si="16"/>
        <v>54</v>
      </c>
      <c r="I138" s="23"/>
      <c r="J138" s="23">
        <f t="shared" si="14"/>
        <v>54</v>
      </c>
      <c r="K138" s="23"/>
      <c r="L138" s="108"/>
    </row>
    <row r="139" spans="1:17" s="124" customFormat="1" ht="24.95" customHeight="1" x14ac:dyDescent="0.25">
      <c r="A139" s="104">
        <f t="shared" si="15"/>
        <v>26</v>
      </c>
      <c r="B139" s="105" t="s">
        <v>251</v>
      </c>
      <c r="C139" s="106" t="s">
        <v>252</v>
      </c>
      <c r="D139" s="23">
        <v>430</v>
      </c>
      <c r="E139" s="23"/>
      <c r="F139" s="23"/>
      <c r="G139" s="107">
        <f t="shared" si="17"/>
        <v>430</v>
      </c>
      <c r="H139" s="23">
        <f t="shared" si="16"/>
        <v>54</v>
      </c>
      <c r="I139" s="23"/>
      <c r="J139" s="23">
        <f t="shared" si="14"/>
        <v>54</v>
      </c>
      <c r="K139" s="23"/>
      <c r="L139" s="108"/>
    </row>
    <row r="140" spans="1:17" s="109" customFormat="1" ht="24.95" customHeight="1" x14ac:dyDescent="0.25">
      <c r="A140" s="104">
        <f t="shared" si="15"/>
        <v>27</v>
      </c>
      <c r="B140" s="105" t="s">
        <v>128</v>
      </c>
      <c r="C140" s="106" t="s">
        <v>253</v>
      </c>
      <c r="D140" s="23">
        <v>430</v>
      </c>
      <c r="E140" s="23"/>
      <c r="F140" s="23"/>
      <c r="G140" s="107">
        <f t="shared" si="17"/>
        <v>430</v>
      </c>
      <c r="H140" s="23">
        <f t="shared" si="16"/>
        <v>54</v>
      </c>
      <c r="I140" s="23"/>
      <c r="J140" s="23">
        <f t="shared" si="14"/>
        <v>54</v>
      </c>
      <c r="K140" s="23"/>
      <c r="L140" s="119"/>
      <c r="M140" s="283"/>
      <c r="N140" s="284"/>
    </row>
    <row r="141" spans="1:17" s="126" customFormat="1" ht="24.95" customHeight="1" x14ac:dyDescent="0.25">
      <c r="A141" s="104">
        <f t="shared" si="15"/>
        <v>28</v>
      </c>
      <c r="B141" s="105" t="s">
        <v>254</v>
      </c>
      <c r="C141" s="125" t="s">
        <v>224</v>
      </c>
      <c r="D141" s="23">
        <v>430</v>
      </c>
      <c r="E141" s="23"/>
      <c r="F141" s="20"/>
      <c r="G141" s="107">
        <f t="shared" si="17"/>
        <v>430</v>
      </c>
      <c r="H141" s="23">
        <f t="shared" si="16"/>
        <v>54</v>
      </c>
      <c r="I141" s="20"/>
      <c r="J141" s="23">
        <f t="shared" si="14"/>
        <v>54</v>
      </c>
      <c r="K141" s="23"/>
      <c r="L141" s="108"/>
      <c r="M141" s="97"/>
      <c r="N141" s="97"/>
      <c r="O141" s="282"/>
      <c r="P141" s="282"/>
      <c r="Q141" s="282"/>
    </row>
    <row r="142" spans="1:17" s="126" customFormat="1" ht="30" customHeight="1" x14ac:dyDescent="0.25">
      <c r="A142" s="104">
        <f t="shared" si="15"/>
        <v>29</v>
      </c>
      <c r="B142" s="105" t="s">
        <v>255</v>
      </c>
      <c r="C142" s="125" t="s">
        <v>131</v>
      </c>
      <c r="D142" s="23">
        <v>430</v>
      </c>
      <c r="E142" s="23">
        <v>22</v>
      </c>
      <c r="F142" s="20"/>
      <c r="G142" s="107">
        <f t="shared" si="17"/>
        <v>430</v>
      </c>
      <c r="H142" s="23">
        <f t="shared" si="16"/>
        <v>54</v>
      </c>
      <c r="I142" s="20"/>
      <c r="J142" s="23">
        <f t="shared" si="14"/>
        <v>54</v>
      </c>
      <c r="K142" s="23"/>
      <c r="L142" s="108" t="s">
        <v>70</v>
      </c>
      <c r="M142" s="283"/>
      <c r="N142" s="284"/>
    </row>
    <row r="143" spans="1:17" s="126" customFormat="1" ht="24.95" customHeight="1" x14ac:dyDescent="0.25">
      <c r="A143" s="104">
        <f t="shared" si="15"/>
        <v>30</v>
      </c>
      <c r="B143" s="87" t="s">
        <v>256</v>
      </c>
      <c r="C143" s="125" t="s">
        <v>257</v>
      </c>
      <c r="D143" s="44">
        <v>430</v>
      </c>
      <c r="E143" s="23"/>
      <c r="F143" s="98"/>
      <c r="G143" s="111">
        <f t="shared" si="17"/>
        <v>430</v>
      </c>
      <c r="H143" s="23">
        <f>ROUND(160/2.98,0)</f>
        <v>54</v>
      </c>
      <c r="I143" s="23"/>
      <c r="J143" s="23">
        <f t="shared" si="14"/>
        <v>54</v>
      </c>
      <c r="K143" s="23"/>
      <c r="L143" s="127"/>
      <c r="M143" s="276"/>
      <c r="N143" s="277"/>
    </row>
    <row r="144" spans="1:17" s="126" customFormat="1" ht="25.5" customHeight="1" x14ac:dyDescent="0.25">
      <c r="A144" s="104">
        <f t="shared" si="15"/>
        <v>31</v>
      </c>
      <c r="B144" s="87" t="s">
        <v>258</v>
      </c>
      <c r="C144" s="125" t="s">
        <v>259</v>
      </c>
      <c r="D144" s="44">
        <v>430</v>
      </c>
      <c r="E144" s="23"/>
      <c r="F144" s="98"/>
      <c r="G144" s="111">
        <f t="shared" ref="G144" si="18">ROUND(D144-F144,1)</f>
        <v>430</v>
      </c>
      <c r="H144" s="23">
        <f>ROUND(160/2.98,0)</f>
        <v>54</v>
      </c>
      <c r="I144" s="23"/>
      <c r="J144" s="23">
        <f t="shared" si="14"/>
        <v>54</v>
      </c>
      <c r="K144" s="23"/>
      <c r="L144" s="54"/>
      <c r="M144" s="128"/>
      <c r="N144" s="129"/>
    </row>
    <row r="145" spans="1:14" s="126" customFormat="1" ht="20.100000000000001" customHeight="1" x14ac:dyDescent="0.25">
      <c r="A145" s="11" t="s">
        <v>260</v>
      </c>
      <c r="B145" s="102" t="s">
        <v>261</v>
      </c>
      <c r="C145" s="103"/>
      <c r="D145" s="14"/>
      <c r="E145" s="14"/>
      <c r="F145" s="14"/>
      <c r="G145" s="14"/>
      <c r="H145" s="14"/>
      <c r="I145" s="14"/>
      <c r="J145" s="14"/>
      <c r="K145" s="14"/>
      <c r="L145" s="15"/>
    </row>
    <row r="146" spans="1:14" s="27" customFormat="1" ht="27" customHeight="1" x14ac:dyDescent="0.25">
      <c r="A146" s="130">
        <v>1</v>
      </c>
      <c r="B146" s="87" t="s">
        <v>262</v>
      </c>
      <c r="C146" s="52" t="s">
        <v>131</v>
      </c>
      <c r="D146" s="23">
        <v>430</v>
      </c>
      <c r="E146" s="20">
        <f>D146*0.3</f>
        <v>129</v>
      </c>
      <c r="F146" s="20"/>
      <c r="G146" s="107">
        <f t="shared" ref="G146:G179" si="19">D146-F146</f>
        <v>430</v>
      </c>
      <c r="H146" s="23">
        <f>ROUND(160/2.98,0)</f>
        <v>54</v>
      </c>
      <c r="I146" s="23"/>
      <c r="J146" s="23">
        <f t="shared" ref="J146:J209" si="20">ROUND(H146-I146,1)</f>
        <v>54</v>
      </c>
      <c r="K146" s="20"/>
      <c r="L146" s="24" t="s">
        <v>21</v>
      </c>
      <c r="M146" s="131"/>
      <c r="N146" s="132"/>
    </row>
    <row r="147" spans="1:14" s="6" customFormat="1" ht="27" customHeight="1" x14ac:dyDescent="0.25">
      <c r="A147" s="130">
        <v>2</v>
      </c>
      <c r="B147" s="87" t="s">
        <v>263</v>
      </c>
      <c r="C147" s="52" t="s">
        <v>264</v>
      </c>
      <c r="D147" s="23">
        <v>430</v>
      </c>
      <c r="E147" s="20">
        <f>D147*0.2</f>
        <v>86</v>
      </c>
      <c r="F147" s="20"/>
      <c r="G147" s="107">
        <f t="shared" si="19"/>
        <v>430</v>
      </c>
      <c r="H147" s="23">
        <f t="shared" ref="H147:H166" si="21">ROUND(160/2.98,0)</f>
        <v>54</v>
      </c>
      <c r="I147" s="20"/>
      <c r="J147" s="23">
        <f t="shared" si="20"/>
        <v>54</v>
      </c>
      <c r="K147" s="20"/>
      <c r="L147" s="24" t="s">
        <v>24</v>
      </c>
      <c r="M147" s="131"/>
      <c r="N147" s="131"/>
    </row>
    <row r="148" spans="1:14" s="6" customFormat="1" ht="27" customHeight="1" x14ac:dyDescent="0.25">
      <c r="A148" s="130">
        <v>3</v>
      </c>
      <c r="B148" s="87" t="s">
        <v>265</v>
      </c>
      <c r="C148" s="52" t="s">
        <v>266</v>
      </c>
      <c r="D148" s="23">
        <v>430</v>
      </c>
      <c r="E148" s="20">
        <f>D148*0.15</f>
        <v>64.5</v>
      </c>
      <c r="F148" s="20"/>
      <c r="G148" s="107">
        <f t="shared" si="19"/>
        <v>430</v>
      </c>
      <c r="H148" s="23">
        <f t="shared" si="21"/>
        <v>54</v>
      </c>
      <c r="I148" s="23"/>
      <c r="J148" s="23">
        <f t="shared" si="20"/>
        <v>54</v>
      </c>
      <c r="K148" s="20"/>
      <c r="L148" s="24" t="s">
        <v>27</v>
      </c>
      <c r="M148" s="131"/>
      <c r="N148" s="132"/>
    </row>
    <row r="149" spans="1:14" s="27" customFormat="1" ht="27" customHeight="1" x14ac:dyDescent="0.25">
      <c r="A149" s="130">
        <v>4</v>
      </c>
      <c r="B149" s="87" t="s">
        <v>267</v>
      </c>
      <c r="C149" s="52" t="s">
        <v>268</v>
      </c>
      <c r="D149" s="23">
        <v>430</v>
      </c>
      <c r="E149" s="20">
        <f>D149*0.15</f>
        <v>64.5</v>
      </c>
      <c r="F149" s="20"/>
      <c r="G149" s="107">
        <f t="shared" si="19"/>
        <v>430</v>
      </c>
      <c r="H149" s="23">
        <f t="shared" si="21"/>
        <v>54</v>
      </c>
      <c r="I149" s="23"/>
      <c r="J149" s="23">
        <f t="shared" si="20"/>
        <v>54</v>
      </c>
      <c r="K149" s="20"/>
      <c r="L149" s="24" t="s">
        <v>27</v>
      </c>
      <c r="M149" s="131"/>
      <c r="N149" s="132"/>
    </row>
    <row r="150" spans="1:14" s="27" customFormat="1" ht="27" customHeight="1" x14ac:dyDescent="0.25">
      <c r="A150" s="130">
        <v>5</v>
      </c>
      <c r="B150" s="87" t="s">
        <v>269</v>
      </c>
      <c r="C150" s="52" t="s">
        <v>270</v>
      </c>
      <c r="D150" s="23">
        <v>430</v>
      </c>
      <c r="E150" s="20">
        <f>D150*0.15</f>
        <v>64.5</v>
      </c>
      <c r="F150" s="20"/>
      <c r="G150" s="107">
        <f t="shared" si="19"/>
        <v>430</v>
      </c>
      <c r="H150" s="23">
        <f t="shared" si="21"/>
        <v>54</v>
      </c>
      <c r="I150" s="23"/>
      <c r="J150" s="23">
        <f t="shared" si="20"/>
        <v>54</v>
      </c>
      <c r="K150" s="20"/>
      <c r="L150" s="24" t="s">
        <v>27</v>
      </c>
      <c r="M150" s="131"/>
      <c r="N150" s="132"/>
    </row>
    <row r="151" spans="1:14" s="27" customFormat="1" ht="27" customHeight="1" x14ac:dyDescent="0.25">
      <c r="A151" s="130">
        <v>6</v>
      </c>
      <c r="B151" s="87" t="s">
        <v>47</v>
      </c>
      <c r="C151" s="52" t="s">
        <v>26</v>
      </c>
      <c r="D151" s="23">
        <v>430</v>
      </c>
      <c r="E151" s="23"/>
      <c r="F151" s="23"/>
      <c r="G151" s="107">
        <f t="shared" si="19"/>
        <v>430</v>
      </c>
      <c r="H151" s="23">
        <f t="shared" si="21"/>
        <v>54</v>
      </c>
      <c r="I151" s="23"/>
      <c r="J151" s="23">
        <f t="shared" si="20"/>
        <v>54</v>
      </c>
      <c r="K151" s="23"/>
      <c r="L151" s="35"/>
    </row>
    <row r="152" spans="1:14" s="27" customFormat="1" ht="27" customHeight="1" x14ac:dyDescent="0.25">
      <c r="A152" s="130">
        <v>7</v>
      </c>
      <c r="B152" s="87" t="s">
        <v>271</v>
      </c>
      <c r="C152" s="52" t="s">
        <v>231</v>
      </c>
      <c r="D152" s="23">
        <v>430</v>
      </c>
      <c r="E152" s="23"/>
      <c r="F152" s="23"/>
      <c r="G152" s="107">
        <f t="shared" si="19"/>
        <v>430</v>
      </c>
      <c r="H152" s="23">
        <f t="shared" si="21"/>
        <v>54</v>
      </c>
      <c r="I152" s="23"/>
      <c r="J152" s="23">
        <f t="shared" si="20"/>
        <v>54</v>
      </c>
      <c r="K152" s="23"/>
      <c r="L152" s="55"/>
    </row>
    <row r="153" spans="1:14" s="27" customFormat="1" ht="27" customHeight="1" x14ac:dyDescent="0.25">
      <c r="A153" s="130">
        <v>8</v>
      </c>
      <c r="B153" s="87" t="s">
        <v>272</v>
      </c>
      <c r="C153" s="52" t="s">
        <v>205</v>
      </c>
      <c r="D153" s="23">
        <v>430</v>
      </c>
      <c r="E153" s="44">
        <f>22</f>
        <v>22</v>
      </c>
      <c r="F153" s="20"/>
      <c r="G153" s="107">
        <f t="shared" si="19"/>
        <v>430</v>
      </c>
      <c r="H153" s="23">
        <f t="shared" si="21"/>
        <v>54</v>
      </c>
      <c r="I153" s="23"/>
      <c r="J153" s="23">
        <f t="shared" si="20"/>
        <v>54</v>
      </c>
      <c r="K153" s="23"/>
      <c r="L153" s="24" t="s">
        <v>78</v>
      </c>
    </row>
    <row r="154" spans="1:14" s="27" customFormat="1" ht="27" customHeight="1" x14ac:dyDescent="0.25">
      <c r="A154" s="130">
        <v>9</v>
      </c>
      <c r="B154" s="87" t="s">
        <v>273</v>
      </c>
      <c r="C154" s="52" t="s">
        <v>119</v>
      </c>
      <c r="D154" s="23">
        <v>430</v>
      </c>
      <c r="E154" s="23"/>
      <c r="F154" s="23"/>
      <c r="G154" s="107">
        <f t="shared" si="19"/>
        <v>430</v>
      </c>
      <c r="H154" s="23">
        <f t="shared" si="21"/>
        <v>54</v>
      </c>
      <c r="I154" s="23"/>
      <c r="J154" s="23">
        <f t="shared" si="20"/>
        <v>54</v>
      </c>
      <c r="K154" s="23"/>
      <c r="L154" s="35"/>
    </row>
    <row r="155" spans="1:14" s="27" customFormat="1" ht="27" customHeight="1" x14ac:dyDescent="0.25">
      <c r="A155" s="130">
        <v>10</v>
      </c>
      <c r="B155" s="87" t="s">
        <v>274</v>
      </c>
      <c r="C155" s="52" t="s">
        <v>275</v>
      </c>
      <c r="D155" s="23">
        <v>430</v>
      </c>
      <c r="E155" s="20"/>
      <c r="F155" s="23"/>
      <c r="G155" s="107">
        <f t="shared" si="19"/>
        <v>430</v>
      </c>
      <c r="H155" s="23">
        <f t="shared" si="21"/>
        <v>54</v>
      </c>
      <c r="I155" s="23"/>
      <c r="J155" s="23">
        <f t="shared" si="20"/>
        <v>54</v>
      </c>
      <c r="K155" s="23"/>
      <c r="L155" s="24"/>
    </row>
    <row r="156" spans="1:14" s="27" customFormat="1" ht="27" customHeight="1" x14ac:dyDescent="0.25">
      <c r="A156" s="130">
        <v>11</v>
      </c>
      <c r="B156" s="87" t="s">
        <v>276</v>
      </c>
      <c r="C156" s="52" t="s">
        <v>156</v>
      </c>
      <c r="D156" s="23">
        <v>430</v>
      </c>
      <c r="E156" s="23"/>
      <c r="F156" s="23"/>
      <c r="G156" s="107">
        <f t="shared" si="19"/>
        <v>430</v>
      </c>
      <c r="H156" s="23">
        <f t="shared" si="21"/>
        <v>54</v>
      </c>
      <c r="I156" s="23"/>
      <c r="J156" s="23">
        <f t="shared" si="20"/>
        <v>54</v>
      </c>
      <c r="K156" s="23"/>
      <c r="L156" s="35"/>
    </row>
    <row r="157" spans="1:14" s="27" customFormat="1" ht="27" customHeight="1" x14ac:dyDescent="0.25">
      <c r="A157" s="130">
        <v>12</v>
      </c>
      <c r="B157" s="87" t="s">
        <v>277</v>
      </c>
      <c r="C157" s="52" t="s">
        <v>270</v>
      </c>
      <c r="D157" s="23">
        <v>430</v>
      </c>
      <c r="E157" s="23"/>
      <c r="F157" s="23"/>
      <c r="G157" s="107">
        <f t="shared" si="19"/>
        <v>430</v>
      </c>
      <c r="H157" s="23">
        <f t="shared" si="21"/>
        <v>54</v>
      </c>
      <c r="I157" s="23"/>
      <c r="J157" s="23">
        <f t="shared" si="20"/>
        <v>54</v>
      </c>
      <c r="K157" s="23"/>
      <c r="L157" s="35"/>
    </row>
    <row r="158" spans="1:14" s="27" customFormat="1" ht="27" customHeight="1" x14ac:dyDescent="0.25">
      <c r="A158" s="130">
        <v>13</v>
      </c>
      <c r="B158" s="87" t="s">
        <v>278</v>
      </c>
      <c r="C158" s="52" t="s">
        <v>279</v>
      </c>
      <c r="D158" s="23">
        <v>430</v>
      </c>
      <c r="E158" s="23"/>
      <c r="F158" s="23"/>
      <c r="G158" s="107">
        <f t="shared" si="19"/>
        <v>430</v>
      </c>
      <c r="H158" s="23">
        <f t="shared" si="21"/>
        <v>54</v>
      </c>
      <c r="I158" s="23"/>
      <c r="J158" s="23">
        <f t="shared" si="20"/>
        <v>54</v>
      </c>
      <c r="K158" s="23"/>
      <c r="L158" s="54"/>
    </row>
    <row r="159" spans="1:14" s="27" customFormat="1" ht="27" customHeight="1" x14ac:dyDescent="0.25">
      <c r="A159" s="130">
        <v>14</v>
      </c>
      <c r="B159" s="87" t="s">
        <v>280</v>
      </c>
      <c r="C159" s="52" t="s">
        <v>281</v>
      </c>
      <c r="D159" s="23">
        <v>430</v>
      </c>
      <c r="E159" s="20"/>
      <c r="F159" s="23"/>
      <c r="G159" s="107">
        <f t="shared" si="19"/>
        <v>430</v>
      </c>
      <c r="H159" s="23">
        <f t="shared" si="21"/>
        <v>54</v>
      </c>
      <c r="I159" s="23"/>
      <c r="J159" s="23">
        <f t="shared" si="20"/>
        <v>54</v>
      </c>
      <c r="K159" s="23"/>
      <c r="L159" s="24"/>
    </row>
    <row r="160" spans="1:14" s="27" customFormat="1" ht="27" customHeight="1" x14ac:dyDescent="0.25">
      <c r="A160" s="130">
        <v>15</v>
      </c>
      <c r="B160" s="87" t="s">
        <v>282</v>
      </c>
      <c r="C160" s="52" t="s">
        <v>75</v>
      </c>
      <c r="D160" s="23">
        <v>430</v>
      </c>
      <c r="E160" s="23"/>
      <c r="F160" s="23"/>
      <c r="G160" s="107">
        <f t="shared" si="19"/>
        <v>430</v>
      </c>
      <c r="H160" s="23">
        <f t="shared" si="21"/>
        <v>54</v>
      </c>
      <c r="I160" s="23"/>
      <c r="J160" s="23">
        <f t="shared" si="20"/>
        <v>54</v>
      </c>
      <c r="K160" s="23"/>
      <c r="L160" s="24"/>
    </row>
    <row r="161" spans="1:16" s="58" customFormat="1" ht="27" customHeight="1" x14ac:dyDescent="0.25">
      <c r="A161" s="130">
        <v>16</v>
      </c>
      <c r="B161" s="87" t="s">
        <v>283</v>
      </c>
      <c r="C161" s="133" t="s">
        <v>65</v>
      </c>
      <c r="D161" s="23">
        <v>430</v>
      </c>
      <c r="E161" s="20"/>
      <c r="F161" s="20"/>
      <c r="G161" s="107">
        <f t="shared" si="19"/>
        <v>430</v>
      </c>
      <c r="H161" s="23">
        <f t="shared" si="21"/>
        <v>54</v>
      </c>
      <c r="I161" s="23"/>
      <c r="J161" s="23">
        <f t="shared" si="20"/>
        <v>54</v>
      </c>
      <c r="K161" s="23"/>
      <c r="L161" s="54"/>
      <c r="M161" s="274"/>
      <c r="N161" s="275"/>
    </row>
    <row r="162" spans="1:16" s="58" customFormat="1" ht="27" customHeight="1" x14ac:dyDescent="0.25">
      <c r="A162" s="130">
        <v>17</v>
      </c>
      <c r="B162" s="87" t="s">
        <v>284</v>
      </c>
      <c r="C162" s="133" t="s">
        <v>205</v>
      </c>
      <c r="D162" s="23">
        <v>430</v>
      </c>
      <c r="E162" s="23"/>
      <c r="F162" s="20"/>
      <c r="G162" s="107">
        <f t="shared" si="19"/>
        <v>430</v>
      </c>
      <c r="H162" s="23">
        <f t="shared" si="21"/>
        <v>54</v>
      </c>
      <c r="I162" s="23"/>
      <c r="J162" s="23">
        <f t="shared" si="20"/>
        <v>54</v>
      </c>
      <c r="K162" s="23"/>
      <c r="L162" s="54"/>
      <c r="M162" s="274"/>
      <c r="N162" s="275"/>
    </row>
    <row r="163" spans="1:16" s="58" customFormat="1" ht="27" customHeight="1" x14ac:dyDescent="0.25">
      <c r="A163" s="130">
        <v>18</v>
      </c>
      <c r="B163" s="87" t="s">
        <v>285</v>
      </c>
      <c r="C163" s="52" t="s">
        <v>44</v>
      </c>
      <c r="D163" s="44">
        <v>430</v>
      </c>
      <c r="E163" s="23"/>
      <c r="F163" s="20"/>
      <c r="G163" s="107">
        <f t="shared" si="19"/>
        <v>430</v>
      </c>
      <c r="H163" s="23">
        <f t="shared" si="21"/>
        <v>54</v>
      </c>
      <c r="I163" s="23"/>
      <c r="J163" s="23">
        <f t="shared" si="20"/>
        <v>54</v>
      </c>
      <c r="K163" s="23"/>
      <c r="L163" s="65"/>
      <c r="M163" s="276"/>
      <c r="N163" s="277"/>
    </row>
    <row r="164" spans="1:16" s="58" customFormat="1" ht="27" customHeight="1" x14ac:dyDescent="0.25">
      <c r="A164" s="130">
        <v>19</v>
      </c>
      <c r="B164" s="87" t="s">
        <v>286</v>
      </c>
      <c r="C164" s="52" t="s">
        <v>287</v>
      </c>
      <c r="D164" s="44">
        <v>430</v>
      </c>
      <c r="E164" s="23">
        <v>22</v>
      </c>
      <c r="F164" s="20"/>
      <c r="G164" s="107">
        <f t="shared" si="19"/>
        <v>430</v>
      </c>
      <c r="H164" s="23">
        <f t="shared" si="21"/>
        <v>54</v>
      </c>
      <c r="I164" s="20"/>
      <c r="J164" s="23">
        <f t="shared" si="20"/>
        <v>54</v>
      </c>
      <c r="K164" s="23"/>
      <c r="L164" s="24" t="s">
        <v>288</v>
      </c>
      <c r="M164" s="128"/>
      <c r="N164" s="129"/>
    </row>
    <row r="165" spans="1:16" s="58" customFormat="1" ht="30.75" customHeight="1" x14ac:dyDescent="0.25">
      <c r="A165" s="130">
        <v>20</v>
      </c>
      <c r="B165" s="87" t="s">
        <v>289</v>
      </c>
      <c r="C165" s="52" t="s">
        <v>275</v>
      </c>
      <c r="D165" s="20">
        <f>430</f>
        <v>430</v>
      </c>
      <c r="E165" s="23"/>
      <c r="F165" s="20"/>
      <c r="G165" s="107">
        <f t="shared" si="19"/>
        <v>430</v>
      </c>
      <c r="H165" s="23">
        <f t="shared" si="21"/>
        <v>54</v>
      </c>
      <c r="I165" s="20"/>
      <c r="J165" s="23">
        <f t="shared" si="20"/>
        <v>54</v>
      </c>
      <c r="K165" s="23"/>
      <c r="L165" s="45"/>
      <c r="M165" s="128"/>
      <c r="N165" s="129"/>
    </row>
    <row r="166" spans="1:16" s="58" customFormat="1" ht="30.75" customHeight="1" x14ac:dyDescent="0.25">
      <c r="A166" s="130">
        <v>21</v>
      </c>
      <c r="B166" s="87" t="s">
        <v>290</v>
      </c>
      <c r="C166" s="52" t="s">
        <v>113</v>
      </c>
      <c r="D166" s="20">
        <f>430</f>
        <v>430</v>
      </c>
      <c r="E166" s="23"/>
      <c r="F166" s="20"/>
      <c r="G166" s="107">
        <f t="shared" si="19"/>
        <v>430</v>
      </c>
      <c r="H166" s="23">
        <f t="shared" si="21"/>
        <v>54</v>
      </c>
      <c r="I166" s="20"/>
      <c r="J166" s="23">
        <f t="shared" si="20"/>
        <v>54</v>
      </c>
      <c r="K166" s="23"/>
      <c r="L166" s="45"/>
      <c r="M166" s="128"/>
      <c r="N166" s="129"/>
    </row>
    <row r="167" spans="1:16" s="58" customFormat="1" ht="31.5" x14ac:dyDescent="0.25">
      <c r="A167" s="130">
        <v>22</v>
      </c>
      <c r="B167" s="134" t="s">
        <v>291</v>
      </c>
      <c r="C167" s="135" t="s">
        <v>59</v>
      </c>
      <c r="D167" s="20">
        <f>430</f>
        <v>430</v>
      </c>
      <c r="E167" s="23"/>
      <c r="F167" s="20">
        <f>D167*0.3*22/44</f>
        <v>64.5</v>
      </c>
      <c r="G167" s="107">
        <f t="shared" si="19"/>
        <v>365.5</v>
      </c>
      <c r="H167" s="23">
        <f>ROUND(160/2.98,0)</f>
        <v>54</v>
      </c>
      <c r="I167" s="20"/>
      <c r="J167" s="23">
        <f t="shared" si="20"/>
        <v>54</v>
      </c>
      <c r="K167" s="23"/>
      <c r="L167" s="45" t="s">
        <v>292</v>
      </c>
      <c r="M167" s="128"/>
      <c r="N167" s="129"/>
    </row>
    <row r="168" spans="1:16" s="58" customFormat="1" ht="31.5" x14ac:dyDescent="0.25">
      <c r="A168" s="130">
        <v>23</v>
      </c>
      <c r="B168" s="134" t="s">
        <v>293</v>
      </c>
      <c r="C168" s="135" t="s">
        <v>275</v>
      </c>
      <c r="D168" s="20">
        <f>430</f>
        <v>430</v>
      </c>
      <c r="E168" s="23"/>
      <c r="F168" s="20">
        <f>D168*0.3*26/44</f>
        <v>76.227272727272734</v>
      </c>
      <c r="G168" s="107">
        <f t="shared" si="19"/>
        <v>353.77272727272725</v>
      </c>
      <c r="H168" s="44">
        <f>ROUND(160/2.98,0)</f>
        <v>54</v>
      </c>
      <c r="I168" s="20"/>
      <c r="J168" s="23">
        <f t="shared" si="20"/>
        <v>54</v>
      </c>
      <c r="K168" s="23"/>
      <c r="L168" s="45" t="s">
        <v>294</v>
      </c>
      <c r="M168" s="128"/>
      <c r="N168" s="129"/>
    </row>
    <row r="169" spans="1:16" s="58" customFormat="1" ht="30.75" customHeight="1" x14ac:dyDescent="0.25">
      <c r="A169" s="130">
        <v>24</v>
      </c>
      <c r="B169" s="134" t="s">
        <v>295</v>
      </c>
      <c r="C169" s="135" t="s">
        <v>250</v>
      </c>
      <c r="D169" s="20">
        <f>430</f>
        <v>430</v>
      </c>
      <c r="E169" s="23"/>
      <c r="F169" s="20"/>
      <c r="G169" s="107">
        <f t="shared" si="19"/>
        <v>430</v>
      </c>
      <c r="H169" s="44">
        <f>ROUND(160/2.98,0)</f>
        <v>54</v>
      </c>
      <c r="I169" s="20"/>
      <c r="J169" s="23">
        <f t="shared" si="20"/>
        <v>54</v>
      </c>
      <c r="K169" s="23"/>
      <c r="L169" s="45"/>
      <c r="M169" s="128"/>
      <c r="N169" s="129"/>
    </row>
    <row r="170" spans="1:16" s="16" customFormat="1" ht="20.100000000000001" customHeight="1" x14ac:dyDescent="0.25">
      <c r="A170" s="11" t="s">
        <v>296</v>
      </c>
      <c r="B170" s="102" t="s">
        <v>297</v>
      </c>
      <c r="C170" s="103"/>
      <c r="D170" s="14"/>
      <c r="E170" s="14"/>
      <c r="F170" s="14"/>
      <c r="G170" s="14"/>
      <c r="H170" s="14"/>
      <c r="I170" s="14"/>
      <c r="J170" s="14"/>
      <c r="K170" s="14"/>
      <c r="L170" s="15"/>
    </row>
    <row r="171" spans="1:16" s="16" customFormat="1" ht="30" customHeight="1" x14ac:dyDescent="0.25">
      <c r="A171" s="130">
        <v>1</v>
      </c>
      <c r="B171" s="136" t="s">
        <v>298</v>
      </c>
      <c r="C171" s="133" t="s">
        <v>299</v>
      </c>
      <c r="D171" s="23">
        <v>430</v>
      </c>
      <c r="E171" s="22">
        <f>D171*0.3</f>
        <v>129</v>
      </c>
      <c r="F171" s="20"/>
      <c r="G171" s="107">
        <f t="shared" si="19"/>
        <v>430</v>
      </c>
      <c r="H171" s="23">
        <f>ROUND(160/2.98,0)</f>
        <v>54</v>
      </c>
      <c r="I171" s="23"/>
      <c r="J171" s="23">
        <f t="shared" ref="J171:J179" si="22">ROUND(H171-I171,1)</f>
        <v>54</v>
      </c>
      <c r="K171" s="23"/>
      <c r="L171" s="54" t="s">
        <v>300</v>
      </c>
      <c r="M171" s="278"/>
      <c r="N171" s="279"/>
      <c r="O171" s="279"/>
    </row>
    <row r="172" spans="1:16" s="16" customFormat="1" ht="24.95" customHeight="1" x14ac:dyDescent="0.25">
      <c r="A172" s="130">
        <v>2</v>
      </c>
      <c r="B172" s="136" t="s">
        <v>301</v>
      </c>
      <c r="C172" s="133" t="s">
        <v>302</v>
      </c>
      <c r="D172" s="23">
        <v>430</v>
      </c>
      <c r="E172" s="22">
        <f>D172*0.2</f>
        <v>86</v>
      </c>
      <c r="F172" s="23"/>
      <c r="G172" s="107">
        <f t="shared" si="19"/>
        <v>430</v>
      </c>
      <c r="H172" s="23">
        <f t="shared" ref="H172:H178" si="23">ROUND(160/2.98,0)</f>
        <v>54</v>
      </c>
      <c r="I172" s="23"/>
      <c r="J172" s="23">
        <f t="shared" si="22"/>
        <v>54</v>
      </c>
      <c r="K172" s="23"/>
      <c r="L172" s="54" t="s">
        <v>303</v>
      </c>
      <c r="M172" s="278"/>
      <c r="N172" s="279"/>
    </row>
    <row r="173" spans="1:16" s="16" customFormat="1" ht="24.95" customHeight="1" x14ac:dyDescent="0.25">
      <c r="A173" s="130">
        <v>3</v>
      </c>
      <c r="B173" s="136" t="s">
        <v>304</v>
      </c>
      <c r="C173" s="133" t="s">
        <v>239</v>
      </c>
      <c r="D173" s="23">
        <v>430</v>
      </c>
      <c r="E173" s="22">
        <f>ROUND(D173*0.15,1)</f>
        <v>64.5</v>
      </c>
      <c r="F173" s="23"/>
      <c r="G173" s="107">
        <f t="shared" si="19"/>
        <v>430</v>
      </c>
      <c r="H173" s="23">
        <f t="shared" si="23"/>
        <v>54</v>
      </c>
      <c r="I173" s="23"/>
      <c r="J173" s="23">
        <f t="shared" si="22"/>
        <v>54</v>
      </c>
      <c r="K173" s="23"/>
      <c r="L173" s="54" t="s">
        <v>305</v>
      </c>
    </row>
    <row r="174" spans="1:16" s="16" customFormat="1" ht="24.95" customHeight="1" x14ac:dyDescent="0.25">
      <c r="A174" s="130">
        <v>4</v>
      </c>
      <c r="B174" s="136" t="s">
        <v>306</v>
      </c>
      <c r="C174" s="133" t="s">
        <v>307</v>
      </c>
      <c r="D174" s="23">
        <v>430</v>
      </c>
      <c r="E174" s="22">
        <f>ROUND(D174*0.15,1)</f>
        <v>64.5</v>
      </c>
      <c r="F174" s="23"/>
      <c r="G174" s="107">
        <f>D174-F174</f>
        <v>430</v>
      </c>
      <c r="H174" s="23">
        <f t="shared" si="23"/>
        <v>54</v>
      </c>
      <c r="I174" s="23"/>
      <c r="J174" s="23">
        <f>ROUND(H174-I174,1)</f>
        <v>54</v>
      </c>
      <c r="K174" s="23"/>
      <c r="L174" s="54" t="s">
        <v>305</v>
      </c>
      <c r="M174" s="138"/>
      <c r="N174" s="139"/>
      <c r="O174" s="139"/>
      <c r="P174" s="139"/>
    </row>
    <row r="175" spans="1:16" s="16" customFormat="1" ht="24.95" customHeight="1" x14ac:dyDescent="0.25">
      <c r="A175" s="130">
        <v>5</v>
      </c>
      <c r="B175" s="136" t="s">
        <v>308</v>
      </c>
      <c r="C175" s="133" t="s">
        <v>309</v>
      </c>
      <c r="D175" s="23">
        <v>430</v>
      </c>
      <c r="E175" s="22">
        <v>22</v>
      </c>
      <c r="F175" s="23"/>
      <c r="G175" s="107">
        <f t="shared" si="19"/>
        <v>430</v>
      </c>
      <c r="H175" s="23">
        <f t="shared" si="23"/>
        <v>54</v>
      </c>
      <c r="I175" s="23"/>
      <c r="J175" s="23">
        <f t="shared" si="22"/>
        <v>54</v>
      </c>
      <c r="K175" s="23"/>
      <c r="L175" s="24" t="s">
        <v>70</v>
      </c>
    </row>
    <row r="176" spans="1:16" s="16" customFormat="1" ht="24.95" customHeight="1" x14ac:dyDescent="0.25">
      <c r="A176" s="130">
        <v>6</v>
      </c>
      <c r="B176" s="136" t="s">
        <v>310</v>
      </c>
      <c r="C176" s="133" t="s">
        <v>311</v>
      </c>
      <c r="D176" s="23">
        <v>430</v>
      </c>
      <c r="E176" s="22"/>
      <c r="F176" s="23"/>
      <c r="G176" s="107">
        <f t="shared" si="19"/>
        <v>430</v>
      </c>
      <c r="H176" s="23">
        <f t="shared" si="23"/>
        <v>54</v>
      </c>
      <c r="I176" s="23"/>
      <c r="J176" s="23">
        <f t="shared" si="22"/>
        <v>54</v>
      </c>
      <c r="K176" s="23"/>
      <c r="L176" s="24"/>
    </row>
    <row r="177" spans="1:14" s="16" customFormat="1" ht="24.95" customHeight="1" x14ac:dyDescent="0.25">
      <c r="A177" s="130">
        <v>7</v>
      </c>
      <c r="B177" s="136" t="s">
        <v>312</v>
      </c>
      <c r="C177" s="133" t="s">
        <v>313</v>
      </c>
      <c r="D177" s="23">
        <v>430</v>
      </c>
      <c r="E177" s="23"/>
      <c r="F177" s="23"/>
      <c r="G177" s="107">
        <f t="shared" si="19"/>
        <v>430</v>
      </c>
      <c r="H177" s="23">
        <f t="shared" si="23"/>
        <v>54</v>
      </c>
      <c r="I177" s="23"/>
      <c r="J177" s="23">
        <f t="shared" si="22"/>
        <v>54</v>
      </c>
      <c r="K177" s="23"/>
      <c r="L177" s="24"/>
    </row>
    <row r="178" spans="1:14" s="16" customFormat="1" ht="24.95" customHeight="1" x14ac:dyDescent="0.25">
      <c r="A178" s="130">
        <v>8</v>
      </c>
      <c r="B178" s="136" t="s">
        <v>314</v>
      </c>
      <c r="C178" s="133" t="s">
        <v>315</v>
      </c>
      <c r="D178" s="23">
        <v>430</v>
      </c>
      <c r="E178" s="23"/>
      <c r="F178" s="23"/>
      <c r="G178" s="107">
        <f t="shared" si="19"/>
        <v>430</v>
      </c>
      <c r="H178" s="23">
        <f t="shared" si="23"/>
        <v>54</v>
      </c>
      <c r="I178" s="23"/>
      <c r="J178" s="23">
        <f t="shared" si="22"/>
        <v>54</v>
      </c>
      <c r="K178" s="23"/>
      <c r="L178" s="24"/>
    </row>
    <row r="179" spans="1:14" s="140" customFormat="1" ht="26.25" customHeight="1" x14ac:dyDescent="0.25">
      <c r="A179" s="130">
        <v>9</v>
      </c>
      <c r="B179" s="136" t="s">
        <v>191</v>
      </c>
      <c r="C179" s="133" t="s">
        <v>109</v>
      </c>
      <c r="D179" s="23">
        <v>430</v>
      </c>
      <c r="E179" s="23"/>
      <c r="F179" s="23"/>
      <c r="G179" s="107">
        <f t="shared" si="19"/>
        <v>430</v>
      </c>
      <c r="H179" s="23">
        <f>ROUND(160/2.98,0)</f>
        <v>54</v>
      </c>
      <c r="I179" s="23"/>
      <c r="J179" s="23">
        <f t="shared" si="22"/>
        <v>54</v>
      </c>
      <c r="K179" s="23">
        <v>54</v>
      </c>
      <c r="L179" s="65" t="s">
        <v>316</v>
      </c>
    </row>
    <row r="180" spans="1:14" s="16" customFormat="1" ht="23.25" customHeight="1" x14ac:dyDescent="0.25">
      <c r="A180" s="141" t="s">
        <v>317</v>
      </c>
      <c r="B180" s="102" t="s">
        <v>318</v>
      </c>
      <c r="C180" s="103"/>
      <c r="D180" s="14"/>
      <c r="E180" s="14"/>
      <c r="F180" s="14"/>
      <c r="G180" s="14"/>
      <c r="H180" s="14"/>
      <c r="I180" s="14"/>
      <c r="J180" s="14"/>
      <c r="K180" s="14"/>
      <c r="L180" s="15"/>
    </row>
    <row r="181" spans="1:14" s="27" customFormat="1" ht="24.95" customHeight="1" x14ac:dyDescent="0.25">
      <c r="A181" s="17">
        <v>1</v>
      </c>
      <c r="B181" s="105" t="s">
        <v>87</v>
      </c>
      <c r="C181" s="133" t="s">
        <v>319</v>
      </c>
      <c r="D181" s="23">
        <v>430</v>
      </c>
      <c r="E181" s="23">
        <f>D181*0.3</f>
        <v>129</v>
      </c>
      <c r="F181" s="23"/>
      <c r="G181" s="107">
        <f>D181-F181</f>
        <v>430</v>
      </c>
      <c r="H181" s="23">
        <f t="shared" ref="H181:H189" si="24">ROUND(160/2.98,0)</f>
        <v>54</v>
      </c>
      <c r="I181" s="23"/>
      <c r="J181" s="23">
        <f>ROUND(H181-I181,1)</f>
        <v>54</v>
      </c>
      <c r="K181" s="23"/>
      <c r="L181" s="24" t="s">
        <v>21</v>
      </c>
    </row>
    <row r="182" spans="1:14" s="27" customFormat="1" ht="24.95" customHeight="1" x14ac:dyDescent="0.25">
      <c r="A182" s="17">
        <v>2</v>
      </c>
      <c r="B182" s="105" t="s">
        <v>320</v>
      </c>
      <c r="C182" s="133" t="s">
        <v>321</v>
      </c>
      <c r="D182" s="23">
        <v>430</v>
      </c>
      <c r="E182" s="23">
        <f>ROUND(D182*0.15,1)</f>
        <v>64.5</v>
      </c>
      <c r="F182" s="23"/>
      <c r="G182" s="107">
        <f>D182-F182</f>
        <v>430</v>
      </c>
      <c r="H182" s="23">
        <f t="shared" si="24"/>
        <v>54</v>
      </c>
      <c r="I182" s="23"/>
      <c r="J182" s="23">
        <f>ROUND(H182-I182,1)</f>
        <v>54</v>
      </c>
      <c r="K182" s="23"/>
      <c r="L182" s="34" t="s">
        <v>178</v>
      </c>
    </row>
    <row r="183" spans="1:14" s="27" customFormat="1" ht="24.95" customHeight="1" x14ac:dyDescent="0.25">
      <c r="A183" s="17">
        <v>3</v>
      </c>
      <c r="B183" s="105" t="s">
        <v>322</v>
      </c>
      <c r="C183" s="133" t="s">
        <v>323</v>
      </c>
      <c r="D183" s="23">
        <v>430</v>
      </c>
      <c r="E183" s="23"/>
      <c r="F183" s="23"/>
      <c r="G183" s="107">
        <f t="shared" ref="G183:G209" si="25">D183-F183</f>
        <v>430</v>
      </c>
      <c r="H183" s="23">
        <f>ROUND(160/2.98,0)</f>
        <v>54</v>
      </c>
      <c r="I183" s="23"/>
      <c r="J183" s="23">
        <f t="shared" si="20"/>
        <v>54</v>
      </c>
      <c r="K183" s="23"/>
      <c r="L183" s="35"/>
    </row>
    <row r="184" spans="1:14" s="6" customFormat="1" ht="24.95" customHeight="1" x14ac:dyDescent="0.25">
      <c r="A184" s="17">
        <v>4</v>
      </c>
      <c r="B184" s="105" t="s">
        <v>324</v>
      </c>
      <c r="C184" s="133" t="s">
        <v>325</v>
      </c>
      <c r="D184" s="23">
        <v>430</v>
      </c>
      <c r="E184" s="23"/>
      <c r="F184" s="23"/>
      <c r="G184" s="107">
        <f t="shared" si="25"/>
        <v>430</v>
      </c>
      <c r="H184" s="23">
        <f t="shared" si="24"/>
        <v>54</v>
      </c>
      <c r="I184" s="23"/>
      <c r="J184" s="23">
        <f t="shared" si="20"/>
        <v>54</v>
      </c>
      <c r="K184" s="23"/>
      <c r="L184" s="24"/>
    </row>
    <row r="185" spans="1:14" s="6" customFormat="1" ht="24.95" customHeight="1" x14ac:dyDescent="0.25">
      <c r="A185" s="17">
        <v>5</v>
      </c>
      <c r="B185" s="105" t="s">
        <v>19</v>
      </c>
      <c r="C185" s="133" t="s">
        <v>62</v>
      </c>
      <c r="D185" s="23">
        <v>430</v>
      </c>
      <c r="E185" s="23"/>
      <c r="F185" s="20"/>
      <c r="G185" s="107">
        <f t="shared" si="25"/>
        <v>430</v>
      </c>
      <c r="H185" s="23">
        <f t="shared" si="24"/>
        <v>54</v>
      </c>
      <c r="I185" s="23"/>
      <c r="J185" s="23">
        <f t="shared" si="20"/>
        <v>54</v>
      </c>
      <c r="K185" s="23"/>
      <c r="L185" s="24"/>
    </row>
    <row r="186" spans="1:14" s="27" customFormat="1" ht="24.95" customHeight="1" x14ac:dyDescent="0.25">
      <c r="A186" s="17">
        <v>6</v>
      </c>
      <c r="B186" s="105" t="s">
        <v>326</v>
      </c>
      <c r="C186" s="133" t="s">
        <v>327</v>
      </c>
      <c r="D186" s="23">
        <v>430</v>
      </c>
      <c r="E186" s="23"/>
      <c r="F186" s="23"/>
      <c r="G186" s="107">
        <f t="shared" si="25"/>
        <v>430</v>
      </c>
      <c r="H186" s="23">
        <f t="shared" si="24"/>
        <v>54</v>
      </c>
      <c r="I186" s="23"/>
      <c r="J186" s="23">
        <f t="shared" si="20"/>
        <v>54</v>
      </c>
      <c r="K186" s="23"/>
      <c r="L186" s="24"/>
    </row>
    <row r="187" spans="1:14" s="27" customFormat="1" ht="24.95" customHeight="1" x14ac:dyDescent="0.25">
      <c r="A187" s="17">
        <v>7</v>
      </c>
      <c r="B187" s="105" t="s">
        <v>328</v>
      </c>
      <c r="C187" s="133" t="s">
        <v>82</v>
      </c>
      <c r="D187" s="23">
        <v>430</v>
      </c>
      <c r="E187" s="20"/>
      <c r="F187" s="98"/>
      <c r="G187" s="111">
        <f t="shared" si="25"/>
        <v>430</v>
      </c>
      <c r="H187" s="23">
        <f t="shared" si="24"/>
        <v>54</v>
      </c>
      <c r="I187" s="23"/>
      <c r="J187" s="23">
        <f t="shared" si="20"/>
        <v>54</v>
      </c>
      <c r="K187" s="23"/>
      <c r="L187" s="65"/>
      <c r="M187" s="280"/>
      <c r="N187" s="281"/>
    </row>
    <row r="188" spans="1:14" s="27" customFormat="1" ht="24.95" customHeight="1" x14ac:dyDescent="0.25">
      <c r="A188" s="17">
        <v>8</v>
      </c>
      <c r="B188" s="105" t="s">
        <v>329</v>
      </c>
      <c r="C188" s="133" t="s">
        <v>82</v>
      </c>
      <c r="D188" s="23">
        <v>430</v>
      </c>
      <c r="E188" s="23"/>
      <c r="F188" s="23"/>
      <c r="G188" s="107">
        <f t="shared" si="25"/>
        <v>430</v>
      </c>
      <c r="H188" s="23">
        <f t="shared" si="24"/>
        <v>54</v>
      </c>
      <c r="I188" s="23"/>
      <c r="J188" s="23">
        <f t="shared" si="20"/>
        <v>54</v>
      </c>
      <c r="K188" s="23"/>
      <c r="L188" s="35"/>
    </row>
    <row r="189" spans="1:14" s="27" customFormat="1" ht="24.95" customHeight="1" x14ac:dyDescent="0.25">
      <c r="A189" s="17">
        <v>9</v>
      </c>
      <c r="B189" s="105" t="s">
        <v>81</v>
      </c>
      <c r="C189" s="133" t="s">
        <v>330</v>
      </c>
      <c r="D189" s="23">
        <v>430</v>
      </c>
      <c r="E189" s="23"/>
      <c r="F189" s="23"/>
      <c r="G189" s="107">
        <f t="shared" si="25"/>
        <v>430</v>
      </c>
      <c r="H189" s="23">
        <f t="shared" si="24"/>
        <v>54</v>
      </c>
      <c r="I189" s="23"/>
      <c r="J189" s="23">
        <f t="shared" si="20"/>
        <v>54</v>
      </c>
      <c r="K189" s="23"/>
      <c r="L189" s="35"/>
    </row>
    <row r="190" spans="1:14" s="16" customFormat="1" ht="20.100000000000001" customHeight="1" x14ac:dyDescent="0.25">
      <c r="A190" s="11" t="s">
        <v>331</v>
      </c>
      <c r="B190" s="143" t="s">
        <v>332</v>
      </c>
      <c r="C190" s="103"/>
      <c r="D190" s="14"/>
      <c r="E190" s="14"/>
      <c r="F190" s="14"/>
      <c r="G190" s="14"/>
      <c r="H190" s="14"/>
      <c r="I190" s="14"/>
      <c r="J190" s="14"/>
      <c r="K190" s="14"/>
      <c r="L190" s="15"/>
    </row>
    <row r="191" spans="1:14" s="27" customFormat="1" ht="24.95" customHeight="1" x14ac:dyDescent="0.25">
      <c r="A191" s="130">
        <v>1</v>
      </c>
      <c r="B191" s="144" t="s">
        <v>333</v>
      </c>
      <c r="C191" s="135" t="s">
        <v>216</v>
      </c>
      <c r="D191" s="23">
        <v>430</v>
      </c>
      <c r="E191" s="23">
        <f>D191*0.3</f>
        <v>129</v>
      </c>
      <c r="F191" s="23"/>
      <c r="G191" s="107">
        <f t="shared" si="25"/>
        <v>430</v>
      </c>
      <c r="H191" s="23">
        <f>ROUND(160/2.98,0)</f>
        <v>54</v>
      </c>
      <c r="I191" s="23"/>
      <c r="J191" s="23">
        <f t="shared" si="20"/>
        <v>54</v>
      </c>
      <c r="K191" s="23"/>
      <c r="L191" s="24" t="s">
        <v>21</v>
      </c>
    </row>
    <row r="192" spans="1:14" s="27" customFormat="1" ht="24.95" customHeight="1" x14ac:dyDescent="0.25">
      <c r="A192" s="130">
        <f>A191+1</f>
        <v>2</v>
      </c>
      <c r="B192" s="144" t="s">
        <v>334</v>
      </c>
      <c r="C192" s="135" t="s">
        <v>335</v>
      </c>
      <c r="D192" s="23">
        <v>430</v>
      </c>
      <c r="E192" s="20">
        <f>D192*0.15</f>
        <v>64.5</v>
      </c>
      <c r="F192" s="23"/>
      <c r="G192" s="107">
        <f>D192-F192</f>
        <v>430</v>
      </c>
      <c r="H192" s="23">
        <f t="shared" ref="H192:H203" si="26">ROUND(160/2.98,0)</f>
        <v>54</v>
      </c>
      <c r="I192" s="23"/>
      <c r="J192" s="23">
        <f>ROUND(H192-I192,1)</f>
        <v>54</v>
      </c>
      <c r="K192" s="23"/>
      <c r="L192" s="24" t="s">
        <v>336</v>
      </c>
      <c r="M192" s="280"/>
      <c r="N192" s="281"/>
    </row>
    <row r="193" spans="1:14" s="6" customFormat="1" ht="24.95" customHeight="1" x14ac:dyDescent="0.25">
      <c r="A193" s="130">
        <f t="shared" ref="A193:A205" si="27">A192+1</f>
        <v>3</v>
      </c>
      <c r="B193" s="144" t="s">
        <v>337</v>
      </c>
      <c r="C193" s="135" t="s">
        <v>93</v>
      </c>
      <c r="D193" s="23">
        <v>430</v>
      </c>
      <c r="E193" s="20">
        <f>D193*0.15</f>
        <v>64.5</v>
      </c>
      <c r="F193" s="23"/>
      <c r="G193" s="107">
        <f t="shared" ref="G193" si="28">D193-F193</f>
        <v>430</v>
      </c>
      <c r="H193" s="23">
        <f t="shared" si="26"/>
        <v>54</v>
      </c>
      <c r="I193" s="23"/>
      <c r="J193" s="23">
        <f t="shared" ref="J193:J194" si="29">ROUND(H193-I193,1)</f>
        <v>54</v>
      </c>
      <c r="K193" s="23"/>
      <c r="L193" s="24" t="s">
        <v>336</v>
      </c>
      <c r="M193" s="280"/>
      <c r="N193" s="281"/>
    </row>
    <row r="194" spans="1:14" s="94" customFormat="1" ht="30" customHeight="1" x14ac:dyDescent="0.25">
      <c r="A194" s="17">
        <f t="shared" si="27"/>
        <v>4</v>
      </c>
      <c r="B194" s="145" t="s">
        <v>338</v>
      </c>
      <c r="C194" s="146" t="s">
        <v>270</v>
      </c>
      <c r="D194" s="44">
        <v>430</v>
      </c>
      <c r="E194" s="99">
        <f>D194*0.15</f>
        <v>64.5</v>
      </c>
      <c r="F194" s="20"/>
      <c r="G194" s="107">
        <f>D194-F194</f>
        <v>430</v>
      </c>
      <c r="H194" s="23">
        <f>ROUND(160/2.98,0)</f>
        <v>54</v>
      </c>
      <c r="I194" s="20"/>
      <c r="J194" s="23">
        <f t="shared" si="29"/>
        <v>54</v>
      </c>
      <c r="K194" s="23"/>
      <c r="L194" s="76" t="s">
        <v>339</v>
      </c>
      <c r="M194" s="147"/>
      <c r="N194" s="148"/>
    </row>
    <row r="195" spans="1:14" s="27" customFormat="1" ht="24.95" customHeight="1" x14ac:dyDescent="0.25">
      <c r="A195" s="130">
        <f t="shared" si="27"/>
        <v>5</v>
      </c>
      <c r="B195" s="144" t="s">
        <v>340</v>
      </c>
      <c r="C195" s="135" t="s">
        <v>325</v>
      </c>
      <c r="D195" s="23">
        <v>430</v>
      </c>
      <c r="E195" s="23"/>
      <c r="F195" s="23"/>
      <c r="G195" s="107">
        <f t="shared" si="25"/>
        <v>430</v>
      </c>
      <c r="H195" s="23">
        <f t="shared" si="26"/>
        <v>54</v>
      </c>
      <c r="I195" s="23"/>
      <c r="J195" s="23">
        <f t="shared" si="20"/>
        <v>54</v>
      </c>
      <c r="K195" s="23"/>
      <c r="L195" s="35"/>
      <c r="M195" s="280"/>
      <c r="N195" s="281"/>
    </row>
    <row r="196" spans="1:14" s="27" customFormat="1" ht="24.95" customHeight="1" x14ac:dyDescent="0.25">
      <c r="A196" s="130">
        <f t="shared" si="27"/>
        <v>6</v>
      </c>
      <c r="B196" s="144" t="s">
        <v>341</v>
      </c>
      <c r="C196" s="135" t="s">
        <v>82</v>
      </c>
      <c r="D196" s="23">
        <v>430</v>
      </c>
      <c r="E196" s="23"/>
      <c r="F196" s="23"/>
      <c r="G196" s="107">
        <f t="shared" si="25"/>
        <v>430</v>
      </c>
      <c r="H196" s="23">
        <f t="shared" si="26"/>
        <v>54</v>
      </c>
      <c r="I196" s="23"/>
      <c r="J196" s="23">
        <f t="shared" si="20"/>
        <v>54</v>
      </c>
      <c r="K196" s="23"/>
      <c r="L196" s="54"/>
    </row>
    <row r="197" spans="1:14" s="27" customFormat="1" ht="24.95" customHeight="1" x14ac:dyDescent="0.25">
      <c r="A197" s="130">
        <f t="shared" si="27"/>
        <v>7</v>
      </c>
      <c r="B197" s="144" t="s">
        <v>342</v>
      </c>
      <c r="C197" s="135" t="s">
        <v>343</v>
      </c>
      <c r="D197" s="23">
        <v>430</v>
      </c>
      <c r="E197" s="23"/>
      <c r="F197" s="23"/>
      <c r="G197" s="107">
        <f t="shared" si="25"/>
        <v>430</v>
      </c>
      <c r="H197" s="23">
        <f t="shared" si="26"/>
        <v>54</v>
      </c>
      <c r="I197" s="23"/>
      <c r="J197" s="23">
        <f t="shared" si="20"/>
        <v>54</v>
      </c>
      <c r="K197" s="23"/>
      <c r="L197" s="55"/>
    </row>
    <row r="198" spans="1:14" s="27" customFormat="1" ht="24.95" customHeight="1" x14ac:dyDescent="0.25">
      <c r="A198" s="130">
        <f t="shared" si="27"/>
        <v>8</v>
      </c>
      <c r="B198" s="144" t="s">
        <v>344</v>
      </c>
      <c r="C198" s="135" t="s">
        <v>321</v>
      </c>
      <c r="D198" s="23">
        <v>430</v>
      </c>
      <c r="E198" s="23">
        <v>22</v>
      </c>
      <c r="F198" s="23"/>
      <c r="G198" s="107">
        <f t="shared" si="25"/>
        <v>430</v>
      </c>
      <c r="H198" s="23">
        <f t="shared" si="26"/>
        <v>54</v>
      </c>
      <c r="I198" s="23"/>
      <c r="J198" s="23">
        <f t="shared" si="20"/>
        <v>54</v>
      </c>
      <c r="K198" s="23"/>
      <c r="L198" s="37" t="s">
        <v>70</v>
      </c>
    </row>
    <row r="199" spans="1:14" s="27" customFormat="1" ht="24.95" customHeight="1" x14ac:dyDescent="0.25">
      <c r="A199" s="130">
        <f t="shared" si="27"/>
        <v>9</v>
      </c>
      <c r="B199" s="144" t="s">
        <v>345</v>
      </c>
      <c r="C199" s="135" t="s">
        <v>346</v>
      </c>
      <c r="D199" s="23">
        <v>430</v>
      </c>
      <c r="E199" s="23"/>
      <c r="F199" s="23"/>
      <c r="G199" s="107">
        <f t="shared" si="25"/>
        <v>430</v>
      </c>
      <c r="H199" s="23">
        <f t="shared" si="26"/>
        <v>54</v>
      </c>
      <c r="I199" s="23"/>
      <c r="J199" s="23">
        <f t="shared" si="20"/>
        <v>54</v>
      </c>
      <c r="K199" s="23"/>
      <c r="L199" s="35"/>
    </row>
    <row r="200" spans="1:14" s="27" customFormat="1" ht="67.5" customHeight="1" x14ac:dyDescent="0.25">
      <c r="A200" s="130">
        <f t="shared" si="27"/>
        <v>10</v>
      </c>
      <c r="B200" s="144" t="s">
        <v>347</v>
      </c>
      <c r="C200" s="135" t="s">
        <v>50</v>
      </c>
      <c r="D200" s="23">
        <v>430</v>
      </c>
      <c r="E200" s="23"/>
      <c r="F200" s="20">
        <f>(D200*0.15*14/32)</f>
        <v>28.21875</v>
      </c>
      <c r="G200" s="107">
        <f t="shared" si="25"/>
        <v>401.78125</v>
      </c>
      <c r="H200" s="23">
        <f t="shared" si="26"/>
        <v>54</v>
      </c>
      <c r="I200" s="23"/>
      <c r="J200" s="23">
        <f t="shared" si="20"/>
        <v>54</v>
      </c>
      <c r="K200" s="23"/>
      <c r="L200" s="34" t="s">
        <v>348</v>
      </c>
    </row>
    <row r="201" spans="1:14" s="58" customFormat="1" ht="24.95" customHeight="1" x14ac:dyDescent="0.25">
      <c r="A201" s="130">
        <f t="shared" si="27"/>
        <v>11</v>
      </c>
      <c r="B201" s="144" t="s">
        <v>349</v>
      </c>
      <c r="C201" s="135" t="s">
        <v>145</v>
      </c>
      <c r="D201" s="44">
        <v>430</v>
      </c>
      <c r="E201" s="23"/>
      <c r="F201" s="98"/>
      <c r="G201" s="111">
        <f t="shared" si="25"/>
        <v>430</v>
      </c>
      <c r="H201" s="23">
        <f t="shared" si="26"/>
        <v>54</v>
      </c>
      <c r="I201" s="23"/>
      <c r="J201" s="23">
        <f t="shared" si="20"/>
        <v>54</v>
      </c>
      <c r="K201" s="23"/>
      <c r="L201" s="24"/>
      <c r="M201" s="274"/>
      <c r="N201" s="275"/>
    </row>
    <row r="202" spans="1:14" s="58" customFormat="1" ht="30" customHeight="1" x14ac:dyDescent="0.25">
      <c r="A202" s="130">
        <f t="shared" si="27"/>
        <v>12</v>
      </c>
      <c r="B202" s="144" t="s">
        <v>350</v>
      </c>
      <c r="C202" s="135" t="s">
        <v>330</v>
      </c>
      <c r="D202" s="44">
        <v>430</v>
      </c>
      <c r="E202" s="23"/>
      <c r="F202" s="28"/>
      <c r="G202" s="111">
        <f t="shared" si="25"/>
        <v>430</v>
      </c>
      <c r="H202" s="23">
        <f t="shared" si="26"/>
        <v>54</v>
      </c>
      <c r="I202" s="149"/>
      <c r="J202" s="23">
        <f t="shared" si="20"/>
        <v>54</v>
      </c>
      <c r="K202" s="23"/>
      <c r="L202" s="73"/>
      <c r="M202" s="100"/>
      <c r="N202" s="101"/>
    </row>
    <row r="203" spans="1:14" s="94" customFormat="1" ht="129.75" customHeight="1" x14ac:dyDescent="0.25">
      <c r="A203" s="130">
        <f t="shared" si="27"/>
        <v>13</v>
      </c>
      <c r="B203" s="145" t="s">
        <v>351</v>
      </c>
      <c r="C203" s="146" t="s">
        <v>352</v>
      </c>
      <c r="D203" s="150">
        <v>430</v>
      </c>
      <c r="E203" s="151"/>
      <c r="F203" s="152">
        <f>(D203*12/32)+(D203*0.15*23/32)+(D203*0.3*30/44)</f>
        <v>295.56392045454544</v>
      </c>
      <c r="G203" s="153">
        <f t="shared" si="25"/>
        <v>134.43607954545456</v>
      </c>
      <c r="H203" s="23">
        <f t="shared" si="26"/>
        <v>54</v>
      </c>
      <c r="I203" s="150"/>
      <c r="J203" s="23">
        <f t="shared" si="20"/>
        <v>54</v>
      </c>
      <c r="K203" s="23"/>
      <c r="L203" s="154" t="s">
        <v>353</v>
      </c>
      <c r="M203" s="147"/>
      <c r="N203" s="148"/>
    </row>
    <row r="204" spans="1:14" s="94" customFormat="1" ht="30" customHeight="1" x14ac:dyDescent="0.25">
      <c r="A204" s="130">
        <f t="shared" si="27"/>
        <v>14</v>
      </c>
      <c r="B204" s="145" t="s">
        <v>354</v>
      </c>
      <c r="C204" s="146" t="s">
        <v>346</v>
      </c>
      <c r="D204" s="44">
        <v>430</v>
      </c>
      <c r="E204" s="23"/>
      <c r="F204" s="20">
        <f>D204*0.3*22/44</f>
        <v>64.5</v>
      </c>
      <c r="G204" s="107">
        <f t="shared" si="25"/>
        <v>365.5</v>
      </c>
      <c r="H204" s="23">
        <f>ROUND(160/2.98,0)</f>
        <v>54</v>
      </c>
      <c r="I204" s="20"/>
      <c r="J204" s="23">
        <f t="shared" si="20"/>
        <v>54</v>
      </c>
      <c r="K204" s="23"/>
      <c r="L204" s="73" t="s">
        <v>355</v>
      </c>
      <c r="M204" s="147"/>
      <c r="N204" s="148"/>
    </row>
    <row r="205" spans="1:14" s="94" customFormat="1" ht="30" customHeight="1" x14ac:dyDescent="0.25">
      <c r="A205" s="130">
        <f t="shared" si="27"/>
        <v>15</v>
      </c>
      <c r="B205" s="145" t="s">
        <v>356</v>
      </c>
      <c r="C205" s="146" t="s">
        <v>357</v>
      </c>
      <c r="D205" s="44">
        <v>430</v>
      </c>
      <c r="E205" s="23"/>
      <c r="F205" s="20">
        <f>D205*0.3*31/44</f>
        <v>90.88636363636364</v>
      </c>
      <c r="G205" s="107">
        <f t="shared" si="25"/>
        <v>339.11363636363637</v>
      </c>
      <c r="H205" s="44">
        <f t="shared" ref="H205:H207" si="30">ROUND(160/2.98,0)</f>
        <v>54</v>
      </c>
      <c r="I205" s="20"/>
      <c r="J205" s="23">
        <f t="shared" si="20"/>
        <v>54</v>
      </c>
      <c r="K205" s="23"/>
      <c r="L205" s="155" t="s">
        <v>358</v>
      </c>
      <c r="M205" s="147"/>
      <c r="N205" s="148"/>
    </row>
    <row r="206" spans="1:14" s="58" customFormat="1" ht="33" customHeight="1" x14ac:dyDescent="0.25">
      <c r="A206" s="17">
        <v>16</v>
      </c>
      <c r="B206" s="145" t="s">
        <v>359</v>
      </c>
      <c r="C206" s="146" t="s">
        <v>311</v>
      </c>
      <c r="D206" s="156">
        <f>430 *5/44</f>
        <v>48.863636363636367</v>
      </c>
      <c r="E206" s="157"/>
      <c r="F206" s="158">
        <f>D206*0.3</f>
        <v>14.65909090909091</v>
      </c>
      <c r="G206" s="107">
        <f t="shared" si="25"/>
        <v>34.204545454545453</v>
      </c>
      <c r="H206" s="44">
        <f t="shared" si="30"/>
        <v>54</v>
      </c>
      <c r="I206" s="158">
        <f>H206*39/44</f>
        <v>47.863636363636367</v>
      </c>
      <c r="J206" s="23">
        <f t="shared" si="20"/>
        <v>6.1</v>
      </c>
      <c r="K206" s="157"/>
      <c r="L206" s="155" t="s">
        <v>360</v>
      </c>
      <c r="M206" s="4"/>
    </row>
    <row r="207" spans="1:14" s="58" customFormat="1" ht="33" customHeight="1" x14ac:dyDescent="0.25">
      <c r="A207" s="17">
        <v>17</v>
      </c>
      <c r="B207" s="145" t="s">
        <v>361</v>
      </c>
      <c r="C207" s="146" t="s">
        <v>69</v>
      </c>
      <c r="D207" s="156">
        <f>430*5/44</f>
        <v>48.863636363636367</v>
      </c>
      <c r="E207" s="157"/>
      <c r="F207" s="159"/>
      <c r="G207" s="56">
        <f t="shared" si="25"/>
        <v>48.863636363636367</v>
      </c>
      <c r="H207" s="44">
        <f t="shared" si="30"/>
        <v>54</v>
      </c>
      <c r="I207" s="158">
        <f>H207*39/44</f>
        <v>47.863636363636367</v>
      </c>
      <c r="J207" s="23">
        <f t="shared" si="20"/>
        <v>6.1</v>
      </c>
      <c r="K207" s="157"/>
      <c r="L207" s="155"/>
      <c r="M207" s="160" t="s">
        <v>362</v>
      </c>
    </row>
    <row r="208" spans="1:14" s="166" customFormat="1" ht="30" customHeight="1" x14ac:dyDescent="0.25">
      <c r="A208" s="161" t="s">
        <v>363</v>
      </c>
      <c r="B208" s="162" t="s">
        <v>364</v>
      </c>
      <c r="C208" s="163"/>
      <c r="D208" s="164"/>
      <c r="E208" s="164"/>
      <c r="F208" s="164"/>
      <c r="G208" s="164"/>
      <c r="H208" s="164"/>
      <c r="I208" s="164"/>
      <c r="J208" s="164"/>
      <c r="K208" s="164"/>
      <c r="L208" s="165"/>
      <c r="M208" s="58"/>
    </row>
    <row r="209" spans="1:13" s="166" customFormat="1" ht="30" customHeight="1" x14ac:dyDescent="0.25">
      <c r="A209" s="130">
        <v>1</v>
      </c>
      <c r="B209" s="144" t="s">
        <v>365</v>
      </c>
      <c r="C209" s="135" t="s">
        <v>190</v>
      </c>
      <c r="D209" s="156">
        <v>430</v>
      </c>
      <c r="E209" s="167">
        <f>D209*0.3</f>
        <v>129</v>
      </c>
      <c r="F209" s="157"/>
      <c r="G209" s="107">
        <f t="shared" si="25"/>
        <v>430</v>
      </c>
      <c r="H209" s="23">
        <f>ROUND(160/2.98,0)</f>
        <v>54</v>
      </c>
      <c r="I209" s="23"/>
      <c r="J209" s="23">
        <f t="shared" si="20"/>
        <v>54</v>
      </c>
      <c r="K209" s="157"/>
      <c r="L209" s="168" t="s">
        <v>366</v>
      </c>
      <c r="M209" s="58"/>
    </row>
    <row r="210" spans="1:13" ht="27.75" customHeight="1" x14ac:dyDescent="0.25">
      <c r="A210" s="130">
        <v>2</v>
      </c>
      <c r="B210" s="169" t="s">
        <v>367</v>
      </c>
      <c r="C210" s="146" t="s">
        <v>80</v>
      </c>
      <c r="D210" s="170">
        <v>430</v>
      </c>
      <c r="E210" s="22"/>
      <c r="F210" s="28"/>
      <c r="G210" s="111">
        <f>D210-F210</f>
        <v>430</v>
      </c>
      <c r="H210" s="23">
        <f>ROUND(160/2.98,0)</f>
        <v>54</v>
      </c>
      <c r="I210" s="98"/>
      <c r="J210" s="23">
        <f>ROUND(H210-I210,1)</f>
        <v>54</v>
      </c>
      <c r="K210" s="23"/>
      <c r="L210" s="155"/>
      <c r="M210" s="166"/>
    </row>
    <row r="211" spans="1:13" ht="31.5" x14ac:dyDescent="0.25">
      <c r="A211" s="130">
        <v>3</v>
      </c>
      <c r="B211" s="169" t="s">
        <v>368</v>
      </c>
      <c r="C211" s="146" t="s">
        <v>131</v>
      </c>
      <c r="D211" s="150">
        <v>430</v>
      </c>
      <c r="E211" s="150"/>
      <c r="F211" s="150">
        <f>D211*0.3*26/44</f>
        <v>76.227272727272734</v>
      </c>
      <c r="G211" s="150">
        <f t="shared" ref="G211" si="31">D211-F211</f>
        <v>353.77272727272725</v>
      </c>
      <c r="H211" s="23">
        <f>ROUND(160/2.98,0)</f>
        <v>54</v>
      </c>
      <c r="I211" s="150"/>
      <c r="J211" s="23">
        <f t="shared" ref="J211" si="32">ROUND(H211-I211,1)</f>
        <v>54</v>
      </c>
      <c r="K211" s="151"/>
      <c r="L211" s="171" t="s">
        <v>294</v>
      </c>
      <c r="M211" s="166"/>
    </row>
    <row r="212" spans="1:13" x14ac:dyDescent="0.25">
      <c r="G212" s="173"/>
    </row>
    <row r="213" spans="1:13" x14ac:dyDescent="0.25">
      <c r="G213" s="173"/>
    </row>
    <row r="214" spans="1:13" x14ac:dyDescent="0.25">
      <c r="G214" s="173"/>
    </row>
    <row r="215" spans="1:13" x14ac:dyDescent="0.25">
      <c r="G215" s="173"/>
    </row>
  </sheetData>
  <autoFilter ref="B8:L211">
    <filterColumn colId="0" showButton="0"/>
    <filterColumn colId="6" showButton="0"/>
    <filterColumn colId="7" showButton="0"/>
    <filterColumn colId="8" showButton="0"/>
  </autoFilter>
  <mergeCells count="48">
    <mergeCell ref="A5:L5"/>
    <mergeCell ref="A1:D1"/>
    <mergeCell ref="G1:K1"/>
    <mergeCell ref="A2:D2"/>
    <mergeCell ref="G2:K2"/>
    <mergeCell ref="A3:D3"/>
    <mergeCell ref="M114:N114"/>
    <mergeCell ref="A6:L6"/>
    <mergeCell ref="A8:A9"/>
    <mergeCell ref="B8:C9"/>
    <mergeCell ref="D8:D9"/>
    <mergeCell ref="E8:E9"/>
    <mergeCell ref="F8:F9"/>
    <mergeCell ref="G8:G9"/>
    <mergeCell ref="H8:K8"/>
    <mergeCell ref="L8:L9"/>
    <mergeCell ref="M18:N18"/>
    <mergeCell ref="M40:N40"/>
    <mergeCell ref="M73:N73"/>
    <mergeCell ref="M109:N109"/>
    <mergeCell ref="M110:N110"/>
    <mergeCell ref="M136:N136"/>
    <mergeCell ref="M137:N137"/>
    <mergeCell ref="M140:N140"/>
    <mergeCell ref="O117:P117"/>
    <mergeCell ref="M118:N118"/>
    <mergeCell ref="M119:N119"/>
    <mergeCell ref="M122:N122"/>
    <mergeCell ref="M123:N123"/>
    <mergeCell ref="M124:N124"/>
    <mergeCell ref="M126:N126"/>
    <mergeCell ref="M128:N128"/>
    <mergeCell ref="M130:N130"/>
    <mergeCell ref="M133:N133"/>
    <mergeCell ref="M135:N135"/>
    <mergeCell ref="O141:Q141"/>
    <mergeCell ref="M142:N142"/>
    <mergeCell ref="M143:N143"/>
    <mergeCell ref="M193:N193"/>
    <mergeCell ref="M195:N195"/>
    <mergeCell ref="M161:N161"/>
    <mergeCell ref="M201:N201"/>
    <mergeCell ref="M162:N162"/>
    <mergeCell ref="M163:N163"/>
    <mergeCell ref="M171:O171"/>
    <mergeCell ref="M172:N172"/>
    <mergeCell ref="M187:N187"/>
    <mergeCell ref="M192:N192"/>
  </mergeCells>
  <printOptions horizontalCentered="1"/>
  <pageMargins left="0.48" right="0.33" top="0.61" bottom="0.55000000000000004" header="0.3" footer="0.3"/>
  <pageSetup paperSize="9" orientation="landscape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Y10"/>
  <sheetViews>
    <sheetView workbookViewId="0">
      <selection activeCell="AB6" sqref="AB6"/>
    </sheetView>
  </sheetViews>
  <sheetFormatPr defaultRowHeight="15" x14ac:dyDescent="0.25"/>
  <cols>
    <col min="1" max="1" width="7.7109375" style="251" customWidth="1"/>
    <col min="2" max="2" width="2.85546875" style="252" customWidth="1"/>
    <col min="3" max="3" width="3.140625" style="252" customWidth="1"/>
    <col min="4" max="4" width="3" style="252" customWidth="1"/>
    <col min="5" max="6" width="2.7109375" style="253" customWidth="1"/>
    <col min="7" max="7" width="2.85546875" style="253" customWidth="1"/>
    <col min="8" max="8" width="2.7109375" style="253" customWidth="1"/>
    <col min="9" max="9" width="2.5703125" style="253" customWidth="1"/>
    <col min="10" max="11" width="2.7109375" style="252" customWidth="1"/>
    <col min="12" max="12" width="2.5703125" style="252" customWidth="1"/>
    <col min="13" max="13" width="3.140625" style="252" customWidth="1"/>
    <col min="14" max="14" width="3" style="252" customWidth="1"/>
    <col min="15" max="15" width="2.42578125" style="252" customWidth="1"/>
    <col min="16" max="16" width="2.7109375" style="252" customWidth="1"/>
    <col min="17" max="17" width="3" style="252" customWidth="1"/>
    <col min="18" max="18" width="2.85546875" style="252" customWidth="1"/>
    <col min="19" max="19" width="3" style="252" customWidth="1"/>
    <col min="20" max="20" width="2.85546875" style="252" customWidth="1"/>
    <col min="21" max="21" width="3.28515625" style="252" customWidth="1"/>
    <col min="22" max="22" width="3.140625" style="252" customWidth="1"/>
    <col min="23" max="24" width="2.85546875" style="252" customWidth="1"/>
    <col min="25" max="25" width="2.42578125" style="252" customWidth="1"/>
    <col min="26" max="26" width="3.140625" style="252" customWidth="1"/>
    <col min="27" max="27" width="3" style="252" customWidth="1"/>
    <col min="28" max="28" width="3" style="254" customWidth="1"/>
    <col min="29" max="29" width="2.7109375" style="254" customWidth="1"/>
    <col min="30" max="30" width="2.85546875" style="254" customWidth="1"/>
    <col min="31" max="31" width="2.5703125" style="254" customWidth="1"/>
    <col min="32" max="32" width="2.7109375" style="254" customWidth="1"/>
    <col min="33" max="33" width="2.85546875" style="255" customWidth="1"/>
    <col min="34" max="35" width="2.5703125" style="255" customWidth="1"/>
    <col min="36" max="36" width="2.5703125" style="254" customWidth="1"/>
    <col min="37" max="37" width="2.7109375" style="254" customWidth="1"/>
    <col min="38" max="39" width="2.5703125" style="254" customWidth="1"/>
    <col min="40" max="41" width="2.42578125" style="254" customWidth="1"/>
    <col min="42" max="43" width="2.7109375" style="256" customWidth="1"/>
    <col min="44" max="44" width="2.5703125" style="256" customWidth="1"/>
    <col min="45" max="45" width="2.42578125" style="256" customWidth="1"/>
    <col min="46" max="46" width="2.7109375" style="256" customWidth="1"/>
    <col min="47" max="48" width="2.5703125" style="256" customWidth="1"/>
    <col min="49" max="16384" width="9.140625" style="251"/>
  </cols>
  <sheetData>
    <row r="1" spans="1:51" ht="15.75" customHeight="1" x14ac:dyDescent="0.25"/>
    <row r="2" spans="1:51" ht="22.5" customHeight="1" x14ac:dyDescent="0.25">
      <c r="R2" s="311" t="s">
        <v>560</v>
      </c>
      <c r="S2" s="311"/>
      <c r="T2" s="311"/>
      <c r="U2" s="311"/>
      <c r="V2" s="311"/>
      <c r="W2" s="311"/>
      <c r="X2" s="311"/>
      <c r="Y2" s="311"/>
      <c r="Z2" s="311"/>
      <c r="AA2" s="311"/>
      <c r="AB2" s="311"/>
    </row>
    <row r="3" spans="1:51" ht="15.75" customHeight="1" x14ac:dyDescent="0.25">
      <c r="F3" s="257"/>
      <c r="AB3" s="254">
        <v>1</v>
      </c>
      <c r="AC3" s="254">
        <v>2</v>
      </c>
      <c r="AD3" s="254">
        <v>3</v>
      </c>
      <c r="AE3" s="254">
        <v>4</v>
      </c>
      <c r="AF3" s="254">
        <v>5</v>
      </c>
      <c r="AG3" s="254">
        <v>6</v>
      </c>
      <c r="AH3" s="254">
        <v>7</v>
      </c>
      <c r="AI3" s="254">
        <v>8</v>
      </c>
      <c r="AJ3" s="254">
        <v>9</v>
      </c>
      <c r="AK3" s="254">
        <v>10</v>
      </c>
      <c r="AL3" s="254">
        <v>11</v>
      </c>
      <c r="AM3" s="254">
        <v>12</v>
      </c>
      <c r="AN3" s="254">
        <v>13</v>
      </c>
      <c r="AO3" s="254">
        <v>14</v>
      </c>
      <c r="AP3" s="254">
        <v>15</v>
      </c>
      <c r="AQ3" s="254">
        <v>16</v>
      </c>
      <c r="AR3" s="254">
        <v>17</v>
      </c>
      <c r="AS3" s="254">
        <v>18</v>
      </c>
      <c r="AT3" s="254">
        <v>19</v>
      </c>
      <c r="AU3" s="254">
        <v>20</v>
      </c>
      <c r="AV3" s="254">
        <v>21</v>
      </c>
    </row>
    <row r="4" spans="1:51" x14ac:dyDescent="0.25">
      <c r="A4" s="258" t="s">
        <v>561</v>
      </c>
      <c r="B4" s="312">
        <v>9</v>
      </c>
      <c r="C4" s="312"/>
      <c r="D4" s="312"/>
      <c r="E4" s="312"/>
      <c r="F4" s="310">
        <v>10</v>
      </c>
      <c r="G4" s="310"/>
      <c r="H4" s="310"/>
      <c r="I4" s="310"/>
      <c r="J4" s="313">
        <v>11</v>
      </c>
      <c r="K4" s="314"/>
      <c r="L4" s="314"/>
      <c r="M4" s="314"/>
      <c r="N4" s="315"/>
      <c r="O4" s="312">
        <v>12</v>
      </c>
      <c r="P4" s="312"/>
      <c r="Q4" s="312"/>
      <c r="R4" s="312"/>
      <c r="S4" s="316" t="s">
        <v>562</v>
      </c>
      <c r="T4" s="317"/>
      <c r="U4" s="317"/>
      <c r="V4" s="317"/>
      <c r="W4" s="312">
        <v>2</v>
      </c>
      <c r="X4" s="312"/>
      <c r="Y4" s="312"/>
      <c r="Z4" s="312"/>
      <c r="AA4" s="307">
        <v>3</v>
      </c>
      <c r="AB4" s="308"/>
      <c r="AC4" s="308"/>
      <c r="AD4" s="308"/>
      <c r="AE4" s="309"/>
      <c r="AF4" s="307">
        <v>4</v>
      </c>
      <c r="AG4" s="308"/>
      <c r="AH4" s="308"/>
      <c r="AI4" s="308"/>
      <c r="AJ4" s="307">
        <v>5</v>
      </c>
      <c r="AK4" s="308"/>
      <c r="AL4" s="308"/>
      <c r="AM4" s="308"/>
      <c r="AN4" s="309"/>
      <c r="AO4" s="310">
        <v>6</v>
      </c>
      <c r="AP4" s="310"/>
      <c r="AQ4" s="310"/>
      <c r="AR4" s="310"/>
      <c r="AS4" s="310">
        <v>7</v>
      </c>
      <c r="AT4" s="310"/>
      <c r="AU4" s="310"/>
      <c r="AV4" s="310"/>
    </row>
    <row r="5" spans="1:51" x14ac:dyDescent="0.25">
      <c r="A5" s="259" t="s">
        <v>563</v>
      </c>
      <c r="B5" s="260">
        <v>1</v>
      </c>
      <c r="C5" s="260">
        <v>2</v>
      </c>
      <c r="D5" s="260">
        <v>3</v>
      </c>
      <c r="E5" s="261">
        <v>4</v>
      </c>
      <c r="F5" s="260">
        <v>5</v>
      </c>
      <c r="G5" s="261">
        <v>6</v>
      </c>
      <c r="H5" s="260">
        <v>7</v>
      </c>
      <c r="I5" s="261">
        <v>8</v>
      </c>
      <c r="J5" s="260">
        <v>9</v>
      </c>
      <c r="K5" s="260">
        <v>10</v>
      </c>
      <c r="L5" s="260">
        <v>11</v>
      </c>
      <c r="M5" s="260">
        <v>12</v>
      </c>
      <c r="N5" s="260">
        <v>13</v>
      </c>
      <c r="O5" s="260">
        <v>14</v>
      </c>
      <c r="P5" s="260">
        <v>15</v>
      </c>
      <c r="Q5" s="260">
        <v>16</v>
      </c>
      <c r="R5" s="260">
        <v>17</v>
      </c>
      <c r="S5" s="260">
        <v>18</v>
      </c>
      <c r="T5" s="260">
        <v>19</v>
      </c>
      <c r="U5" s="261">
        <v>20</v>
      </c>
      <c r="V5" s="261">
        <v>21</v>
      </c>
      <c r="W5" s="262">
        <v>22</v>
      </c>
      <c r="X5" s="262">
        <v>23</v>
      </c>
      <c r="Y5" s="262">
        <v>24</v>
      </c>
      <c r="Z5" s="260">
        <v>25</v>
      </c>
      <c r="AA5" s="260">
        <v>26</v>
      </c>
      <c r="AB5" s="260">
        <v>27</v>
      </c>
      <c r="AC5" s="260">
        <v>28</v>
      </c>
      <c r="AD5" s="260">
        <v>29</v>
      </c>
      <c r="AE5" s="260">
        <v>30</v>
      </c>
      <c r="AF5" s="260">
        <v>31</v>
      </c>
      <c r="AG5" s="260">
        <v>32</v>
      </c>
      <c r="AH5" s="260">
        <v>33</v>
      </c>
      <c r="AI5" s="260">
        <v>34</v>
      </c>
      <c r="AJ5" s="260">
        <v>35</v>
      </c>
      <c r="AK5" s="260">
        <v>36</v>
      </c>
      <c r="AL5" s="260">
        <v>37</v>
      </c>
      <c r="AM5" s="260">
        <v>38</v>
      </c>
      <c r="AN5" s="260">
        <v>39</v>
      </c>
      <c r="AO5" s="260">
        <v>40</v>
      </c>
      <c r="AP5" s="260">
        <v>41</v>
      </c>
      <c r="AQ5" s="260">
        <v>42</v>
      </c>
      <c r="AR5" s="260">
        <v>43</v>
      </c>
      <c r="AS5" s="260">
        <v>44</v>
      </c>
      <c r="AT5" s="260">
        <v>45</v>
      </c>
      <c r="AU5" s="260">
        <v>46</v>
      </c>
      <c r="AV5" s="260">
        <v>47</v>
      </c>
    </row>
    <row r="6" spans="1:51" ht="38.25" customHeight="1" x14ac:dyDescent="0.25">
      <c r="A6" s="263" t="s">
        <v>564</v>
      </c>
      <c r="B6" s="264" t="s">
        <v>565</v>
      </c>
      <c r="C6" s="264" t="s">
        <v>566</v>
      </c>
      <c r="D6" s="264" t="s">
        <v>567</v>
      </c>
      <c r="E6" s="265" t="s">
        <v>568</v>
      </c>
      <c r="F6" s="265" t="s">
        <v>569</v>
      </c>
      <c r="G6" s="265" t="s">
        <v>570</v>
      </c>
      <c r="H6" s="265" t="s">
        <v>571</v>
      </c>
      <c r="I6" s="265" t="s">
        <v>572</v>
      </c>
      <c r="J6" s="264" t="s">
        <v>573</v>
      </c>
      <c r="K6" s="264" t="s">
        <v>574</v>
      </c>
      <c r="L6" s="264" t="s">
        <v>575</v>
      </c>
      <c r="M6" s="264" t="s">
        <v>576</v>
      </c>
      <c r="N6" s="264" t="s">
        <v>577</v>
      </c>
      <c r="O6" s="264" t="s">
        <v>565</v>
      </c>
      <c r="P6" s="265" t="s">
        <v>566</v>
      </c>
      <c r="Q6" s="264" t="s">
        <v>567</v>
      </c>
      <c r="R6" s="264" t="s">
        <v>568</v>
      </c>
      <c r="S6" s="264" t="s">
        <v>578</v>
      </c>
      <c r="T6" s="265" t="s">
        <v>579</v>
      </c>
      <c r="U6" s="266" t="s">
        <v>580</v>
      </c>
      <c r="V6" s="266" t="s">
        <v>581</v>
      </c>
      <c r="W6" s="267" t="s">
        <v>582</v>
      </c>
      <c r="X6" s="267" t="s">
        <v>583</v>
      </c>
      <c r="Y6" s="267" t="s">
        <v>584</v>
      </c>
      <c r="Z6" s="268" t="s">
        <v>585</v>
      </c>
      <c r="AA6" s="268" t="s">
        <v>586</v>
      </c>
      <c r="AB6" s="268" t="s">
        <v>565</v>
      </c>
      <c r="AC6" s="268" t="s">
        <v>566</v>
      </c>
      <c r="AD6" s="268" t="s">
        <v>567</v>
      </c>
      <c r="AE6" s="268" t="s">
        <v>568</v>
      </c>
      <c r="AF6" s="268" t="s">
        <v>578</v>
      </c>
      <c r="AG6" s="268" t="s">
        <v>579</v>
      </c>
      <c r="AH6" s="268" t="s">
        <v>580</v>
      </c>
      <c r="AI6" s="268" t="s">
        <v>581</v>
      </c>
      <c r="AJ6" s="268" t="s">
        <v>587</v>
      </c>
      <c r="AK6" s="268" t="s">
        <v>574</v>
      </c>
      <c r="AL6" s="268" t="s">
        <v>575</v>
      </c>
      <c r="AM6" s="268" t="s">
        <v>576</v>
      </c>
      <c r="AN6" s="268" t="s">
        <v>588</v>
      </c>
      <c r="AO6" s="268" t="s">
        <v>589</v>
      </c>
      <c r="AP6" s="268" t="s">
        <v>590</v>
      </c>
      <c r="AQ6" s="268" t="s">
        <v>591</v>
      </c>
      <c r="AR6" s="268" t="s">
        <v>592</v>
      </c>
      <c r="AS6" s="268" t="s">
        <v>593</v>
      </c>
      <c r="AT6" s="268" t="s">
        <v>594</v>
      </c>
      <c r="AU6" s="268" t="s">
        <v>580</v>
      </c>
      <c r="AV6" s="268" t="s">
        <v>581</v>
      </c>
      <c r="AW6" s="251">
        <v>21.5</v>
      </c>
      <c r="AX6" s="251" t="s">
        <v>597</v>
      </c>
      <c r="AY6" s="251" t="s">
        <v>635</v>
      </c>
    </row>
    <row r="7" spans="1:51" x14ac:dyDescent="0.25">
      <c r="V7" s="269"/>
      <c r="W7" s="270" t="s">
        <v>595</v>
      </c>
      <c r="X7" s="270"/>
      <c r="Y7" s="270"/>
      <c r="AW7" s="251">
        <v>12.5</v>
      </c>
      <c r="AX7" s="251" t="s">
        <v>598</v>
      </c>
    </row>
    <row r="8" spans="1:51" x14ac:dyDescent="0.25">
      <c r="B8" s="252">
        <v>1</v>
      </c>
      <c r="C8" s="252">
        <v>2</v>
      </c>
      <c r="D8" s="252">
        <v>3</v>
      </c>
      <c r="E8" s="252">
        <v>4</v>
      </c>
      <c r="F8" s="252">
        <v>5</v>
      </c>
      <c r="G8" s="252">
        <v>6</v>
      </c>
      <c r="H8" s="252">
        <v>7</v>
      </c>
      <c r="I8" s="252">
        <v>8</v>
      </c>
      <c r="J8" s="252">
        <v>9</v>
      </c>
      <c r="K8" s="252">
        <v>10</v>
      </c>
      <c r="L8" s="252">
        <v>11</v>
      </c>
      <c r="M8" s="252">
        <v>12</v>
      </c>
      <c r="N8" s="252">
        <v>13</v>
      </c>
      <c r="O8" s="252">
        <v>14</v>
      </c>
      <c r="P8" s="252">
        <v>15</v>
      </c>
      <c r="Q8" s="252">
        <v>16</v>
      </c>
      <c r="R8" s="252">
        <v>17</v>
      </c>
      <c r="S8" s="252">
        <v>1</v>
      </c>
      <c r="T8" s="252">
        <v>2</v>
      </c>
      <c r="U8" s="252">
        <v>3</v>
      </c>
      <c r="V8" s="252">
        <v>4</v>
      </c>
      <c r="Z8" s="252">
        <v>5</v>
      </c>
      <c r="AA8" s="252">
        <v>6</v>
      </c>
      <c r="AB8" s="252">
        <v>7</v>
      </c>
      <c r="AC8" s="252">
        <v>8</v>
      </c>
      <c r="AD8" s="252">
        <v>9</v>
      </c>
      <c r="AE8" s="252">
        <v>10</v>
      </c>
      <c r="AF8" s="252">
        <v>11</v>
      </c>
      <c r="AG8" s="252">
        <v>12</v>
      </c>
      <c r="AH8" s="252">
        <v>13</v>
      </c>
      <c r="AI8" s="252">
        <v>14</v>
      </c>
      <c r="AJ8" s="252">
        <v>15</v>
      </c>
      <c r="AK8" s="252">
        <v>16</v>
      </c>
      <c r="AL8" s="252">
        <v>17</v>
      </c>
      <c r="AM8" s="252">
        <v>18</v>
      </c>
      <c r="AN8" s="252">
        <v>19</v>
      </c>
      <c r="AO8" s="252">
        <v>20</v>
      </c>
      <c r="AP8" s="252">
        <v>21</v>
      </c>
      <c r="AQ8" s="252">
        <v>22</v>
      </c>
      <c r="AR8" s="252">
        <v>23</v>
      </c>
      <c r="AS8" s="252">
        <v>24</v>
      </c>
      <c r="AT8" s="252">
        <v>25</v>
      </c>
      <c r="AU8" s="252">
        <v>26</v>
      </c>
      <c r="AV8" s="252">
        <v>27</v>
      </c>
    </row>
    <row r="9" spans="1:51" x14ac:dyDescent="0.25">
      <c r="B9" s="252">
        <v>1</v>
      </c>
      <c r="C9" s="252">
        <v>2</v>
      </c>
      <c r="D9" s="252">
        <v>3</v>
      </c>
      <c r="E9" s="252">
        <v>4</v>
      </c>
      <c r="F9" s="252">
        <v>5</v>
      </c>
      <c r="G9" s="252">
        <v>6</v>
      </c>
      <c r="H9" s="252">
        <v>7</v>
      </c>
      <c r="I9" s="252">
        <v>8</v>
      </c>
      <c r="J9" s="252">
        <v>9</v>
      </c>
      <c r="K9" s="252">
        <v>10</v>
      </c>
      <c r="L9" s="252">
        <v>11</v>
      </c>
      <c r="M9" s="252">
        <v>12</v>
      </c>
      <c r="N9" s="252">
        <v>13</v>
      </c>
      <c r="O9" s="252">
        <v>14</v>
      </c>
      <c r="P9" s="252">
        <v>15</v>
      </c>
      <c r="Q9" s="252">
        <v>16</v>
      </c>
      <c r="R9" s="252">
        <v>17</v>
      </c>
      <c r="S9" s="252">
        <v>18</v>
      </c>
      <c r="T9" s="252">
        <v>19</v>
      </c>
      <c r="U9" s="252">
        <v>20</v>
      </c>
      <c r="V9" s="252">
        <v>21</v>
      </c>
      <c r="Z9" s="252">
        <v>22</v>
      </c>
      <c r="AA9" s="252">
        <v>23</v>
      </c>
      <c r="AB9" s="252">
        <v>24</v>
      </c>
      <c r="AC9" s="254">
        <v>1</v>
      </c>
      <c r="AD9" s="254">
        <v>2</v>
      </c>
      <c r="AE9" s="254">
        <v>3</v>
      </c>
      <c r="AF9" s="254">
        <v>4</v>
      </c>
      <c r="AG9" s="254">
        <v>5</v>
      </c>
      <c r="AH9" s="254">
        <v>6</v>
      </c>
      <c r="AI9" s="254">
        <v>7</v>
      </c>
      <c r="AJ9" s="254">
        <v>8</v>
      </c>
      <c r="AK9" s="254">
        <v>9</v>
      </c>
      <c r="AL9" s="254">
        <v>10</v>
      </c>
      <c r="AM9" s="254">
        <v>11</v>
      </c>
      <c r="AN9" s="254">
        <v>12</v>
      </c>
      <c r="AO9" s="254">
        <v>13</v>
      </c>
      <c r="AP9" s="254">
        <v>14</v>
      </c>
      <c r="AQ9" s="254">
        <v>15</v>
      </c>
      <c r="AR9" s="254">
        <v>16</v>
      </c>
      <c r="AS9" s="254">
        <v>17</v>
      </c>
      <c r="AT9" s="254">
        <v>18</v>
      </c>
      <c r="AU9" s="254">
        <v>19</v>
      </c>
      <c r="AV9" s="254">
        <v>20</v>
      </c>
      <c r="AW9" s="251" t="s">
        <v>603</v>
      </c>
      <c r="AX9" s="251" t="s">
        <v>604</v>
      </c>
    </row>
    <row r="10" spans="1:51" x14ac:dyDescent="0.25">
      <c r="AW10" s="251" t="s">
        <v>605</v>
      </c>
      <c r="AX10" s="251" t="s">
        <v>606</v>
      </c>
    </row>
  </sheetData>
  <mergeCells count="12">
    <mergeCell ref="B4:E4"/>
    <mergeCell ref="F4:I4"/>
    <mergeCell ref="J4:N4"/>
    <mergeCell ref="O4:R4"/>
    <mergeCell ref="S4:V4"/>
    <mergeCell ref="AF4:AI4"/>
    <mergeCell ref="AJ4:AN4"/>
    <mergeCell ref="AO4:AR4"/>
    <mergeCell ref="AS4:AV4"/>
    <mergeCell ref="R2:AB2"/>
    <mergeCell ref="W4:Z4"/>
    <mergeCell ref="AA4:AE4"/>
  </mergeCells>
  <pageMargins left="0.2" right="0.2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D16" sqref="D16"/>
    </sheetView>
  </sheetViews>
  <sheetFormatPr defaultRowHeight="18.75" x14ac:dyDescent="0.3"/>
  <cols>
    <col min="1" max="1" width="5.85546875" style="179" customWidth="1"/>
    <col min="2" max="2" width="26.5703125" style="179" customWidth="1"/>
    <col min="3" max="3" width="30.42578125" style="179" customWidth="1"/>
    <col min="4" max="4" width="36.42578125" style="179" customWidth="1"/>
    <col min="5" max="5" width="10.85546875" style="179" customWidth="1"/>
    <col min="6" max="16384" width="9.140625" style="179"/>
  </cols>
  <sheetData>
    <row r="1" spans="1:6" x14ac:dyDescent="0.3">
      <c r="A1" s="244" t="s">
        <v>5</v>
      </c>
      <c r="B1" s="244" t="s">
        <v>401</v>
      </c>
      <c r="C1" s="244" t="s">
        <v>402</v>
      </c>
      <c r="D1" s="244" t="s">
        <v>403</v>
      </c>
    </row>
    <row r="2" spans="1:6" ht="74.25" customHeight="1" x14ac:dyDescent="0.3">
      <c r="A2" s="180">
        <f>A14+1</f>
        <v>7</v>
      </c>
      <c r="B2" s="245" t="s">
        <v>520</v>
      </c>
      <c r="C2" s="180" t="s">
        <v>405</v>
      </c>
      <c r="D2" s="246" t="s">
        <v>521</v>
      </c>
    </row>
    <row r="3" spans="1:6" ht="39" customHeight="1" x14ac:dyDescent="0.3">
      <c r="A3" s="180">
        <v>1</v>
      </c>
      <c r="B3" s="181" t="s">
        <v>509</v>
      </c>
      <c r="C3" s="180" t="s">
        <v>510</v>
      </c>
      <c r="D3" s="182" t="s">
        <v>559</v>
      </c>
      <c r="E3" s="183" t="s">
        <v>511</v>
      </c>
    </row>
    <row r="4" spans="1:6" ht="37.5" x14ac:dyDescent="0.3">
      <c r="A4" s="180">
        <f>A17+1</f>
        <v>15</v>
      </c>
      <c r="B4" s="245" t="s">
        <v>539</v>
      </c>
      <c r="C4" s="249" t="s">
        <v>557</v>
      </c>
      <c r="D4" s="245" t="s">
        <v>540</v>
      </c>
      <c r="E4" s="31"/>
    </row>
    <row r="5" spans="1:6" ht="39" customHeight="1" x14ac:dyDescent="0.3">
      <c r="A5" s="180">
        <f>A3+1</f>
        <v>2</v>
      </c>
      <c r="B5" s="181" t="s">
        <v>423</v>
      </c>
      <c r="C5" s="180" t="s">
        <v>512</v>
      </c>
      <c r="D5" s="185" t="s">
        <v>513</v>
      </c>
      <c r="E5" s="183"/>
    </row>
    <row r="6" spans="1:6" ht="75" x14ac:dyDescent="0.3">
      <c r="A6" s="180">
        <f>A22+1</f>
        <v>21</v>
      </c>
      <c r="B6" s="189" t="s">
        <v>556</v>
      </c>
      <c r="C6" s="250" t="s">
        <v>555</v>
      </c>
      <c r="D6" s="189" t="s">
        <v>554</v>
      </c>
      <c r="E6" s="192"/>
      <c r="F6" s="191"/>
    </row>
    <row r="7" spans="1:6" ht="53.25" customHeight="1" x14ac:dyDescent="0.3">
      <c r="A7" s="180">
        <f>A5+1</f>
        <v>3</v>
      </c>
      <c r="B7" s="181" t="s">
        <v>465</v>
      </c>
      <c r="C7" s="180" t="s">
        <v>514</v>
      </c>
      <c r="D7" s="185" t="s">
        <v>515</v>
      </c>
      <c r="E7" s="183"/>
    </row>
    <row r="8" spans="1:6" ht="39" customHeight="1" x14ac:dyDescent="0.3">
      <c r="A8" s="180">
        <f t="shared" ref="A8:A22" si="0">A7+1</f>
        <v>4</v>
      </c>
      <c r="B8" s="181" t="s">
        <v>516</v>
      </c>
      <c r="C8" s="180" t="s">
        <v>514</v>
      </c>
      <c r="D8" s="185" t="s">
        <v>517</v>
      </c>
      <c r="E8" s="183"/>
    </row>
    <row r="9" spans="1:6" ht="37.5" customHeight="1" x14ac:dyDescent="0.3">
      <c r="A9" s="180">
        <f>A13+1</f>
        <v>10</v>
      </c>
      <c r="B9" s="181" t="s">
        <v>527</v>
      </c>
      <c r="C9" s="180" t="s">
        <v>528</v>
      </c>
      <c r="D9" s="182" t="s">
        <v>599</v>
      </c>
      <c r="E9" s="31"/>
    </row>
    <row r="10" spans="1:6" ht="56.25" x14ac:dyDescent="0.3">
      <c r="A10" s="180">
        <f>A9+1</f>
        <v>11</v>
      </c>
      <c r="B10" s="245" t="s">
        <v>451</v>
      </c>
      <c r="C10" s="180" t="s">
        <v>528</v>
      </c>
      <c r="D10" s="182" t="s">
        <v>529</v>
      </c>
    </row>
    <row r="11" spans="1:6" s="235" customFormat="1" ht="29.25" customHeight="1" x14ac:dyDescent="0.25">
      <c r="A11" s="180">
        <f>A16+1</f>
        <v>13</v>
      </c>
      <c r="B11" s="245" t="s">
        <v>533</v>
      </c>
      <c r="C11" s="180" t="s">
        <v>534</v>
      </c>
      <c r="D11" s="247" t="s">
        <v>535</v>
      </c>
      <c r="E11" s="248"/>
    </row>
    <row r="12" spans="1:6" ht="37.5" x14ac:dyDescent="0.3">
      <c r="A12" s="180">
        <f>A8+1</f>
        <v>5</v>
      </c>
      <c r="B12" s="181" t="s">
        <v>431</v>
      </c>
      <c r="C12" s="184" t="s">
        <v>408</v>
      </c>
      <c r="D12" s="185" t="s">
        <v>518</v>
      </c>
    </row>
    <row r="13" spans="1:6" ht="37.5" x14ac:dyDescent="0.3">
      <c r="A13" s="180">
        <f>A15+1</f>
        <v>9</v>
      </c>
      <c r="B13" s="245" t="s">
        <v>525</v>
      </c>
      <c r="C13" s="180" t="s">
        <v>408</v>
      </c>
      <c r="D13" s="182" t="s">
        <v>526</v>
      </c>
    </row>
    <row r="14" spans="1:6" ht="33" customHeight="1" x14ac:dyDescent="0.3">
      <c r="A14" s="180">
        <f>A12+1</f>
        <v>6</v>
      </c>
      <c r="B14" s="181" t="s">
        <v>413</v>
      </c>
      <c r="C14" s="180" t="s">
        <v>414</v>
      </c>
      <c r="D14" s="185" t="s">
        <v>519</v>
      </c>
    </row>
    <row r="15" spans="1:6" ht="32.25" customHeight="1" x14ac:dyDescent="0.3">
      <c r="A15" s="180">
        <f>A2+1</f>
        <v>8</v>
      </c>
      <c r="B15" s="245" t="s">
        <v>522</v>
      </c>
      <c r="C15" s="180" t="s">
        <v>523</v>
      </c>
      <c r="D15" s="185" t="s">
        <v>524</v>
      </c>
    </row>
    <row r="16" spans="1:6" s="235" customFormat="1" ht="29.25" customHeight="1" x14ac:dyDescent="0.25">
      <c r="A16" s="180">
        <f>A10+1</f>
        <v>12</v>
      </c>
      <c r="B16" s="245" t="s">
        <v>530</v>
      </c>
      <c r="C16" s="180" t="s">
        <v>531</v>
      </c>
      <c r="D16" s="245" t="s">
        <v>532</v>
      </c>
    </row>
    <row r="17" spans="1:6" ht="37.5" x14ac:dyDescent="0.3">
      <c r="A17" s="180">
        <f>A11+1</f>
        <v>14</v>
      </c>
      <c r="B17" s="245" t="s">
        <v>536</v>
      </c>
      <c r="C17" s="249" t="s">
        <v>537</v>
      </c>
      <c r="D17" s="245" t="s">
        <v>538</v>
      </c>
    </row>
    <row r="18" spans="1:6" ht="56.25" x14ac:dyDescent="0.3">
      <c r="A18" s="180">
        <f>A4+1</f>
        <v>16</v>
      </c>
      <c r="B18" s="245" t="s">
        <v>541</v>
      </c>
      <c r="C18" s="184" t="s">
        <v>542</v>
      </c>
      <c r="D18" s="245" t="s">
        <v>538</v>
      </c>
      <c r="E18" s="31"/>
    </row>
    <row r="19" spans="1:6" ht="37.5" x14ac:dyDescent="0.3">
      <c r="A19" s="180">
        <f t="shared" si="0"/>
        <v>17</v>
      </c>
      <c r="B19" s="245" t="s">
        <v>543</v>
      </c>
      <c r="C19" s="184" t="s">
        <v>544</v>
      </c>
      <c r="D19" s="245" t="s">
        <v>538</v>
      </c>
      <c r="E19" s="31"/>
    </row>
    <row r="20" spans="1:6" x14ac:dyDescent="0.3">
      <c r="A20" s="180">
        <f t="shared" si="0"/>
        <v>18</v>
      </c>
      <c r="B20" s="187" t="s">
        <v>545</v>
      </c>
      <c r="C20" s="188" t="s">
        <v>546</v>
      </c>
      <c r="D20" s="189" t="s">
        <v>547</v>
      </c>
      <c r="E20" s="190"/>
      <c r="F20" s="191"/>
    </row>
    <row r="21" spans="1:6" x14ac:dyDescent="0.3">
      <c r="A21" s="180">
        <f t="shared" si="0"/>
        <v>19</v>
      </c>
      <c r="B21" s="187" t="s">
        <v>462</v>
      </c>
      <c r="C21" s="188" t="s">
        <v>548</v>
      </c>
      <c r="D21" s="189" t="s">
        <v>549</v>
      </c>
      <c r="E21" s="192"/>
      <c r="F21" s="191"/>
    </row>
    <row r="22" spans="1:6" x14ac:dyDescent="0.3">
      <c r="A22" s="180">
        <f t="shared" si="0"/>
        <v>20</v>
      </c>
      <c r="B22" s="187" t="s">
        <v>550</v>
      </c>
      <c r="C22" s="188" t="s">
        <v>551</v>
      </c>
      <c r="D22" s="189" t="s">
        <v>549</v>
      </c>
      <c r="E22" s="192"/>
      <c r="F22" s="19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T218"/>
  <sheetViews>
    <sheetView topLeftCell="A199" zoomScaleNormal="100" workbookViewId="0">
      <selection activeCell="A208" sqref="A208:L214"/>
    </sheetView>
  </sheetViews>
  <sheetFormatPr defaultRowHeight="16.5" x14ac:dyDescent="0.25"/>
  <cols>
    <col min="1" max="1" width="5" style="4" customWidth="1"/>
    <col min="2" max="2" width="22.7109375" style="4" customWidth="1"/>
    <col min="3" max="3" width="9.140625" style="172" customWidth="1"/>
    <col min="4" max="11" width="9.42578125" style="4" customWidth="1"/>
    <col min="12" max="12" width="22.42578125" style="174" customWidth="1"/>
    <col min="13" max="13" width="28.140625" style="4" customWidth="1"/>
    <col min="14" max="14" width="20.140625" style="4" customWidth="1"/>
    <col min="15" max="15" width="30.140625" style="4" customWidth="1"/>
    <col min="16" max="16" width="15.7109375" style="4" bestFit="1" customWidth="1"/>
    <col min="17" max="17" width="11.42578125" style="4" customWidth="1"/>
    <col min="18" max="18" width="11" style="4" customWidth="1"/>
    <col min="19" max="19" width="14.85546875" style="4" bestFit="1" customWidth="1"/>
    <col min="20" max="20" width="9.5703125" style="4" bestFit="1" customWidth="1"/>
    <col min="21" max="16384" width="9.140625" style="4"/>
  </cols>
  <sheetData>
    <row r="1" spans="1:16" s="2" customFormat="1" ht="15.75" x14ac:dyDescent="0.25">
      <c r="A1" s="305" t="s">
        <v>0</v>
      </c>
      <c r="B1" s="305"/>
      <c r="C1" s="305"/>
      <c r="D1" s="305"/>
      <c r="E1" s="1"/>
      <c r="F1" s="1"/>
      <c r="G1" s="306" t="s">
        <v>1</v>
      </c>
      <c r="H1" s="306"/>
      <c r="I1" s="306"/>
      <c r="J1" s="306"/>
      <c r="K1" s="306"/>
      <c r="L1" s="1"/>
    </row>
    <row r="2" spans="1:16" s="2" customFormat="1" ht="16.5" customHeight="1" x14ac:dyDescent="0.25">
      <c r="A2" s="306" t="s">
        <v>2</v>
      </c>
      <c r="B2" s="306"/>
      <c r="C2" s="306"/>
      <c r="D2" s="306"/>
      <c r="E2" s="1"/>
      <c r="F2" s="1"/>
      <c r="G2" s="306" t="s">
        <v>3</v>
      </c>
      <c r="H2" s="306"/>
      <c r="I2" s="306"/>
      <c r="J2" s="306"/>
      <c r="K2" s="306"/>
      <c r="L2" s="1"/>
    </row>
    <row r="3" spans="1:16" s="2" customFormat="1" ht="16.5" customHeight="1" x14ac:dyDescent="0.25">
      <c r="A3" s="306" t="s">
        <v>4</v>
      </c>
      <c r="B3" s="306"/>
      <c r="C3" s="306"/>
      <c r="D3" s="306"/>
      <c r="E3" s="1"/>
      <c r="F3" s="1"/>
      <c r="G3" s="1"/>
      <c r="H3" s="1"/>
      <c r="I3" s="1"/>
      <c r="J3" s="1"/>
      <c r="K3" s="1"/>
      <c r="L3" s="1"/>
    </row>
    <row r="4" spans="1:16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1"/>
    </row>
    <row r="5" spans="1:16" s="5" customFormat="1" ht="20.25" x14ac:dyDescent="0.25">
      <c r="A5" s="304" t="s">
        <v>552</v>
      </c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</row>
    <row r="6" spans="1:16" s="5" customFormat="1" ht="19.5" customHeight="1" x14ac:dyDescent="0.25">
      <c r="A6" s="286"/>
      <c r="B6" s="286"/>
      <c r="C6" s="286"/>
      <c r="D6" s="286"/>
      <c r="E6" s="286"/>
      <c r="F6" s="286"/>
      <c r="G6" s="286"/>
      <c r="H6" s="286"/>
      <c r="I6" s="286"/>
      <c r="J6" s="286"/>
      <c r="K6" s="286"/>
      <c r="L6" s="286"/>
    </row>
    <row r="7" spans="1:16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6" s="5" customFormat="1" ht="18" customHeight="1" x14ac:dyDescent="0.25">
      <c r="A8" s="287" t="s">
        <v>5</v>
      </c>
      <c r="B8" s="289" t="s">
        <v>6</v>
      </c>
      <c r="C8" s="290"/>
      <c r="D8" s="293" t="s">
        <v>7</v>
      </c>
      <c r="E8" s="293" t="s">
        <v>8</v>
      </c>
      <c r="F8" s="293" t="s">
        <v>9</v>
      </c>
      <c r="G8" s="293" t="s">
        <v>10</v>
      </c>
      <c r="H8" s="295" t="s">
        <v>11</v>
      </c>
      <c r="I8" s="296"/>
      <c r="J8" s="296"/>
      <c r="K8" s="297"/>
      <c r="L8" s="298" t="s">
        <v>12</v>
      </c>
    </row>
    <row r="9" spans="1:16" s="5" customFormat="1" ht="54" customHeight="1" x14ac:dyDescent="0.25">
      <c r="A9" s="288"/>
      <c r="B9" s="291"/>
      <c r="C9" s="292"/>
      <c r="D9" s="294"/>
      <c r="E9" s="294"/>
      <c r="F9" s="294"/>
      <c r="G9" s="294"/>
      <c r="H9" s="10" t="s">
        <v>13</v>
      </c>
      <c r="I9" s="10" t="s">
        <v>14</v>
      </c>
      <c r="J9" s="10" t="s">
        <v>15</v>
      </c>
      <c r="K9" s="10" t="s">
        <v>16</v>
      </c>
      <c r="L9" s="299"/>
    </row>
    <row r="10" spans="1:16" s="16" customFormat="1" ht="20.100000000000001" customHeight="1" x14ac:dyDescent="0.25">
      <c r="A10" s="11" t="s">
        <v>17</v>
      </c>
      <c r="B10" s="12" t="s">
        <v>18</v>
      </c>
      <c r="C10" s="13"/>
      <c r="D10" s="14"/>
      <c r="E10" s="14"/>
      <c r="F10" s="14"/>
      <c r="G10" s="14"/>
      <c r="H10" s="14"/>
      <c r="I10" s="14"/>
      <c r="J10" s="14"/>
      <c r="K10" s="14"/>
      <c r="L10" s="15"/>
    </row>
    <row r="11" spans="1:16" s="27" customFormat="1" ht="24.95" customHeight="1" x14ac:dyDescent="0.25">
      <c r="A11" s="17">
        <v>1</v>
      </c>
      <c r="B11" s="18" t="s">
        <v>19</v>
      </c>
      <c r="C11" s="19" t="s">
        <v>20</v>
      </c>
      <c r="D11" s="197">
        <v>430</v>
      </c>
      <c r="E11" s="21">
        <f>D11*0.3</f>
        <v>129</v>
      </c>
      <c r="F11" s="22"/>
      <c r="G11" s="23">
        <f>ROUND(D11-F11,1)</f>
        <v>430</v>
      </c>
      <c r="H11" s="23">
        <f>ROUND(160/2.98,0)</f>
        <v>54</v>
      </c>
      <c r="I11" s="20"/>
      <c r="J11" s="23">
        <f>ROUND(H11-I11,1)</f>
        <v>54</v>
      </c>
      <c r="K11" s="23"/>
      <c r="L11" s="24" t="s">
        <v>21</v>
      </c>
      <c r="M11" s="26"/>
      <c r="N11" s="26"/>
      <c r="O11" s="26"/>
      <c r="P11" s="26"/>
    </row>
    <row r="12" spans="1:16" s="27" customFormat="1" ht="24.95" customHeight="1" x14ac:dyDescent="0.25">
      <c r="A12" s="17">
        <f>A11+1</f>
        <v>2</v>
      </c>
      <c r="B12" s="18" t="s">
        <v>22</v>
      </c>
      <c r="C12" s="19" t="s">
        <v>23</v>
      </c>
      <c r="D12" s="23">
        <v>629</v>
      </c>
      <c r="E12" s="28">
        <f>D12*0.2</f>
        <v>125.80000000000001</v>
      </c>
      <c r="F12" s="28"/>
      <c r="G12" s="23">
        <f t="shared" ref="G12:G75" si="0">ROUND(D12-F12,1)</f>
        <v>629</v>
      </c>
      <c r="H12" s="23">
        <f>ROUND(120/2.35,0)</f>
        <v>51</v>
      </c>
      <c r="I12" s="20"/>
      <c r="J12" s="23">
        <f t="shared" ref="J12:J75" si="1">ROUND(H12-I12,1)</f>
        <v>51</v>
      </c>
      <c r="K12" s="20"/>
      <c r="L12" s="29" t="s">
        <v>24</v>
      </c>
      <c r="M12" s="26"/>
      <c r="N12" s="26"/>
      <c r="O12" s="26"/>
      <c r="P12" s="26"/>
    </row>
    <row r="13" spans="1:16" s="27" customFormat="1" ht="24.95" customHeight="1" x14ac:dyDescent="0.3">
      <c r="A13" s="17">
        <f t="shared" ref="A13:A31" si="2">A12+1</f>
        <v>3</v>
      </c>
      <c r="B13" s="18" t="s">
        <v>32</v>
      </c>
      <c r="C13" s="19" t="s">
        <v>33</v>
      </c>
      <c r="D13" s="23">
        <v>629</v>
      </c>
      <c r="E13" s="23"/>
      <c r="F13" s="23"/>
      <c r="G13" s="23">
        <f t="shared" si="0"/>
        <v>629</v>
      </c>
      <c r="H13" s="23">
        <f>ROUND(120/2.35,0)</f>
        <v>51</v>
      </c>
      <c r="I13" s="23"/>
      <c r="J13" s="23">
        <f t="shared" si="1"/>
        <v>51</v>
      </c>
      <c r="K13" s="23"/>
      <c r="L13" s="35"/>
      <c r="M13" s="31"/>
      <c r="N13" s="31"/>
      <c r="O13" s="31"/>
      <c r="P13" s="31"/>
    </row>
    <row r="14" spans="1:16" s="27" customFormat="1" ht="24.95" customHeight="1" x14ac:dyDescent="0.3">
      <c r="A14" s="17">
        <f t="shared" si="2"/>
        <v>4</v>
      </c>
      <c r="B14" s="18" t="s">
        <v>34</v>
      </c>
      <c r="C14" s="19" t="s">
        <v>35</v>
      </c>
      <c r="D14" s="23">
        <v>629</v>
      </c>
      <c r="E14" s="23"/>
      <c r="F14" s="23"/>
      <c r="G14" s="23">
        <f t="shared" si="0"/>
        <v>629</v>
      </c>
      <c r="H14" s="23">
        <f t="shared" ref="H14:H24" si="3">ROUND(120/2.35,0)</f>
        <v>51</v>
      </c>
      <c r="I14" s="23"/>
      <c r="J14" s="23">
        <f t="shared" si="1"/>
        <v>51</v>
      </c>
      <c r="K14" s="23"/>
      <c r="L14" s="35"/>
      <c r="M14" s="31"/>
      <c r="N14" s="31"/>
      <c r="O14" s="31"/>
      <c r="P14" s="31"/>
    </row>
    <row r="15" spans="1:16" s="27" customFormat="1" ht="33.75" customHeight="1" x14ac:dyDescent="0.3">
      <c r="A15" s="17">
        <f t="shared" si="2"/>
        <v>5</v>
      </c>
      <c r="B15" s="18" t="s">
        <v>36</v>
      </c>
      <c r="C15" s="19" t="s">
        <v>37</v>
      </c>
      <c r="D15" s="23">
        <v>629</v>
      </c>
      <c r="E15" s="23"/>
      <c r="F15" s="98">
        <f>(629*3)/(37*5)</f>
        <v>10.199999999999999</v>
      </c>
      <c r="G15" s="23">
        <f t="shared" si="0"/>
        <v>618.79999999999995</v>
      </c>
      <c r="H15" s="23">
        <f t="shared" si="3"/>
        <v>51</v>
      </c>
      <c r="I15" s="23"/>
      <c r="J15" s="23">
        <f t="shared" si="1"/>
        <v>51</v>
      </c>
      <c r="K15" s="23"/>
      <c r="L15" s="71" t="s">
        <v>558</v>
      </c>
      <c r="M15" s="78"/>
      <c r="N15" s="36"/>
      <c r="O15" s="36"/>
      <c r="P15" s="36"/>
    </row>
    <row r="16" spans="1:16" s="27" customFormat="1" ht="25.5" customHeight="1" x14ac:dyDescent="0.25">
      <c r="A16" s="17">
        <f t="shared" si="2"/>
        <v>6</v>
      </c>
      <c r="B16" s="18" t="s">
        <v>40</v>
      </c>
      <c r="C16" s="19" t="s">
        <v>41</v>
      </c>
      <c r="D16" s="23">
        <v>629</v>
      </c>
      <c r="E16" s="23"/>
      <c r="F16" s="98"/>
      <c r="G16" s="23">
        <f t="shared" si="0"/>
        <v>629</v>
      </c>
      <c r="H16" s="23">
        <f t="shared" si="3"/>
        <v>51</v>
      </c>
      <c r="I16" s="23"/>
      <c r="J16" s="23">
        <f t="shared" si="1"/>
        <v>51</v>
      </c>
      <c r="K16" s="23"/>
      <c r="L16" s="206"/>
    </row>
    <row r="17" spans="1:16" s="27" customFormat="1" ht="24.95" customHeight="1" x14ac:dyDescent="0.25">
      <c r="A17" s="17">
        <f t="shared" si="2"/>
        <v>7</v>
      </c>
      <c r="B17" s="18" t="s">
        <v>42</v>
      </c>
      <c r="C17" s="19" t="s">
        <v>43</v>
      </c>
      <c r="D17" s="23">
        <v>629</v>
      </c>
      <c r="E17" s="23"/>
      <c r="F17" s="23"/>
      <c r="G17" s="23">
        <f t="shared" si="0"/>
        <v>629</v>
      </c>
      <c r="H17" s="23">
        <f t="shared" si="3"/>
        <v>51</v>
      </c>
      <c r="I17" s="23"/>
      <c r="J17" s="23">
        <f t="shared" si="1"/>
        <v>51</v>
      </c>
      <c r="K17" s="23"/>
      <c r="L17" s="35"/>
    </row>
    <row r="18" spans="1:16" s="27" customFormat="1" ht="24.95" customHeight="1" x14ac:dyDescent="0.3">
      <c r="A18" s="17">
        <f t="shared" si="2"/>
        <v>8</v>
      </c>
      <c r="B18" s="18" t="s">
        <v>31</v>
      </c>
      <c r="C18" s="19" t="s">
        <v>23</v>
      </c>
      <c r="D18" s="23">
        <v>629</v>
      </c>
      <c r="E18" s="22"/>
      <c r="F18" s="22"/>
      <c r="G18" s="23">
        <f>ROUND(D18-F18,1)</f>
        <v>629</v>
      </c>
      <c r="H18" s="23">
        <f>ROUND(120/2.35,0)</f>
        <v>51</v>
      </c>
      <c r="I18" s="20"/>
      <c r="J18" s="23">
        <f>ROUND(H18-I18,1)</f>
        <v>51</v>
      </c>
      <c r="K18" s="23"/>
      <c r="L18" s="24"/>
      <c r="M18" s="31"/>
      <c r="N18" s="31"/>
      <c r="O18" s="32"/>
      <c r="P18" s="31"/>
    </row>
    <row r="19" spans="1:16" s="27" customFormat="1" ht="24.95" customHeight="1" x14ac:dyDescent="0.25">
      <c r="A19" s="17">
        <f t="shared" si="2"/>
        <v>9</v>
      </c>
      <c r="B19" s="18" t="s">
        <v>32</v>
      </c>
      <c r="C19" s="19" t="s">
        <v>44</v>
      </c>
      <c r="D19" s="23">
        <v>629</v>
      </c>
      <c r="E19" s="23"/>
      <c r="F19" s="23"/>
      <c r="G19" s="23">
        <f t="shared" si="0"/>
        <v>629</v>
      </c>
      <c r="H19" s="23">
        <f t="shared" si="3"/>
        <v>51</v>
      </c>
      <c r="I19" s="23"/>
      <c r="J19" s="23">
        <f t="shared" si="1"/>
        <v>51</v>
      </c>
      <c r="K19" s="23"/>
      <c r="L19" s="35"/>
    </row>
    <row r="20" spans="1:16" s="27" customFormat="1" ht="24.95" customHeight="1" x14ac:dyDescent="0.25">
      <c r="A20" s="17">
        <f t="shared" si="2"/>
        <v>10</v>
      </c>
      <c r="B20" s="18" t="s">
        <v>45</v>
      </c>
      <c r="C20" s="19" t="s">
        <v>46</v>
      </c>
      <c r="D20" s="23">
        <v>629</v>
      </c>
      <c r="E20" s="23"/>
      <c r="F20" s="23"/>
      <c r="G20" s="23">
        <f t="shared" si="0"/>
        <v>629</v>
      </c>
      <c r="H20" s="23">
        <f t="shared" si="3"/>
        <v>51</v>
      </c>
      <c r="I20" s="23"/>
      <c r="J20" s="23">
        <f t="shared" si="1"/>
        <v>51</v>
      </c>
      <c r="K20" s="23"/>
      <c r="L20" s="35"/>
    </row>
    <row r="21" spans="1:16" s="27" customFormat="1" ht="24.95" customHeight="1" x14ac:dyDescent="0.25">
      <c r="A21" s="17">
        <f t="shared" si="2"/>
        <v>11</v>
      </c>
      <c r="B21" s="18" t="s">
        <v>47</v>
      </c>
      <c r="C21" s="19" t="s">
        <v>48</v>
      </c>
      <c r="D21" s="23">
        <v>629</v>
      </c>
      <c r="E21" s="23"/>
      <c r="F21" s="23"/>
      <c r="G21" s="23">
        <f t="shared" si="0"/>
        <v>629</v>
      </c>
      <c r="H21" s="23">
        <f t="shared" si="3"/>
        <v>51</v>
      </c>
      <c r="I21" s="23"/>
      <c r="J21" s="23">
        <f t="shared" si="1"/>
        <v>51</v>
      </c>
      <c r="K21" s="23"/>
      <c r="L21" s="35"/>
    </row>
    <row r="22" spans="1:16" s="27" customFormat="1" ht="24.95" customHeight="1" x14ac:dyDescent="0.25">
      <c r="A22" s="17">
        <f t="shared" si="2"/>
        <v>12</v>
      </c>
      <c r="B22" s="18" t="s">
        <v>49</v>
      </c>
      <c r="C22" s="19" t="s">
        <v>50</v>
      </c>
      <c r="D22" s="23">
        <v>629</v>
      </c>
      <c r="E22" s="23"/>
      <c r="F22" s="23"/>
      <c r="G22" s="23">
        <f t="shared" si="0"/>
        <v>629</v>
      </c>
      <c r="H22" s="23">
        <f t="shared" si="3"/>
        <v>51</v>
      </c>
      <c r="I22" s="23"/>
      <c r="J22" s="23">
        <f t="shared" si="1"/>
        <v>51</v>
      </c>
      <c r="K22" s="23"/>
      <c r="L22" s="35"/>
    </row>
    <row r="23" spans="1:16" s="27" customFormat="1" ht="24.95" customHeight="1" x14ac:dyDescent="0.25">
      <c r="A23" s="17">
        <f t="shared" si="2"/>
        <v>13</v>
      </c>
      <c r="B23" s="18" t="s">
        <v>51</v>
      </c>
      <c r="C23" s="19" t="s">
        <v>52</v>
      </c>
      <c r="D23" s="23">
        <v>629</v>
      </c>
      <c r="E23" s="23"/>
      <c r="F23" s="23"/>
      <c r="G23" s="23">
        <f t="shared" si="0"/>
        <v>629</v>
      </c>
      <c r="H23" s="23">
        <f t="shared" si="3"/>
        <v>51</v>
      </c>
      <c r="I23" s="23"/>
      <c r="J23" s="23">
        <f t="shared" si="1"/>
        <v>51</v>
      </c>
      <c r="K23" s="23"/>
      <c r="L23" s="35"/>
    </row>
    <row r="24" spans="1:16" s="27" customFormat="1" ht="24.95" customHeight="1" x14ac:dyDescent="0.25">
      <c r="A24" s="17">
        <f t="shared" si="2"/>
        <v>14</v>
      </c>
      <c r="B24" s="18" t="s">
        <v>53</v>
      </c>
      <c r="C24" s="19" t="s">
        <v>29</v>
      </c>
      <c r="D24" s="23">
        <v>629</v>
      </c>
      <c r="E24" s="23"/>
      <c r="F24" s="23"/>
      <c r="G24" s="23">
        <f t="shared" si="0"/>
        <v>629</v>
      </c>
      <c r="H24" s="23">
        <f t="shared" si="3"/>
        <v>51</v>
      </c>
      <c r="I24" s="23"/>
      <c r="J24" s="23">
        <f t="shared" si="1"/>
        <v>51</v>
      </c>
      <c r="K24" s="23"/>
      <c r="L24" s="35"/>
    </row>
    <row r="25" spans="1:16" s="27" customFormat="1" ht="24.95" customHeight="1" x14ac:dyDescent="0.25">
      <c r="A25" s="17">
        <f t="shared" si="2"/>
        <v>15</v>
      </c>
      <c r="B25" s="33" t="s">
        <v>74</v>
      </c>
      <c r="C25" s="19" t="s">
        <v>75</v>
      </c>
      <c r="D25" s="23">
        <v>629</v>
      </c>
      <c r="E25" s="22"/>
      <c r="F25" s="22"/>
      <c r="G25" s="23">
        <f>ROUND(D25-F25,1)</f>
        <v>629</v>
      </c>
      <c r="H25" s="23">
        <f>ROUND(120/2.35,0)</f>
        <v>51</v>
      </c>
      <c r="I25" s="23"/>
      <c r="J25" s="23">
        <f>ROUND(H25-I25,1)</f>
        <v>51</v>
      </c>
      <c r="K25" s="23"/>
      <c r="L25" s="38"/>
    </row>
    <row r="26" spans="1:16" s="27" customFormat="1" ht="24.95" customHeight="1" x14ac:dyDescent="0.25">
      <c r="A26" s="17">
        <f t="shared" si="2"/>
        <v>16</v>
      </c>
      <c r="B26" s="40" t="s">
        <v>79</v>
      </c>
      <c r="C26" s="42" t="s">
        <v>80</v>
      </c>
      <c r="D26" s="23">
        <v>629</v>
      </c>
      <c r="E26" s="22"/>
      <c r="F26" s="22"/>
      <c r="G26" s="23">
        <f>ROUND(D26-F26,1)</f>
        <v>629</v>
      </c>
      <c r="H26" s="23">
        <f>ROUND(120/2.35,0)</f>
        <v>51</v>
      </c>
      <c r="I26" s="23"/>
      <c r="J26" s="23">
        <f>ROUND(H26-I26,1)</f>
        <v>51</v>
      </c>
      <c r="K26" s="23"/>
      <c r="L26" s="37"/>
      <c r="M26" s="25"/>
    </row>
    <row r="27" spans="1:16" s="27" customFormat="1" ht="24.95" customHeight="1" x14ac:dyDescent="0.3">
      <c r="A27" s="17">
        <f t="shared" si="2"/>
        <v>17</v>
      </c>
      <c r="B27" s="18" t="s">
        <v>25</v>
      </c>
      <c r="C27" s="19" t="s">
        <v>26</v>
      </c>
      <c r="D27" s="23">
        <v>450</v>
      </c>
      <c r="E27" s="22">
        <f>D27*0.15</f>
        <v>67.5</v>
      </c>
      <c r="F27" s="22"/>
      <c r="G27" s="23">
        <f>ROUND(D27-F27,1)</f>
        <v>450</v>
      </c>
      <c r="H27" s="23">
        <f t="shared" ref="H27:H31" si="4">ROUND(160/2.84,0)</f>
        <v>56</v>
      </c>
      <c r="I27" s="23"/>
      <c r="J27" s="23">
        <f>ROUND(H27-I27,1)</f>
        <v>56</v>
      </c>
      <c r="K27" s="23"/>
      <c r="L27" s="24" t="s">
        <v>27</v>
      </c>
      <c r="M27" s="31"/>
      <c r="N27" s="31"/>
      <c r="O27" s="32"/>
      <c r="P27" s="31"/>
    </row>
    <row r="28" spans="1:16" s="27" customFormat="1" ht="33" customHeight="1" x14ac:dyDescent="0.25">
      <c r="A28" s="17">
        <f t="shared" si="2"/>
        <v>18</v>
      </c>
      <c r="B28" s="18" t="s">
        <v>55</v>
      </c>
      <c r="C28" s="19" t="s">
        <v>26</v>
      </c>
      <c r="D28" s="23">
        <v>450</v>
      </c>
      <c r="E28" s="22">
        <v>22</v>
      </c>
      <c r="F28" s="23"/>
      <c r="G28" s="23">
        <f t="shared" si="0"/>
        <v>450</v>
      </c>
      <c r="H28" s="23">
        <f t="shared" si="4"/>
        <v>56</v>
      </c>
      <c r="I28" s="23"/>
      <c r="J28" s="23">
        <f t="shared" si="1"/>
        <v>56</v>
      </c>
      <c r="K28" s="23"/>
      <c r="L28" s="37" t="s">
        <v>553</v>
      </c>
    </row>
    <row r="29" spans="1:16" s="27" customFormat="1" ht="46.5" customHeight="1" x14ac:dyDescent="0.25">
      <c r="A29" s="17">
        <f t="shared" si="2"/>
        <v>19</v>
      </c>
      <c r="B29" s="18" t="s">
        <v>56</v>
      </c>
      <c r="C29" s="19" t="s">
        <v>57</v>
      </c>
      <c r="D29" s="23">
        <v>450</v>
      </c>
      <c r="E29" s="20">
        <f>D29*0.15*40/44</f>
        <v>61.363636363636367</v>
      </c>
      <c r="F29" s="23"/>
      <c r="G29" s="23">
        <f t="shared" si="0"/>
        <v>450</v>
      </c>
      <c r="H29" s="23">
        <f t="shared" si="4"/>
        <v>56</v>
      </c>
      <c r="I29" s="23"/>
      <c r="J29" s="23">
        <f>ROUND(H29-I29,1)</f>
        <v>56</v>
      </c>
      <c r="K29" s="23"/>
      <c r="L29" s="55" t="s">
        <v>596</v>
      </c>
    </row>
    <row r="30" spans="1:16" s="27" customFormat="1" ht="24.95" customHeight="1" x14ac:dyDescent="0.25">
      <c r="A30" s="17">
        <f t="shared" si="2"/>
        <v>20</v>
      </c>
      <c r="B30" s="18" t="s">
        <v>58</v>
      </c>
      <c r="C30" s="19" t="s">
        <v>59</v>
      </c>
      <c r="D30" s="23">
        <v>450</v>
      </c>
      <c r="E30" s="23"/>
      <c r="F30" s="23"/>
      <c r="G30" s="23">
        <f t="shared" si="0"/>
        <v>450</v>
      </c>
      <c r="H30" s="23">
        <f t="shared" si="4"/>
        <v>56</v>
      </c>
      <c r="I30" s="23"/>
      <c r="J30" s="23">
        <f t="shared" si="1"/>
        <v>56</v>
      </c>
      <c r="K30" s="23"/>
      <c r="L30" s="38"/>
    </row>
    <row r="31" spans="1:16" s="27" customFormat="1" ht="24.95" customHeight="1" x14ac:dyDescent="0.25">
      <c r="A31" s="17">
        <f t="shared" si="2"/>
        <v>21</v>
      </c>
      <c r="B31" s="40" t="s">
        <v>76</v>
      </c>
      <c r="C31" s="19" t="s">
        <v>77</v>
      </c>
      <c r="D31" s="23">
        <v>450</v>
      </c>
      <c r="E31" s="22">
        <v>22</v>
      </c>
      <c r="F31" s="22"/>
      <c r="G31" s="23">
        <f t="shared" si="0"/>
        <v>450</v>
      </c>
      <c r="H31" s="23">
        <f t="shared" si="4"/>
        <v>56</v>
      </c>
      <c r="I31" s="23"/>
      <c r="J31" s="23">
        <f t="shared" si="1"/>
        <v>56</v>
      </c>
      <c r="K31" s="23"/>
      <c r="L31" s="37" t="s">
        <v>78</v>
      </c>
      <c r="M31" s="41"/>
    </row>
    <row r="32" spans="1:16" s="27" customFormat="1" ht="21.75" customHeight="1" x14ac:dyDescent="0.25">
      <c r="A32" s="11" t="s">
        <v>85</v>
      </c>
      <c r="B32" s="320" t="s">
        <v>469</v>
      </c>
      <c r="C32" s="321"/>
      <c r="D32" s="199"/>
      <c r="E32" s="200"/>
      <c r="F32" s="200"/>
      <c r="G32" s="201"/>
      <c r="H32" s="201"/>
      <c r="I32" s="202"/>
      <c r="J32" s="201"/>
      <c r="K32" s="201"/>
      <c r="L32" s="203"/>
      <c r="M32" s="25"/>
    </row>
    <row r="33" spans="1:13" s="27" customFormat="1" ht="30" customHeight="1" x14ac:dyDescent="0.25">
      <c r="A33" s="17">
        <v>1</v>
      </c>
      <c r="B33" s="33" t="s">
        <v>28</v>
      </c>
      <c r="C33" s="19" t="s">
        <v>29</v>
      </c>
      <c r="D33" s="22">
        <v>430</v>
      </c>
      <c r="E33" s="20">
        <f>D33*0.3</f>
        <v>129</v>
      </c>
      <c r="F33" s="23"/>
      <c r="G33" s="23">
        <f t="shared" ref="G33:G44" si="5">ROUND(D33-F33,1)</f>
        <v>430</v>
      </c>
      <c r="H33" s="23">
        <f t="shared" ref="H33:H41" si="6">ROUND(160/2.98,0)</f>
        <v>54</v>
      </c>
      <c r="I33" s="23"/>
      <c r="J33" s="23">
        <f t="shared" ref="J33:J44" si="7">ROUND(H33-I33,1)</f>
        <v>54</v>
      </c>
      <c r="K33" s="23"/>
      <c r="L33" s="34" t="s">
        <v>21</v>
      </c>
    </row>
    <row r="34" spans="1:13" s="27" customFormat="1" ht="24.95" customHeight="1" x14ac:dyDescent="0.25">
      <c r="A34" s="17">
        <v>2</v>
      </c>
      <c r="B34" s="33" t="s">
        <v>22</v>
      </c>
      <c r="C34" s="19" t="s">
        <v>62</v>
      </c>
      <c r="D34" s="22">
        <v>430</v>
      </c>
      <c r="E34" s="22"/>
      <c r="F34" s="28"/>
      <c r="G34" s="23">
        <f t="shared" si="5"/>
        <v>430</v>
      </c>
      <c r="H34" s="23">
        <f t="shared" si="6"/>
        <v>54</v>
      </c>
      <c r="I34" s="23"/>
      <c r="J34" s="23">
        <f t="shared" si="7"/>
        <v>54</v>
      </c>
      <c r="K34" s="23"/>
      <c r="L34" s="34"/>
      <c r="M34" s="39"/>
    </row>
    <row r="35" spans="1:13" s="27" customFormat="1" ht="24.95" customHeight="1" x14ac:dyDescent="0.25">
      <c r="A35" s="17">
        <v>3</v>
      </c>
      <c r="B35" s="33" t="s">
        <v>63</v>
      </c>
      <c r="C35" s="19" t="s">
        <v>64</v>
      </c>
      <c r="D35" s="22">
        <v>430</v>
      </c>
      <c r="E35" s="22"/>
      <c r="F35" s="22"/>
      <c r="G35" s="23">
        <f t="shared" si="5"/>
        <v>430</v>
      </c>
      <c r="H35" s="23">
        <f t="shared" si="6"/>
        <v>54</v>
      </c>
      <c r="I35" s="23"/>
      <c r="J35" s="23">
        <f t="shared" si="7"/>
        <v>54</v>
      </c>
      <c r="K35" s="23"/>
      <c r="L35" s="34"/>
    </row>
    <row r="36" spans="1:13" s="27" customFormat="1" ht="24.95" customHeight="1" x14ac:dyDescent="0.25">
      <c r="A36" s="17">
        <v>4</v>
      </c>
      <c r="B36" s="33" t="s">
        <v>28</v>
      </c>
      <c r="C36" s="19" t="s">
        <v>65</v>
      </c>
      <c r="D36" s="22">
        <v>430</v>
      </c>
      <c r="E36" s="22"/>
      <c r="F36" s="22"/>
      <c r="G36" s="23">
        <f t="shared" si="5"/>
        <v>430</v>
      </c>
      <c r="H36" s="23">
        <f t="shared" si="6"/>
        <v>54</v>
      </c>
      <c r="I36" s="23"/>
      <c r="J36" s="23">
        <f t="shared" si="7"/>
        <v>54</v>
      </c>
      <c r="K36" s="23"/>
      <c r="L36" s="34"/>
    </row>
    <row r="37" spans="1:13" s="27" customFormat="1" ht="24.95" customHeight="1" x14ac:dyDescent="0.25">
      <c r="A37" s="17">
        <v>5</v>
      </c>
      <c r="B37" s="33" t="s">
        <v>66</v>
      </c>
      <c r="C37" s="19" t="s">
        <v>67</v>
      </c>
      <c r="D37" s="22">
        <v>430</v>
      </c>
      <c r="E37" s="22"/>
      <c r="F37" s="22"/>
      <c r="G37" s="23">
        <f t="shared" si="5"/>
        <v>430</v>
      </c>
      <c r="H37" s="23">
        <f t="shared" si="6"/>
        <v>54</v>
      </c>
      <c r="I37" s="23"/>
      <c r="J37" s="23">
        <f t="shared" si="7"/>
        <v>54</v>
      </c>
      <c r="K37" s="23"/>
      <c r="L37" s="34"/>
    </row>
    <row r="38" spans="1:13" s="27" customFormat="1" ht="24.95" customHeight="1" x14ac:dyDescent="0.25">
      <c r="A38" s="17">
        <v>6</v>
      </c>
      <c r="B38" s="18" t="s">
        <v>54</v>
      </c>
      <c r="C38" s="19" t="s">
        <v>48</v>
      </c>
      <c r="D38" s="22">
        <v>430</v>
      </c>
      <c r="E38" s="23"/>
      <c r="F38" s="23"/>
      <c r="G38" s="23">
        <f>ROUND(D38-F38,1)</f>
        <v>430</v>
      </c>
      <c r="H38" s="23">
        <f>ROUND(160/2.98,0)</f>
        <v>54</v>
      </c>
      <c r="I38" s="23"/>
      <c r="J38" s="23">
        <f>ROUND(H38-I38,1)</f>
        <v>54</v>
      </c>
      <c r="K38" s="23"/>
      <c r="L38" s="34"/>
    </row>
    <row r="39" spans="1:13" s="27" customFormat="1" ht="24.95" customHeight="1" x14ac:dyDescent="0.25">
      <c r="A39" s="17">
        <v>7</v>
      </c>
      <c r="B39" s="33" t="s">
        <v>68</v>
      </c>
      <c r="C39" s="19" t="s">
        <v>69</v>
      </c>
      <c r="D39" s="22">
        <v>430</v>
      </c>
      <c r="E39" s="22">
        <v>22</v>
      </c>
      <c r="F39" s="22"/>
      <c r="G39" s="23">
        <f t="shared" si="5"/>
        <v>430</v>
      </c>
      <c r="H39" s="23">
        <f t="shared" si="6"/>
        <v>54</v>
      </c>
      <c r="I39" s="23"/>
      <c r="J39" s="23">
        <f t="shared" si="7"/>
        <v>54</v>
      </c>
      <c r="K39" s="23"/>
      <c r="L39" s="34" t="s">
        <v>70</v>
      </c>
    </row>
    <row r="40" spans="1:13" s="27" customFormat="1" ht="24.95" customHeight="1" x14ac:dyDescent="0.25">
      <c r="A40" s="17">
        <v>8</v>
      </c>
      <c r="B40" s="33" t="s">
        <v>71</v>
      </c>
      <c r="C40" s="19" t="s">
        <v>72</v>
      </c>
      <c r="D40" s="22">
        <v>430</v>
      </c>
      <c r="E40" s="22"/>
      <c r="F40" s="22"/>
      <c r="G40" s="23">
        <f t="shared" si="5"/>
        <v>430</v>
      </c>
      <c r="H40" s="23">
        <f t="shared" si="6"/>
        <v>54</v>
      </c>
      <c r="I40" s="23"/>
      <c r="J40" s="23">
        <f t="shared" si="7"/>
        <v>54</v>
      </c>
      <c r="K40" s="23"/>
      <c r="L40" s="34"/>
    </row>
    <row r="41" spans="1:13" s="27" customFormat="1" ht="29.25" customHeight="1" x14ac:dyDescent="0.25">
      <c r="A41" s="17">
        <v>9</v>
      </c>
      <c r="B41" s="33" t="s">
        <v>73</v>
      </c>
      <c r="C41" s="19" t="s">
        <v>46</v>
      </c>
      <c r="D41" s="22">
        <v>430</v>
      </c>
      <c r="E41" s="22">
        <f>D41*0.15</f>
        <v>64.5</v>
      </c>
      <c r="F41" s="28"/>
      <c r="G41" s="23">
        <f t="shared" si="5"/>
        <v>430</v>
      </c>
      <c r="H41" s="23">
        <f t="shared" si="6"/>
        <v>54</v>
      </c>
      <c r="I41" s="23"/>
      <c r="J41" s="23">
        <f t="shared" si="7"/>
        <v>54</v>
      </c>
      <c r="K41" s="23"/>
      <c r="L41" s="71" t="s">
        <v>634</v>
      </c>
    </row>
    <row r="42" spans="1:13" s="27" customFormat="1" ht="48" customHeight="1" x14ac:dyDescent="0.25">
      <c r="A42" s="17">
        <v>10</v>
      </c>
      <c r="B42" s="40" t="s">
        <v>81</v>
      </c>
      <c r="C42" s="42" t="s">
        <v>82</v>
      </c>
      <c r="D42" s="170">
        <f>430</f>
        <v>430</v>
      </c>
      <c r="E42" s="28"/>
      <c r="F42" s="98"/>
      <c r="G42" s="23">
        <f t="shared" si="5"/>
        <v>430</v>
      </c>
      <c r="H42" s="23">
        <f>ROUND(160/2.98,0)</f>
        <v>54</v>
      </c>
      <c r="I42" s="23"/>
      <c r="J42" s="23">
        <f t="shared" si="7"/>
        <v>54</v>
      </c>
      <c r="K42" s="23"/>
      <c r="L42" s="205"/>
      <c r="M42" s="25"/>
    </row>
    <row r="43" spans="1:13" s="27" customFormat="1" ht="24" customHeight="1" x14ac:dyDescent="0.25">
      <c r="A43" s="17">
        <v>11</v>
      </c>
      <c r="B43" s="40" t="s">
        <v>83</v>
      </c>
      <c r="C43" s="42" t="s">
        <v>75</v>
      </c>
      <c r="D43" s="170">
        <v>430</v>
      </c>
      <c r="E43" s="28"/>
      <c r="F43" s="28"/>
      <c r="G43" s="23">
        <f t="shared" si="5"/>
        <v>430</v>
      </c>
      <c r="H43" s="23">
        <f>ROUND(160/2.98,0)</f>
        <v>54</v>
      </c>
      <c r="I43" s="20"/>
      <c r="J43" s="23">
        <f t="shared" si="7"/>
        <v>54</v>
      </c>
      <c r="K43" s="23"/>
      <c r="L43" s="45"/>
      <c r="M43" s="25"/>
    </row>
    <row r="44" spans="1:13" s="27" customFormat="1" ht="93.75" customHeight="1" x14ac:dyDescent="0.25">
      <c r="A44" s="17">
        <v>12</v>
      </c>
      <c r="B44" s="40" t="s">
        <v>471</v>
      </c>
      <c r="C44" s="42" t="s">
        <v>93</v>
      </c>
      <c r="D44" s="170">
        <f>430*21.5/44</f>
        <v>210.11363636363637</v>
      </c>
      <c r="E44" s="28"/>
      <c r="F44" s="28">
        <f>D44*0.3*12.5/21.5</f>
        <v>36.647727272727273</v>
      </c>
      <c r="G44" s="23">
        <f t="shared" si="5"/>
        <v>173.5</v>
      </c>
      <c r="H44" s="98">
        <f>ROUND(160/2.98,0)*21.5/44</f>
        <v>26.386363636363637</v>
      </c>
      <c r="I44" s="20"/>
      <c r="J44" s="23">
        <f t="shared" si="7"/>
        <v>26.4</v>
      </c>
      <c r="K44" s="23"/>
      <c r="L44" s="204" t="s">
        <v>636</v>
      </c>
      <c r="M44" s="25"/>
    </row>
    <row r="45" spans="1:13" s="27" customFormat="1" ht="63" customHeight="1" x14ac:dyDescent="0.25">
      <c r="A45" s="17">
        <v>13</v>
      </c>
      <c r="B45" s="40" t="s">
        <v>600</v>
      </c>
      <c r="C45" s="42" t="s">
        <v>29</v>
      </c>
      <c r="D45" s="170">
        <v>430</v>
      </c>
      <c r="E45" s="28"/>
      <c r="F45" s="28">
        <f>(D45*0.3*24/44)+(D45*20/32)</f>
        <v>339.11363636363637</v>
      </c>
      <c r="G45" s="23">
        <f t="shared" ref="G45:G46" si="8">ROUND(D45-F45,1)</f>
        <v>90.9</v>
      </c>
      <c r="H45" s="23">
        <f>ROUND(160/2.98,0)</f>
        <v>54</v>
      </c>
      <c r="I45" s="20"/>
      <c r="J45" s="23">
        <f t="shared" ref="J45" si="9">ROUND(H45-I45,1)</f>
        <v>54</v>
      </c>
      <c r="K45" s="23"/>
      <c r="L45" s="205" t="s">
        <v>607</v>
      </c>
      <c r="M45" s="238"/>
    </row>
    <row r="46" spans="1:13" s="27" customFormat="1" ht="36" customHeight="1" x14ac:dyDescent="0.25">
      <c r="A46" s="17">
        <v>14</v>
      </c>
      <c r="B46" s="40" t="s">
        <v>601</v>
      </c>
      <c r="C46" s="42" t="s">
        <v>82</v>
      </c>
      <c r="D46" s="170">
        <f>430*27/44</f>
        <v>263.86363636363637</v>
      </c>
      <c r="E46" s="28"/>
      <c r="F46" s="28">
        <f>D46*0.3</f>
        <v>79.159090909090907</v>
      </c>
      <c r="G46" s="23">
        <f t="shared" si="8"/>
        <v>184.7</v>
      </c>
      <c r="H46" s="20">
        <f>ROUND(160/2.98,0)*27/44</f>
        <v>33.136363636363633</v>
      </c>
      <c r="I46" s="20"/>
      <c r="J46" s="23">
        <f t="shared" ref="J46" si="10">ROUND(H46-I46,1)</f>
        <v>33.1</v>
      </c>
      <c r="K46" s="23"/>
      <c r="L46" s="55" t="s">
        <v>602</v>
      </c>
      <c r="M46" s="238"/>
    </row>
    <row r="47" spans="1:13" s="27" customFormat="1" ht="20.100000000000001" customHeight="1" x14ac:dyDescent="0.25">
      <c r="A47" s="11" t="s">
        <v>121</v>
      </c>
      <c r="B47" s="12" t="s">
        <v>86</v>
      </c>
      <c r="C47" s="46"/>
      <c r="D47" s="47"/>
      <c r="E47" s="47"/>
      <c r="F47" s="47"/>
      <c r="G47" s="47"/>
      <c r="H47" s="47"/>
      <c r="I47" s="47"/>
      <c r="J47" s="47"/>
      <c r="K47" s="47"/>
      <c r="L47" s="48"/>
    </row>
    <row r="48" spans="1:13" s="27" customFormat="1" ht="30" customHeight="1" x14ac:dyDescent="0.25">
      <c r="A48" s="49">
        <v>1</v>
      </c>
      <c r="B48" s="50" t="s">
        <v>90</v>
      </c>
      <c r="C48" s="51" t="s">
        <v>91</v>
      </c>
      <c r="D48" s="23">
        <v>450</v>
      </c>
      <c r="E48" s="197">
        <f>D48*0.3</f>
        <v>135</v>
      </c>
      <c r="F48" s="23"/>
      <c r="G48" s="23">
        <f>ROUND(D48-F48,1)</f>
        <v>450</v>
      </c>
      <c r="H48" s="23">
        <f t="shared" ref="H48:H62" si="11">ROUND(160/2.84,0)</f>
        <v>56</v>
      </c>
      <c r="I48" s="23"/>
      <c r="J48" s="23">
        <f>ROUND(H48-I48,1)</f>
        <v>56</v>
      </c>
      <c r="K48" s="23"/>
      <c r="L48" s="34" t="s">
        <v>608</v>
      </c>
    </row>
    <row r="49" spans="1:13" s="27" customFormat="1" ht="27.75" customHeight="1" x14ac:dyDescent="0.25">
      <c r="A49" s="49">
        <f>A48+1</f>
        <v>2</v>
      </c>
      <c r="B49" s="50" t="s">
        <v>87</v>
      </c>
      <c r="C49" s="51" t="s">
        <v>88</v>
      </c>
      <c r="D49" s="23">
        <v>450</v>
      </c>
      <c r="E49" s="197">
        <f>D49*0.2</f>
        <v>90</v>
      </c>
      <c r="F49" s="23"/>
      <c r="G49" s="23">
        <f t="shared" si="0"/>
        <v>450</v>
      </c>
      <c r="H49" s="23">
        <f t="shared" si="11"/>
        <v>56</v>
      </c>
      <c r="I49" s="23"/>
      <c r="J49" s="23">
        <f t="shared" si="1"/>
        <v>56</v>
      </c>
      <c r="K49" s="23"/>
      <c r="L49" s="29" t="s">
        <v>24</v>
      </c>
    </row>
    <row r="50" spans="1:13" s="6" customFormat="1" ht="29.25" customHeight="1" x14ac:dyDescent="0.25">
      <c r="A50" s="49">
        <f t="shared" ref="A50:A62" si="12">A49+1</f>
        <v>3</v>
      </c>
      <c r="B50" s="50" t="s">
        <v>92</v>
      </c>
      <c r="C50" s="52" t="s">
        <v>93</v>
      </c>
      <c r="D50" s="23">
        <v>450</v>
      </c>
      <c r="E50" s="28">
        <f>D50*0.15</f>
        <v>67.5</v>
      </c>
      <c r="F50" s="23"/>
      <c r="G50" s="23">
        <f>ROUND(D50-F50,1)</f>
        <v>450</v>
      </c>
      <c r="H50" s="23">
        <f t="shared" si="11"/>
        <v>56</v>
      </c>
      <c r="I50" s="23"/>
      <c r="J50" s="23">
        <f>ROUND(H50-I50,1)</f>
        <v>56</v>
      </c>
      <c r="K50" s="23"/>
      <c r="L50" s="34" t="s">
        <v>94</v>
      </c>
    </row>
    <row r="51" spans="1:13" s="27" customFormat="1" ht="30" customHeight="1" x14ac:dyDescent="0.25">
      <c r="A51" s="49">
        <f t="shared" si="12"/>
        <v>4</v>
      </c>
      <c r="B51" s="50" t="s">
        <v>98</v>
      </c>
      <c r="C51" s="51" t="s">
        <v>99</v>
      </c>
      <c r="D51" s="23">
        <v>450</v>
      </c>
      <c r="E51" s="28"/>
      <c r="F51" s="23"/>
      <c r="G51" s="23">
        <f>ROUND(D51-F51,1)</f>
        <v>450</v>
      </c>
      <c r="H51" s="23">
        <f>ROUND(160/2.84,0)</f>
        <v>56</v>
      </c>
      <c r="I51" s="23"/>
      <c r="J51" s="23">
        <f>ROUND(H51-I51,1)</f>
        <v>56</v>
      </c>
      <c r="K51" s="23"/>
      <c r="L51" s="54"/>
    </row>
    <row r="52" spans="1:13" s="27" customFormat="1" ht="28.5" customHeight="1" x14ac:dyDescent="0.25">
      <c r="A52" s="49">
        <f t="shared" si="12"/>
        <v>5</v>
      </c>
      <c r="B52" s="50" t="s">
        <v>100</v>
      </c>
      <c r="C52" s="51" t="s">
        <v>93</v>
      </c>
      <c r="D52" s="23">
        <v>450</v>
      </c>
      <c r="E52" s="99">
        <v>22</v>
      </c>
      <c r="F52" s="20"/>
      <c r="G52" s="23">
        <f t="shared" si="0"/>
        <v>450</v>
      </c>
      <c r="H52" s="23">
        <f t="shared" si="11"/>
        <v>56</v>
      </c>
      <c r="I52" s="23"/>
      <c r="J52" s="23">
        <f t="shared" si="1"/>
        <v>56</v>
      </c>
      <c r="K52" s="23"/>
      <c r="L52" s="76" t="s">
        <v>70</v>
      </c>
    </row>
    <row r="53" spans="1:13" s="27" customFormat="1" ht="24.95" customHeight="1" x14ac:dyDescent="0.25">
      <c r="A53" s="49">
        <f t="shared" si="12"/>
        <v>6</v>
      </c>
      <c r="B53" s="50" t="s">
        <v>102</v>
      </c>
      <c r="C53" s="51" t="s">
        <v>103</v>
      </c>
      <c r="D53" s="23">
        <v>450</v>
      </c>
      <c r="E53" s="23"/>
      <c r="F53" s="23"/>
      <c r="G53" s="23">
        <f t="shared" si="0"/>
        <v>450</v>
      </c>
      <c r="H53" s="23">
        <f t="shared" si="11"/>
        <v>56</v>
      </c>
      <c r="I53" s="23"/>
      <c r="J53" s="23">
        <f t="shared" si="1"/>
        <v>56</v>
      </c>
      <c r="K53" s="23"/>
      <c r="L53" s="35"/>
    </row>
    <row r="54" spans="1:13" s="27" customFormat="1" ht="24.95" customHeight="1" x14ac:dyDescent="0.25">
      <c r="A54" s="49">
        <f t="shared" si="12"/>
        <v>7</v>
      </c>
      <c r="B54" s="50" t="s">
        <v>104</v>
      </c>
      <c r="C54" s="51" t="s">
        <v>105</v>
      </c>
      <c r="D54" s="23">
        <v>450</v>
      </c>
      <c r="E54" s="23"/>
      <c r="F54" s="23"/>
      <c r="G54" s="23">
        <f t="shared" si="0"/>
        <v>450</v>
      </c>
      <c r="H54" s="23">
        <f t="shared" si="11"/>
        <v>56</v>
      </c>
      <c r="I54" s="23"/>
      <c r="J54" s="23">
        <f t="shared" si="1"/>
        <v>56</v>
      </c>
      <c r="K54" s="23"/>
      <c r="L54" s="35"/>
    </row>
    <row r="55" spans="1:13" s="27" customFormat="1" ht="24.95" customHeight="1" x14ac:dyDescent="0.25">
      <c r="A55" s="49">
        <f t="shared" si="12"/>
        <v>8</v>
      </c>
      <c r="B55" s="50" t="s">
        <v>106</v>
      </c>
      <c r="C55" s="51" t="s">
        <v>107</v>
      </c>
      <c r="D55" s="23">
        <v>450</v>
      </c>
      <c r="E55" s="23"/>
      <c r="F55" s="23"/>
      <c r="G55" s="23">
        <f t="shared" si="0"/>
        <v>450</v>
      </c>
      <c r="H55" s="23">
        <f t="shared" si="11"/>
        <v>56</v>
      </c>
      <c r="I55" s="23"/>
      <c r="J55" s="23">
        <f t="shared" si="1"/>
        <v>56</v>
      </c>
      <c r="K55" s="23"/>
      <c r="L55" s="55"/>
    </row>
    <row r="56" spans="1:13" s="27" customFormat="1" ht="24.75" customHeight="1" x14ac:dyDescent="0.25">
      <c r="A56" s="49">
        <f t="shared" si="12"/>
        <v>9</v>
      </c>
      <c r="B56" s="50" t="s">
        <v>108</v>
      </c>
      <c r="C56" s="51" t="s">
        <v>109</v>
      </c>
      <c r="D56" s="23">
        <v>450</v>
      </c>
      <c r="E56" s="23"/>
      <c r="F56" s="23"/>
      <c r="G56" s="23">
        <f t="shared" si="0"/>
        <v>450</v>
      </c>
      <c r="H56" s="23">
        <f t="shared" si="11"/>
        <v>56</v>
      </c>
      <c r="I56" s="23"/>
      <c r="J56" s="23">
        <f t="shared" si="1"/>
        <v>56</v>
      </c>
      <c r="K56" s="23"/>
      <c r="L56" s="37"/>
    </row>
    <row r="57" spans="1:13" s="27" customFormat="1" ht="24.95" customHeight="1" x14ac:dyDescent="0.25">
      <c r="A57" s="49">
        <f t="shared" si="12"/>
        <v>10</v>
      </c>
      <c r="B57" s="50" t="s">
        <v>19</v>
      </c>
      <c r="C57" s="51" t="s">
        <v>111</v>
      </c>
      <c r="D57" s="23">
        <v>450</v>
      </c>
      <c r="E57" s="23"/>
      <c r="F57" s="23"/>
      <c r="G57" s="23">
        <f t="shared" si="0"/>
        <v>450</v>
      </c>
      <c r="H57" s="23">
        <f t="shared" si="11"/>
        <v>56</v>
      </c>
      <c r="I57" s="23"/>
      <c r="J57" s="23">
        <f t="shared" si="1"/>
        <v>56</v>
      </c>
      <c r="K57" s="23"/>
      <c r="L57" s="35"/>
    </row>
    <row r="58" spans="1:13" s="27" customFormat="1" ht="32.25" customHeight="1" x14ac:dyDescent="0.25">
      <c r="A58" s="49">
        <f t="shared" si="12"/>
        <v>11</v>
      </c>
      <c r="B58" s="50" t="s">
        <v>112</v>
      </c>
      <c r="C58" s="51" t="s">
        <v>113</v>
      </c>
      <c r="D58" s="23">
        <v>450</v>
      </c>
      <c r="E58" s="99"/>
      <c r="F58" s="23"/>
      <c r="G58" s="23">
        <f t="shared" si="0"/>
        <v>450</v>
      </c>
      <c r="H58" s="23">
        <f t="shared" si="11"/>
        <v>56</v>
      </c>
      <c r="I58" s="23"/>
      <c r="J58" s="23">
        <f t="shared" si="1"/>
        <v>56</v>
      </c>
      <c r="K58" s="23"/>
      <c r="L58" s="71"/>
    </row>
    <row r="59" spans="1:13" s="27" customFormat="1" ht="24.95" customHeight="1" x14ac:dyDescent="0.25">
      <c r="A59" s="49">
        <f t="shared" si="12"/>
        <v>12</v>
      </c>
      <c r="B59" s="50" t="s">
        <v>114</v>
      </c>
      <c r="C59" s="52" t="s">
        <v>115</v>
      </c>
      <c r="D59" s="23">
        <v>450</v>
      </c>
      <c r="E59" s="23"/>
      <c r="F59" s="23"/>
      <c r="G59" s="23">
        <f t="shared" si="0"/>
        <v>450</v>
      </c>
      <c r="H59" s="23">
        <f t="shared" si="11"/>
        <v>56</v>
      </c>
      <c r="I59" s="23"/>
      <c r="J59" s="23">
        <f t="shared" si="1"/>
        <v>56</v>
      </c>
      <c r="K59" s="23"/>
      <c r="L59" s="54"/>
    </row>
    <row r="60" spans="1:13" s="6" customFormat="1" ht="32.25" customHeight="1" x14ac:dyDescent="0.25">
      <c r="A60" s="49">
        <f t="shared" si="12"/>
        <v>13</v>
      </c>
      <c r="B60" s="50" t="s">
        <v>116</v>
      </c>
      <c r="C60" s="52" t="s">
        <v>117</v>
      </c>
      <c r="D60" s="23">
        <v>450</v>
      </c>
      <c r="E60" s="23"/>
      <c r="F60" s="98">
        <f>(D60*0.15*15/32)</f>
        <v>31.640625</v>
      </c>
      <c r="G60" s="56">
        <f>D60-F60</f>
        <v>418.359375</v>
      </c>
      <c r="H60" s="23">
        <f t="shared" si="11"/>
        <v>56</v>
      </c>
      <c r="I60" s="23"/>
      <c r="J60" s="23">
        <f t="shared" si="1"/>
        <v>56</v>
      </c>
      <c r="K60" s="23"/>
      <c r="L60" s="205" t="s">
        <v>609</v>
      </c>
      <c r="M60" s="220"/>
    </row>
    <row r="61" spans="1:13" s="27" customFormat="1" ht="24.95" customHeight="1" x14ac:dyDescent="0.25">
      <c r="A61" s="49">
        <f t="shared" si="12"/>
        <v>14</v>
      </c>
      <c r="B61" s="50" t="s">
        <v>118</v>
      </c>
      <c r="C61" s="52" t="s">
        <v>119</v>
      </c>
      <c r="D61" s="23">
        <v>450</v>
      </c>
      <c r="E61" s="23"/>
      <c r="F61" s="23"/>
      <c r="G61" s="23">
        <f t="shared" si="0"/>
        <v>450</v>
      </c>
      <c r="H61" s="23">
        <f t="shared" si="11"/>
        <v>56</v>
      </c>
      <c r="I61" s="23"/>
      <c r="J61" s="23">
        <f t="shared" si="1"/>
        <v>56</v>
      </c>
      <c r="K61" s="23"/>
      <c r="L61" s="35"/>
    </row>
    <row r="62" spans="1:13" s="58" customFormat="1" ht="24.95" customHeight="1" x14ac:dyDescent="0.25">
      <c r="A62" s="49">
        <f t="shared" si="12"/>
        <v>15</v>
      </c>
      <c r="B62" s="50" t="s">
        <v>104</v>
      </c>
      <c r="C62" s="52" t="s">
        <v>120</v>
      </c>
      <c r="D62" s="23">
        <v>450</v>
      </c>
      <c r="E62" s="23"/>
      <c r="F62" s="23"/>
      <c r="G62" s="23">
        <f t="shared" si="0"/>
        <v>450</v>
      </c>
      <c r="H62" s="23">
        <f t="shared" si="11"/>
        <v>56</v>
      </c>
      <c r="I62" s="23"/>
      <c r="J62" s="23">
        <f t="shared" si="1"/>
        <v>56</v>
      </c>
      <c r="K62" s="23"/>
      <c r="L62" s="57"/>
    </row>
    <row r="63" spans="1:13" s="58" customFormat="1" ht="20.100000000000001" customHeight="1" x14ac:dyDescent="0.25">
      <c r="A63" s="59" t="s">
        <v>169</v>
      </c>
      <c r="B63" s="60" t="s">
        <v>122</v>
      </c>
      <c r="C63" s="61"/>
      <c r="D63" s="14"/>
      <c r="E63" s="14"/>
      <c r="F63" s="14"/>
      <c r="G63" s="14"/>
      <c r="H63" s="14"/>
      <c r="I63" s="14"/>
      <c r="J63" s="14"/>
      <c r="K63" s="14"/>
      <c r="L63" s="62"/>
    </row>
    <row r="64" spans="1:13" s="27" customFormat="1" ht="37.5" customHeight="1" x14ac:dyDescent="0.25">
      <c r="A64" s="17">
        <v>1</v>
      </c>
      <c r="B64" s="67" t="s">
        <v>125</v>
      </c>
      <c r="C64" s="64" t="s">
        <v>126</v>
      </c>
      <c r="D64" s="23">
        <v>430</v>
      </c>
      <c r="E64" s="28">
        <f>D64*0.3</f>
        <v>129</v>
      </c>
      <c r="F64" s="23"/>
      <c r="G64" s="23">
        <f>ROUND(D64-F64,1)</f>
        <v>430</v>
      </c>
      <c r="H64" s="23">
        <f t="shared" ref="H64:H81" si="13">ROUND(160/2.98,0)</f>
        <v>54</v>
      </c>
      <c r="I64" s="23"/>
      <c r="J64" s="23">
        <f>ROUND(H64-I64,1)</f>
        <v>54</v>
      </c>
      <c r="K64" s="23"/>
      <c r="L64" s="34" t="s">
        <v>610</v>
      </c>
    </row>
    <row r="65" spans="1:13" s="27" customFormat="1" ht="30.75" customHeight="1" x14ac:dyDescent="0.25">
      <c r="A65" s="17">
        <f>A64+1</f>
        <v>2</v>
      </c>
      <c r="B65" s="68" t="s">
        <v>128</v>
      </c>
      <c r="C65" s="69" t="s">
        <v>129</v>
      </c>
      <c r="D65" s="23">
        <v>430</v>
      </c>
      <c r="E65" s="28">
        <f>D65*0.2</f>
        <v>86</v>
      </c>
      <c r="F65" s="23"/>
      <c r="G65" s="23">
        <f>ROUND(D65-F65,1)</f>
        <v>430</v>
      </c>
      <c r="H65" s="23">
        <f t="shared" si="13"/>
        <v>54</v>
      </c>
      <c r="I65" s="23"/>
      <c r="J65" s="23">
        <f>ROUND(H65-I65,1)</f>
        <v>54</v>
      </c>
      <c r="K65" s="23"/>
      <c r="L65" s="34" t="s">
        <v>24</v>
      </c>
    </row>
    <row r="66" spans="1:13" s="27" customFormat="1" ht="33.75" customHeight="1" x14ac:dyDescent="0.25">
      <c r="A66" s="17">
        <f t="shared" ref="A66:A83" si="14">A65+1</f>
        <v>3</v>
      </c>
      <c r="B66" s="68" t="s">
        <v>130</v>
      </c>
      <c r="C66" s="69" t="s">
        <v>131</v>
      </c>
      <c r="D66" s="23">
        <v>430</v>
      </c>
      <c r="E66" s="20">
        <f>D66*0.15</f>
        <v>64.5</v>
      </c>
      <c r="F66" s="23"/>
      <c r="G66" s="23">
        <f>ROUND(D66-F66,1)</f>
        <v>430</v>
      </c>
      <c r="H66" s="23">
        <f t="shared" si="13"/>
        <v>54</v>
      </c>
      <c r="I66" s="23"/>
      <c r="J66" s="23">
        <f>ROUND(H66-I66,1)</f>
        <v>54</v>
      </c>
      <c r="K66" s="23"/>
      <c r="L66" s="24" t="s">
        <v>178</v>
      </c>
    </row>
    <row r="67" spans="1:13" s="27" customFormat="1" ht="34.5" customHeight="1" x14ac:dyDescent="0.25">
      <c r="A67" s="17">
        <f t="shared" si="14"/>
        <v>4</v>
      </c>
      <c r="B67" s="68" t="s">
        <v>133</v>
      </c>
      <c r="C67" s="69" t="s">
        <v>134</v>
      </c>
      <c r="D67" s="23">
        <v>430</v>
      </c>
      <c r="E67" s="20">
        <f>D67*0.15</f>
        <v>64.5</v>
      </c>
      <c r="F67" s="23"/>
      <c r="G67" s="23">
        <f>ROUND(D67-F67,1)</f>
        <v>430</v>
      </c>
      <c r="H67" s="23">
        <f t="shared" si="13"/>
        <v>54</v>
      </c>
      <c r="I67" s="23"/>
      <c r="J67" s="23">
        <f>ROUND(H67-I67,1)</f>
        <v>54</v>
      </c>
      <c r="K67" s="23"/>
      <c r="L67" s="34" t="s">
        <v>178</v>
      </c>
    </row>
    <row r="68" spans="1:13" s="27" customFormat="1" ht="24.95" customHeight="1" x14ac:dyDescent="0.25">
      <c r="A68" s="17">
        <f t="shared" si="14"/>
        <v>5</v>
      </c>
      <c r="B68" s="68" t="s">
        <v>138</v>
      </c>
      <c r="C68" s="69" t="s">
        <v>139</v>
      </c>
      <c r="D68" s="23">
        <v>430</v>
      </c>
      <c r="E68" s="23"/>
      <c r="F68" s="23"/>
      <c r="G68" s="23">
        <f t="shared" si="0"/>
        <v>430</v>
      </c>
      <c r="H68" s="23">
        <f t="shared" si="13"/>
        <v>54</v>
      </c>
      <c r="I68" s="23"/>
      <c r="J68" s="23">
        <f t="shared" si="1"/>
        <v>54</v>
      </c>
      <c r="K68" s="23"/>
      <c r="L68" s="71"/>
    </row>
    <row r="69" spans="1:13" s="27" customFormat="1" ht="24.95" customHeight="1" x14ac:dyDescent="0.25">
      <c r="A69" s="17">
        <f t="shared" si="14"/>
        <v>6</v>
      </c>
      <c r="B69" s="67" t="s">
        <v>140</v>
      </c>
      <c r="C69" s="72" t="s">
        <v>141</v>
      </c>
      <c r="D69" s="23">
        <v>430</v>
      </c>
      <c r="E69" s="23"/>
      <c r="F69" s="23"/>
      <c r="G69" s="23">
        <f t="shared" si="0"/>
        <v>430</v>
      </c>
      <c r="H69" s="23">
        <f t="shared" si="13"/>
        <v>54</v>
      </c>
      <c r="I69" s="23"/>
      <c r="J69" s="23">
        <f t="shared" si="1"/>
        <v>54</v>
      </c>
      <c r="K69" s="23"/>
      <c r="L69" s="71"/>
    </row>
    <row r="70" spans="1:13" s="27" customFormat="1" ht="24.95" customHeight="1" x14ac:dyDescent="0.25">
      <c r="A70" s="17">
        <f t="shared" si="14"/>
        <v>7</v>
      </c>
      <c r="B70" s="68" t="s">
        <v>142</v>
      </c>
      <c r="C70" s="69" t="s">
        <v>109</v>
      </c>
      <c r="D70" s="23">
        <v>430</v>
      </c>
      <c r="E70" s="23"/>
      <c r="F70" s="23"/>
      <c r="G70" s="23">
        <f t="shared" si="0"/>
        <v>430</v>
      </c>
      <c r="H70" s="23">
        <f t="shared" si="13"/>
        <v>54</v>
      </c>
      <c r="I70" s="23"/>
      <c r="J70" s="23">
        <f t="shared" si="1"/>
        <v>54</v>
      </c>
      <c r="K70" s="23"/>
      <c r="L70" s="55"/>
    </row>
    <row r="71" spans="1:13" s="27" customFormat="1" ht="24.95" customHeight="1" x14ac:dyDescent="0.25">
      <c r="A71" s="17">
        <f t="shared" si="14"/>
        <v>8</v>
      </c>
      <c r="B71" s="67" t="s">
        <v>143</v>
      </c>
      <c r="C71" s="64" t="s">
        <v>109</v>
      </c>
      <c r="D71" s="23">
        <v>430</v>
      </c>
      <c r="E71" s="23"/>
      <c r="F71" s="23"/>
      <c r="G71" s="23">
        <f t="shared" si="0"/>
        <v>430</v>
      </c>
      <c r="H71" s="23">
        <f t="shared" si="13"/>
        <v>54</v>
      </c>
      <c r="I71" s="23"/>
      <c r="J71" s="23">
        <f t="shared" si="1"/>
        <v>54</v>
      </c>
      <c r="K71" s="23"/>
      <c r="L71" s="24"/>
    </row>
    <row r="72" spans="1:13" s="66" customFormat="1" ht="24.75" customHeight="1" x14ac:dyDescent="0.25">
      <c r="A72" s="17">
        <f t="shared" si="14"/>
        <v>9</v>
      </c>
      <c r="B72" s="63" t="s">
        <v>146</v>
      </c>
      <c r="C72" s="64" t="s">
        <v>147</v>
      </c>
      <c r="D72" s="23">
        <v>430</v>
      </c>
      <c r="E72" s="23"/>
      <c r="F72" s="98"/>
      <c r="G72" s="23">
        <f t="shared" si="0"/>
        <v>430</v>
      </c>
      <c r="H72" s="23">
        <f t="shared" si="13"/>
        <v>54</v>
      </c>
      <c r="I72" s="23"/>
      <c r="J72" s="23">
        <f t="shared" si="1"/>
        <v>54</v>
      </c>
      <c r="K72" s="23"/>
      <c r="L72" s="76"/>
      <c r="M72" s="78"/>
    </row>
    <row r="73" spans="1:13" s="27" customFormat="1" ht="24.95" customHeight="1" x14ac:dyDescent="0.25">
      <c r="A73" s="17">
        <f t="shared" si="14"/>
        <v>10</v>
      </c>
      <c r="B73" s="68" t="s">
        <v>128</v>
      </c>
      <c r="C73" s="69" t="s">
        <v>96</v>
      </c>
      <c r="D73" s="23">
        <v>430</v>
      </c>
      <c r="E73" s="23"/>
      <c r="F73" s="23"/>
      <c r="G73" s="23">
        <f t="shared" si="0"/>
        <v>430</v>
      </c>
      <c r="H73" s="23">
        <f t="shared" si="13"/>
        <v>54</v>
      </c>
      <c r="I73" s="23"/>
      <c r="J73" s="23">
        <f t="shared" si="1"/>
        <v>54</v>
      </c>
      <c r="K73" s="23"/>
      <c r="L73" s="35"/>
    </row>
    <row r="74" spans="1:13" s="27" customFormat="1" ht="24.95" customHeight="1" x14ac:dyDescent="0.25">
      <c r="A74" s="17">
        <f t="shared" si="14"/>
        <v>11</v>
      </c>
      <c r="B74" s="68" t="s">
        <v>150</v>
      </c>
      <c r="C74" s="69" t="s">
        <v>80</v>
      </c>
      <c r="D74" s="23">
        <v>430</v>
      </c>
      <c r="E74" s="23"/>
      <c r="F74" s="23"/>
      <c r="G74" s="23">
        <f t="shared" si="0"/>
        <v>430</v>
      </c>
      <c r="H74" s="23">
        <f t="shared" si="13"/>
        <v>54</v>
      </c>
      <c r="I74" s="23"/>
      <c r="J74" s="23">
        <f t="shared" si="1"/>
        <v>54</v>
      </c>
      <c r="K74" s="23"/>
      <c r="L74" s="24"/>
    </row>
    <row r="75" spans="1:13" s="27" customFormat="1" ht="27" customHeight="1" x14ac:dyDescent="0.25">
      <c r="A75" s="17">
        <f t="shared" si="14"/>
        <v>12</v>
      </c>
      <c r="B75" s="68" t="s">
        <v>151</v>
      </c>
      <c r="C75" s="69" t="s">
        <v>152</v>
      </c>
      <c r="D75" s="23">
        <v>430</v>
      </c>
      <c r="E75" s="99"/>
      <c r="F75" s="23"/>
      <c r="G75" s="23">
        <f t="shared" si="0"/>
        <v>430</v>
      </c>
      <c r="H75" s="23">
        <f t="shared" si="13"/>
        <v>54</v>
      </c>
      <c r="I75" s="23"/>
      <c r="J75" s="23">
        <f t="shared" si="1"/>
        <v>54</v>
      </c>
      <c r="K75" s="23"/>
      <c r="L75" s="71"/>
    </row>
    <row r="76" spans="1:13" s="66" customFormat="1" ht="24.95" customHeight="1" x14ac:dyDescent="0.25">
      <c r="A76" s="17">
        <f t="shared" si="14"/>
        <v>13</v>
      </c>
      <c r="B76" s="63" t="s">
        <v>155</v>
      </c>
      <c r="C76" s="64" t="s">
        <v>156</v>
      </c>
      <c r="D76" s="22">
        <v>430</v>
      </c>
      <c r="E76" s="22"/>
      <c r="F76" s="28"/>
      <c r="G76" s="22">
        <f>ROUND(D76-F76,1)</f>
        <v>430</v>
      </c>
      <c r="H76" s="22">
        <f t="shared" si="13"/>
        <v>54</v>
      </c>
      <c r="I76" s="22"/>
      <c r="J76" s="22">
        <f>ROUND(H76-I76,1)</f>
        <v>54</v>
      </c>
      <c r="K76" s="22"/>
      <c r="L76" s="73"/>
      <c r="M76" s="75"/>
    </row>
    <row r="77" spans="1:13" s="27" customFormat="1" ht="26.25" customHeight="1" x14ac:dyDescent="0.25">
      <c r="A77" s="17">
        <f t="shared" si="14"/>
        <v>14</v>
      </c>
      <c r="B77" s="68" t="s">
        <v>157</v>
      </c>
      <c r="C77" s="69" t="s">
        <v>158</v>
      </c>
      <c r="D77" s="23">
        <v>430</v>
      </c>
      <c r="E77" s="99">
        <v>22</v>
      </c>
      <c r="F77" s="23"/>
      <c r="G77" s="23">
        <f t="shared" ref="G77:G83" si="15">ROUND(D77-F77,1)</f>
        <v>430</v>
      </c>
      <c r="H77" s="23">
        <f t="shared" si="13"/>
        <v>54</v>
      </c>
      <c r="I77" s="23"/>
      <c r="J77" s="23">
        <f t="shared" ref="J77:J111" si="16">ROUND(H77-I77,1)</f>
        <v>54</v>
      </c>
      <c r="K77" s="23"/>
      <c r="L77" s="71" t="s">
        <v>288</v>
      </c>
    </row>
    <row r="78" spans="1:13" s="27" customFormat="1" ht="24.95" customHeight="1" x14ac:dyDescent="0.25">
      <c r="A78" s="17">
        <f t="shared" si="14"/>
        <v>15</v>
      </c>
      <c r="B78" s="68" t="s">
        <v>87</v>
      </c>
      <c r="C78" s="69" t="s">
        <v>159</v>
      </c>
      <c r="D78" s="23">
        <v>430</v>
      </c>
      <c r="E78" s="23"/>
      <c r="F78" s="23"/>
      <c r="G78" s="23">
        <f t="shared" si="15"/>
        <v>430</v>
      </c>
      <c r="H78" s="23">
        <f t="shared" si="13"/>
        <v>54</v>
      </c>
      <c r="I78" s="23"/>
      <c r="J78" s="23">
        <f t="shared" si="16"/>
        <v>54</v>
      </c>
      <c r="K78" s="23"/>
      <c r="L78" s="71"/>
    </row>
    <row r="79" spans="1:13" s="66" customFormat="1" ht="24.95" customHeight="1" x14ac:dyDescent="0.25">
      <c r="A79" s="17">
        <f t="shared" si="14"/>
        <v>16</v>
      </c>
      <c r="B79" s="63" t="s">
        <v>160</v>
      </c>
      <c r="C79" s="64" t="s">
        <v>161</v>
      </c>
      <c r="D79" s="23">
        <v>430</v>
      </c>
      <c r="E79" s="23"/>
      <c r="F79" s="23"/>
      <c r="G79" s="23">
        <f t="shared" si="15"/>
        <v>430</v>
      </c>
      <c r="H79" s="23">
        <f t="shared" si="13"/>
        <v>54</v>
      </c>
      <c r="I79" s="23"/>
      <c r="J79" s="23">
        <f t="shared" si="16"/>
        <v>54</v>
      </c>
      <c r="K79" s="23"/>
      <c r="L79" s="76"/>
    </row>
    <row r="80" spans="1:13" s="66" customFormat="1" ht="27.75" customHeight="1" x14ac:dyDescent="0.25">
      <c r="A80" s="17">
        <f t="shared" si="14"/>
        <v>17</v>
      </c>
      <c r="B80" s="63" t="s">
        <v>162</v>
      </c>
      <c r="C80" s="64" t="s">
        <v>163</v>
      </c>
      <c r="D80" s="23">
        <v>430</v>
      </c>
      <c r="E80" s="20"/>
      <c r="F80" s="23"/>
      <c r="G80" s="23">
        <f t="shared" si="15"/>
        <v>430</v>
      </c>
      <c r="H80" s="23">
        <f t="shared" si="13"/>
        <v>54</v>
      </c>
      <c r="I80" s="23"/>
      <c r="J80" s="23">
        <f t="shared" si="16"/>
        <v>54</v>
      </c>
      <c r="K80" s="23"/>
      <c r="L80" s="65"/>
      <c r="M80" s="78"/>
    </row>
    <row r="81" spans="1:12" s="27" customFormat="1" ht="24.95" customHeight="1" x14ac:dyDescent="0.25">
      <c r="A81" s="17">
        <f t="shared" si="14"/>
        <v>18</v>
      </c>
      <c r="B81" s="67" t="s">
        <v>164</v>
      </c>
      <c r="C81" s="72" t="s">
        <v>165</v>
      </c>
      <c r="D81" s="23">
        <v>430</v>
      </c>
      <c r="E81" s="23"/>
      <c r="F81" s="23"/>
      <c r="G81" s="23">
        <f t="shared" si="15"/>
        <v>430</v>
      </c>
      <c r="H81" s="23">
        <f t="shared" si="13"/>
        <v>54</v>
      </c>
      <c r="I81" s="23"/>
      <c r="J81" s="23">
        <f t="shared" si="16"/>
        <v>54</v>
      </c>
      <c r="K81" s="23"/>
      <c r="L81" s="55"/>
    </row>
    <row r="82" spans="1:12" s="27" customFormat="1" ht="30.75" customHeight="1" x14ac:dyDescent="0.25">
      <c r="A82" s="17">
        <f t="shared" si="14"/>
        <v>19</v>
      </c>
      <c r="B82" s="67" t="s">
        <v>472</v>
      </c>
      <c r="C82" s="207" t="s">
        <v>224</v>
      </c>
      <c r="D82" s="44">
        <v>430</v>
      </c>
      <c r="E82" s="23"/>
      <c r="F82" s="20">
        <f>D82*0.3*31/44</f>
        <v>90.88636363636364</v>
      </c>
      <c r="G82" s="23">
        <f t="shared" si="15"/>
        <v>339.1</v>
      </c>
      <c r="H82" s="44">
        <f>ROUND(160/2.98,0)</f>
        <v>54</v>
      </c>
      <c r="I82" s="23"/>
      <c r="J82" s="23">
        <f t="shared" si="16"/>
        <v>54</v>
      </c>
      <c r="K82" s="23"/>
      <c r="L82" s="55" t="s">
        <v>611</v>
      </c>
    </row>
    <row r="83" spans="1:12" s="27" customFormat="1" ht="30.75" customHeight="1" x14ac:dyDescent="0.25">
      <c r="A83" s="17">
        <f t="shared" si="14"/>
        <v>20</v>
      </c>
      <c r="B83" s="67" t="s">
        <v>612</v>
      </c>
      <c r="C83" s="207" t="s">
        <v>373</v>
      </c>
      <c r="D83" s="44">
        <v>430</v>
      </c>
      <c r="E83" s="23"/>
      <c r="F83" s="20">
        <f>D83*0.3</f>
        <v>129</v>
      </c>
      <c r="G83" s="23">
        <f t="shared" si="15"/>
        <v>301</v>
      </c>
      <c r="H83" s="44">
        <f>ROUND(160/2.98,0)</f>
        <v>54</v>
      </c>
      <c r="I83" s="23"/>
      <c r="J83" s="23">
        <f t="shared" ref="J83" si="17">ROUND(H83-I83,1)</f>
        <v>54</v>
      </c>
      <c r="K83" s="23"/>
      <c r="L83" s="271" t="s">
        <v>532</v>
      </c>
    </row>
    <row r="84" spans="1:12" s="27" customFormat="1" ht="20.100000000000001" customHeight="1" x14ac:dyDescent="0.25">
      <c r="A84" s="59" t="s">
        <v>212</v>
      </c>
      <c r="B84" s="60" t="s">
        <v>170</v>
      </c>
      <c r="C84" s="61"/>
      <c r="D84" s="14"/>
      <c r="E84" s="14"/>
      <c r="F84" s="14"/>
      <c r="G84" s="14"/>
      <c r="H84" s="14"/>
      <c r="I84" s="14"/>
      <c r="J84" s="14"/>
      <c r="K84" s="14"/>
      <c r="L84" s="62"/>
    </row>
    <row r="85" spans="1:12" s="66" customFormat="1" ht="24.95" customHeight="1" x14ac:dyDescent="0.25">
      <c r="A85" s="17">
        <v>1</v>
      </c>
      <c r="B85" s="84" t="s">
        <v>171</v>
      </c>
      <c r="C85" s="85" t="s">
        <v>113</v>
      </c>
      <c r="D85" s="23">
        <v>430</v>
      </c>
      <c r="E85" s="23">
        <f>D85*0.3</f>
        <v>129</v>
      </c>
      <c r="F85" s="23"/>
      <c r="G85" s="23">
        <f t="shared" ref="G85:G111" si="18">ROUND(D85-F85,1)</f>
        <v>430</v>
      </c>
      <c r="H85" s="23">
        <f>ROUND(160/2.98,0)</f>
        <v>54</v>
      </c>
      <c r="I85" s="23"/>
      <c r="J85" s="23">
        <f t="shared" si="16"/>
        <v>54</v>
      </c>
      <c r="K85" s="23"/>
      <c r="L85" s="65" t="s">
        <v>21</v>
      </c>
    </row>
    <row r="86" spans="1:12" s="86" customFormat="1" ht="24.95" customHeight="1" x14ac:dyDescent="0.25">
      <c r="A86" s="17">
        <f>A85+1</f>
        <v>2</v>
      </c>
      <c r="B86" s="84" t="s">
        <v>172</v>
      </c>
      <c r="C86" s="85" t="s">
        <v>173</v>
      </c>
      <c r="D86" s="23">
        <v>430</v>
      </c>
      <c r="E86" s="23">
        <f>D86*0.2</f>
        <v>86</v>
      </c>
      <c r="F86" s="23"/>
      <c r="G86" s="23">
        <f t="shared" si="18"/>
        <v>430</v>
      </c>
      <c r="H86" s="23">
        <f t="shared" ref="H86:H111" si="19">ROUND(160/2.98,0)</f>
        <v>54</v>
      </c>
      <c r="I86" s="23"/>
      <c r="J86" s="23">
        <f t="shared" si="16"/>
        <v>54</v>
      </c>
      <c r="K86" s="23"/>
      <c r="L86" s="54" t="s">
        <v>24</v>
      </c>
    </row>
    <row r="87" spans="1:12" s="86" customFormat="1" ht="32.25" customHeight="1" x14ac:dyDescent="0.25">
      <c r="A87" s="17">
        <f>A86+1</f>
        <v>3</v>
      </c>
      <c r="B87" s="84" t="s">
        <v>174</v>
      </c>
      <c r="C87" s="85" t="s">
        <v>131</v>
      </c>
      <c r="D87" s="23">
        <v>430</v>
      </c>
      <c r="E87" s="23">
        <f>D87*0.15</f>
        <v>64.5</v>
      </c>
      <c r="F87" s="23"/>
      <c r="G87" s="23">
        <f>ROUND(D87-F87,1)</f>
        <v>430</v>
      </c>
      <c r="H87" s="23">
        <f t="shared" si="19"/>
        <v>54</v>
      </c>
      <c r="I87" s="23"/>
      <c r="J87" s="23">
        <f>ROUND(H87-I87,1)</f>
        <v>54</v>
      </c>
      <c r="K87" s="23"/>
      <c r="L87" s="65" t="s">
        <v>94</v>
      </c>
    </row>
    <row r="88" spans="1:12" s="86" customFormat="1" ht="36.75" customHeight="1" x14ac:dyDescent="0.25">
      <c r="A88" s="17">
        <f t="shared" ref="A88:A112" si="20">A87+1</f>
        <v>4</v>
      </c>
      <c r="B88" s="84" t="s">
        <v>175</v>
      </c>
      <c r="C88" s="85" t="s">
        <v>176</v>
      </c>
      <c r="D88" s="23">
        <v>430</v>
      </c>
      <c r="E88" s="23">
        <f>D88*0.15</f>
        <v>64.5</v>
      </c>
      <c r="F88" s="23"/>
      <c r="G88" s="23">
        <f>ROUND(D88-F88,1)</f>
        <v>430</v>
      </c>
      <c r="H88" s="23">
        <f t="shared" si="19"/>
        <v>54</v>
      </c>
      <c r="I88" s="23"/>
      <c r="J88" s="23">
        <f>ROUND(H88-I88,1)</f>
        <v>54</v>
      </c>
      <c r="K88" s="23"/>
      <c r="L88" s="65" t="s">
        <v>94</v>
      </c>
    </row>
    <row r="89" spans="1:12" s="86" customFormat="1" ht="32.25" customHeight="1" x14ac:dyDescent="0.25">
      <c r="A89" s="17">
        <f t="shared" si="20"/>
        <v>5</v>
      </c>
      <c r="B89" s="84" t="s">
        <v>177</v>
      </c>
      <c r="C89" s="52" t="s">
        <v>173</v>
      </c>
      <c r="D89" s="23">
        <v>430</v>
      </c>
      <c r="E89" s="23">
        <f>D89*0.15</f>
        <v>64.5</v>
      </c>
      <c r="F89" s="23"/>
      <c r="G89" s="23">
        <f>ROUND(D89-F89,1)</f>
        <v>430</v>
      </c>
      <c r="H89" s="23">
        <f t="shared" si="19"/>
        <v>54</v>
      </c>
      <c r="I89" s="23"/>
      <c r="J89" s="23">
        <f>ROUND(H89-I89,1)</f>
        <v>54</v>
      </c>
      <c r="K89" s="23"/>
      <c r="L89" s="54" t="s">
        <v>178</v>
      </c>
    </row>
    <row r="90" spans="1:12" s="86" customFormat="1" ht="24.95" customHeight="1" x14ac:dyDescent="0.25">
      <c r="A90" s="17">
        <f t="shared" si="20"/>
        <v>6</v>
      </c>
      <c r="B90" s="84" t="s">
        <v>179</v>
      </c>
      <c r="C90" s="85" t="s">
        <v>180</v>
      </c>
      <c r="D90" s="23">
        <v>430</v>
      </c>
      <c r="E90" s="23">
        <v>22</v>
      </c>
      <c r="F90" s="23"/>
      <c r="G90" s="23">
        <f>ROUND(D90-F90,1)</f>
        <v>430</v>
      </c>
      <c r="H90" s="23">
        <f t="shared" si="19"/>
        <v>54</v>
      </c>
      <c r="I90" s="23"/>
      <c r="J90" s="23">
        <f>ROUND(H90-I90,1)</f>
        <v>54</v>
      </c>
      <c r="K90" s="23"/>
      <c r="L90" s="24" t="s">
        <v>70</v>
      </c>
    </row>
    <row r="91" spans="1:12" s="86" customFormat="1" ht="24.95" customHeight="1" x14ac:dyDescent="0.25">
      <c r="A91" s="17">
        <f t="shared" si="20"/>
        <v>7</v>
      </c>
      <c r="B91" s="84" t="s">
        <v>181</v>
      </c>
      <c r="C91" s="85" t="s">
        <v>182</v>
      </c>
      <c r="D91" s="23">
        <v>430</v>
      </c>
      <c r="E91" s="23"/>
      <c r="F91" s="23"/>
      <c r="G91" s="23">
        <f t="shared" si="18"/>
        <v>430</v>
      </c>
      <c r="H91" s="23">
        <f t="shared" si="19"/>
        <v>54</v>
      </c>
      <c r="I91" s="23"/>
      <c r="J91" s="23">
        <f t="shared" si="16"/>
        <v>54</v>
      </c>
      <c r="K91" s="23"/>
      <c r="L91" s="65"/>
    </row>
    <row r="92" spans="1:12" s="86" customFormat="1" ht="25.5" customHeight="1" x14ac:dyDescent="0.25">
      <c r="A92" s="17">
        <f t="shared" si="20"/>
        <v>8</v>
      </c>
      <c r="B92" s="87" t="s">
        <v>183</v>
      </c>
      <c r="C92" s="85" t="s">
        <v>184</v>
      </c>
      <c r="D92" s="23">
        <v>430</v>
      </c>
      <c r="E92" s="22">
        <v>22</v>
      </c>
      <c r="F92" s="23"/>
      <c r="G92" s="23">
        <f t="shared" si="18"/>
        <v>430</v>
      </c>
      <c r="H92" s="23">
        <f t="shared" si="19"/>
        <v>54</v>
      </c>
      <c r="I92" s="23"/>
      <c r="J92" s="23">
        <f t="shared" si="16"/>
        <v>54</v>
      </c>
      <c r="K92" s="23"/>
      <c r="L92" s="37" t="s">
        <v>553</v>
      </c>
    </row>
    <row r="93" spans="1:12" s="86" customFormat="1" ht="24.95" customHeight="1" x14ac:dyDescent="0.25">
      <c r="A93" s="17">
        <f t="shared" si="20"/>
        <v>9</v>
      </c>
      <c r="B93" s="87" t="s">
        <v>185</v>
      </c>
      <c r="C93" s="85" t="s">
        <v>167</v>
      </c>
      <c r="D93" s="23">
        <v>430</v>
      </c>
      <c r="E93" s="23"/>
      <c r="F93" s="23"/>
      <c r="G93" s="23">
        <f t="shared" si="18"/>
        <v>430</v>
      </c>
      <c r="H93" s="23">
        <f t="shared" si="19"/>
        <v>54</v>
      </c>
      <c r="I93" s="23"/>
      <c r="J93" s="23">
        <f t="shared" si="16"/>
        <v>54</v>
      </c>
      <c r="K93" s="23"/>
      <c r="L93" s="65"/>
    </row>
    <row r="94" spans="1:12" s="86" customFormat="1" ht="24.95" customHeight="1" x14ac:dyDescent="0.25">
      <c r="A94" s="17">
        <f t="shared" si="20"/>
        <v>10</v>
      </c>
      <c r="B94" s="84" t="s">
        <v>186</v>
      </c>
      <c r="C94" s="85" t="s">
        <v>187</v>
      </c>
      <c r="D94" s="23">
        <v>430</v>
      </c>
      <c r="E94" s="23"/>
      <c r="F94" s="23"/>
      <c r="G94" s="23">
        <f t="shared" si="18"/>
        <v>430</v>
      </c>
      <c r="H94" s="23">
        <f t="shared" si="19"/>
        <v>54</v>
      </c>
      <c r="I94" s="23"/>
      <c r="J94" s="23">
        <f t="shared" si="16"/>
        <v>54</v>
      </c>
      <c r="K94" s="23"/>
      <c r="L94" s="65"/>
    </row>
    <row r="95" spans="1:12" s="86" customFormat="1" ht="24.95" customHeight="1" x14ac:dyDescent="0.25">
      <c r="A95" s="17">
        <f t="shared" si="20"/>
        <v>11</v>
      </c>
      <c r="B95" s="87" t="s">
        <v>188</v>
      </c>
      <c r="C95" s="85" t="s">
        <v>93</v>
      </c>
      <c r="D95" s="23">
        <v>430</v>
      </c>
      <c r="E95" s="23"/>
      <c r="F95" s="23"/>
      <c r="G95" s="23">
        <f t="shared" si="18"/>
        <v>430</v>
      </c>
      <c r="H95" s="23">
        <f t="shared" si="19"/>
        <v>54</v>
      </c>
      <c r="I95" s="23"/>
      <c r="J95" s="23">
        <f t="shared" si="16"/>
        <v>54</v>
      </c>
      <c r="K95" s="23"/>
      <c r="L95" s="88"/>
    </row>
    <row r="96" spans="1:12" s="6" customFormat="1" ht="24.95" customHeight="1" x14ac:dyDescent="0.25">
      <c r="A96" s="17">
        <f t="shared" si="20"/>
        <v>12</v>
      </c>
      <c r="B96" s="87" t="s">
        <v>189</v>
      </c>
      <c r="C96" s="85" t="s">
        <v>190</v>
      </c>
      <c r="D96" s="23">
        <v>430</v>
      </c>
      <c r="E96" s="23"/>
      <c r="F96" s="23"/>
      <c r="G96" s="23">
        <f t="shared" si="18"/>
        <v>430</v>
      </c>
      <c r="H96" s="23">
        <f t="shared" si="19"/>
        <v>54</v>
      </c>
      <c r="I96" s="23"/>
      <c r="J96" s="23">
        <f t="shared" si="16"/>
        <v>54</v>
      </c>
      <c r="K96" s="23"/>
      <c r="L96" s="54"/>
    </row>
    <row r="97" spans="1:20" s="6" customFormat="1" ht="24.95" customHeight="1" x14ac:dyDescent="0.25">
      <c r="A97" s="17">
        <f t="shared" si="20"/>
        <v>13</v>
      </c>
      <c r="B97" s="84" t="s">
        <v>191</v>
      </c>
      <c r="C97" s="85" t="s">
        <v>190</v>
      </c>
      <c r="D97" s="23">
        <v>430</v>
      </c>
      <c r="E97" s="23"/>
      <c r="F97" s="23"/>
      <c r="G97" s="23">
        <f t="shared" si="18"/>
        <v>430</v>
      </c>
      <c r="H97" s="23">
        <f t="shared" si="19"/>
        <v>54</v>
      </c>
      <c r="I97" s="23"/>
      <c r="J97" s="23">
        <f t="shared" si="16"/>
        <v>54</v>
      </c>
      <c r="K97" s="23"/>
      <c r="L97" s="65"/>
    </row>
    <row r="98" spans="1:20" s="6" customFormat="1" ht="24.95" customHeight="1" x14ac:dyDescent="0.25">
      <c r="A98" s="17">
        <f t="shared" si="20"/>
        <v>14</v>
      </c>
      <c r="B98" s="84" t="s">
        <v>192</v>
      </c>
      <c r="C98" s="85" t="s">
        <v>109</v>
      </c>
      <c r="D98" s="23">
        <v>430</v>
      </c>
      <c r="E98" s="23"/>
      <c r="F98" s="23"/>
      <c r="G98" s="23">
        <f t="shared" si="18"/>
        <v>430</v>
      </c>
      <c r="H98" s="23">
        <f t="shared" si="19"/>
        <v>54</v>
      </c>
      <c r="I98" s="23"/>
      <c r="J98" s="23">
        <f t="shared" si="16"/>
        <v>54</v>
      </c>
      <c r="K98" s="23"/>
      <c r="L98" s="65"/>
    </row>
    <row r="99" spans="1:20" s="6" customFormat="1" ht="24.95" customHeight="1" x14ac:dyDescent="0.25">
      <c r="A99" s="17">
        <f t="shared" si="20"/>
        <v>15</v>
      </c>
      <c r="B99" s="84" t="s">
        <v>193</v>
      </c>
      <c r="C99" s="85" t="s">
        <v>194</v>
      </c>
      <c r="D99" s="23">
        <v>430</v>
      </c>
      <c r="E99" s="23"/>
      <c r="F99" s="23"/>
      <c r="G99" s="23">
        <f t="shared" si="18"/>
        <v>430</v>
      </c>
      <c r="H99" s="23">
        <f t="shared" si="19"/>
        <v>54</v>
      </c>
      <c r="I99" s="23"/>
      <c r="J99" s="23">
        <f t="shared" si="16"/>
        <v>54</v>
      </c>
      <c r="K99" s="23"/>
      <c r="L99" s="76"/>
    </row>
    <row r="100" spans="1:20" s="6" customFormat="1" ht="24.95" customHeight="1" x14ac:dyDescent="0.25">
      <c r="A100" s="17">
        <f t="shared" si="20"/>
        <v>16</v>
      </c>
      <c r="B100" s="84" t="s">
        <v>195</v>
      </c>
      <c r="C100" s="85" t="s">
        <v>88</v>
      </c>
      <c r="D100" s="23">
        <v>430</v>
      </c>
      <c r="E100" s="23"/>
      <c r="F100" s="23"/>
      <c r="G100" s="23">
        <f t="shared" si="18"/>
        <v>430</v>
      </c>
      <c r="H100" s="23">
        <f t="shared" si="19"/>
        <v>54</v>
      </c>
      <c r="I100" s="23"/>
      <c r="J100" s="23">
        <f t="shared" si="16"/>
        <v>54</v>
      </c>
      <c r="K100" s="23"/>
      <c r="L100" s="65"/>
    </row>
    <row r="101" spans="1:20" s="6" customFormat="1" ht="24.95" customHeight="1" x14ac:dyDescent="0.25">
      <c r="A101" s="17">
        <f t="shared" si="20"/>
        <v>17</v>
      </c>
      <c r="B101" s="84" t="s">
        <v>196</v>
      </c>
      <c r="C101" s="85" t="s">
        <v>197</v>
      </c>
      <c r="D101" s="23">
        <v>430</v>
      </c>
      <c r="E101" s="23"/>
      <c r="F101" s="23"/>
      <c r="G101" s="23">
        <f t="shared" si="18"/>
        <v>430</v>
      </c>
      <c r="H101" s="23">
        <f t="shared" si="19"/>
        <v>54</v>
      </c>
      <c r="I101" s="23"/>
      <c r="J101" s="23">
        <f t="shared" si="16"/>
        <v>54</v>
      </c>
      <c r="K101" s="23"/>
      <c r="L101" s="65"/>
    </row>
    <row r="102" spans="1:20" s="6" customFormat="1" ht="24.95" customHeight="1" x14ac:dyDescent="0.25">
      <c r="A102" s="17">
        <f t="shared" si="20"/>
        <v>18</v>
      </c>
      <c r="B102" s="87" t="s">
        <v>198</v>
      </c>
      <c r="C102" s="85" t="s">
        <v>199</v>
      </c>
      <c r="D102" s="23">
        <v>430</v>
      </c>
      <c r="E102" s="23"/>
      <c r="F102" s="23"/>
      <c r="G102" s="23">
        <f t="shared" si="18"/>
        <v>430</v>
      </c>
      <c r="H102" s="23">
        <f t="shared" si="19"/>
        <v>54</v>
      </c>
      <c r="I102" s="23"/>
      <c r="J102" s="23">
        <f t="shared" si="16"/>
        <v>54</v>
      </c>
      <c r="K102" s="23"/>
      <c r="L102" s="54"/>
    </row>
    <row r="103" spans="1:20" s="6" customFormat="1" ht="24.95" customHeight="1" x14ac:dyDescent="0.25">
      <c r="A103" s="17">
        <f t="shared" si="20"/>
        <v>19</v>
      </c>
      <c r="B103" s="84" t="s">
        <v>200</v>
      </c>
      <c r="C103" s="85" t="s">
        <v>201</v>
      </c>
      <c r="D103" s="23">
        <v>430</v>
      </c>
      <c r="E103" s="23"/>
      <c r="F103" s="23"/>
      <c r="G103" s="23">
        <f t="shared" si="18"/>
        <v>430</v>
      </c>
      <c r="H103" s="23">
        <f t="shared" si="19"/>
        <v>54</v>
      </c>
      <c r="I103" s="23"/>
      <c r="J103" s="23">
        <f t="shared" si="16"/>
        <v>54</v>
      </c>
      <c r="K103" s="23"/>
      <c r="L103" s="88"/>
    </row>
    <row r="104" spans="1:20" s="6" customFormat="1" ht="24.95" customHeight="1" x14ac:dyDescent="0.25">
      <c r="A104" s="17">
        <f t="shared" si="20"/>
        <v>20</v>
      </c>
      <c r="B104" s="84" t="s">
        <v>202</v>
      </c>
      <c r="C104" s="85" t="s">
        <v>203</v>
      </c>
      <c r="D104" s="23">
        <v>430</v>
      </c>
      <c r="E104" s="23"/>
      <c r="F104" s="23"/>
      <c r="G104" s="23">
        <f t="shared" si="18"/>
        <v>430</v>
      </c>
      <c r="H104" s="23">
        <f t="shared" si="19"/>
        <v>54</v>
      </c>
      <c r="I104" s="23"/>
      <c r="J104" s="23">
        <f t="shared" si="16"/>
        <v>54</v>
      </c>
      <c r="K104" s="23"/>
      <c r="L104" s="65"/>
      <c r="O104" s="27"/>
      <c r="P104" s="89"/>
      <c r="Q104" s="90"/>
      <c r="R104" s="90"/>
    </row>
    <row r="105" spans="1:20" s="27" customFormat="1" ht="24.95" customHeight="1" x14ac:dyDescent="0.25">
      <c r="A105" s="17">
        <f t="shared" si="20"/>
        <v>21</v>
      </c>
      <c r="B105" s="87" t="s">
        <v>204</v>
      </c>
      <c r="C105" s="85" t="s">
        <v>167</v>
      </c>
      <c r="D105" s="23">
        <v>430</v>
      </c>
      <c r="E105" s="23"/>
      <c r="F105" s="23"/>
      <c r="G105" s="23">
        <f t="shared" si="18"/>
        <v>430</v>
      </c>
      <c r="H105" s="23">
        <f t="shared" si="19"/>
        <v>54</v>
      </c>
      <c r="I105" s="23"/>
      <c r="J105" s="23">
        <f t="shared" si="16"/>
        <v>54</v>
      </c>
      <c r="K105" s="23"/>
      <c r="L105" s="91"/>
      <c r="N105" s="6"/>
      <c r="P105" s="89"/>
      <c r="Q105" s="90"/>
      <c r="R105" s="90"/>
      <c r="S105" s="6"/>
      <c r="T105" s="6"/>
    </row>
    <row r="106" spans="1:20" s="94" customFormat="1" ht="24.95" customHeight="1" x14ac:dyDescent="0.25">
      <c r="A106" s="17">
        <f t="shared" si="20"/>
        <v>22</v>
      </c>
      <c r="B106" s="87" t="s">
        <v>128</v>
      </c>
      <c r="C106" s="92" t="s">
        <v>205</v>
      </c>
      <c r="D106" s="23">
        <v>430</v>
      </c>
      <c r="E106" s="23"/>
      <c r="F106" s="23"/>
      <c r="G106" s="23">
        <f t="shared" si="18"/>
        <v>430</v>
      </c>
      <c r="H106" s="23">
        <f t="shared" si="19"/>
        <v>54</v>
      </c>
      <c r="I106" s="23"/>
      <c r="J106" s="23">
        <f t="shared" si="16"/>
        <v>54</v>
      </c>
      <c r="K106" s="23"/>
      <c r="L106" s="65"/>
      <c r="M106" s="93"/>
      <c r="N106" s="86"/>
      <c r="O106" s="66"/>
      <c r="P106" s="89"/>
      <c r="Q106" s="90"/>
      <c r="R106" s="90"/>
      <c r="S106" s="6"/>
      <c r="T106" s="6"/>
    </row>
    <row r="107" spans="1:20" s="58" customFormat="1" ht="24.95" customHeight="1" x14ac:dyDescent="0.25">
      <c r="A107" s="17">
        <f t="shared" si="20"/>
        <v>23</v>
      </c>
      <c r="B107" s="84" t="s">
        <v>191</v>
      </c>
      <c r="C107" s="95" t="s">
        <v>145</v>
      </c>
      <c r="D107" s="23">
        <v>430</v>
      </c>
      <c r="E107" s="23"/>
      <c r="F107" s="20"/>
      <c r="G107" s="23">
        <f t="shared" si="18"/>
        <v>430</v>
      </c>
      <c r="H107" s="23">
        <f t="shared" si="19"/>
        <v>54</v>
      </c>
      <c r="I107" s="20"/>
      <c r="J107" s="23">
        <f t="shared" si="16"/>
        <v>54</v>
      </c>
      <c r="K107" s="23"/>
      <c r="L107" s="54"/>
      <c r="M107" s="97"/>
    </row>
    <row r="108" spans="1:20" s="58" customFormat="1" ht="24.95" customHeight="1" x14ac:dyDescent="0.25">
      <c r="A108" s="17">
        <f t="shared" si="20"/>
        <v>24</v>
      </c>
      <c r="B108" s="87" t="s">
        <v>206</v>
      </c>
      <c r="C108" s="52" t="s">
        <v>201</v>
      </c>
      <c r="D108" s="22">
        <v>430</v>
      </c>
      <c r="E108" s="23"/>
      <c r="F108" s="98"/>
      <c r="G108" s="23">
        <f t="shared" si="18"/>
        <v>430</v>
      </c>
      <c r="H108" s="23">
        <f t="shared" si="19"/>
        <v>54</v>
      </c>
      <c r="I108" s="99"/>
      <c r="J108" s="23">
        <f t="shared" si="16"/>
        <v>54</v>
      </c>
      <c r="K108" s="23"/>
      <c r="L108" s="54"/>
      <c r="M108" s="101"/>
    </row>
    <row r="109" spans="1:20" s="58" customFormat="1" ht="24.95" customHeight="1" x14ac:dyDescent="0.25">
      <c r="A109" s="17">
        <f t="shared" si="20"/>
        <v>25</v>
      </c>
      <c r="B109" s="87" t="s">
        <v>207</v>
      </c>
      <c r="C109" s="52" t="s">
        <v>208</v>
      </c>
      <c r="D109" s="22">
        <v>430</v>
      </c>
      <c r="E109" s="23"/>
      <c r="F109" s="98"/>
      <c r="G109" s="23">
        <f t="shared" si="18"/>
        <v>430</v>
      </c>
      <c r="H109" s="23">
        <f t="shared" si="19"/>
        <v>54</v>
      </c>
      <c r="I109" s="99"/>
      <c r="J109" s="23">
        <f t="shared" si="16"/>
        <v>54</v>
      </c>
      <c r="K109" s="23"/>
      <c r="L109" s="54"/>
      <c r="M109" s="101"/>
    </row>
    <row r="110" spans="1:20" s="58" customFormat="1" ht="30" customHeight="1" x14ac:dyDescent="0.25">
      <c r="A110" s="17">
        <f t="shared" si="20"/>
        <v>26</v>
      </c>
      <c r="B110" s="87" t="s">
        <v>209</v>
      </c>
      <c r="C110" s="52" t="s">
        <v>205</v>
      </c>
      <c r="D110" s="22">
        <v>430</v>
      </c>
      <c r="E110" s="23"/>
      <c r="F110" s="98"/>
      <c r="G110" s="23">
        <f t="shared" si="18"/>
        <v>430</v>
      </c>
      <c r="H110" s="23">
        <f t="shared" si="19"/>
        <v>54</v>
      </c>
      <c r="I110" s="28"/>
      <c r="J110" s="23">
        <f t="shared" si="16"/>
        <v>54</v>
      </c>
      <c r="K110" s="23"/>
      <c r="L110" s="54"/>
      <c r="M110" s="101"/>
    </row>
    <row r="111" spans="1:20" s="58" customFormat="1" ht="30" customHeight="1" x14ac:dyDescent="0.25">
      <c r="A111" s="17">
        <f t="shared" si="20"/>
        <v>27</v>
      </c>
      <c r="B111" s="87" t="s">
        <v>210</v>
      </c>
      <c r="C111" s="52" t="s">
        <v>211</v>
      </c>
      <c r="D111" s="22">
        <v>430</v>
      </c>
      <c r="E111" s="23"/>
      <c r="F111" s="98"/>
      <c r="G111" s="23">
        <f t="shared" si="18"/>
        <v>430</v>
      </c>
      <c r="H111" s="23">
        <f t="shared" si="19"/>
        <v>54</v>
      </c>
      <c r="I111" s="28"/>
      <c r="J111" s="23">
        <f t="shared" si="16"/>
        <v>54</v>
      </c>
      <c r="K111" s="23"/>
      <c r="L111" s="54"/>
      <c r="M111" s="101"/>
    </row>
    <row r="112" spans="1:20" s="58" customFormat="1" ht="30" customHeight="1" x14ac:dyDescent="0.25">
      <c r="A112" s="17">
        <f t="shared" si="20"/>
        <v>28</v>
      </c>
      <c r="B112" s="87" t="s">
        <v>476</v>
      </c>
      <c r="C112" s="52" t="s">
        <v>59</v>
      </c>
      <c r="D112" s="170">
        <f>430</f>
        <v>430</v>
      </c>
      <c r="E112" s="23"/>
      <c r="F112" s="98"/>
      <c r="G112" s="23">
        <f t="shared" ref="G112:G113" si="21">ROUND(D112-F112,1)</f>
        <v>430</v>
      </c>
      <c r="H112" s="20">
        <f>ROUND(160/2.98,0)</f>
        <v>54</v>
      </c>
      <c r="I112" s="28"/>
      <c r="J112" s="23">
        <f t="shared" ref="J112" si="22">ROUND(H112-I112,1)</f>
        <v>54</v>
      </c>
      <c r="K112" s="23"/>
      <c r="L112" s="88"/>
      <c r="M112" s="101"/>
    </row>
    <row r="113" spans="1:16" s="58" customFormat="1" ht="30" customHeight="1" x14ac:dyDescent="0.25">
      <c r="A113" s="17">
        <v>29</v>
      </c>
      <c r="B113" s="87" t="s">
        <v>195</v>
      </c>
      <c r="C113" s="52" t="s">
        <v>299</v>
      </c>
      <c r="D113" s="28">
        <f>(60*17/44)+(430*27/44)</f>
        <v>287.04545454545456</v>
      </c>
      <c r="E113" s="23"/>
      <c r="F113" s="98"/>
      <c r="G113" s="23">
        <f t="shared" si="21"/>
        <v>287</v>
      </c>
      <c r="H113" s="20">
        <f>ROUND(160/2.98,0)*27/44</f>
        <v>33.136363636363633</v>
      </c>
      <c r="I113" s="28"/>
      <c r="J113" s="23">
        <f t="shared" ref="J113" si="23">ROUND(H113-I113,1)</f>
        <v>33.1</v>
      </c>
      <c r="K113" s="23"/>
      <c r="L113" s="88" t="s">
        <v>637</v>
      </c>
      <c r="M113" s="237"/>
    </row>
    <row r="114" spans="1:16" s="58" customFormat="1" ht="20.100000000000001" customHeight="1" x14ac:dyDescent="0.25">
      <c r="A114" s="59" t="s">
        <v>260</v>
      </c>
      <c r="B114" s="102" t="s">
        <v>213</v>
      </c>
      <c r="C114" s="103"/>
      <c r="D114" s="14"/>
      <c r="E114" s="14"/>
      <c r="F114" s="14"/>
      <c r="G114" s="14"/>
      <c r="H114" s="14"/>
      <c r="I114" s="14"/>
      <c r="J114" s="14"/>
      <c r="K114" s="14"/>
      <c r="L114" s="15"/>
      <c r="P114" s="6"/>
    </row>
    <row r="115" spans="1:16" s="109" customFormat="1" ht="64.5" customHeight="1" x14ac:dyDescent="0.25">
      <c r="A115" s="104">
        <v>1</v>
      </c>
      <c r="B115" s="105" t="s">
        <v>214</v>
      </c>
      <c r="C115" s="106" t="s">
        <v>139</v>
      </c>
      <c r="D115" s="23">
        <v>430</v>
      </c>
      <c r="E115" s="22">
        <f>D115*0.3</f>
        <v>129</v>
      </c>
      <c r="F115" s="23"/>
      <c r="G115" s="56">
        <f t="shared" ref="G115:G120" si="24">D115-F115</f>
        <v>430</v>
      </c>
      <c r="H115" s="23">
        <f>ROUND(160/2.98,0)</f>
        <v>54</v>
      </c>
      <c r="I115" s="23"/>
      <c r="J115" s="23">
        <f t="shared" ref="J115:J142" si="25">ROUND(H115-I115,1)</f>
        <v>54</v>
      </c>
      <c r="K115" s="23">
        <f>54/20*1</f>
        <v>2.7</v>
      </c>
      <c r="L115" s="108" t="s">
        <v>620</v>
      </c>
      <c r="M115" s="113"/>
    </row>
    <row r="116" spans="1:16" s="109" customFormat="1" ht="66.75" customHeight="1" x14ac:dyDescent="0.25">
      <c r="A116" s="110">
        <f>A115+1</f>
        <v>2</v>
      </c>
      <c r="B116" s="84" t="s">
        <v>215</v>
      </c>
      <c r="C116" s="106" t="s">
        <v>216</v>
      </c>
      <c r="D116" s="23">
        <v>430</v>
      </c>
      <c r="E116" s="28">
        <f>D116*0.2</f>
        <v>86</v>
      </c>
      <c r="F116" s="22"/>
      <c r="G116" s="333">
        <f t="shared" si="24"/>
        <v>430</v>
      </c>
      <c r="H116" s="23">
        <f>ROUND(160/2.98,0)</f>
        <v>54</v>
      </c>
      <c r="I116" s="22"/>
      <c r="J116" s="23">
        <f t="shared" si="25"/>
        <v>54</v>
      </c>
      <c r="K116" s="22">
        <f>54/20*1</f>
        <v>2.7</v>
      </c>
      <c r="L116" s="108" t="s">
        <v>621</v>
      </c>
      <c r="M116" s="113"/>
    </row>
    <row r="117" spans="1:16" s="109" customFormat="1" ht="30" customHeight="1" x14ac:dyDescent="0.25">
      <c r="A117" s="110">
        <f t="shared" ref="A117:A141" si="26">A116+1</f>
        <v>3</v>
      </c>
      <c r="B117" s="87" t="s">
        <v>219</v>
      </c>
      <c r="C117" s="106" t="s">
        <v>37</v>
      </c>
      <c r="D117" s="23">
        <v>430</v>
      </c>
      <c r="E117" s="28">
        <f>D117*0.2</f>
        <v>86</v>
      </c>
      <c r="F117" s="23"/>
      <c r="G117" s="56">
        <f t="shared" si="24"/>
        <v>430</v>
      </c>
      <c r="H117" s="23">
        <f t="shared" ref="H117:H141" si="27">ROUND(160/2.98,0)</f>
        <v>54</v>
      </c>
      <c r="I117" s="23"/>
      <c r="J117" s="23">
        <f>ROUND(H117-I117,1)</f>
        <v>54</v>
      </c>
      <c r="K117" s="22"/>
      <c r="L117" s="108" t="s">
        <v>624</v>
      </c>
      <c r="M117" s="114"/>
      <c r="N117" s="284"/>
      <c r="O117" s="284"/>
    </row>
    <row r="118" spans="1:16" s="332" customFormat="1" ht="63.75" customHeight="1" x14ac:dyDescent="0.25">
      <c r="A118" s="110">
        <f t="shared" si="26"/>
        <v>4</v>
      </c>
      <c r="B118" s="84" t="s">
        <v>222</v>
      </c>
      <c r="C118" s="106" t="s">
        <v>72</v>
      </c>
      <c r="D118" s="22">
        <v>430</v>
      </c>
      <c r="E118" s="22">
        <f>D118*0.15</f>
        <v>64.5</v>
      </c>
      <c r="F118" s="22"/>
      <c r="G118" s="333">
        <f t="shared" si="24"/>
        <v>430</v>
      </c>
      <c r="H118" s="22">
        <f t="shared" si="27"/>
        <v>54</v>
      </c>
      <c r="I118" s="28"/>
      <c r="J118" s="22">
        <f>ROUND(H118-I118,1)</f>
        <v>54</v>
      </c>
      <c r="K118" s="22">
        <f>54/20*1</f>
        <v>2.7</v>
      </c>
      <c r="L118" s="115" t="s">
        <v>622</v>
      </c>
      <c r="M118" s="331"/>
    </row>
    <row r="119" spans="1:16" s="126" customFormat="1" ht="63.75" customHeight="1" x14ac:dyDescent="0.25">
      <c r="A119" s="110">
        <f t="shared" si="26"/>
        <v>5</v>
      </c>
      <c r="B119" s="105" t="s">
        <v>254</v>
      </c>
      <c r="C119" s="125" t="s">
        <v>224</v>
      </c>
      <c r="D119" s="23">
        <v>430</v>
      </c>
      <c r="E119" s="28">
        <f>D119*0.15</f>
        <v>64.5</v>
      </c>
      <c r="F119" s="20"/>
      <c r="G119" s="56">
        <f t="shared" si="24"/>
        <v>430</v>
      </c>
      <c r="H119" s="23">
        <f t="shared" si="27"/>
        <v>54</v>
      </c>
      <c r="I119" s="20"/>
      <c r="J119" s="23">
        <f>ROUND(H119-I119,1)</f>
        <v>54</v>
      </c>
      <c r="K119" s="22">
        <f>54/20*1</f>
        <v>2.7</v>
      </c>
      <c r="L119" s="108" t="s">
        <v>623</v>
      </c>
      <c r="M119" s="97"/>
      <c r="N119" s="282"/>
      <c r="O119" s="282"/>
      <c r="P119" s="282"/>
    </row>
    <row r="120" spans="1:16" s="126" customFormat="1" ht="66" customHeight="1" x14ac:dyDescent="0.25">
      <c r="A120" s="110">
        <f t="shared" si="26"/>
        <v>6</v>
      </c>
      <c r="B120" s="87" t="s">
        <v>256</v>
      </c>
      <c r="C120" s="125" t="s">
        <v>257</v>
      </c>
      <c r="D120" s="44">
        <v>430</v>
      </c>
      <c r="E120" s="23">
        <f>D120*0.15</f>
        <v>64.5</v>
      </c>
      <c r="F120" s="98"/>
      <c r="G120" s="333">
        <f t="shared" si="24"/>
        <v>430</v>
      </c>
      <c r="H120" s="23">
        <f>ROUND(160/2.98,0)</f>
        <v>54</v>
      </c>
      <c r="I120" s="23"/>
      <c r="J120" s="23">
        <f>ROUND(H120-I120,1)</f>
        <v>54</v>
      </c>
      <c r="K120" s="22">
        <f>54/20*1</f>
        <v>2.7</v>
      </c>
      <c r="L120" s="108" t="s">
        <v>623</v>
      </c>
      <c r="M120" s="129"/>
    </row>
    <row r="121" spans="1:16" s="109" customFormat="1" ht="48.75" customHeight="1" x14ac:dyDescent="0.25">
      <c r="A121" s="110">
        <f t="shared" si="26"/>
        <v>7</v>
      </c>
      <c r="B121" s="105" t="s">
        <v>223</v>
      </c>
      <c r="C121" s="106" t="s">
        <v>224</v>
      </c>
      <c r="D121" s="23">
        <v>430</v>
      </c>
      <c r="E121" s="23"/>
      <c r="F121" s="23"/>
      <c r="G121" s="56">
        <f t="shared" ref="G121:G141" si="28">D121-F121</f>
        <v>430</v>
      </c>
      <c r="H121" s="23">
        <f t="shared" si="27"/>
        <v>54</v>
      </c>
      <c r="I121" s="23"/>
      <c r="J121" s="23">
        <f t="shared" si="25"/>
        <v>54</v>
      </c>
      <c r="K121" s="22">
        <f t="shared" ref="K121:K123" si="29">54/20*1</f>
        <v>2.7</v>
      </c>
      <c r="L121" s="108" t="s">
        <v>626</v>
      </c>
    </row>
    <row r="122" spans="1:16" s="109" customFormat="1" ht="50.25" customHeight="1" x14ac:dyDescent="0.25">
      <c r="A122" s="110">
        <f t="shared" si="26"/>
        <v>8</v>
      </c>
      <c r="B122" s="105" t="s">
        <v>225</v>
      </c>
      <c r="C122" s="106" t="s">
        <v>226</v>
      </c>
      <c r="D122" s="23">
        <v>430</v>
      </c>
      <c r="E122" s="23"/>
      <c r="F122" s="23"/>
      <c r="G122" s="56">
        <f t="shared" si="28"/>
        <v>430</v>
      </c>
      <c r="H122" s="23">
        <f t="shared" si="27"/>
        <v>54</v>
      </c>
      <c r="I122" s="23"/>
      <c r="J122" s="23">
        <f t="shared" si="25"/>
        <v>54</v>
      </c>
      <c r="K122" s="22">
        <f t="shared" si="29"/>
        <v>2.7</v>
      </c>
      <c r="L122" s="108" t="s">
        <v>626</v>
      </c>
    </row>
    <row r="123" spans="1:16" s="109" customFormat="1" ht="49.5" customHeight="1" x14ac:dyDescent="0.25">
      <c r="A123" s="110">
        <f t="shared" si="26"/>
        <v>9</v>
      </c>
      <c r="B123" s="105" t="s">
        <v>227</v>
      </c>
      <c r="C123" s="106" t="s">
        <v>139</v>
      </c>
      <c r="D123" s="23">
        <v>430</v>
      </c>
      <c r="E123" s="23"/>
      <c r="F123" s="23"/>
      <c r="G123" s="56">
        <f t="shared" si="28"/>
        <v>430</v>
      </c>
      <c r="H123" s="23">
        <f t="shared" si="27"/>
        <v>54</v>
      </c>
      <c r="I123" s="23"/>
      <c r="J123" s="23">
        <f t="shared" si="25"/>
        <v>54</v>
      </c>
      <c r="K123" s="22">
        <f t="shared" si="29"/>
        <v>2.7</v>
      </c>
      <c r="L123" s="108" t="s">
        <v>626</v>
      </c>
      <c r="M123" s="113"/>
    </row>
    <row r="124" spans="1:16" s="109" customFormat="1" ht="30.75" customHeight="1" x14ac:dyDescent="0.25">
      <c r="A124" s="110">
        <f t="shared" si="26"/>
        <v>10</v>
      </c>
      <c r="B124" s="105" t="s">
        <v>228</v>
      </c>
      <c r="C124" s="106" t="s">
        <v>139</v>
      </c>
      <c r="D124" s="23">
        <v>430</v>
      </c>
      <c r="E124" s="23"/>
      <c r="F124" s="23"/>
      <c r="G124" s="56">
        <f t="shared" si="28"/>
        <v>430</v>
      </c>
      <c r="H124" s="23">
        <f t="shared" si="27"/>
        <v>54</v>
      </c>
      <c r="I124" s="20"/>
      <c r="J124" s="23">
        <f t="shared" si="25"/>
        <v>54</v>
      </c>
      <c r="K124" s="23"/>
      <c r="L124" s="118"/>
      <c r="M124" s="113"/>
    </row>
    <row r="125" spans="1:16" s="109" customFormat="1" ht="48" customHeight="1" x14ac:dyDescent="0.25">
      <c r="A125" s="110">
        <f t="shared" si="26"/>
        <v>11</v>
      </c>
      <c r="B125" s="105" t="s">
        <v>206</v>
      </c>
      <c r="C125" s="106" t="s">
        <v>231</v>
      </c>
      <c r="D125" s="23">
        <v>430</v>
      </c>
      <c r="E125" s="99"/>
      <c r="F125" s="23"/>
      <c r="G125" s="56">
        <f t="shared" si="28"/>
        <v>430</v>
      </c>
      <c r="H125" s="23">
        <f t="shared" si="27"/>
        <v>54</v>
      </c>
      <c r="I125" s="23"/>
      <c r="J125" s="23">
        <f t="shared" si="25"/>
        <v>54</v>
      </c>
      <c r="K125" s="22">
        <f t="shared" ref="K125:K127" si="30">54/20*1</f>
        <v>2.7</v>
      </c>
      <c r="L125" s="108" t="s">
        <v>626</v>
      </c>
    </row>
    <row r="126" spans="1:16" s="109" customFormat="1" ht="48" customHeight="1" x14ac:dyDescent="0.25">
      <c r="A126" s="110">
        <f t="shared" si="26"/>
        <v>12</v>
      </c>
      <c r="B126" s="105" t="s">
        <v>232</v>
      </c>
      <c r="C126" s="106" t="s">
        <v>231</v>
      </c>
      <c r="D126" s="23">
        <v>430</v>
      </c>
      <c r="E126" s="23"/>
      <c r="F126" s="23"/>
      <c r="G126" s="56">
        <f t="shared" si="28"/>
        <v>430</v>
      </c>
      <c r="H126" s="23">
        <f t="shared" si="27"/>
        <v>54</v>
      </c>
      <c r="I126" s="23"/>
      <c r="J126" s="23">
        <f t="shared" si="25"/>
        <v>54</v>
      </c>
      <c r="K126" s="22">
        <f t="shared" si="30"/>
        <v>2.7</v>
      </c>
      <c r="L126" s="108" t="s">
        <v>626</v>
      </c>
      <c r="M126" s="120"/>
    </row>
    <row r="127" spans="1:16" s="109" customFormat="1" ht="47.25" customHeight="1" x14ac:dyDescent="0.25">
      <c r="A127" s="110">
        <f t="shared" si="26"/>
        <v>13</v>
      </c>
      <c r="B127" s="105" t="s">
        <v>233</v>
      </c>
      <c r="C127" s="106" t="s">
        <v>62</v>
      </c>
      <c r="D127" s="23">
        <v>430</v>
      </c>
      <c r="E127" s="23"/>
      <c r="F127" s="23"/>
      <c r="G127" s="56">
        <f t="shared" si="28"/>
        <v>430</v>
      </c>
      <c r="H127" s="23">
        <f t="shared" si="27"/>
        <v>54</v>
      </c>
      <c r="I127" s="23"/>
      <c r="J127" s="23">
        <f t="shared" si="25"/>
        <v>54</v>
      </c>
      <c r="K127" s="22">
        <f t="shared" si="30"/>
        <v>2.7</v>
      </c>
      <c r="L127" s="108" t="s">
        <v>626</v>
      </c>
    </row>
    <row r="128" spans="1:16" s="109" customFormat="1" ht="33.75" customHeight="1" x14ac:dyDescent="0.25">
      <c r="A128" s="110">
        <f t="shared" si="26"/>
        <v>14</v>
      </c>
      <c r="B128" s="105" t="s">
        <v>234</v>
      </c>
      <c r="C128" s="106" t="s">
        <v>235</v>
      </c>
      <c r="D128" s="23">
        <v>430</v>
      </c>
      <c r="E128" s="23"/>
      <c r="F128" s="23"/>
      <c r="G128" s="56">
        <f t="shared" si="28"/>
        <v>430</v>
      </c>
      <c r="H128" s="23">
        <f t="shared" si="27"/>
        <v>54</v>
      </c>
      <c r="I128" s="23"/>
      <c r="J128" s="23">
        <f t="shared" si="25"/>
        <v>54</v>
      </c>
      <c r="K128" s="23"/>
      <c r="L128" s="117"/>
      <c r="M128" s="113"/>
    </row>
    <row r="129" spans="1:15" s="109" customFormat="1" ht="48" customHeight="1" x14ac:dyDescent="0.25">
      <c r="A129" s="110">
        <f t="shared" si="26"/>
        <v>15</v>
      </c>
      <c r="B129" s="105" t="s">
        <v>236</v>
      </c>
      <c r="C129" s="106" t="s">
        <v>237</v>
      </c>
      <c r="D129" s="23">
        <v>430</v>
      </c>
      <c r="E129" s="23"/>
      <c r="F129" s="23"/>
      <c r="G129" s="56">
        <f t="shared" si="28"/>
        <v>430</v>
      </c>
      <c r="H129" s="23">
        <f t="shared" si="27"/>
        <v>54</v>
      </c>
      <c r="I129" s="23"/>
      <c r="J129" s="23">
        <f t="shared" si="25"/>
        <v>54</v>
      </c>
      <c r="K129" s="22">
        <f t="shared" ref="K129:K142" si="31">54/20*1</f>
        <v>2.7</v>
      </c>
      <c r="L129" s="108" t="s">
        <v>626</v>
      </c>
    </row>
    <row r="130" spans="1:15" s="109" customFormat="1" ht="48" customHeight="1" x14ac:dyDescent="0.25">
      <c r="A130" s="110">
        <f t="shared" si="26"/>
        <v>16</v>
      </c>
      <c r="B130" s="105" t="s">
        <v>238</v>
      </c>
      <c r="C130" s="106" t="s">
        <v>239</v>
      </c>
      <c r="D130" s="23">
        <v>430</v>
      </c>
      <c r="E130" s="23"/>
      <c r="F130" s="23"/>
      <c r="G130" s="56">
        <f t="shared" si="28"/>
        <v>430</v>
      </c>
      <c r="H130" s="23">
        <f t="shared" si="27"/>
        <v>54</v>
      </c>
      <c r="I130" s="23"/>
      <c r="J130" s="23">
        <f t="shared" si="25"/>
        <v>54</v>
      </c>
      <c r="K130" s="22">
        <f t="shared" si="31"/>
        <v>2.7</v>
      </c>
      <c r="L130" s="108" t="s">
        <v>626</v>
      </c>
      <c r="M130" s="113"/>
    </row>
    <row r="131" spans="1:15" s="109" customFormat="1" ht="48" customHeight="1" x14ac:dyDescent="0.25">
      <c r="A131" s="110">
        <f t="shared" si="26"/>
        <v>17</v>
      </c>
      <c r="B131" s="105" t="s">
        <v>240</v>
      </c>
      <c r="C131" s="106" t="s">
        <v>241</v>
      </c>
      <c r="D131" s="23">
        <v>430</v>
      </c>
      <c r="E131" s="23"/>
      <c r="F131" s="23"/>
      <c r="G131" s="56">
        <f t="shared" si="28"/>
        <v>430</v>
      </c>
      <c r="H131" s="23">
        <f t="shared" si="27"/>
        <v>54</v>
      </c>
      <c r="I131" s="23"/>
      <c r="J131" s="23">
        <f t="shared" si="25"/>
        <v>54</v>
      </c>
      <c r="K131" s="22">
        <f t="shared" si="31"/>
        <v>2.7</v>
      </c>
      <c r="L131" s="108" t="s">
        <v>626</v>
      </c>
    </row>
    <row r="132" spans="1:15" s="109" customFormat="1" ht="48" customHeight="1" x14ac:dyDescent="0.25">
      <c r="A132" s="110">
        <f t="shared" si="26"/>
        <v>18</v>
      </c>
      <c r="B132" s="87" t="s">
        <v>242</v>
      </c>
      <c r="C132" s="106" t="s">
        <v>147</v>
      </c>
      <c r="D132" s="23">
        <v>430</v>
      </c>
      <c r="E132" s="23"/>
      <c r="F132" s="98"/>
      <c r="G132" s="56">
        <f t="shared" si="28"/>
        <v>430</v>
      </c>
      <c r="H132" s="23">
        <f t="shared" si="27"/>
        <v>54</v>
      </c>
      <c r="I132" s="23"/>
      <c r="J132" s="23">
        <f t="shared" si="25"/>
        <v>54</v>
      </c>
      <c r="K132" s="22">
        <f t="shared" si="31"/>
        <v>2.7</v>
      </c>
      <c r="L132" s="108" t="s">
        <v>626</v>
      </c>
      <c r="M132" s="122"/>
      <c r="N132" s="123"/>
      <c r="O132" s="123"/>
    </row>
    <row r="133" spans="1:15" s="109" customFormat="1" ht="49.5" customHeight="1" x14ac:dyDescent="0.25">
      <c r="A133" s="110">
        <f t="shared" si="26"/>
        <v>19</v>
      </c>
      <c r="B133" s="105" t="s">
        <v>243</v>
      </c>
      <c r="C133" s="106" t="s">
        <v>96</v>
      </c>
      <c r="D133" s="23">
        <v>430</v>
      </c>
      <c r="E133" s="23"/>
      <c r="F133" s="23"/>
      <c r="G133" s="56">
        <f t="shared" si="28"/>
        <v>430</v>
      </c>
      <c r="H133" s="23">
        <f t="shared" si="27"/>
        <v>54</v>
      </c>
      <c r="I133" s="23"/>
      <c r="J133" s="23">
        <f t="shared" si="25"/>
        <v>54</v>
      </c>
      <c r="K133" s="22">
        <f t="shared" si="31"/>
        <v>2.7</v>
      </c>
      <c r="L133" s="108" t="s">
        <v>626</v>
      </c>
      <c r="M133" s="113"/>
    </row>
    <row r="134" spans="1:15" s="109" customFormat="1" ht="48.75" customHeight="1" x14ac:dyDescent="0.25">
      <c r="A134" s="110">
        <f t="shared" si="26"/>
        <v>20</v>
      </c>
      <c r="B134" s="105" t="s">
        <v>244</v>
      </c>
      <c r="C134" s="106" t="s">
        <v>23</v>
      </c>
      <c r="D134" s="23">
        <v>430</v>
      </c>
      <c r="E134" s="23"/>
      <c r="F134" s="23"/>
      <c r="G134" s="56">
        <f t="shared" si="28"/>
        <v>430</v>
      </c>
      <c r="H134" s="23">
        <f t="shared" si="27"/>
        <v>54</v>
      </c>
      <c r="I134" s="23"/>
      <c r="J134" s="23">
        <f t="shared" si="25"/>
        <v>54</v>
      </c>
      <c r="K134" s="22">
        <f t="shared" si="31"/>
        <v>2.7</v>
      </c>
      <c r="L134" s="108" t="s">
        <v>626</v>
      </c>
    </row>
    <row r="135" spans="1:15" s="109" customFormat="1" ht="50.25" customHeight="1" x14ac:dyDescent="0.25">
      <c r="A135" s="110">
        <f t="shared" si="26"/>
        <v>21</v>
      </c>
      <c r="B135" s="105" t="s">
        <v>245</v>
      </c>
      <c r="C135" s="106" t="s">
        <v>246</v>
      </c>
      <c r="D135" s="23">
        <v>430</v>
      </c>
      <c r="E135" s="23"/>
      <c r="F135" s="23"/>
      <c r="G135" s="56">
        <f t="shared" si="28"/>
        <v>430</v>
      </c>
      <c r="H135" s="23">
        <f t="shared" si="27"/>
        <v>54</v>
      </c>
      <c r="I135" s="23"/>
      <c r="J135" s="23">
        <f t="shared" si="25"/>
        <v>54</v>
      </c>
      <c r="K135" s="22">
        <f t="shared" si="31"/>
        <v>2.7</v>
      </c>
      <c r="L135" s="108" t="s">
        <v>626</v>
      </c>
      <c r="M135" s="113"/>
    </row>
    <row r="136" spans="1:15" s="109" customFormat="1" ht="50.25" customHeight="1" x14ac:dyDescent="0.25">
      <c r="A136" s="110">
        <f t="shared" si="26"/>
        <v>22</v>
      </c>
      <c r="B136" s="105" t="s">
        <v>247</v>
      </c>
      <c r="C136" s="106" t="s">
        <v>80</v>
      </c>
      <c r="D136" s="23">
        <v>430</v>
      </c>
      <c r="E136" s="23"/>
      <c r="F136" s="23"/>
      <c r="G136" s="56">
        <f t="shared" si="28"/>
        <v>430</v>
      </c>
      <c r="H136" s="23">
        <f t="shared" si="27"/>
        <v>54</v>
      </c>
      <c r="I136" s="23"/>
      <c r="J136" s="23">
        <f t="shared" si="25"/>
        <v>54</v>
      </c>
      <c r="K136" s="22">
        <f t="shared" si="31"/>
        <v>2.7</v>
      </c>
      <c r="L136" s="108" t="s">
        <v>626</v>
      </c>
      <c r="M136" s="113"/>
    </row>
    <row r="137" spans="1:15" s="109" customFormat="1" ht="51.75" customHeight="1" x14ac:dyDescent="0.25">
      <c r="A137" s="110">
        <f t="shared" si="26"/>
        <v>23</v>
      </c>
      <c r="B137" s="105" t="s">
        <v>118</v>
      </c>
      <c r="C137" s="106" t="s">
        <v>248</v>
      </c>
      <c r="D137" s="23">
        <v>430</v>
      </c>
      <c r="E137" s="23"/>
      <c r="F137" s="23"/>
      <c r="G137" s="56">
        <f t="shared" si="28"/>
        <v>430</v>
      </c>
      <c r="H137" s="23">
        <f t="shared" si="27"/>
        <v>54</v>
      </c>
      <c r="I137" s="23"/>
      <c r="J137" s="23">
        <f t="shared" si="25"/>
        <v>54</v>
      </c>
      <c r="K137" s="22">
        <f t="shared" si="31"/>
        <v>2.7</v>
      </c>
      <c r="L137" s="108" t="s">
        <v>626</v>
      </c>
      <c r="M137" s="113"/>
    </row>
    <row r="138" spans="1:15" s="124" customFormat="1" ht="48.75" customHeight="1" x14ac:dyDescent="0.25">
      <c r="A138" s="110">
        <f t="shared" si="26"/>
        <v>24</v>
      </c>
      <c r="B138" s="105" t="s">
        <v>249</v>
      </c>
      <c r="C138" s="106" t="s">
        <v>250</v>
      </c>
      <c r="D138" s="23">
        <v>430</v>
      </c>
      <c r="E138" s="23"/>
      <c r="F138" s="23"/>
      <c r="G138" s="56">
        <f t="shared" si="28"/>
        <v>430</v>
      </c>
      <c r="H138" s="23">
        <f t="shared" si="27"/>
        <v>54</v>
      </c>
      <c r="I138" s="23"/>
      <c r="J138" s="23">
        <f t="shared" si="25"/>
        <v>54</v>
      </c>
      <c r="K138" s="22">
        <f t="shared" si="31"/>
        <v>2.7</v>
      </c>
      <c r="L138" s="108" t="s">
        <v>626</v>
      </c>
    </row>
    <row r="139" spans="1:15" s="124" customFormat="1" ht="48.75" customHeight="1" x14ac:dyDescent="0.25">
      <c r="A139" s="110">
        <f t="shared" si="26"/>
        <v>25</v>
      </c>
      <c r="B139" s="105" t="s">
        <v>251</v>
      </c>
      <c r="C139" s="106" t="s">
        <v>252</v>
      </c>
      <c r="D139" s="23">
        <v>430</v>
      </c>
      <c r="E139" s="23"/>
      <c r="F139" s="23"/>
      <c r="G139" s="56">
        <f t="shared" si="28"/>
        <v>430</v>
      </c>
      <c r="H139" s="23">
        <f t="shared" si="27"/>
        <v>54</v>
      </c>
      <c r="I139" s="23"/>
      <c r="J139" s="23">
        <f t="shared" si="25"/>
        <v>54</v>
      </c>
      <c r="K139" s="22">
        <f t="shared" si="31"/>
        <v>2.7</v>
      </c>
      <c r="L139" s="108" t="s">
        <v>626</v>
      </c>
    </row>
    <row r="140" spans="1:15" s="109" customFormat="1" ht="50.25" customHeight="1" x14ac:dyDescent="0.25">
      <c r="A140" s="110">
        <f t="shared" si="26"/>
        <v>26</v>
      </c>
      <c r="B140" s="105" t="s">
        <v>128</v>
      </c>
      <c r="C140" s="106" t="s">
        <v>253</v>
      </c>
      <c r="D140" s="23">
        <v>430</v>
      </c>
      <c r="E140" s="23"/>
      <c r="F140" s="23"/>
      <c r="G140" s="56">
        <f t="shared" si="28"/>
        <v>430</v>
      </c>
      <c r="H140" s="23">
        <f t="shared" si="27"/>
        <v>54</v>
      </c>
      <c r="I140" s="23"/>
      <c r="J140" s="23">
        <f t="shared" si="25"/>
        <v>54</v>
      </c>
      <c r="K140" s="22">
        <f t="shared" si="31"/>
        <v>2.7</v>
      </c>
      <c r="L140" s="108" t="s">
        <v>626</v>
      </c>
      <c r="M140" s="113"/>
    </row>
    <row r="141" spans="1:15" s="126" customFormat="1" ht="51.75" customHeight="1" x14ac:dyDescent="0.25">
      <c r="A141" s="110">
        <f t="shared" si="26"/>
        <v>27</v>
      </c>
      <c r="B141" s="105" t="s">
        <v>255</v>
      </c>
      <c r="C141" s="125" t="s">
        <v>131</v>
      </c>
      <c r="D141" s="23">
        <v>430</v>
      </c>
      <c r="E141" s="23">
        <v>22</v>
      </c>
      <c r="F141" s="20"/>
      <c r="G141" s="56">
        <f t="shared" si="28"/>
        <v>430</v>
      </c>
      <c r="H141" s="23">
        <f t="shared" si="27"/>
        <v>54</v>
      </c>
      <c r="I141" s="20"/>
      <c r="J141" s="23">
        <f t="shared" si="25"/>
        <v>54</v>
      </c>
      <c r="K141" s="22">
        <f t="shared" si="31"/>
        <v>2.7</v>
      </c>
      <c r="L141" s="108" t="s">
        <v>626</v>
      </c>
      <c r="M141" s="113"/>
    </row>
    <row r="142" spans="1:15" s="126" customFormat="1" ht="48.75" customHeight="1" x14ac:dyDescent="0.25">
      <c r="A142" s="110">
        <f>A141+1</f>
        <v>28</v>
      </c>
      <c r="B142" s="87" t="s">
        <v>258</v>
      </c>
      <c r="C142" s="125" t="s">
        <v>259</v>
      </c>
      <c r="D142" s="44">
        <v>430</v>
      </c>
      <c r="E142" s="23"/>
      <c r="F142" s="98"/>
      <c r="G142" s="333">
        <f t="shared" ref="G142" si="32">ROUND(D142-F142,1)</f>
        <v>430</v>
      </c>
      <c r="H142" s="23">
        <f>ROUND(160/2.98,0)</f>
        <v>54</v>
      </c>
      <c r="I142" s="23"/>
      <c r="J142" s="23">
        <f t="shared" si="25"/>
        <v>54</v>
      </c>
      <c r="K142" s="22">
        <f t="shared" si="31"/>
        <v>2.7</v>
      </c>
      <c r="L142" s="108" t="s">
        <v>626</v>
      </c>
      <c r="M142" s="242"/>
    </row>
    <row r="143" spans="1:15" s="126" customFormat="1" ht="81" customHeight="1" x14ac:dyDescent="0.25">
      <c r="A143" s="110">
        <f t="shared" ref="A143:A144" si="33">A142+1</f>
        <v>29</v>
      </c>
      <c r="B143" s="87" t="s">
        <v>482</v>
      </c>
      <c r="C143" s="125" t="s">
        <v>483</v>
      </c>
      <c r="D143" s="44">
        <v>430</v>
      </c>
      <c r="E143" s="23"/>
      <c r="F143" s="98">
        <f>D143*0.3*4/44</f>
        <v>11.727272727272727</v>
      </c>
      <c r="G143" s="111">
        <f t="shared" ref="G143:G144" si="34">ROUND(D143-F143,1)</f>
        <v>418.3</v>
      </c>
      <c r="H143" s="20">
        <f>ROUND(160/2.98,0)</f>
        <v>54</v>
      </c>
      <c r="I143" s="23"/>
      <c r="J143" s="23">
        <f t="shared" ref="J143:J144" si="35">ROUND(H143-I143,1)</f>
        <v>54</v>
      </c>
      <c r="K143" s="23">
        <f>54/20*1</f>
        <v>2.7</v>
      </c>
      <c r="L143" s="54" t="s">
        <v>625</v>
      </c>
      <c r="M143" s="129"/>
    </row>
    <row r="144" spans="1:15" s="126" customFormat="1" ht="80.25" customHeight="1" x14ac:dyDescent="0.25">
      <c r="A144" s="110">
        <f t="shared" si="33"/>
        <v>30</v>
      </c>
      <c r="B144" s="87" t="s">
        <v>484</v>
      </c>
      <c r="C144" s="125" t="s">
        <v>187</v>
      </c>
      <c r="D144" s="44">
        <v>430</v>
      </c>
      <c r="E144" s="23"/>
      <c r="F144" s="98">
        <f>D144*0.3*4/44</f>
        <v>11.727272727272727</v>
      </c>
      <c r="G144" s="111">
        <f t="shared" si="34"/>
        <v>418.3</v>
      </c>
      <c r="H144" s="20">
        <f>ROUND(160/2.98,0)</f>
        <v>54</v>
      </c>
      <c r="I144" s="23"/>
      <c r="J144" s="23">
        <f t="shared" si="35"/>
        <v>54</v>
      </c>
      <c r="K144" s="23">
        <f>54/20*1</f>
        <v>2.7</v>
      </c>
      <c r="L144" s="54" t="s">
        <v>625</v>
      </c>
      <c r="M144" s="129"/>
    </row>
    <row r="145" spans="1:13" s="126" customFormat="1" ht="20.100000000000001" customHeight="1" x14ac:dyDescent="0.25">
      <c r="A145" s="11" t="s">
        <v>296</v>
      </c>
      <c r="B145" s="102" t="s">
        <v>261</v>
      </c>
      <c r="C145" s="103"/>
      <c r="D145" s="14"/>
      <c r="E145" s="14"/>
      <c r="F145" s="14"/>
      <c r="G145" s="14"/>
      <c r="H145" s="14"/>
      <c r="I145" s="14"/>
      <c r="J145" s="14"/>
      <c r="K145" s="14"/>
      <c r="L145" s="15"/>
    </row>
    <row r="146" spans="1:13" s="27" customFormat="1" ht="27" customHeight="1" x14ac:dyDescent="0.25">
      <c r="A146" s="130">
        <v>1</v>
      </c>
      <c r="B146" s="87" t="s">
        <v>262</v>
      </c>
      <c r="C146" s="52" t="s">
        <v>131</v>
      </c>
      <c r="D146" s="23">
        <v>430</v>
      </c>
      <c r="E146" s="20">
        <f>D146*0.3</f>
        <v>129</v>
      </c>
      <c r="F146" s="20"/>
      <c r="G146" s="56">
        <f t="shared" ref="G146:G182" si="36">D146-F146</f>
        <v>430</v>
      </c>
      <c r="H146" s="23">
        <f>ROUND(160/2.98,0)</f>
        <v>54</v>
      </c>
      <c r="I146" s="23"/>
      <c r="J146" s="23">
        <f t="shared" ref="J146:J205" si="37">ROUND(H146-I146,1)</f>
        <v>54</v>
      </c>
      <c r="K146" s="20"/>
      <c r="L146" s="24" t="s">
        <v>21</v>
      </c>
      <c r="M146" s="132"/>
    </row>
    <row r="147" spans="1:13" s="6" customFormat="1" ht="27" customHeight="1" x14ac:dyDescent="0.25">
      <c r="A147" s="130">
        <v>2</v>
      </c>
      <c r="B147" s="87" t="s">
        <v>263</v>
      </c>
      <c r="C147" s="52" t="s">
        <v>264</v>
      </c>
      <c r="D147" s="23">
        <v>430</v>
      </c>
      <c r="E147" s="20">
        <f>D147*0.2</f>
        <v>86</v>
      </c>
      <c r="F147" s="20"/>
      <c r="G147" s="56">
        <f t="shared" si="36"/>
        <v>430</v>
      </c>
      <c r="H147" s="23">
        <f t="shared" ref="H147:H166" si="38">ROUND(160/2.98,0)</f>
        <v>54</v>
      </c>
      <c r="I147" s="20"/>
      <c r="J147" s="23">
        <f t="shared" si="37"/>
        <v>54</v>
      </c>
      <c r="K147" s="20"/>
      <c r="L147" s="24" t="s">
        <v>24</v>
      </c>
      <c r="M147" s="131"/>
    </row>
    <row r="148" spans="1:13" s="6" customFormat="1" ht="27" customHeight="1" x14ac:dyDescent="0.25">
      <c r="A148" s="130">
        <v>3</v>
      </c>
      <c r="B148" s="87" t="s">
        <v>265</v>
      </c>
      <c r="C148" s="52" t="s">
        <v>266</v>
      </c>
      <c r="D148" s="23">
        <v>430</v>
      </c>
      <c r="E148" s="20">
        <f>D148*0.15</f>
        <v>64.5</v>
      </c>
      <c r="F148" s="20"/>
      <c r="G148" s="56">
        <f t="shared" si="36"/>
        <v>430</v>
      </c>
      <c r="H148" s="23">
        <f t="shared" si="38"/>
        <v>54</v>
      </c>
      <c r="I148" s="23"/>
      <c r="J148" s="23">
        <f t="shared" si="37"/>
        <v>54</v>
      </c>
      <c r="K148" s="20"/>
      <c r="L148" s="24" t="s">
        <v>27</v>
      </c>
      <c r="M148" s="132"/>
    </row>
    <row r="149" spans="1:13" s="27" customFormat="1" ht="27" customHeight="1" x14ac:dyDescent="0.25">
      <c r="A149" s="130">
        <v>4</v>
      </c>
      <c r="B149" s="87" t="s">
        <v>267</v>
      </c>
      <c r="C149" s="52" t="s">
        <v>268</v>
      </c>
      <c r="D149" s="23">
        <v>430</v>
      </c>
      <c r="E149" s="20">
        <f>D149*0.15</f>
        <v>64.5</v>
      </c>
      <c r="F149" s="20"/>
      <c r="G149" s="56">
        <f t="shared" si="36"/>
        <v>430</v>
      </c>
      <c r="H149" s="23">
        <f t="shared" si="38"/>
        <v>54</v>
      </c>
      <c r="I149" s="23"/>
      <c r="J149" s="23">
        <f t="shared" si="37"/>
        <v>54</v>
      </c>
      <c r="K149" s="20"/>
      <c r="L149" s="24" t="s">
        <v>27</v>
      </c>
      <c r="M149" s="132"/>
    </row>
    <row r="150" spans="1:13" s="27" customFormat="1" ht="27" customHeight="1" x14ac:dyDescent="0.25">
      <c r="A150" s="130">
        <v>5</v>
      </c>
      <c r="B150" s="87" t="s">
        <v>269</v>
      </c>
      <c r="C150" s="52" t="s">
        <v>270</v>
      </c>
      <c r="D150" s="23">
        <v>430</v>
      </c>
      <c r="E150" s="20">
        <f>D150*0.15</f>
        <v>64.5</v>
      </c>
      <c r="F150" s="20"/>
      <c r="G150" s="56">
        <f t="shared" si="36"/>
        <v>430</v>
      </c>
      <c r="H150" s="23">
        <f t="shared" si="38"/>
        <v>54</v>
      </c>
      <c r="I150" s="23"/>
      <c r="J150" s="23">
        <f t="shared" si="37"/>
        <v>54</v>
      </c>
      <c r="K150" s="20"/>
      <c r="L150" s="24" t="s">
        <v>27</v>
      </c>
      <c r="M150" s="132"/>
    </row>
    <row r="151" spans="1:13" s="27" customFormat="1" ht="27" customHeight="1" x14ac:dyDescent="0.25">
      <c r="A151" s="130">
        <v>6</v>
      </c>
      <c r="B151" s="87" t="s">
        <v>47</v>
      </c>
      <c r="C151" s="52" t="s">
        <v>26</v>
      </c>
      <c r="D151" s="23">
        <v>430</v>
      </c>
      <c r="E151" s="23"/>
      <c r="F151" s="23"/>
      <c r="G151" s="56">
        <f t="shared" si="36"/>
        <v>430</v>
      </c>
      <c r="H151" s="23">
        <f t="shared" si="38"/>
        <v>54</v>
      </c>
      <c r="I151" s="23"/>
      <c r="J151" s="23">
        <f t="shared" si="37"/>
        <v>54</v>
      </c>
      <c r="K151" s="23"/>
      <c r="L151" s="35"/>
    </row>
    <row r="152" spans="1:13" s="27" customFormat="1" ht="27" customHeight="1" x14ac:dyDescent="0.25">
      <c r="A152" s="130">
        <v>7</v>
      </c>
      <c r="B152" s="87" t="s">
        <v>271</v>
      </c>
      <c r="C152" s="52" t="s">
        <v>231</v>
      </c>
      <c r="D152" s="23">
        <v>430</v>
      </c>
      <c r="E152" s="23"/>
      <c r="F152" s="23"/>
      <c r="G152" s="56">
        <f t="shared" si="36"/>
        <v>430</v>
      </c>
      <c r="H152" s="23">
        <f t="shared" si="38"/>
        <v>54</v>
      </c>
      <c r="I152" s="23"/>
      <c r="J152" s="23">
        <f t="shared" si="37"/>
        <v>54</v>
      </c>
      <c r="K152" s="23"/>
      <c r="L152" s="55"/>
    </row>
    <row r="153" spans="1:13" s="27" customFormat="1" ht="27.75" customHeight="1" x14ac:dyDescent="0.25">
      <c r="A153" s="130">
        <v>8</v>
      </c>
      <c r="B153" s="87" t="s">
        <v>272</v>
      </c>
      <c r="C153" s="52" t="s">
        <v>205</v>
      </c>
      <c r="D153" s="23">
        <v>430</v>
      </c>
      <c r="E153" s="98"/>
      <c r="F153" s="20"/>
      <c r="G153" s="56">
        <f t="shared" si="36"/>
        <v>430</v>
      </c>
      <c r="H153" s="23">
        <f t="shared" si="38"/>
        <v>54</v>
      </c>
      <c r="I153" s="23"/>
      <c r="J153" s="23">
        <f t="shared" si="37"/>
        <v>54</v>
      </c>
      <c r="K153" s="23"/>
      <c r="L153" s="71"/>
    </row>
    <row r="154" spans="1:13" s="27" customFormat="1" ht="27" customHeight="1" x14ac:dyDescent="0.25">
      <c r="A154" s="130">
        <v>9</v>
      </c>
      <c r="B154" s="87" t="s">
        <v>273</v>
      </c>
      <c r="C154" s="52" t="s">
        <v>119</v>
      </c>
      <c r="D154" s="23">
        <v>430</v>
      </c>
      <c r="E154" s="23"/>
      <c r="F154" s="23"/>
      <c r="G154" s="56">
        <f t="shared" si="36"/>
        <v>430</v>
      </c>
      <c r="H154" s="23">
        <f t="shared" si="38"/>
        <v>54</v>
      </c>
      <c r="I154" s="23"/>
      <c r="J154" s="23">
        <f t="shared" si="37"/>
        <v>54</v>
      </c>
      <c r="K154" s="23"/>
      <c r="L154" s="35"/>
    </row>
    <row r="155" spans="1:13" s="27" customFormat="1" ht="27" customHeight="1" x14ac:dyDescent="0.25">
      <c r="A155" s="130">
        <v>10</v>
      </c>
      <c r="B155" s="87" t="s">
        <v>274</v>
      </c>
      <c r="C155" s="52" t="s">
        <v>275</v>
      </c>
      <c r="D155" s="23">
        <v>430</v>
      </c>
      <c r="E155" s="20"/>
      <c r="F155" s="23"/>
      <c r="G155" s="56">
        <f t="shared" si="36"/>
        <v>430</v>
      </c>
      <c r="H155" s="23">
        <f t="shared" si="38"/>
        <v>54</v>
      </c>
      <c r="I155" s="23"/>
      <c r="J155" s="23">
        <f t="shared" si="37"/>
        <v>54</v>
      </c>
      <c r="K155" s="23"/>
      <c r="L155" s="24"/>
    </row>
    <row r="156" spans="1:13" s="27" customFormat="1" ht="27" customHeight="1" x14ac:dyDescent="0.25">
      <c r="A156" s="130">
        <v>11</v>
      </c>
      <c r="B156" s="87" t="s">
        <v>276</v>
      </c>
      <c r="C156" s="52" t="s">
        <v>156</v>
      </c>
      <c r="D156" s="23">
        <v>430</v>
      </c>
      <c r="E156" s="23"/>
      <c r="F156" s="23"/>
      <c r="G156" s="56">
        <f t="shared" si="36"/>
        <v>430</v>
      </c>
      <c r="H156" s="23">
        <f t="shared" si="38"/>
        <v>54</v>
      </c>
      <c r="I156" s="23"/>
      <c r="J156" s="23">
        <f t="shared" si="37"/>
        <v>54</v>
      </c>
      <c r="K156" s="23"/>
      <c r="L156" s="35"/>
    </row>
    <row r="157" spans="1:13" s="27" customFormat="1" ht="27" customHeight="1" x14ac:dyDescent="0.25">
      <c r="A157" s="130">
        <v>12</v>
      </c>
      <c r="B157" s="87" t="s">
        <v>277</v>
      </c>
      <c r="C157" s="52" t="s">
        <v>270</v>
      </c>
      <c r="D157" s="23">
        <v>430</v>
      </c>
      <c r="E157" s="23"/>
      <c r="F157" s="23"/>
      <c r="G157" s="56">
        <f t="shared" si="36"/>
        <v>430</v>
      </c>
      <c r="H157" s="23">
        <f t="shared" si="38"/>
        <v>54</v>
      </c>
      <c r="I157" s="23"/>
      <c r="J157" s="23">
        <f t="shared" si="37"/>
        <v>54</v>
      </c>
      <c r="K157" s="23"/>
      <c r="L157" s="35"/>
    </row>
    <row r="158" spans="1:13" s="27" customFormat="1" ht="27" customHeight="1" x14ac:dyDescent="0.25">
      <c r="A158" s="130">
        <v>13</v>
      </c>
      <c r="B158" s="87" t="s">
        <v>278</v>
      </c>
      <c r="C158" s="52" t="s">
        <v>279</v>
      </c>
      <c r="D158" s="23">
        <v>430</v>
      </c>
      <c r="E158" s="23"/>
      <c r="F158" s="23"/>
      <c r="G158" s="56">
        <f t="shared" si="36"/>
        <v>430</v>
      </c>
      <c r="H158" s="23">
        <f t="shared" si="38"/>
        <v>54</v>
      </c>
      <c r="I158" s="23"/>
      <c r="J158" s="23">
        <f t="shared" si="37"/>
        <v>54</v>
      </c>
      <c r="K158" s="23"/>
      <c r="L158" s="54"/>
    </row>
    <row r="159" spans="1:13" s="27" customFormat="1" ht="27" customHeight="1" x14ac:dyDescent="0.25">
      <c r="A159" s="130">
        <v>14</v>
      </c>
      <c r="B159" s="87" t="s">
        <v>280</v>
      </c>
      <c r="C159" s="52" t="s">
        <v>281</v>
      </c>
      <c r="D159" s="23">
        <v>430</v>
      </c>
      <c r="E159" s="20"/>
      <c r="F159" s="23"/>
      <c r="G159" s="56">
        <f t="shared" si="36"/>
        <v>430</v>
      </c>
      <c r="H159" s="23">
        <f t="shared" si="38"/>
        <v>54</v>
      </c>
      <c r="I159" s="23"/>
      <c r="J159" s="23">
        <f t="shared" si="37"/>
        <v>54</v>
      </c>
      <c r="K159" s="23"/>
      <c r="L159" s="24"/>
    </row>
    <row r="160" spans="1:13" s="27" customFormat="1" ht="27" customHeight="1" x14ac:dyDescent="0.25">
      <c r="A160" s="130">
        <v>15</v>
      </c>
      <c r="B160" s="87" t="s">
        <v>282</v>
      </c>
      <c r="C160" s="52" t="s">
        <v>75</v>
      </c>
      <c r="D160" s="23">
        <v>430</v>
      </c>
      <c r="E160" s="23"/>
      <c r="F160" s="23"/>
      <c r="G160" s="56">
        <f t="shared" si="36"/>
        <v>430</v>
      </c>
      <c r="H160" s="23">
        <f t="shared" si="38"/>
        <v>54</v>
      </c>
      <c r="I160" s="23"/>
      <c r="J160" s="23">
        <f t="shared" si="37"/>
        <v>54</v>
      </c>
      <c r="K160" s="23"/>
      <c r="L160" s="24"/>
    </row>
    <row r="161" spans="1:14" s="58" customFormat="1" ht="27" customHeight="1" x14ac:dyDescent="0.25">
      <c r="A161" s="130">
        <v>16</v>
      </c>
      <c r="B161" s="87" t="s">
        <v>283</v>
      </c>
      <c r="C161" s="133" t="s">
        <v>65</v>
      </c>
      <c r="D161" s="23">
        <v>430</v>
      </c>
      <c r="E161" s="20"/>
      <c r="F161" s="20"/>
      <c r="G161" s="56">
        <f t="shared" si="36"/>
        <v>430</v>
      </c>
      <c r="H161" s="23">
        <f t="shared" si="38"/>
        <v>54</v>
      </c>
      <c r="I161" s="23"/>
      <c r="J161" s="23">
        <f t="shared" si="37"/>
        <v>54</v>
      </c>
      <c r="K161" s="23"/>
      <c r="L161" s="54"/>
      <c r="M161" s="101"/>
    </row>
    <row r="162" spans="1:14" s="58" customFormat="1" ht="27" customHeight="1" x14ac:dyDescent="0.25">
      <c r="A162" s="130">
        <v>17</v>
      </c>
      <c r="B162" s="87" t="s">
        <v>284</v>
      </c>
      <c r="C162" s="133" t="s">
        <v>205</v>
      </c>
      <c r="D162" s="23">
        <v>430</v>
      </c>
      <c r="E162" s="23"/>
      <c r="F162" s="20"/>
      <c r="G162" s="56">
        <f t="shared" si="36"/>
        <v>430</v>
      </c>
      <c r="H162" s="23">
        <f t="shared" si="38"/>
        <v>54</v>
      </c>
      <c r="I162" s="23"/>
      <c r="J162" s="23">
        <f t="shared" si="37"/>
        <v>54</v>
      </c>
      <c r="K162" s="23"/>
      <c r="L162" s="54"/>
      <c r="M162" s="101"/>
    </row>
    <row r="163" spans="1:14" s="58" customFormat="1" ht="27" customHeight="1" x14ac:dyDescent="0.25">
      <c r="A163" s="130">
        <v>18</v>
      </c>
      <c r="B163" s="87" t="s">
        <v>285</v>
      </c>
      <c r="C163" s="52" t="s">
        <v>44</v>
      </c>
      <c r="D163" s="44">
        <v>430</v>
      </c>
      <c r="E163" s="23"/>
      <c r="F163" s="20"/>
      <c r="G163" s="56">
        <f t="shared" si="36"/>
        <v>430</v>
      </c>
      <c r="H163" s="23">
        <f t="shared" si="38"/>
        <v>54</v>
      </c>
      <c r="I163" s="23"/>
      <c r="J163" s="23">
        <f t="shared" si="37"/>
        <v>54</v>
      </c>
      <c r="K163" s="23"/>
      <c r="L163" s="65"/>
      <c r="M163" s="129"/>
    </row>
    <row r="164" spans="1:14" s="58" customFormat="1" ht="27" customHeight="1" x14ac:dyDescent="0.25">
      <c r="A164" s="130">
        <v>19</v>
      </c>
      <c r="B164" s="87" t="s">
        <v>286</v>
      </c>
      <c r="C164" s="52" t="s">
        <v>287</v>
      </c>
      <c r="D164" s="44">
        <v>430</v>
      </c>
      <c r="E164" s="23">
        <v>22</v>
      </c>
      <c r="F164" s="20"/>
      <c r="G164" s="56">
        <f t="shared" si="36"/>
        <v>430</v>
      </c>
      <c r="H164" s="23">
        <f t="shared" si="38"/>
        <v>54</v>
      </c>
      <c r="I164" s="20"/>
      <c r="J164" s="23">
        <f t="shared" si="37"/>
        <v>54</v>
      </c>
      <c r="K164" s="23"/>
      <c r="L164" s="24" t="s">
        <v>288</v>
      </c>
      <c r="M164" s="129"/>
    </row>
    <row r="165" spans="1:14" s="58" customFormat="1" ht="30.75" customHeight="1" x14ac:dyDescent="0.25">
      <c r="A165" s="130">
        <v>20</v>
      </c>
      <c r="B165" s="87" t="s">
        <v>289</v>
      </c>
      <c r="C165" s="52" t="s">
        <v>275</v>
      </c>
      <c r="D165" s="20">
        <f>430</f>
        <v>430</v>
      </c>
      <c r="E165" s="23"/>
      <c r="F165" s="20"/>
      <c r="G165" s="56">
        <f t="shared" si="36"/>
        <v>430</v>
      </c>
      <c r="H165" s="23">
        <f t="shared" si="38"/>
        <v>54</v>
      </c>
      <c r="I165" s="20"/>
      <c r="J165" s="23">
        <f t="shared" si="37"/>
        <v>54</v>
      </c>
      <c r="K165" s="23"/>
      <c r="L165" s="45"/>
      <c r="M165" s="129"/>
    </row>
    <row r="166" spans="1:14" s="58" customFormat="1" ht="30.75" customHeight="1" x14ac:dyDescent="0.25">
      <c r="A166" s="130">
        <v>21</v>
      </c>
      <c r="B166" s="87" t="s">
        <v>290</v>
      </c>
      <c r="C166" s="52" t="s">
        <v>113</v>
      </c>
      <c r="D166" s="20">
        <f>430</f>
        <v>430</v>
      </c>
      <c r="E166" s="23"/>
      <c r="F166" s="20"/>
      <c r="G166" s="56">
        <f t="shared" si="36"/>
        <v>430</v>
      </c>
      <c r="H166" s="23">
        <f t="shared" si="38"/>
        <v>54</v>
      </c>
      <c r="I166" s="20"/>
      <c r="J166" s="23">
        <f t="shared" si="37"/>
        <v>54</v>
      </c>
      <c r="K166" s="23"/>
      <c r="L166" s="45"/>
      <c r="M166" s="129"/>
    </row>
    <row r="167" spans="1:14" s="58" customFormat="1" ht="28.5" customHeight="1" x14ac:dyDescent="0.25">
      <c r="A167" s="130">
        <v>22</v>
      </c>
      <c r="B167" s="134" t="s">
        <v>291</v>
      </c>
      <c r="C167" s="135" t="s">
        <v>59</v>
      </c>
      <c r="D167" s="20">
        <f>430</f>
        <v>430</v>
      </c>
      <c r="E167" s="23"/>
      <c r="F167" s="20"/>
      <c r="G167" s="56">
        <f t="shared" si="36"/>
        <v>430</v>
      </c>
      <c r="H167" s="23">
        <f>ROUND(160/2.98,0)</f>
        <v>54</v>
      </c>
      <c r="I167" s="20"/>
      <c r="J167" s="23">
        <f t="shared" si="37"/>
        <v>54</v>
      </c>
      <c r="K167" s="23"/>
      <c r="L167" s="45"/>
      <c r="M167" s="129"/>
    </row>
    <row r="168" spans="1:14" s="58" customFormat="1" ht="28.5" customHeight="1" x14ac:dyDescent="0.25">
      <c r="A168" s="130">
        <v>23</v>
      </c>
      <c r="B168" s="134" t="s">
        <v>293</v>
      </c>
      <c r="C168" s="135" t="s">
        <v>275</v>
      </c>
      <c r="D168" s="20">
        <f>430</f>
        <v>430</v>
      </c>
      <c r="E168" s="23"/>
      <c r="F168" s="20"/>
      <c r="G168" s="56">
        <f t="shared" si="36"/>
        <v>430</v>
      </c>
      <c r="H168" s="44">
        <f>ROUND(160/2.98,0)</f>
        <v>54</v>
      </c>
      <c r="I168" s="20"/>
      <c r="J168" s="23">
        <f t="shared" si="37"/>
        <v>54</v>
      </c>
      <c r="K168" s="23"/>
      <c r="L168" s="45"/>
      <c r="M168" s="129"/>
    </row>
    <row r="169" spans="1:14" s="58" customFormat="1" ht="30.75" customHeight="1" x14ac:dyDescent="0.25">
      <c r="A169" s="130">
        <v>24</v>
      </c>
      <c r="B169" s="134" t="s">
        <v>295</v>
      </c>
      <c r="C169" s="135" t="s">
        <v>250</v>
      </c>
      <c r="D169" s="20">
        <f>430</f>
        <v>430</v>
      </c>
      <c r="E169" s="23"/>
      <c r="F169" s="20"/>
      <c r="G169" s="56">
        <f t="shared" si="36"/>
        <v>430</v>
      </c>
      <c r="H169" s="44">
        <f>ROUND(160/2.98,0)</f>
        <v>54</v>
      </c>
      <c r="I169" s="20"/>
      <c r="J169" s="23">
        <f t="shared" si="37"/>
        <v>54</v>
      </c>
      <c r="K169" s="23"/>
      <c r="L169" s="45"/>
      <c r="M169" s="129"/>
    </row>
    <row r="170" spans="1:14" s="58" customFormat="1" ht="30.75" customHeight="1" x14ac:dyDescent="0.25">
      <c r="A170" s="130">
        <v>25</v>
      </c>
      <c r="B170" s="134" t="s">
        <v>265</v>
      </c>
      <c r="C170" s="135" t="s">
        <v>475</v>
      </c>
      <c r="D170" s="20">
        <f>430</f>
        <v>430</v>
      </c>
      <c r="E170" s="99"/>
      <c r="F170" s="98"/>
      <c r="G170" s="333">
        <f t="shared" si="36"/>
        <v>430</v>
      </c>
      <c r="H170" s="170">
        <f>ROUND(160/2.98,0)</f>
        <v>54</v>
      </c>
      <c r="I170" s="28"/>
      <c r="J170" s="22">
        <f t="shared" si="37"/>
        <v>54</v>
      </c>
      <c r="K170" s="99"/>
      <c r="L170" s="204"/>
      <c r="M170" s="129"/>
    </row>
    <row r="171" spans="1:14" s="58" customFormat="1" ht="30.75" customHeight="1" x14ac:dyDescent="0.25">
      <c r="A171" s="130">
        <v>26</v>
      </c>
      <c r="B171" s="134" t="s">
        <v>473</v>
      </c>
      <c r="C171" s="135" t="s">
        <v>474</v>
      </c>
      <c r="D171" s="28">
        <v>430</v>
      </c>
      <c r="E171" s="22"/>
      <c r="F171" s="28">
        <f>D171*0.3*31/44</f>
        <v>90.88636363636364</v>
      </c>
      <c r="G171" s="111">
        <f t="shared" si="36"/>
        <v>339.11363636363637</v>
      </c>
      <c r="H171" s="170">
        <f>ROUND(160/2.98,0)</f>
        <v>54</v>
      </c>
      <c r="I171" s="28"/>
      <c r="J171" s="22">
        <f t="shared" si="37"/>
        <v>54</v>
      </c>
      <c r="K171" s="22"/>
      <c r="L171" s="45" t="s">
        <v>627</v>
      </c>
      <c r="M171" s="129"/>
    </row>
    <row r="172" spans="1:14" s="16" customFormat="1" ht="20.100000000000001" customHeight="1" x14ac:dyDescent="0.25">
      <c r="A172" s="141" t="s">
        <v>317</v>
      </c>
      <c r="B172" s="102" t="s">
        <v>628</v>
      </c>
      <c r="C172" s="103"/>
      <c r="D172" s="14"/>
      <c r="E172" s="14"/>
      <c r="F172" s="14"/>
      <c r="G172" s="14"/>
      <c r="H172" s="14"/>
      <c r="I172" s="14"/>
      <c r="J172" s="14"/>
      <c r="K172" s="14"/>
      <c r="L172" s="15"/>
    </row>
    <row r="173" spans="1:14" s="166" customFormat="1" ht="24" customHeight="1" x14ac:dyDescent="0.25">
      <c r="A173" s="130">
        <v>1</v>
      </c>
      <c r="B173" s="144" t="s">
        <v>365</v>
      </c>
      <c r="C173" s="135" t="s">
        <v>190</v>
      </c>
      <c r="D173" s="156">
        <v>430</v>
      </c>
      <c r="E173" s="349">
        <f>D173*0.3</f>
        <v>129</v>
      </c>
      <c r="F173" s="157"/>
      <c r="G173" s="56">
        <f>D173-F173</f>
        <v>430</v>
      </c>
      <c r="H173" s="23">
        <f>ROUND(160/2.98,0)</f>
        <v>54</v>
      </c>
      <c r="I173" s="23"/>
      <c r="J173" s="23">
        <f>ROUND(H173-I173,1)</f>
        <v>54</v>
      </c>
      <c r="K173" s="157"/>
      <c r="L173" s="24" t="s">
        <v>21</v>
      </c>
    </row>
    <row r="174" spans="1:14" s="16" customFormat="1" ht="24" customHeight="1" x14ac:dyDescent="0.25">
      <c r="A174" s="130">
        <f>A173+1</f>
        <v>2</v>
      </c>
      <c r="B174" s="136" t="s">
        <v>301</v>
      </c>
      <c r="C174" s="133" t="s">
        <v>302</v>
      </c>
      <c r="D174" s="23">
        <v>430</v>
      </c>
      <c r="E174" s="22">
        <f>D174*0.2</f>
        <v>86</v>
      </c>
      <c r="F174" s="23"/>
      <c r="G174" s="56">
        <f t="shared" si="36"/>
        <v>430</v>
      </c>
      <c r="H174" s="23">
        <f t="shared" ref="H174:H181" si="39">ROUND(160/2.98,0)</f>
        <v>54</v>
      </c>
      <c r="I174" s="23"/>
      <c r="J174" s="23">
        <f t="shared" ref="J174:J182" si="40">ROUND(H174-I174,1)</f>
        <v>54</v>
      </c>
      <c r="K174" s="23"/>
      <c r="L174" s="24" t="s">
        <v>24</v>
      </c>
      <c r="M174" s="137"/>
    </row>
    <row r="175" spans="1:14" s="16" customFormat="1" ht="46.5" customHeight="1" x14ac:dyDescent="0.25">
      <c r="A175" s="130">
        <f t="shared" ref="A175:A184" si="41">A174+1</f>
        <v>3</v>
      </c>
      <c r="B175" s="136" t="s">
        <v>298</v>
      </c>
      <c r="C175" s="133" t="s">
        <v>299</v>
      </c>
      <c r="D175" s="23">
        <v>430</v>
      </c>
      <c r="E175" s="28">
        <f>D175*0.3*23/44</f>
        <v>67.431818181818187</v>
      </c>
      <c r="F175" s="20"/>
      <c r="G175" s="56">
        <f>D175-F175</f>
        <v>430</v>
      </c>
      <c r="H175" s="23">
        <f>ROUND(160/2.98,0)</f>
        <v>54</v>
      </c>
      <c r="I175" s="23"/>
      <c r="J175" s="23">
        <f>ROUND(H175-I175,1)</f>
        <v>54</v>
      </c>
      <c r="K175" s="23"/>
      <c r="L175" s="88" t="s">
        <v>629</v>
      </c>
      <c r="M175" s="279"/>
      <c r="N175" s="279"/>
    </row>
    <row r="176" spans="1:14" s="16" customFormat="1" ht="29.25" customHeight="1" x14ac:dyDescent="0.25">
      <c r="A176" s="130">
        <f t="shared" si="41"/>
        <v>4</v>
      </c>
      <c r="B176" s="136" t="s">
        <v>304</v>
      </c>
      <c r="C176" s="133" t="s">
        <v>239</v>
      </c>
      <c r="D176" s="23">
        <v>430</v>
      </c>
      <c r="E176" s="22">
        <f>ROUND(D176*0.15,1)</f>
        <v>64.5</v>
      </c>
      <c r="F176" s="23"/>
      <c r="G176" s="56">
        <f t="shared" si="36"/>
        <v>430</v>
      </c>
      <c r="H176" s="23">
        <f t="shared" si="39"/>
        <v>54</v>
      </c>
      <c r="I176" s="23"/>
      <c r="J176" s="23">
        <f t="shared" si="40"/>
        <v>54</v>
      </c>
      <c r="K176" s="23"/>
      <c r="L176" s="54" t="s">
        <v>305</v>
      </c>
    </row>
    <row r="177" spans="1:15" s="16" customFormat="1" ht="29.25" customHeight="1" x14ac:dyDescent="0.25">
      <c r="A177" s="130">
        <f t="shared" si="41"/>
        <v>5</v>
      </c>
      <c r="B177" s="136" t="s">
        <v>306</v>
      </c>
      <c r="C177" s="133" t="s">
        <v>307</v>
      </c>
      <c r="D177" s="23">
        <v>430</v>
      </c>
      <c r="E177" s="22">
        <f>ROUND(D177*0.15,1)</f>
        <v>64.5</v>
      </c>
      <c r="F177" s="23"/>
      <c r="G177" s="56">
        <f>D177-F177</f>
        <v>430</v>
      </c>
      <c r="H177" s="23">
        <f t="shared" si="39"/>
        <v>54</v>
      </c>
      <c r="I177" s="23"/>
      <c r="J177" s="23">
        <f>ROUND(H177-I177,1)</f>
        <v>54</v>
      </c>
      <c r="K177" s="23"/>
      <c r="L177" s="54" t="s">
        <v>305</v>
      </c>
      <c r="M177" s="139"/>
      <c r="N177" s="139"/>
      <c r="O177" s="139"/>
    </row>
    <row r="178" spans="1:15" s="16" customFormat="1" ht="24.95" customHeight="1" x14ac:dyDescent="0.25">
      <c r="A178" s="130">
        <f t="shared" si="41"/>
        <v>6</v>
      </c>
      <c r="B178" s="136" t="s">
        <v>308</v>
      </c>
      <c r="C178" s="133" t="s">
        <v>309</v>
      </c>
      <c r="D178" s="23">
        <v>430</v>
      </c>
      <c r="E178" s="22">
        <v>22</v>
      </c>
      <c r="F178" s="23"/>
      <c r="G178" s="56">
        <f t="shared" si="36"/>
        <v>430</v>
      </c>
      <c r="H178" s="23">
        <f t="shared" si="39"/>
        <v>54</v>
      </c>
      <c r="I178" s="23"/>
      <c r="J178" s="23">
        <f t="shared" si="40"/>
        <v>54</v>
      </c>
      <c r="K178" s="23"/>
      <c r="L178" s="24" t="s">
        <v>70</v>
      </c>
    </row>
    <row r="179" spans="1:15" s="16" customFormat="1" ht="24.95" customHeight="1" x14ac:dyDescent="0.25">
      <c r="A179" s="130">
        <f t="shared" si="41"/>
        <v>7</v>
      </c>
      <c r="B179" s="136" t="s">
        <v>310</v>
      </c>
      <c r="C179" s="133" t="s">
        <v>311</v>
      </c>
      <c r="D179" s="23">
        <v>430</v>
      </c>
      <c r="E179" s="22"/>
      <c r="F179" s="23"/>
      <c r="G179" s="56">
        <f t="shared" si="36"/>
        <v>430</v>
      </c>
      <c r="H179" s="23">
        <f t="shared" si="39"/>
        <v>54</v>
      </c>
      <c r="I179" s="23"/>
      <c r="J179" s="23">
        <f t="shared" si="40"/>
        <v>54</v>
      </c>
      <c r="K179" s="23"/>
      <c r="L179" s="24"/>
    </row>
    <row r="180" spans="1:15" s="16" customFormat="1" ht="24.95" customHeight="1" x14ac:dyDescent="0.25">
      <c r="A180" s="130">
        <f t="shared" si="41"/>
        <v>8</v>
      </c>
      <c r="B180" s="136" t="s">
        <v>312</v>
      </c>
      <c r="C180" s="133" t="s">
        <v>313</v>
      </c>
      <c r="D180" s="23">
        <v>430</v>
      </c>
      <c r="E180" s="23"/>
      <c r="F180" s="23"/>
      <c r="G180" s="56">
        <f t="shared" si="36"/>
        <v>430</v>
      </c>
      <c r="H180" s="23">
        <f t="shared" si="39"/>
        <v>54</v>
      </c>
      <c r="I180" s="23"/>
      <c r="J180" s="23">
        <f t="shared" si="40"/>
        <v>54</v>
      </c>
      <c r="K180" s="23"/>
      <c r="L180" s="24"/>
    </row>
    <row r="181" spans="1:15" s="16" customFormat="1" ht="24.95" customHeight="1" x14ac:dyDescent="0.25">
      <c r="A181" s="130">
        <f t="shared" si="41"/>
        <v>9</v>
      </c>
      <c r="B181" s="136" t="s">
        <v>314</v>
      </c>
      <c r="C181" s="133" t="s">
        <v>315</v>
      </c>
      <c r="D181" s="23">
        <v>430</v>
      </c>
      <c r="E181" s="23"/>
      <c r="F181" s="23"/>
      <c r="G181" s="56">
        <f t="shared" si="36"/>
        <v>430</v>
      </c>
      <c r="H181" s="23">
        <f t="shared" si="39"/>
        <v>54</v>
      </c>
      <c r="I181" s="23"/>
      <c r="J181" s="23">
        <f t="shared" si="40"/>
        <v>54</v>
      </c>
      <c r="K181" s="23"/>
      <c r="L181" s="24"/>
    </row>
    <row r="182" spans="1:15" s="140" customFormat="1" ht="26.25" customHeight="1" x14ac:dyDescent="0.25">
      <c r="A182" s="130">
        <f t="shared" si="41"/>
        <v>10</v>
      </c>
      <c r="B182" s="136" t="s">
        <v>191</v>
      </c>
      <c r="C182" s="133" t="s">
        <v>109</v>
      </c>
      <c r="D182" s="23">
        <v>430</v>
      </c>
      <c r="E182" s="23"/>
      <c r="F182" s="23"/>
      <c r="G182" s="56">
        <f t="shared" si="36"/>
        <v>430</v>
      </c>
      <c r="H182" s="23">
        <f>ROUND(160/2.98,0)</f>
        <v>54</v>
      </c>
      <c r="I182" s="23"/>
      <c r="J182" s="23">
        <f t="shared" si="40"/>
        <v>54</v>
      </c>
      <c r="K182" s="23"/>
      <c r="L182" s="76"/>
    </row>
    <row r="183" spans="1:15" ht="27.75" customHeight="1" x14ac:dyDescent="0.25">
      <c r="A183" s="130">
        <f t="shared" si="41"/>
        <v>11</v>
      </c>
      <c r="B183" s="169" t="s">
        <v>367</v>
      </c>
      <c r="C183" s="146" t="s">
        <v>80</v>
      </c>
      <c r="D183" s="170">
        <v>430</v>
      </c>
      <c r="E183" s="22"/>
      <c r="F183" s="28"/>
      <c r="G183" s="333">
        <f>D183-F183</f>
        <v>430</v>
      </c>
      <c r="H183" s="23">
        <f>ROUND(160/2.98,0)</f>
        <v>54</v>
      </c>
      <c r="I183" s="98"/>
      <c r="J183" s="23">
        <f>ROUND(H183-I183,1)</f>
        <v>54</v>
      </c>
      <c r="K183" s="23"/>
      <c r="L183" s="155"/>
    </row>
    <row r="184" spans="1:15" ht="30" customHeight="1" x14ac:dyDescent="0.25">
      <c r="A184" s="130">
        <f t="shared" si="41"/>
        <v>12</v>
      </c>
      <c r="B184" s="169" t="s">
        <v>368</v>
      </c>
      <c r="C184" s="146" t="s">
        <v>131</v>
      </c>
      <c r="D184" s="334">
        <v>430</v>
      </c>
      <c r="E184" s="150"/>
      <c r="F184" s="150"/>
      <c r="G184" s="334">
        <f t="shared" ref="G184" si="42">D184-F184</f>
        <v>430</v>
      </c>
      <c r="H184" s="23">
        <f>ROUND(160/2.98,0)</f>
        <v>54</v>
      </c>
      <c r="I184" s="150"/>
      <c r="J184" s="23">
        <f t="shared" ref="J184" si="43">ROUND(H184-I184,1)</f>
        <v>54</v>
      </c>
      <c r="K184" s="151"/>
      <c r="L184" s="171"/>
    </row>
    <row r="185" spans="1:15" s="16" customFormat="1" ht="23.25" customHeight="1" x14ac:dyDescent="0.25">
      <c r="A185" s="141" t="s">
        <v>331</v>
      </c>
      <c r="B185" s="102" t="s">
        <v>318</v>
      </c>
      <c r="C185" s="103"/>
      <c r="D185" s="14"/>
      <c r="E185" s="14"/>
      <c r="F185" s="14"/>
      <c r="G185" s="14"/>
      <c r="H185" s="14"/>
      <c r="I185" s="14"/>
      <c r="J185" s="14"/>
      <c r="K185" s="14"/>
      <c r="L185" s="15"/>
    </row>
    <row r="186" spans="1:15" s="27" customFormat="1" ht="28.5" customHeight="1" x14ac:dyDescent="0.25">
      <c r="A186" s="17">
        <v>1</v>
      </c>
      <c r="B186" s="105" t="s">
        <v>87</v>
      </c>
      <c r="C186" s="133" t="s">
        <v>319</v>
      </c>
      <c r="D186" s="23">
        <v>430</v>
      </c>
      <c r="E186" s="23">
        <f>D186*0.3</f>
        <v>129</v>
      </c>
      <c r="F186" s="23"/>
      <c r="G186" s="56">
        <f>D186-F186</f>
        <v>430</v>
      </c>
      <c r="H186" s="23">
        <f t="shared" ref="H186:H210" si="44">ROUND(160/2.98,0)</f>
        <v>54</v>
      </c>
      <c r="I186" s="23"/>
      <c r="J186" s="23">
        <f>ROUND(H186-I186,1)</f>
        <v>54</v>
      </c>
      <c r="K186" s="23"/>
      <c r="L186" s="24" t="s">
        <v>21</v>
      </c>
    </row>
    <row r="187" spans="1:15" s="27" customFormat="1" ht="24.95" customHeight="1" x14ac:dyDescent="0.25">
      <c r="A187" s="17">
        <f>A186+1</f>
        <v>2</v>
      </c>
      <c r="B187" s="105" t="s">
        <v>322</v>
      </c>
      <c r="C187" s="133" t="s">
        <v>323</v>
      </c>
      <c r="D187" s="23">
        <v>430</v>
      </c>
      <c r="E187" s="23"/>
      <c r="F187" s="23"/>
      <c r="G187" s="56">
        <f t="shared" ref="G187:G205" si="45">D187-F187</f>
        <v>430</v>
      </c>
      <c r="H187" s="23">
        <f>ROUND(160/2.98,0)</f>
        <v>54</v>
      </c>
      <c r="I187" s="23"/>
      <c r="J187" s="23">
        <f t="shared" si="37"/>
        <v>54</v>
      </c>
      <c r="K187" s="23"/>
      <c r="L187" s="35"/>
    </row>
    <row r="188" spans="1:15" s="6" customFormat="1" ht="24.95" customHeight="1" x14ac:dyDescent="0.25">
      <c r="A188" s="17">
        <f t="shared" ref="A188:A193" si="46">A187+1</f>
        <v>3</v>
      </c>
      <c r="B188" s="105" t="s">
        <v>324</v>
      </c>
      <c r="C188" s="133" t="s">
        <v>325</v>
      </c>
      <c r="D188" s="23">
        <v>430</v>
      </c>
      <c r="E188" s="23"/>
      <c r="F188" s="23"/>
      <c r="G188" s="56">
        <f t="shared" si="45"/>
        <v>430</v>
      </c>
      <c r="H188" s="23">
        <f t="shared" si="44"/>
        <v>54</v>
      </c>
      <c r="I188" s="23"/>
      <c r="J188" s="23">
        <f t="shared" si="37"/>
        <v>54</v>
      </c>
      <c r="K188" s="23"/>
      <c r="L188" s="24"/>
    </row>
    <row r="189" spans="1:15" s="6" customFormat="1" ht="24.95" customHeight="1" x14ac:dyDescent="0.25">
      <c r="A189" s="17">
        <f t="shared" si="46"/>
        <v>4</v>
      </c>
      <c r="B189" s="105" t="s">
        <v>19</v>
      </c>
      <c r="C189" s="133" t="s">
        <v>62</v>
      </c>
      <c r="D189" s="23">
        <v>430</v>
      </c>
      <c r="E189" s="23"/>
      <c r="F189" s="20"/>
      <c r="G189" s="56">
        <f t="shared" si="45"/>
        <v>430</v>
      </c>
      <c r="H189" s="23">
        <f t="shared" si="44"/>
        <v>54</v>
      </c>
      <c r="I189" s="23"/>
      <c r="J189" s="23">
        <f t="shared" si="37"/>
        <v>54</v>
      </c>
      <c r="K189" s="23"/>
      <c r="L189" s="24"/>
    </row>
    <row r="190" spans="1:15" s="27" customFormat="1" ht="24.95" customHeight="1" x14ac:dyDescent="0.25">
      <c r="A190" s="17">
        <f t="shared" si="46"/>
        <v>5</v>
      </c>
      <c r="B190" s="105" t="s">
        <v>326</v>
      </c>
      <c r="C190" s="133" t="s">
        <v>327</v>
      </c>
      <c r="D190" s="23">
        <v>430</v>
      </c>
      <c r="E190" s="23"/>
      <c r="F190" s="23"/>
      <c r="G190" s="56">
        <f t="shared" si="45"/>
        <v>430</v>
      </c>
      <c r="H190" s="23">
        <f t="shared" si="44"/>
        <v>54</v>
      </c>
      <c r="I190" s="23"/>
      <c r="J190" s="23">
        <f t="shared" si="37"/>
        <v>54</v>
      </c>
      <c r="K190" s="23"/>
      <c r="L190" s="24"/>
    </row>
    <row r="191" spans="1:15" s="27" customFormat="1" ht="24.95" customHeight="1" x14ac:dyDescent="0.25">
      <c r="A191" s="17">
        <f t="shared" si="46"/>
        <v>6</v>
      </c>
      <c r="B191" s="105" t="s">
        <v>328</v>
      </c>
      <c r="C191" s="133" t="s">
        <v>82</v>
      </c>
      <c r="D191" s="23">
        <v>430</v>
      </c>
      <c r="E191" s="20"/>
      <c r="F191" s="98"/>
      <c r="G191" s="333">
        <f t="shared" si="45"/>
        <v>430</v>
      </c>
      <c r="H191" s="23">
        <f t="shared" si="44"/>
        <v>54</v>
      </c>
      <c r="I191" s="23"/>
      <c r="J191" s="23">
        <f t="shared" si="37"/>
        <v>54</v>
      </c>
      <c r="K191" s="23"/>
      <c r="L191" s="65"/>
      <c r="M191" s="142"/>
    </row>
    <row r="192" spans="1:15" s="27" customFormat="1" ht="24.95" customHeight="1" x14ac:dyDescent="0.25">
      <c r="A192" s="17">
        <f t="shared" si="46"/>
        <v>7</v>
      </c>
      <c r="B192" s="105" t="s">
        <v>329</v>
      </c>
      <c r="C192" s="133" t="s">
        <v>82</v>
      </c>
      <c r="D192" s="23">
        <v>430</v>
      </c>
      <c r="E192" s="23"/>
      <c r="F192" s="23"/>
      <c r="G192" s="56">
        <f t="shared" si="45"/>
        <v>430</v>
      </c>
      <c r="H192" s="23">
        <f t="shared" si="44"/>
        <v>54</v>
      </c>
      <c r="I192" s="23"/>
      <c r="J192" s="23">
        <f t="shared" si="37"/>
        <v>54</v>
      </c>
      <c r="K192" s="23"/>
      <c r="L192" s="35"/>
    </row>
    <row r="193" spans="1:13" s="27" customFormat="1" ht="24.95" customHeight="1" x14ac:dyDescent="0.25">
      <c r="A193" s="17">
        <f t="shared" si="46"/>
        <v>8</v>
      </c>
      <c r="B193" s="105" t="s">
        <v>81</v>
      </c>
      <c r="C193" s="133" t="s">
        <v>330</v>
      </c>
      <c r="D193" s="23">
        <v>430</v>
      </c>
      <c r="E193" s="23"/>
      <c r="F193" s="23"/>
      <c r="G193" s="56">
        <f t="shared" si="45"/>
        <v>430</v>
      </c>
      <c r="H193" s="23">
        <f t="shared" si="44"/>
        <v>54</v>
      </c>
      <c r="I193" s="23"/>
      <c r="J193" s="23">
        <f t="shared" si="37"/>
        <v>54</v>
      </c>
      <c r="K193" s="23"/>
      <c r="L193" s="35"/>
    </row>
    <row r="194" spans="1:13" s="16" customFormat="1" ht="20.100000000000001" customHeight="1" x14ac:dyDescent="0.25">
      <c r="A194" s="11" t="s">
        <v>363</v>
      </c>
      <c r="B194" s="143" t="s">
        <v>332</v>
      </c>
      <c r="C194" s="103"/>
      <c r="D194" s="14"/>
      <c r="E194" s="14"/>
      <c r="F194" s="14"/>
      <c r="G194" s="345"/>
      <c r="H194" s="14"/>
      <c r="I194" s="14"/>
      <c r="J194" s="14"/>
      <c r="K194" s="14"/>
      <c r="L194" s="15"/>
    </row>
    <row r="195" spans="1:13" s="27" customFormat="1" ht="28.5" customHeight="1" x14ac:dyDescent="0.25">
      <c r="A195" s="130">
        <v>1</v>
      </c>
      <c r="B195" s="144" t="s">
        <v>485</v>
      </c>
      <c r="C195" s="135" t="s">
        <v>299</v>
      </c>
      <c r="D195" s="44">
        <v>430</v>
      </c>
      <c r="E195" s="44">
        <f>430*0.3</f>
        <v>129</v>
      </c>
      <c r="F195" s="23"/>
      <c r="G195" s="56">
        <f t="shared" si="45"/>
        <v>430</v>
      </c>
      <c r="H195" s="44">
        <f>ROUND(160/2.98,0)</f>
        <v>54</v>
      </c>
      <c r="I195" s="23"/>
      <c r="J195" s="23">
        <f t="shared" si="37"/>
        <v>54</v>
      </c>
      <c r="K195" s="23"/>
      <c r="L195" s="34" t="s">
        <v>21</v>
      </c>
    </row>
    <row r="196" spans="1:13" s="27" customFormat="1" ht="27.75" customHeight="1" x14ac:dyDescent="0.25">
      <c r="A196" s="130">
        <f>A195+1</f>
        <v>2</v>
      </c>
      <c r="B196" s="144" t="s">
        <v>334</v>
      </c>
      <c r="C196" s="135" t="s">
        <v>335</v>
      </c>
      <c r="D196" s="23">
        <v>430</v>
      </c>
      <c r="E196" s="44">
        <f>D196*0.2</f>
        <v>86</v>
      </c>
      <c r="F196" s="23"/>
      <c r="G196" s="56">
        <f>D196-F196</f>
        <v>430</v>
      </c>
      <c r="H196" s="23">
        <f t="shared" ref="H196:H214" si="47">ROUND(160/2.98,0)</f>
        <v>54</v>
      </c>
      <c r="I196" s="23"/>
      <c r="J196" s="23">
        <f>ROUND(H196-I196,1)</f>
        <v>54</v>
      </c>
      <c r="K196" s="23"/>
      <c r="L196" s="24" t="s">
        <v>24</v>
      </c>
      <c r="M196" s="142"/>
    </row>
    <row r="197" spans="1:13" s="27" customFormat="1" ht="24.95" customHeight="1" x14ac:dyDescent="0.25">
      <c r="A197" s="130">
        <f t="shared" ref="A197:A205" si="48">A196+1</f>
        <v>3</v>
      </c>
      <c r="B197" s="144" t="s">
        <v>340</v>
      </c>
      <c r="C197" s="135" t="s">
        <v>325</v>
      </c>
      <c r="D197" s="23">
        <v>430</v>
      </c>
      <c r="E197" s="23"/>
      <c r="F197" s="23"/>
      <c r="G197" s="56">
        <f t="shared" si="45"/>
        <v>430</v>
      </c>
      <c r="H197" s="23">
        <f t="shared" si="47"/>
        <v>54</v>
      </c>
      <c r="I197" s="23"/>
      <c r="J197" s="23">
        <f t="shared" si="37"/>
        <v>54</v>
      </c>
      <c r="K197" s="23"/>
      <c r="L197" s="35"/>
      <c r="M197" s="142"/>
    </row>
    <row r="198" spans="1:13" s="27" customFormat="1" ht="24.95" customHeight="1" x14ac:dyDescent="0.25">
      <c r="A198" s="130">
        <f t="shared" si="48"/>
        <v>4</v>
      </c>
      <c r="B198" s="144" t="s">
        <v>341</v>
      </c>
      <c r="C198" s="135" t="s">
        <v>82</v>
      </c>
      <c r="D198" s="23">
        <v>430</v>
      </c>
      <c r="E198" s="23"/>
      <c r="F198" s="23"/>
      <c r="G198" s="56">
        <f t="shared" si="45"/>
        <v>430</v>
      </c>
      <c r="H198" s="23">
        <f t="shared" si="47"/>
        <v>54</v>
      </c>
      <c r="I198" s="23"/>
      <c r="J198" s="23">
        <f t="shared" si="37"/>
        <v>54</v>
      </c>
      <c r="K198" s="23"/>
      <c r="L198" s="54"/>
    </row>
    <row r="199" spans="1:13" s="27" customFormat="1" ht="24.95" customHeight="1" x14ac:dyDescent="0.25">
      <c r="A199" s="130">
        <f t="shared" si="48"/>
        <v>5</v>
      </c>
      <c r="B199" s="144" t="s">
        <v>344</v>
      </c>
      <c r="C199" s="135" t="s">
        <v>321</v>
      </c>
      <c r="D199" s="23">
        <v>430</v>
      </c>
      <c r="E199" s="23">
        <v>22</v>
      </c>
      <c r="F199" s="23"/>
      <c r="G199" s="56">
        <f t="shared" si="45"/>
        <v>430</v>
      </c>
      <c r="H199" s="23">
        <f t="shared" si="47"/>
        <v>54</v>
      </c>
      <c r="I199" s="23"/>
      <c r="J199" s="23">
        <f t="shared" si="37"/>
        <v>54</v>
      </c>
      <c r="K199" s="23"/>
      <c r="L199" s="37" t="s">
        <v>70</v>
      </c>
    </row>
    <row r="200" spans="1:13" s="27" customFormat="1" ht="24.95" customHeight="1" x14ac:dyDescent="0.25">
      <c r="A200" s="130">
        <f t="shared" si="48"/>
        <v>6</v>
      </c>
      <c r="B200" s="144" t="s">
        <v>345</v>
      </c>
      <c r="C200" s="135" t="s">
        <v>346</v>
      </c>
      <c r="D200" s="23">
        <v>430</v>
      </c>
      <c r="E200" s="23"/>
      <c r="F200" s="23"/>
      <c r="G200" s="56">
        <f t="shared" si="45"/>
        <v>430</v>
      </c>
      <c r="H200" s="23">
        <f t="shared" si="47"/>
        <v>54</v>
      </c>
      <c r="I200" s="23"/>
      <c r="J200" s="23">
        <f t="shared" si="37"/>
        <v>54</v>
      </c>
      <c r="K200" s="23"/>
      <c r="L200" s="35"/>
    </row>
    <row r="201" spans="1:13" s="58" customFormat="1" ht="24.95" customHeight="1" x14ac:dyDescent="0.25">
      <c r="A201" s="130">
        <f t="shared" si="48"/>
        <v>7</v>
      </c>
      <c r="B201" s="144" t="s">
        <v>349</v>
      </c>
      <c r="C201" s="135" t="s">
        <v>145</v>
      </c>
      <c r="D201" s="44">
        <v>430</v>
      </c>
      <c r="E201" s="23"/>
      <c r="F201" s="98"/>
      <c r="G201" s="333">
        <f t="shared" si="45"/>
        <v>430</v>
      </c>
      <c r="H201" s="23">
        <f t="shared" si="47"/>
        <v>54</v>
      </c>
      <c r="I201" s="23"/>
      <c r="J201" s="23">
        <f t="shared" si="37"/>
        <v>54</v>
      </c>
      <c r="K201" s="23"/>
      <c r="L201" s="24"/>
      <c r="M201" s="101"/>
    </row>
    <row r="202" spans="1:13" s="58" customFormat="1" ht="30" customHeight="1" x14ac:dyDescent="0.25">
      <c r="A202" s="130">
        <f t="shared" si="48"/>
        <v>8</v>
      </c>
      <c r="B202" s="144" t="s">
        <v>350</v>
      </c>
      <c r="C202" s="135" t="s">
        <v>330</v>
      </c>
      <c r="D202" s="44">
        <v>430</v>
      </c>
      <c r="E202" s="23"/>
      <c r="F202" s="28"/>
      <c r="G202" s="333">
        <f t="shared" si="45"/>
        <v>430</v>
      </c>
      <c r="H202" s="23">
        <f t="shared" si="47"/>
        <v>54</v>
      </c>
      <c r="I202" s="149"/>
      <c r="J202" s="23">
        <f t="shared" si="37"/>
        <v>54</v>
      </c>
      <c r="K202" s="23"/>
      <c r="L202" s="73"/>
      <c r="M202" s="101"/>
    </row>
    <row r="203" spans="1:13" s="58" customFormat="1" ht="27" customHeight="1" x14ac:dyDescent="0.25">
      <c r="A203" s="130">
        <f t="shared" si="48"/>
        <v>9</v>
      </c>
      <c r="B203" s="145" t="s">
        <v>359</v>
      </c>
      <c r="C203" s="146" t="s">
        <v>311</v>
      </c>
      <c r="D203" s="156">
        <v>430</v>
      </c>
      <c r="E203" s="157"/>
      <c r="F203" s="158"/>
      <c r="G203" s="56">
        <f t="shared" si="45"/>
        <v>430</v>
      </c>
      <c r="H203" s="44">
        <f t="shared" ref="H203:H211" si="49">ROUND(160/2.98,0)</f>
        <v>54</v>
      </c>
      <c r="I203" s="158"/>
      <c r="J203" s="23">
        <f t="shared" si="37"/>
        <v>54</v>
      </c>
      <c r="K203" s="157"/>
      <c r="L203" s="208"/>
    </row>
    <row r="204" spans="1:13" s="58" customFormat="1" ht="27" customHeight="1" x14ac:dyDescent="0.25">
      <c r="A204" s="130">
        <f t="shared" si="48"/>
        <v>10</v>
      </c>
      <c r="B204" s="145" t="s">
        <v>479</v>
      </c>
      <c r="C204" s="146" t="s">
        <v>480</v>
      </c>
      <c r="D204" s="156">
        <v>430</v>
      </c>
      <c r="E204" s="157"/>
      <c r="F204" s="158"/>
      <c r="G204" s="56">
        <f t="shared" si="45"/>
        <v>430</v>
      </c>
      <c r="H204" s="44">
        <f>ROUND(160/2.98,0)</f>
        <v>54</v>
      </c>
      <c r="I204" s="158"/>
      <c r="J204" s="23">
        <f t="shared" si="37"/>
        <v>54</v>
      </c>
      <c r="K204" s="157"/>
      <c r="L204" s="208"/>
    </row>
    <row r="205" spans="1:13" s="58" customFormat="1" ht="27" customHeight="1" x14ac:dyDescent="0.25">
      <c r="A205" s="130">
        <f t="shared" si="48"/>
        <v>11</v>
      </c>
      <c r="B205" s="337" t="s">
        <v>477</v>
      </c>
      <c r="C205" s="64" t="s">
        <v>478</v>
      </c>
      <c r="D205" s="156">
        <v>430</v>
      </c>
      <c r="E205" s="157"/>
      <c r="F205" s="158"/>
      <c r="G205" s="56">
        <f t="shared" si="45"/>
        <v>430</v>
      </c>
      <c r="H205" s="44">
        <f>ROUND(160/2.98,0)</f>
        <v>54</v>
      </c>
      <c r="I205" s="158"/>
      <c r="J205" s="23">
        <f t="shared" si="37"/>
        <v>54</v>
      </c>
      <c r="K205" s="157"/>
      <c r="L205" s="208"/>
    </row>
    <row r="206" spans="1:13" s="58" customFormat="1" ht="27" customHeight="1" x14ac:dyDescent="0.25">
      <c r="A206" s="130">
        <v>12</v>
      </c>
      <c r="B206" s="337" t="s">
        <v>641</v>
      </c>
      <c r="C206" s="64" t="s">
        <v>57</v>
      </c>
      <c r="D206" s="156">
        <f>430*40/44</f>
        <v>390.90909090909093</v>
      </c>
      <c r="E206" s="157"/>
      <c r="F206" s="158"/>
      <c r="G206" s="56">
        <f t="shared" ref="G206" si="50">D206-F206</f>
        <v>390.90909090909093</v>
      </c>
      <c r="H206" s="20">
        <f>ROUND(160/2.98,0)*40/44</f>
        <v>49.090909090909093</v>
      </c>
      <c r="I206" s="158"/>
      <c r="J206" s="23">
        <f t="shared" ref="J206" si="51">ROUND(H206-I206,1)</f>
        <v>49.1</v>
      </c>
      <c r="K206" s="157"/>
      <c r="L206" s="208" t="s">
        <v>642</v>
      </c>
    </row>
    <row r="207" spans="1:13" s="166" customFormat="1" ht="24.75" customHeight="1" x14ac:dyDescent="0.25">
      <c r="A207" s="161" t="s">
        <v>470</v>
      </c>
      <c r="B207" s="162" t="s">
        <v>630</v>
      </c>
      <c r="C207" s="163"/>
      <c r="D207" s="164"/>
      <c r="E207" s="164"/>
      <c r="F207" s="164"/>
      <c r="G207" s="164"/>
      <c r="H207" s="164"/>
      <c r="I207" s="164"/>
      <c r="J207" s="164"/>
      <c r="K207" s="164"/>
      <c r="L207" s="165"/>
    </row>
    <row r="208" spans="1:13" s="94" customFormat="1" ht="61.5" customHeight="1" x14ac:dyDescent="0.25">
      <c r="A208" s="17">
        <v>1</v>
      </c>
      <c r="B208" s="145" t="s">
        <v>338</v>
      </c>
      <c r="C208" s="146" t="s">
        <v>270</v>
      </c>
      <c r="D208" s="44">
        <v>430</v>
      </c>
      <c r="E208" s="98">
        <f>(D208*0.15*13/44)+(D208*0.3*31/44)+22</f>
        <v>131.94318181818181</v>
      </c>
      <c r="F208" s="20"/>
      <c r="G208" s="56">
        <f>D208-F208</f>
        <v>430</v>
      </c>
      <c r="H208" s="23">
        <f>ROUND(160/2.98,0)</f>
        <v>54</v>
      </c>
      <c r="I208" s="20"/>
      <c r="J208" s="23">
        <f>ROUND(H208-I208,1)</f>
        <v>54</v>
      </c>
      <c r="K208" s="23"/>
      <c r="L208" s="76" t="s">
        <v>632</v>
      </c>
      <c r="M208" s="148"/>
    </row>
    <row r="209" spans="1:13" s="6" customFormat="1" ht="24.95" customHeight="1" x14ac:dyDescent="0.25">
      <c r="A209" s="130">
        <f>A208+1</f>
        <v>2</v>
      </c>
      <c r="B209" s="144" t="s">
        <v>337</v>
      </c>
      <c r="C209" s="135" t="s">
        <v>93</v>
      </c>
      <c r="D209" s="23">
        <v>430</v>
      </c>
      <c r="E209" s="20">
        <f>D209*0.15</f>
        <v>64.5</v>
      </c>
      <c r="F209" s="23"/>
      <c r="G209" s="56">
        <f t="shared" ref="G209" si="52">D209-F209</f>
        <v>430</v>
      </c>
      <c r="H209" s="23">
        <f t="shared" si="47"/>
        <v>54</v>
      </c>
      <c r="I209" s="23"/>
      <c r="J209" s="23">
        <f t="shared" ref="J209" si="53">ROUND(H209-I209,1)</f>
        <v>54</v>
      </c>
      <c r="K209" s="23"/>
      <c r="L209" s="24" t="s">
        <v>336</v>
      </c>
      <c r="M209" s="142"/>
    </row>
    <row r="210" spans="1:13" s="27" customFormat="1" ht="34.5" customHeight="1" x14ac:dyDescent="0.25">
      <c r="A210" s="130">
        <f t="shared" ref="A210:A214" si="54">A209+1</f>
        <v>3</v>
      </c>
      <c r="B210" s="105" t="s">
        <v>320</v>
      </c>
      <c r="C210" s="133" t="s">
        <v>321</v>
      </c>
      <c r="D210" s="23">
        <v>430</v>
      </c>
      <c r="E210" s="23">
        <f>ROUND(D210*0.15,1)</f>
        <v>64.5</v>
      </c>
      <c r="F210" s="23"/>
      <c r="G210" s="56">
        <f>D210-F210</f>
        <v>430</v>
      </c>
      <c r="H210" s="23">
        <f t="shared" si="44"/>
        <v>54</v>
      </c>
      <c r="I210" s="23"/>
      <c r="J210" s="23">
        <f>ROUND(H210-I210,1)</f>
        <v>54</v>
      </c>
      <c r="K210" s="23"/>
      <c r="L210" s="34" t="s">
        <v>178</v>
      </c>
    </row>
    <row r="211" spans="1:13" s="58" customFormat="1" ht="27.75" customHeight="1" x14ac:dyDescent="0.25">
      <c r="A211" s="130">
        <f t="shared" si="54"/>
        <v>4</v>
      </c>
      <c r="B211" s="337" t="s">
        <v>361</v>
      </c>
      <c r="C211" s="64" t="s">
        <v>69</v>
      </c>
      <c r="D211" s="156">
        <v>430</v>
      </c>
      <c r="E211" s="157"/>
      <c r="F211" s="158"/>
      <c r="G211" s="56">
        <f>D211-F211</f>
        <v>430</v>
      </c>
      <c r="H211" s="44">
        <f t="shared" si="49"/>
        <v>54</v>
      </c>
      <c r="I211" s="158"/>
      <c r="J211" s="23">
        <f>ROUND(H211-I211,1)</f>
        <v>54</v>
      </c>
      <c r="K211" s="157"/>
      <c r="L211" s="155"/>
    </row>
    <row r="212" spans="1:13" s="94" customFormat="1" ht="28.5" customHeight="1" x14ac:dyDescent="0.25">
      <c r="A212" s="130">
        <f t="shared" si="54"/>
        <v>5</v>
      </c>
      <c r="B212" s="145" t="s">
        <v>351</v>
      </c>
      <c r="C212" s="146" t="s">
        <v>352</v>
      </c>
      <c r="D212" s="334">
        <v>430</v>
      </c>
      <c r="E212" s="151"/>
      <c r="F212" s="152"/>
      <c r="G212" s="333">
        <f>D212-F212</f>
        <v>430</v>
      </c>
      <c r="H212" s="23">
        <f t="shared" si="47"/>
        <v>54</v>
      </c>
      <c r="I212" s="150"/>
      <c r="J212" s="23">
        <f>ROUND(H212-I212,1)</f>
        <v>54</v>
      </c>
      <c r="K212" s="23"/>
      <c r="L212" s="154"/>
      <c r="M212" s="148"/>
    </row>
    <row r="213" spans="1:13" s="94" customFormat="1" ht="30" customHeight="1" x14ac:dyDescent="0.25">
      <c r="A213" s="130">
        <f t="shared" si="54"/>
        <v>6</v>
      </c>
      <c r="B213" s="145" t="s">
        <v>356</v>
      </c>
      <c r="C213" s="146" t="s">
        <v>357</v>
      </c>
      <c r="D213" s="197"/>
      <c r="E213" s="99"/>
      <c r="F213" s="98"/>
      <c r="G213" s="338"/>
      <c r="H213" s="44"/>
      <c r="I213" s="20"/>
      <c r="J213" s="23"/>
      <c r="K213" s="23"/>
      <c r="L213" s="208" t="s">
        <v>631</v>
      </c>
      <c r="M213" s="148"/>
    </row>
    <row r="214" spans="1:13" s="27" customFormat="1" ht="24.95" customHeight="1" x14ac:dyDescent="0.25">
      <c r="A214" s="130">
        <f t="shared" si="54"/>
        <v>7</v>
      </c>
      <c r="B214" s="144" t="s">
        <v>342</v>
      </c>
      <c r="C214" s="135" t="s">
        <v>343</v>
      </c>
      <c r="D214" s="44">
        <v>430</v>
      </c>
      <c r="E214" s="23"/>
      <c r="F214" s="23"/>
      <c r="G214" s="56">
        <f>D214-F214</f>
        <v>430</v>
      </c>
      <c r="H214" s="23">
        <f t="shared" si="47"/>
        <v>54</v>
      </c>
      <c r="I214" s="23"/>
      <c r="J214" s="23">
        <f>ROUND(H214-I214,1)</f>
        <v>54</v>
      </c>
      <c r="K214" s="23"/>
      <c r="L214" s="55"/>
    </row>
    <row r="215" spans="1:13" x14ac:dyDescent="0.25">
      <c r="G215" s="173"/>
    </row>
    <row r="216" spans="1:13" x14ac:dyDescent="0.25">
      <c r="G216" s="173"/>
      <c r="H216" s="318" t="s">
        <v>633</v>
      </c>
      <c r="I216" s="318"/>
      <c r="J216" s="318"/>
      <c r="K216" s="318"/>
      <c r="L216" s="318"/>
    </row>
    <row r="217" spans="1:13" x14ac:dyDescent="0.25">
      <c r="B217" s="319" t="s">
        <v>497</v>
      </c>
      <c r="C217" s="319"/>
      <c r="G217" s="173"/>
      <c r="H217" s="319" t="s">
        <v>498</v>
      </c>
      <c r="I217" s="319"/>
      <c r="J217" s="319"/>
      <c r="K217" s="319"/>
      <c r="L217" s="319"/>
    </row>
    <row r="218" spans="1:13" x14ac:dyDescent="0.25">
      <c r="G218" s="173"/>
    </row>
  </sheetData>
  <autoFilter ref="B8:L207">
    <filterColumn colId="0" showButton="0"/>
    <filterColumn colId="6" showButton="0"/>
    <filterColumn colId="7" showButton="0"/>
    <filterColumn colId="8" showButton="0"/>
  </autoFilter>
  <mergeCells count="22">
    <mergeCell ref="A5:L5"/>
    <mergeCell ref="A1:D1"/>
    <mergeCell ref="G1:K1"/>
    <mergeCell ref="A2:D2"/>
    <mergeCell ref="G2:K2"/>
    <mergeCell ref="A3:D3"/>
    <mergeCell ref="A6:L6"/>
    <mergeCell ref="A8:A9"/>
    <mergeCell ref="B8:C9"/>
    <mergeCell ref="D8:D9"/>
    <mergeCell ref="E8:E9"/>
    <mergeCell ref="F8:F9"/>
    <mergeCell ref="G8:G9"/>
    <mergeCell ref="H8:K8"/>
    <mergeCell ref="L8:L9"/>
    <mergeCell ref="H216:L216"/>
    <mergeCell ref="B217:C217"/>
    <mergeCell ref="H217:L217"/>
    <mergeCell ref="N117:O117"/>
    <mergeCell ref="B32:C32"/>
    <mergeCell ref="M175:N175"/>
    <mergeCell ref="N119:P119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32"/>
  <sheetViews>
    <sheetView zoomScaleNormal="100" workbookViewId="0">
      <selection activeCell="J30" sqref="J30"/>
    </sheetView>
  </sheetViews>
  <sheetFormatPr defaultRowHeight="16.5" x14ac:dyDescent="0.25"/>
  <cols>
    <col min="1" max="1" width="5" style="4" customWidth="1"/>
    <col min="2" max="2" width="17.85546875" style="4" customWidth="1"/>
    <col min="3" max="3" width="8.28515625" style="172" customWidth="1"/>
    <col min="4" max="4" width="22" style="4" customWidth="1"/>
    <col min="5" max="5" width="24.5703125" style="4" customWidth="1"/>
    <col min="6" max="6" width="12.28515625" style="4" customWidth="1"/>
    <col min="7" max="7" width="25.42578125" style="174" customWidth="1"/>
    <col min="8" max="8" width="13.42578125" style="4" customWidth="1"/>
    <col min="9" max="9" width="28.140625" style="4" customWidth="1"/>
    <col min="10" max="10" width="20.140625" style="4" customWidth="1"/>
    <col min="11" max="11" width="30.140625" style="4" customWidth="1"/>
    <col min="12" max="12" width="15.7109375" style="4" bestFit="1" customWidth="1"/>
    <col min="13" max="13" width="11.42578125" style="4" customWidth="1"/>
    <col min="14" max="14" width="11" style="4" customWidth="1"/>
    <col min="15" max="15" width="14.85546875" style="4" bestFit="1" customWidth="1"/>
    <col min="16" max="16" width="9.5703125" style="4" bestFit="1" customWidth="1"/>
    <col min="17" max="16384" width="9.140625" style="4"/>
  </cols>
  <sheetData>
    <row r="1" spans="1:12" s="2" customFormat="1" ht="15.75" customHeight="1" x14ac:dyDescent="0.25">
      <c r="A1" s="305" t="s">
        <v>0</v>
      </c>
      <c r="B1" s="305"/>
      <c r="C1" s="305"/>
      <c r="D1" s="305"/>
      <c r="E1" s="306" t="s">
        <v>1</v>
      </c>
      <c r="F1" s="306"/>
      <c r="G1" s="306"/>
      <c r="H1" s="233"/>
      <c r="I1" s="233"/>
    </row>
    <row r="2" spans="1:12" s="2" customFormat="1" ht="16.5" customHeight="1" x14ac:dyDescent="0.25">
      <c r="A2" s="306" t="s">
        <v>2</v>
      </c>
      <c r="B2" s="306"/>
      <c r="C2" s="306"/>
      <c r="D2" s="306"/>
      <c r="E2" s="323" t="s">
        <v>3</v>
      </c>
      <c r="F2" s="323"/>
      <c r="G2" s="323"/>
      <c r="H2" s="233"/>
      <c r="I2" s="233"/>
    </row>
    <row r="3" spans="1:12" s="2" customFormat="1" ht="16.5" customHeight="1" x14ac:dyDescent="0.25">
      <c r="A3" s="306" t="s">
        <v>4</v>
      </c>
      <c r="B3" s="306"/>
      <c r="C3" s="306"/>
      <c r="D3" s="306"/>
      <c r="E3" s="1"/>
      <c r="F3" s="231"/>
      <c r="G3" s="1"/>
    </row>
    <row r="4" spans="1:12" x14ac:dyDescent="0.25">
      <c r="A4" s="3"/>
      <c r="B4" s="3"/>
      <c r="C4" s="3"/>
      <c r="D4" s="3"/>
      <c r="E4" s="3"/>
      <c r="F4" s="234"/>
      <c r="G4" s="1"/>
    </row>
    <row r="5" spans="1:12" s="5" customFormat="1" ht="20.25" x14ac:dyDescent="0.25">
      <c r="A5" s="304" t="s">
        <v>369</v>
      </c>
      <c r="B5" s="304"/>
      <c r="C5" s="304"/>
      <c r="D5" s="304"/>
      <c r="E5" s="304"/>
      <c r="F5" s="304"/>
      <c r="G5" s="304"/>
    </row>
    <row r="6" spans="1:12" s="5" customFormat="1" ht="19.5" customHeight="1" x14ac:dyDescent="0.25">
      <c r="A6" s="304" t="s">
        <v>613</v>
      </c>
      <c r="B6" s="304"/>
      <c r="C6" s="304"/>
      <c r="D6" s="304"/>
      <c r="E6" s="304"/>
      <c r="F6" s="304"/>
      <c r="G6" s="304"/>
    </row>
    <row r="7" spans="1:12" s="5" customFormat="1" ht="19.5" customHeight="1" x14ac:dyDescent="0.25">
      <c r="A7" s="6"/>
      <c r="B7" s="7"/>
      <c r="C7" s="8"/>
      <c r="D7" s="6"/>
      <c r="E7" s="6"/>
      <c r="F7" s="6"/>
      <c r="G7" s="9"/>
    </row>
    <row r="8" spans="1:12" s="5" customFormat="1" ht="66.75" customHeight="1" x14ac:dyDescent="0.25">
      <c r="A8" s="230" t="s">
        <v>508</v>
      </c>
      <c r="B8" s="326" t="s">
        <v>6</v>
      </c>
      <c r="C8" s="327"/>
      <c r="D8" s="230" t="s">
        <v>370</v>
      </c>
      <c r="E8" s="230" t="s">
        <v>371</v>
      </c>
      <c r="F8" s="230" t="s">
        <v>618</v>
      </c>
      <c r="G8" s="230" t="s">
        <v>12</v>
      </c>
    </row>
    <row r="9" spans="1:12" s="27" customFormat="1" ht="36" customHeight="1" x14ac:dyDescent="0.25">
      <c r="A9" s="17">
        <v>1</v>
      </c>
      <c r="B9" s="18" t="s">
        <v>372</v>
      </c>
      <c r="C9" s="19" t="s">
        <v>373</v>
      </c>
      <c r="D9" s="20" t="s">
        <v>374</v>
      </c>
      <c r="E9" s="20"/>
      <c r="F9" s="328">
        <v>20</v>
      </c>
      <c r="G9" s="24"/>
      <c r="H9" s="25"/>
      <c r="I9" s="26"/>
      <c r="J9" s="26"/>
      <c r="K9" s="26"/>
      <c r="L9" s="26"/>
    </row>
    <row r="10" spans="1:12" s="27" customFormat="1" ht="36" customHeight="1" x14ac:dyDescent="0.25">
      <c r="A10" s="17">
        <f>A9+1</f>
        <v>2</v>
      </c>
      <c r="B10" s="18" t="s">
        <v>375</v>
      </c>
      <c r="C10" s="19" t="s">
        <v>376</v>
      </c>
      <c r="D10" s="23" t="s">
        <v>377</v>
      </c>
      <c r="E10" s="23"/>
      <c r="F10" s="170">
        <v>30</v>
      </c>
      <c r="G10" s="29"/>
      <c r="H10" s="30"/>
      <c r="I10" s="26"/>
      <c r="J10" s="26"/>
      <c r="K10" s="26"/>
      <c r="L10" s="26"/>
    </row>
    <row r="11" spans="1:12" s="27" customFormat="1" ht="49.5" customHeight="1" x14ac:dyDescent="0.3">
      <c r="A11" s="17">
        <f t="shared" ref="A11:A23" si="0">A10+1</f>
        <v>3</v>
      </c>
      <c r="B11" s="18" t="s">
        <v>378</v>
      </c>
      <c r="C11" s="19" t="s">
        <v>270</v>
      </c>
      <c r="D11" s="23" t="s">
        <v>377</v>
      </c>
      <c r="E11" s="23"/>
      <c r="F11" s="22">
        <v>30</v>
      </c>
      <c r="G11" s="24" t="s">
        <v>617</v>
      </c>
      <c r="I11" s="31"/>
      <c r="J11" s="31"/>
      <c r="K11" s="32"/>
      <c r="L11" s="31"/>
    </row>
    <row r="12" spans="1:12" s="27" customFormat="1" ht="49.5" customHeight="1" x14ac:dyDescent="0.3">
      <c r="A12" s="17">
        <f t="shared" si="0"/>
        <v>4</v>
      </c>
      <c r="B12" s="18" t="s">
        <v>379</v>
      </c>
      <c r="C12" s="19" t="s">
        <v>380</v>
      </c>
      <c r="D12" s="23" t="s">
        <v>381</v>
      </c>
      <c r="E12" s="23" t="s">
        <v>382</v>
      </c>
      <c r="F12" s="22">
        <v>45</v>
      </c>
      <c r="G12" s="24" t="s">
        <v>617</v>
      </c>
      <c r="I12" s="31"/>
      <c r="J12" s="31"/>
      <c r="K12" s="32"/>
      <c r="L12" s="31"/>
    </row>
    <row r="13" spans="1:12" s="27" customFormat="1" ht="36" customHeight="1" x14ac:dyDescent="0.3">
      <c r="A13" s="17">
        <f t="shared" si="0"/>
        <v>5</v>
      </c>
      <c r="B13" s="18" t="s">
        <v>384</v>
      </c>
      <c r="C13" s="19" t="s">
        <v>385</v>
      </c>
      <c r="D13" s="23" t="s">
        <v>386</v>
      </c>
      <c r="E13" s="23" t="s">
        <v>382</v>
      </c>
      <c r="F13" s="170">
        <v>60</v>
      </c>
      <c r="G13" s="24"/>
      <c r="I13" s="31"/>
      <c r="J13" s="31"/>
      <c r="K13" s="31"/>
      <c r="L13" s="31"/>
    </row>
    <row r="14" spans="1:12" s="27" customFormat="1" ht="36" customHeight="1" x14ac:dyDescent="0.25">
      <c r="A14" s="17">
        <f t="shared" si="0"/>
        <v>6</v>
      </c>
      <c r="B14" s="18" t="s">
        <v>193</v>
      </c>
      <c r="C14" s="19" t="s">
        <v>257</v>
      </c>
      <c r="D14" s="23" t="s">
        <v>383</v>
      </c>
      <c r="E14" s="23" t="s">
        <v>387</v>
      </c>
      <c r="F14" s="22">
        <v>45</v>
      </c>
      <c r="G14" s="35"/>
    </row>
    <row r="15" spans="1:12" s="27" customFormat="1" ht="47.25" customHeight="1" x14ac:dyDescent="0.25">
      <c r="A15" s="17">
        <f t="shared" si="0"/>
        <v>7</v>
      </c>
      <c r="B15" s="18" t="s">
        <v>220</v>
      </c>
      <c r="C15" s="19" t="s">
        <v>221</v>
      </c>
      <c r="D15" s="23" t="s">
        <v>386</v>
      </c>
      <c r="E15" s="23" t="s">
        <v>387</v>
      </c>
      <c r="F15" s="170">
        <v>60</v>
      </c>
      <c r="G15" s="24" t="s">
        <v>617</v>
      </c>
    </row>
    <row r="16" spans="1:12" s="27" customFormat="1" ht="37.5" customHeight="1" x14ac:dyDescent="0.25">
      <c r="A16" s="17">
        <f t="shared" si="0"/>
        <v>8</v>
      </c>
      <c r="B16" s="18" t="s">
        <v>388</v>
      </c>
      <c r="C16" s="19" t="s">
        <v>389</v>
      </c>
      <c r="D16" s="23" t="s">
        <v>383</v>
      </c>
      <c r="E16" s="23" t="s">
        <v>616</v>
      </c>
      <c r="F16" s="22">
        <v>45</v>
      </c>
      <c r="G16" s="35"/>
    </row>
    <row r="17" spans="1:11" s="27" customFormat="1" ht="37.5" customHeight="1" x14ac:dyDescent="0.25">
      <c r="A17" s="17">
        <f t="shared" si="0"/>
        <v>9</v>
      </c>
      <c r="B17" s="18" t="s">
        <v>333</v>
      </c>
      <c r="C17" s="19" t="s">
        <v>216</v>
      </c>
      <c r="D17" s="23" t="s">
        <v>383</v>
      </c>
      <c r="E17" s="23" t="s">
        <v>391</v>
      </c>
      <c r="F17" s="170">
        <v>45</v>
      </c>
      <c r="G17" s="24"/>
    </row>
    <row r="18" spans="1:11" s="27" customFormat="1" ht="36" customHeight="1" x14ac:dyDescent="0.25">
      <c r="A18" s="17">
        <f t="shared" si="0"/>
        <v>10</v>
      </c>
      <c r="B18" s="18" t="s">
        <v>392</v>
      </c>
      <c r="C18" s="19" t="s">
        <v>393</v>
      </c>
      <c r="D18" s="23" t="s">
        <v>383</v>
      </c>
      <c r="E18" s="23" t="s">
        <v>394</v>
      </c>
      <c r="F18" s="22">
        <v>45</v>
      </c>
      <c r="G18" s="35"/>
    </row>
    <row r="19" spans="1:11" s="27" customFormat="1" ht="36" customHeight="1" x14ac:dyDescent="0.25">
      <c r="A19" s="17">
        <f t="shared" si="0"/>
        <v>11</v>
      </c>
      <c r="B19" s="18" t="s">
        <v>128</v>
      </c>
      <c r="C19" s="19" t="s">
        <v>187</v>
      </c>
      <c r="D19" s="23" t="s">
        <v>386</v>
      </c>
      <c r="E19" s="23" t="s">
        <v>394</v>
      </c>
      <c r="F19" s="22">
        <v>60</v>
      </c>
      <c r="G19" s="35"/>
    </row>
    <row r="20" spans="1:11" s="27" customFormat="1" ht="36" customHeight="1" x14ac:dyDescent="0.25">
      <c r="A20" s="17">
        <f t="shared" si="0"/>
        <v>12</v>
      </c>
      <c r="B20" s="18" t="s">
        <v>395</v>
      </c>
      <c r="C20" s="19" t="s">
        <v>194</v>
      </c>
      <c r="D20" s="23" t="s">
        <v>396</v>
      </c>
      <c r="E20" s="23" t="s">
        <v>394</v>
      </c>
      <c r="F20" s="22">
        <v>70</v>
      </c>
      <c r="G20" s="35"/>
    </row>
    <row r="21" spans="1:11" s="27" customFormat="1" ht="36" customHeight="1" x14ac:dyDescent="0.25">
      <c r="A21" s="17">
        <f t="shared" si="0"/>
        <v>13</v>
      </c>
      <c r="B21" s="18" t="s">
        <v>265</v>
      </c>
      <c r="C21" s="19" t="s">
        <v>398</v>
      </c>
      <c r="D21" s="23" t="s">
        <v>399</v>
      </c>
      <c r="E21" s="23" t="s">
        <v>615</v>
      </c>
      <c r="F21" s="329">
        <v>45</v>
      </c>
      <c r="G21" s="37"/>
    </row>
    <row r="22" spans="1:11" s="27" customFormat="1" ht="36" customHeight="1" x14ac:dyDescent="0.25">
      <c r="A22" s="17">
        <f t="shared" si="0"/>
        <v>14</v>
      </c>
      <c r="B22" s="18" t="s">
        <v>390</v>
      </c>
      <c r="C22" s="19" t="s">
        <v>167</v>
      </c>
      <c r="D22" s="23" t="s">
        <v>614</v>
      </c>
      <c r="E22" s="23" t="s">
        <v>615</v>
      </c>
      <c r="F22" s="170">
        <f>(70*4/44)+(60*40/44)</f>
        <v>60.909090909090907</v>
      </c>
      <c r="G22" s="330" t="s">
        <v>524</v>
      </c>
    </row>
    <row r="23" spans="1:11" s="27" customFormat="1" ht="36" customHeight="1" x14ac:dyDescent="0.25">
      <c r="A23" s="17">
        <f t="shared" si="0"/>
        <v>15</v>
      </c>
      <c r="B23" s="18" t="s">
        <v>123</v>
      </c>
      <c r="C23" s="19" t="s">
        <v>124</v>
      </c>
      <c r="D23" s="22" t="s">
        <v>468</v>
      </c>
      <c r="E23" s="22" t="s">
        <v>397</v>
      </c>
      <c r="F23" s="170">
        <v>45</v>
      </c>
      <c r="G23" s="34"/>
      <c r="I23" s="198"/>
    </row>
    <row r="24" spans="1:11" x14ac:dyDescent="0.25">
      <c r="G24" s="175"/>
    </row>
    <row r="25" spans="1:11" ht="18.75" x14ac:dyDescent="0.25">
      <c r="B25" s="235"/>
      <c r="C25" s="236"/>
      <c r="D25" s="235"/>
      <c r="E25" s="235"/>
      <c r="F25" s="324"/>
      <c r="G25" s="324"/>
    </row>
    <row r="26" spans="1:11" ht="24" customHeight="1" x14ac:dyDescent="0.25">
      <c r="B26" s="325" t="s">
        <v>619</v>
      </c>
      <c r="C26" s="325"/>
      <c r="D26" s="325"/>
      <c r="E26" s="235"/>
      <c r="F26" s="325"/>
      <c r="G26" s="325"/>
      <c r="H26" s="232"/>
      <c r="I26" s="232"/>
      <c r="J26" s="232"/>
      <c r="K26" s="232"/>
    </row>
    <row r="32" spans="1:11" x14ac:dyDescent="0.25">
      <c r="B32" s="322"/>
      <c r="C32" s="322"/>
      <c r="D32" s="322"/>
      <c r="E32" s="177"/>
      <c r="G32" s="176"/>
    </row>
  </sheetData>
  <autoFilter ref="B8:G23">
    <filterColumn colId="0" showButton="0"/>
  </autoFilter>
  <mergeCells count="12">
    <mergeCell ref="B32:D32"/>
    <mergeCell ref="A1:D1"/>
    <mergeCell ref="A2:D2"/>
    <mergeCell ref="A3:D3"/>
    <mergeCell ref="A5:G5"/>
    <mergeCell ref="A6:G6"/>
    <mergeCell ref="E1:G1"/>
    <mergeCell ref="E2:G2"/>
    <mergeCell ref="F25:G25"/>
    <mergeCell ref="F26:G26"/>
    <mergeCell ref="B26:D26"/>
    <mergeCell ref="B8:C8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34"/>
  <sheetViews>
    <sheetView zoomScaleNormal="100" workbookViewId="0">
      <selection activeCell="F32" sqref="F32"/>
    </sheetView>
  </sheetViews>
  <sheetFormatPr defaultRowHeight="16.5" x14ac:dyDescent="0.25"/>
  <cols>
    <col min="1" max="1" width="5" style="4" customWidth="1"/>
    <col min="2" max="2" width="22.7109375" style="4" customWidth="1"/>
    <col min="3" max="3" width="9.140625" style="172" customWidth="1"/>
    <col min="4" max="11" width="9.42578125" style="4" customWidth="1"/>
    <col min="12" max="12" width="22.42578125" style="174" customWidth="1"/>
    <col min="13" max="13" width="28.140625" style="4" customWidth="1"/>
    <col min="14" max="14" width="20.140625" style="4" customWidth="1"/>
    <col min="15" max="15" width="30.140625" style="4" customWidth="1"/>
    <col min="16" max="16" width="15.7109375" style="4" bestFit="1" customWidth="1"/>
    <col min="17" max="17" width="11.42578125" style="4" customWidth="1"/>
    <col min="18" max="18" width="11" style="4" customWidth="1"/>
    <col min="19" max="19" width="14.85546875" style="4" bestFit="1" customWidth="1"/>
    <col min="20" max="20" width="9.5703125" style="4" bestFit="1" customWidth="1"/>
    <col min="21" max="16384" width="9.140625" style="4"/>
  </cols>
  <sheetData>
    <row r="1" spans="1:16" s="2" customFormat="1" ht="15.75" x14ac:dyDescent="0.25">
      <c r="A1" s="305" t="s">
        <v>0</v>
      </c>
      <c r="B1" s="305"/>
      <c r="C1" s="305"/>
      <c r="D1" s="305"/>
      <c r="E1" s="228"/>
      <c r="F1" s="228"/>
      <c r="G1" s="306" t="s">
        <v>1</v>
      </c>
      <c r="H1" s="306"/>
      <c r="I1" s="306"/>
      <c r="J1" s="306"/>
      <c r="K1" s="306"/>
      <c r="L1" s="228"/>
    </row>
    <row r="2" spans="1:16" s="2" customFormat="1" ht="16.5" customHeight="1" x14ac:dyDescent="0.25">
      <c r="A2" s="306" t="s">
        <v>2</v>
      </c>
      <c r="B2" s="306"/>
      <c r="C2" s="306"/>
      <c r="D2" s="306"/>
      <c r="E2" s="228"/>
      <c r="F2" s="228"/>
      <c r="G2" s="306" t="s">
        <v>3</v>
      </c>
      <c r="H2" s="306"/>
      <c r="I2" s="306"/>
      <c r="J2" s="306"/>
      <c r="K2" s="306"/>
      <c r="L2" s="228"/>
    </row>
    <row r="3" spans="1:16" s="2" customFormat="1" ht="16.5" customHeight="1" x14ac:dyDescent="0.25">
      <c r="A3" s="306" t="s">
        <v>4</v>
      </c>
      <c r="B3" s="306"/>
      <c r="C3" s="306"/>
      <c r="D3" s="306"/>
      <c r="E3" s="228"/>
      <c r="F3" s="228"/>
      <c r="G3" s="228"/>
      <c r="H3" s="228"/>
      <c r="I3" s="228"/>
      <c r="J3" s="228"/>
      <c r="K3" s="228"/>
      <c r="L3" s="228"/>
    </row>
    <row r="4" spans="1:16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228"/>
    </row>
    <row r="5" spans="1:16" s="5" customFormat="1" ht="20.25" x14ac:dyDescent="0.25">
      <c r="A5" s="304" t="s">
        <v>552</v>
      </c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</row>
    <row r="6" spans="1:16" s="5" customFormat="1" ht="19.5" customHeight="1" x14ac:dyDescent="0.25">
      <c r="A6" s="304" t="s">
        <v>499</v>
      </c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</row>
    <row r="7" spans="1:16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6" s="5" customFormat="1" ht="18" customHeight="1" x14ac:dyDescent="0.25">
      <c r="A8" s="287" t="s">
        <v>5</v>
      </c>
      <c r="B8" s="289" t="s">
        <v>6</v>
      </c>
      <c r="C8" s="290"/>
      <c r="D8" s="293" t="s">
        <v>7</v>
      </c>
      <c r="E8" s="293" t="s">
        <v>8</v>
      </c>
      <c r="F8" s="293" t="s">
        <v>9</v>
      </c>
      <c r="G8" s="293" t="s">
        <v>10</v>
      </c>
      <c r="H8" s="295" t="s">
        <v>11</v>
      </c>
      <c r="I8" s="296"/>
      <c r="J8" s="296"/>
      <c r="K8" s="297"/>
      <c r="L8" s="298" t="s">
        <v>12</v>
      </c>
    </row>
    <row r="9" spans="1:16" s="5" customFormat="1" ht="54" customHeight="1" x14ac:dyDescent="0.25">
      <c r="A9" s="288"/>
      <c r="B9" s="291"/>
      <c r="C9" s="292"/>
      <c r="D9" s="294"/>
      <c r="E9" s="294"/>
      <c r="F9" s="294"/>
      <c r="G9" s="294"/>
      <c r="H9" s="10" t="s">
        <v>13</v>
      </c>
      <c r="I9" s="10" t="s">
        <v>14</v>
      </c>
      <c r="J9" s="10" t="s">
        <v>15</v>
      </c>
      <c r="K9" s="10" t="s">
        <v>16</v>
      </c>
      <c r="L9" s="299"/>
    </row>
    <row r="10" spans="1:16" s="27" customFormat="1" ht="24.95" customHeight="1" x14ac:dyDescent="0.25">
      <c r="A10" s="17">
        <v>1</v>
      </c>
      <c r="B10" s="18" t="s">
        <v>19</v>
      </c>
      <c r="C10" s="19" t="s">
        <v>20</v>
      </c>
      <c r="D10" s="44">
        <v>430</v>
      </c>
      <c r="E10" s="21">
        <f>D10*0.3</f>
        <v>129</v>
      </c>
      <c r="F10" s="22"/>
      <c r="G10" s="23">
        <f>ROUND(D10-F10,1)</f>
        <v>430</v>
      </c>
      <c r="H10" s="23">
        <f>ROUND(160/2.98,0)</f>
        <v>54</v>
      </c>
      <c r="I10" s="20"/>
      <c r="J10" s="23">
        <f>ROUND(H10-I10,1)</f>
        <v>54</v>
      </c>
      <c r="K10" s="23"/>
      <c r="L10" s="24" t="s">
        <v>21</v>
      </c>
      <c r="M10" s="26"/>
      <c r="N10" s="26"/>
      <c r="O10" s="26"/>
      <c r="P10" s="26"/>
    </row>
    <row r="11" spans="1:16" s="27" customFormat="1" ht="24.95" customHeight="1" x14ac:dyDescent="0.25">
      <c r="A11" s="17">
        <f>A10+1</f>
        <v>2</v>
      </c>
      <c r="B11" s="18" t="s">
        <v>22</v>
      </c>
      <c r="C11" s="19" t="s">
        <v>23</v>
      </c>
      <c r="D11" s="23">
        <v>629</v>
      </c>
      <c r="E11" s="28">
        <f>D11*0.2</f>
        <v>125.80000000000001</v>
      </c>
      <c r="F11" s="28"/>
      <c r="G11" s="23">
        <f t="shared" ref="G11:G30" si="0">ROUND(D11-F11,1)</f>
        <v>629</v>
      </c>
      <c r="H11" s="23">
        <f>ROUND(120/2.35,0)</f>
        <v>51</v>
      </c>
      <c r="I11" s="20"/>
      <c r="J11" s="23">
        <f t="shared" ref="J11:J30" si="1">ROUND(H11-I11,1)</f>
        <v>51</v>
      </c>
      <c r="K11" s="20"/>
      <c r="L11" s="29" t="s">
        <v>24</v>
      </c>
      <c r="M11" s="26"/>
      <c r="N11" s="26"/>
      <c r="O11" s="26"/>
      <c r="P11" s="26"/>
    </row>
    <row r="12" spans="1:16" s="27" customFormat="1" ht="24.95" customHeight="1" x14ac:dyDescent="0.3">
      <c r="A12" s="17">
        <f t="shared" ref="A12:A30" si="2">A11+1</f>
        <v>3</v>
      </c>
      <c r="B12" s="18" t="s">
        <v>32</v>
      </c>
      <c r="C12" s="19" t="s">
        <v>33</v>
      </c>
      <c r="D12" s="23">
        <v>629</v>
      </c>
      <c r="E12" s="23"/>
      <c r="F12" s="23"/>
      <c r="G12" s="23">
        <f t="shared" si="0"/>
        <v>629</v>
      </c>
      <c r="H12" s="23">
        <f>ROUND(120/2.35,0)</f>
        <v>51</v>
      </c>
      <c r="I12" s="23"/>
      <c r="J12" s="23">
        <f t="shared" si="1"/>
        <v>51</v>
      </c>
      <c r="K12" s="23"/>
      <c r="L12" s="35"/>
      <c r="M12" s="31"/>
      <c r="N12" s="31"/>
      <c r="O12" s="31"/>
      <c r="P12" s="31"/>
    </row>
    <row r="13" spans="1:16" s="27" customFormat="1" ht="24.95" customHeight="1" x14ac:dyDescent="0.3">
      <c r="A13" s="17">
        <f t="shared" si="2"/>
        <v>4</v>
      </c>
      <c r="B13" s="18" t="s">
        <v>34</v>
      </c>
      <c r="C13" s="19" t="s">
        <v>35</v>
      </c>
      <c r="D13" s="23">
        <v>629</v>
      </c>
      <c r="E13" s="23"/>
      <c r="F13" s="23"/>
      <c r="G13" s="23">
        <f t="shared" si="0"/>
        <v>629</v>
      </c>
      <c r="H13" s="23">
        <f t="shared" ref="H13:H23" si="3">ROUND(120/2.35,0)</f>
        <v>51</v>
      </c>
      <c r="I13" s="23"/>
      <c r="J13" s="23">
        <f t="shared" si="1"/>
        <v>51</v>
      </c>
      <c r="K13" s="23"/>
      <c r="L13" s="35"/>
      <c r="M13" s="31"/>
      <c r="N13" s="31"/>
      <c r="O13" s="31"/>
      <c r="P13" s="31"/>
    </row>
    <row r="14" spans="1:16" s="27" customFormat="1" ht="50.25" customHeight="1" x14ac:dyDescent="0.3">
      <c r="A14" s="17">
        <f t="shared" si="2"/>
        <v>5</v>
      </c>
      <c r="B14" s="18" t="s">
        <v>36</v>
      </c>
      <c r="C14" s="19" t="s">
        <v>37</v>
      </c>
      <c r="D14" s="23">
        <v>629</v>
      </c>
      <c r="E14" s="23"/>
      <c r="F14" s="98">
        <f>(629*3)/(37*5)</f>
        <v>10.199999999999999</v>
      </c>
      <c r="G14" s="23">
        <f t="shared" si="0"/>
        <v>618.79999999999995</v>
      </c>
      <c r="H14" s="23">
        <f t="shared" si="3"/>
        <v>51</v>
      </c>
      <c r="I14" s="23"/>
      <c r="J14" s="23">
        <f t="shared" si="1"/>
        <v>51</v>
      </c>
      <c r="K14" s="23"/>
      <c r="L14" s="71" t="s">
        <v>558</v>
      </c>
      <c r="M14" s="78"/>
      <c r="N14" s="36"/>
      <c r="O14" s="36"/>
      <c r="P14" s="36"/>
    </row>
    <row r="15" spans="1:16" s="27" customFormat="1" ht="46.5" customHeight="1" x14ac:dyDescent="0.25">
      <c r="A15" s="17">
        <f t="shared" si="2"/>
        <v>6</v>
      </c>
      <c r="B15" s="18" t="s">
        <v>40</v>
      </c>
      <c r="C15" s="19" t="s">
        <v>41</v>
      </c>
      <c r="D15" s="23">
        <v>629</v>
      </c>
      <c r="E15" s="23"/>
      <c r="F15" s="98"/>
      <c r="G15" s="23">
        <f t="shared" si="0"/>
        <v>629</v>
      </c>
      <c r="H15" s="23">
        <f t="shared" si="3"/>
        <v>51</v>
      </c>
      <c r="I15" s="23"/>
      <c r="J15" s="23">
        <f t="shared" si="1"/>
        <v>51</v>
      </c>
      <c r="K15" s="23"/>
      <c r="L15" s="206"/>
    </row>
    <row r="16" spans="1:16" s="27" customFormat="1" ht="24.95" customHeight="1" x14ac:dyDescent="0.25">
      <c r="A16" s="17">
        <f t="shared" si="2"/>
        <v>7</v>
      </c>
      <c r="B16" s="18" t="s">
        <v>42</v>
      </c>
      <c r="C16" s="19" t="s">
        <v>43</v>
      </c>
      <c r="D16" s="23">
        <v>629</v>
      </c>
      <c r="E16" s="23"/>
      <c r="F16" s="23"/>
      <c r="G16" s="23">
        <f t="shared" si="0"/>
        <v>629</v>
      </c>
      <c r="H16" s="23">
        <f t="shared" si="3"/>
        <v>51</v>
      </c>
      <c r="I16" s="23"/>
      <c r="J16" s="23">
        <f t="shared" si="1"/>
        <v>51</v>
      </c>
      <c r="K16" s="23"/>
      <c r="L16" s="35"/>
    </row>
    <row r="17" spans="1:16" s="27" customFormat="1" ht="24.95" customHeight="1" x14ac:dyDescent="0.3">
      <c r="A17" s="17">
        <f t="shared" si="2"/>
        <v>8</v>
      </c>
      <c r="B17" s="18" t="s">
        <v>31</v>
      </c>
      <c r="C17" s="19" t="s">
        <v>23</v>
      </c>
      <c r="D17" s="23">
        <v>629</v>
      </c>
      <c r="E17" s="22"/>
      <c r="F17" s="22"/>
      <c r="G17" s="23">
        <f>ROUND(D17-F17,1)</f>
        <v>629</v>
      </c>
      <c r="H17" s="23">
        <f>ROUND(120/2.35,0)</f>
        <v>51</v>
      </c>
      <c r="I17" s="20"/>
      <c r="J17" s="23">
        <f>ROUND(H17-I17,1)</f>
        <v>51</v>
      </c>
      <c r="K17" s="23"/>
      <c r="L17" s="24"/>
      <c r="M17" s="31"/>
      <c r="N17" s="31"/>
      <c r="O17" s="32"/>
      <c r="P17" s="31"/>
    </row>
    <row r="18" spans="1:16" s="27" customFormat="1" ht="24.95" customHeight="1" x14ac:dyDescent="0.25">
      <c r="A18" s="17">
        <f t="shared" si="2"/>
        <v>9</v>
      </c>
      <c r="B18" s="18" t="s">
        <v>32</v>
      </c>
      <c r="C18" s="19" t="s">
        <v>44</v>
      </c>
      <c r="D18" s="23">
        <v>629</v>
      </c>
      <c r="E18" s="23"/>
      <c r="F18" s="23"/>
      <c r="G18" s="23">
        <f t="shared" si="0"/>
        <v>629</v>
      </c>
      <c r="H18" s="23">
        <f t="shared" si="3"/>
        <v>51</v>
      </c>
      <c r="I18" s="23"/>
      <c r="J18" s="23">
        <f t="shared" si="1"/>
        <v>51</v>
      </c>
      <c r="K18" s="23"/>
      <c r="L18" s="35"/>
    </row>
    <row r="19" spans="1:16" s="27" customFormat="1" ht="24.95" customHeight="1" x14ac:dyDescent="0.25">
      <c r="A19" s="17">
        <f t="shared" si="2"/>
        <v>10</v>
      </c>
      <c r="B19" s="18" t="s">
        <v>45</v>
      </c>
      <c r="C19" s="19" t="s">
        <v>46</v>
      </c>
      <c r="D19" s="23">
        <v>629</v>
      </c>
      <c r="E19" s="23"/>
      <c r="F19" s="23"/>
      <c r="G19" s="23">
        <f t="shared" si="0"/>
        <v>629</v>
      </c>
      <c r="H19" s="23">
        <f t="shared" si="3"/>
        <v>51</v>
      </c>
      <c r="I19" s="23"/>
      <c r="J19" s="23">
        <f t="shared" si="1"/>
        <v>51</v>
      </c>
      <c r="K19" s="23"/>
      <c r="L19" s="35"/>
    </row>
    <row r="20" spans="1:16" s="27" customFormat="1" ht="24.95" customHeight="1" x14ac:dyDescent="0.25">
      <c r="A20" s="17">
        <f t="shared" si="2"/>
        <v>11</v>
      </c>
      <c r="B20" s="18" t="s">
        <v>47</v>
      </c>
      <c r="C20" s="19" t="s">
        <v>48</v>
      </c>
      <c r="D20" s="23">
        <v>629</v>
      </c>
      <c r="E20" s="23"/>
      <c r="F20" s="23"/>
      <c r="G20" s="23">
        <f t="shared" si="0"/>
        <v>629</v>
      </c>
      <c r="H20" s="23">
        <f t="shared" si="3"/>
        <v>51</v>
      </c>
      <c r="I20" s="23"/>
      <c r="J20" s="23">
        <f t="shared" si="1"/>
        <v>51</v>
      </c>
      <c r="K20" s="23"/>
      <c r="L20" s="35"/>
    </row>
    <row r="21" spans="1:16" s="27" customFormat="1" ht="24.95" customHeight="1" x14ac:dyDescent="0.25">
      <c r="A21" s="17">
        <f t="shared" si="2"/>
        <v>12</v>
      </c>
      <c r="B21" s="18" t="s">
        <v>49</v>
      </c>
      <c r="C21" s="19" t="s">
        <v>50</v>
      </c>
      <c r="D21" s="23">
        <v>629</v>
      </c>
      <c r="E21" s="23"/>
      <c r="F21" s="23"/>
      <c r="G21" s="23">
        <f t="shared" si="0"/>
        <v>629</v>
      </c>
      <c r="H21" s="23">
        <f t="shared" si="3"/>
        <v>51</v>
      </c>
      <c r="I21" s="23"/>
      <c r="J21" s="23">
        <f t="shared" si="1"/>
        <v>51</v>
      </c>
      <c r="K21" s="23"/>
      <c r="L21" s="35"/>
    </row>
    <row r="22" spans="1:16" s="27" customFormat="1" ht="24.95" customHeight="1" x14ac:dyDescent="0.25">
      <c r="A22" s="17">
        <f t="shared" si="2"/>
        <v>13</v>
      </c>
      <c r="B22" s="18" t="s">
        <v>51</v>
      </c>
      <c r="C22" s="19" t="s">
        <v>52</v>
      </c>
      <c r="D22" s="23">
        <v>629</v>
      </c>
      <c r="E22" s="23"/>
      <c r="F22" s="23"/>
      <c r="G22" s="23">
        <f t="shared" si="0"/>
        <v>629</v>
      </c>
      <c r="H22" s="23">
        <f t="shared" si="3"/>
        <v>51</v>
      </c>
      <c r="I22" s="23"/>
      <c r="J22" s="23">
        <f t="shared" si="1"/>
        <v>51</v>
      </c>
      <c r="K22" s="23"/>
      <c r="L22" s="35"/>
    </row>
    <row r="23" spans="1:16" s="27" customFormat="1" ht="24.95" customHeight="1" x14ac:dyDescent="0.25">
      <c r="A23" s="17">
        <f t="shared" si="2"/>
        <v>14</v>
      </c>
      <c r="B23" s="18" t="s">
        <v>53</v>
      </c>
      <c r="C23" s="19" t="s">
        <v>29</v>
      </c>
      <c r="D23" s="23">
        <v>629</v>
      </c>
      <c r="E23" s="23"/>
      <c r="F23" s="23"/>
      <c r="G23" s="23">
        <f t="shared" si="0"/>
        <v>629</v>
      </c>
      <c r="H23" s="23">
        <f t="shared" si="3"/>
        <v>51</v>
      </c>
      <c r="I23" s="23"/>
      <c r="J23" s="23">
        <f t="shared" si="1"/>
        <v>51</v>
      </c>
      <c r="K23" s="23"/>
      <c r="L23" s="35"/>
    </row>
    <row r="24" spans="1:16" s="27" customFormat="1" ht="24.95" customHeight="1" x14ac:dyDescent="0.25">
      <c r="A24" s="17">
        <f t="shared" si="2"/>
        <v>15</v>
      </c>
      <c r="B24" s="33" t="s">
        <v>74</v>
      </c>
      <c r="C24" s="19" t="s">
        <v>75</v>
      </c>
      <c r="D24" s="23">
        <v>629</v>
      </c>
      <c r="E24" s="22"/>
      <c r="F24" s="22"/>
      <c r="G24" s="23">
        <f>ROUND(D24-F24,1)</f>
        <v>629</v>
      </c>
      <c r="H24" s="23">
        <f>ROUND(120/2.35,0)</f>
        <v>51</v>
      </c>
      <c r="I24" s="23"/>
      <c r="J24" s="23">
        <f>ROUND(H24-I24,1)</f>
        <v>51</v>
      </c>
      <c r="K24" s="23"/>
      <c r="L24" s="38"/>
    </row>
    <row r="25" spans="1:16" s="27" customFormat="1" ht="24.95" customHeight="1" x14ac:dyDescent="0.25">
      <c r="A25" s="17">
        <f t="shared" si="2"/>
        <v>16</v>
      </c>
      <c r="B25" s="40" t="s">
        <v>79</v>
      </c>
      <c r="C25" s="42" t="s">
        <v>80</v>
      </c>
      <c r="D25" s="23">
        <v>629</v>
      </c>
      <c r="E25" s="22"/>
      <c r="F25" s="22"/>
      <c r="G25" s="23">
        <f>ROUND(D25-F25,1)</f>
        <v>629</v>
      </c>
      <c r="H25" s="23">
        <f>ROUND(120/2.35,0)</f>
        <v>51</v>
      </c>
      <c r="I25" s="23"/>
      <c r="J25" s="23">
        <f>ROUND(H25-I25,1)</f>
        <v>51</v>
      </c>
      <c r="K25" s="23"/>
      <c r="L25" s="37"/>
      <c r="M25" s="227"/>
    </row>
    <row r="26" spans="1:16" s="27" customFormat="1" ht="24.95" customHeight="1" x14ac:dyDescent="0.3">
      <c r="A26" s="17">
        <f t="shared" si="2"/>
        <v>17</v>
      </c>
      <c r="B26" s="18" t="s">
        <v>25</v>
      </c>
      <c r="C26" s="19" t="s">
        <v>26</v>
      </c>
      <c r="D26" s="23">
        <v>450</v>
      </c>
      <c r="E26" s="22">
        <f>D26*0.15</f>
        <v>67.5</v>
      </c>
      <c r="F26" s="22"/>
      <c r="G26" s="23">
        <f>ROUND(D26-F26,1)</f>
        <v>450</v>
      </c>
      <c r="H26" s="23">
        <f t="shared" ref="H26:H30" si="4">ROUND(160/2.84,0)</f>
        <v>56</v>
      </c>
      <c r="I26" s="23"/>
      <c r="J26" s="23">
        <f>ROUND(H26-I26,1)</f>
        <v>56</v>
      </c>
      <c r="K26" s="23"/>
      <c r="L26" s="24" t="s">
        <v>27</v>
      </c>
      <c r="M26" s="31"/>
      <c r="N26" s="31"/>
      <c r="O26" s="32"/>
      <c r="P26" s="31"/>
    </row>
    <row r="27" spans="1:16" s="27" customFormat="1" ht="33" customHeight="1" x14ac:dyDescent="0.25">
      <c r="A27" s="17">
        <f t="shared" si="2"/>
        <v>18</v>
      </c>
      <c r="B27" s="18" t="s">
        <v>55</v>
      </c>
      <c r="C27" s="19" t="s">
        <v>26</v>
      </c>
      <c r="D27" s="23">
        <v>450</v>
      </c>
      <c r="E27" s="99">
        <v>22</v>
      </c>
      <c r="F27" s="23"/>
      <c r="G27" s="23">
        <f t="shared" si="0"/>
        <v>450</v>
      </c>
      <c r="H27" s="23">
        <f t="shared" si="4"/>
        <v>56</v>
      </c>
      <c r="I27" s="23"/>
      <c r="J27" s="23">
        <f t="shared" si="1"/>
        <v>56</v>
      </c>
      <c r="K27" s="23"/>
      <c r="L27" s="204" t="s">
        <v>553</v>
      </c>
    </row>
    <row r="28" spans="1:16" s="27" customFormat="1" ht="45" customHeight="1" x14ac:dyDescent="0.25">
      <c r="A28" s="17">
        <f t="shared" si="2"/>
        <v>19</v>
      </c>
      <c r="B28" s="18" t="s">
        <v>56</v>
      </c>
      <c r="C28" s="19" t="s">
        <v>57</v>
      </c>
      <c r="D28" s="23">
        <v>450</v>
      </c>
      <c r="E28" s="23">
        <f>D28*0.15*40/44</f>
        <v>61.363636363636367</v>
      </c>
      <c r="F28" s="23"/>
      <c r="G28" s="23">
        <f t="shared" si="0"/>
        <v>450</v>
      </c>
      <c r="H28" s="23">
        <f t="shared" si="4"/>
        <v>56</v>
      </c>
      <c r="I28" s="23"/>
      <c r="J28" s="23">
        <f>ROUND(H28-I28,1)</f>
        <v>56</v>
      </c>
      <c r="K28" s="23"/>
      <c r="L28" s="37" t="s">
        <v>596</v>
      </c>
    </row>
    <row r="29" spans="1:16" s="27" customFormat="1" ht="24.95" customHeight="1" x14ac:dyDescent="0.25">
      <c r="A29" s="17">
        <f t="shared" si="2"/>
        <v>20</v>
      </c>
      <c r="B29" s="18" t="s">
        <v>58</v>
      </c>
      <c r="C29" s="19" t="s">
        <v>59</v>
      </c>
      <c r="D29" s="23">
        <v>450</v>
      </c>
      <c r="E29" s="23"/>
      <c r="F29" s="23"/>
      <c r="G29" s="23">
        <f t="shared" si="0"/>
        <v>450</v>
      </c>
      <c r="H29" s="23">
        <f t="shared" si="4"/>
        <v>56</v>
      </c>
      <c r="I29" s="23"/>
      <c r="J29" s="23">
        <f t="shared" si="1"/>
        <v>56</v>
      </c>
      <c r="K29" s="23"/>
      <c r="L29" s="38"/>
    </row>
    <row r="30" spans="1:16" s="27" customFormat="1" ht="24.95" customHeight="1" x14ac:dyDescent="0.25">
      <c r="A30" s="17">
        <f t="shared" si="2"/>
        <v>21</v>
      </c>
      <c r="B30" s="40" t="s">
        <v>76</v>
      </c>
      <c r="C30" s="19" t="s">
        <v>77</v>
      </c>
      <c r="D30" s="23">
        <v>450</v>
      </c>
      <c r="E30" s="22">
        <v>22</v>
      </c>
      <c r="F30" s="22"/>
      <c r="G30" s="23">
        <f t="shared" si="0"/>
        <v>450</v>
      </c>
      <c r="H30" s="23">
        <f t="shared" si="4"/>
        <v>56</v>
      </c>
      <c r="I30" s="23"/>
      <c r="J30" s="23">
        <f t="shared" si="1"/>
        <v>56</v>
      </c>
      <c r="K30" s="23"/>
      <c r="L30" s="37" t="s">
        <v>78</v>
      </c>
      <c r="M30" s="227"/>
    </row>
    <row r="31" spans="1:16" x14ac:dyDescent="0.25">
      <c r="G31" s="173"/>
    </row>
    <row r="32" spans="1:16" x14ac:dyDescent="0.25">
      <c r="G32" s="173"/>
      <c r="H32" s="318" t="s">
        <v>633</v>
      </c>
      <c r="I32" s="318"/>
      <c r="J32" s="318"/>
      <c r="K32" s="318"/>
      <c r="L32" s="318"/>
    </row>
    <row r="33" spans="2:12" x14ac:dyDescent="0.25">
      <c r="B33" s="319" t="s">
        <v>497</v>
      </c>
      <c r="C33" s="319"/>
      <c r="G33" s="173"/>
      <c r="H33" s="319" t="s">
        <v>498</v>
      </c>
      <c r="I33" s="319"/>
      <c r="J33" s="319"/>
      <c r="K33" s="319"/>
      <c r="L33" s="319"/>
    </row>
    <row r="34" spans="2:12" x14ac:dyDescent="0.25">
      <c r="G34" s="173"/>
    </row>
  </sheetData>
  <autoFilter ref="B8:L30">
    <filterColumn colId="0" showButton="0"/>
    <filterColumn colId="6" showButton="0"/>
    <filterColumn colId="7" showButton="0"/>
    <filterColumn colId="8" showButton="0"/>
  </autoFilter>
  <mergeCells count="18">
    <mergeCell ref="A5:L5"/>
    <mergeCell ref="A1:D1"/>
    <mergeCell ref="G1:K1"/>
    <mergeCell ref="A2:D2"/>
    <mergeCell ref="G2:K2"/>
    <mergeCell ref="A3:D3"/>
    <mergeCell ref="H32:L32"/>
    <mergeCell ref="B33:C33"/>
    <mergeCell ref="H33:L33"/>
    <mergeCell ref="A6:L6"/>
    <mergeCell ref="A8:A9"/>
    <mergeCell ref="B8:C9"/>
    <mergeCell ref="D8:D9"/>
    <mergeCell ref="E8:E9"/>
    <mergeCell ref="F8:F9"/>
    <mergeCell ref="G8:G9"/>
    <mergeCell ref="H8:K8"/>
    <mergeCell ref="L8:L9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7"/>
  <sheetViews>
    <sheetView topLeftCell="A16" zoomScaleNormal="100" workbookViewId="0">
      <selection activeCell="O20" sqref="O20"/>
    </sheetView>
  </sheetViews>
  <sheetFormatPr defaultRowHeight="16.5" x14ac:dyDescent="0.25"/>
  <cols>
    <col min="1" max="1" width="5" style="4" customWidth="1"/>
    <col min="2" max="2" width="22.7109375" style="4" customWidth="1"/>
    <col min="3" max="3" width="9.140625" style="172" customWidth="1"/>
    <col min="4" max="11" width="9.42578125" style="4" customWidth="1"/>
    <col min="12" max="12" width="22.42578125" style="174" customWidth="1"/>
    <col min="13" max="13" width="28.140625" style="4" customWidth="1"/>
    <col min="14" max="14" width="20.140625" style="4" customWidth="1"/>
    <col min="15" max="15" width="30.140625" style="4" customWidth="1"/>
    <col min="16" max="16" width="15.7109375" style="4" bestFit="1" customWidth="1"/>
    <col min="17" max="17" width="11.42578125" style="4" customWidth="1"/>
    <col min="18" max="18" width="11" style="4" customWidth="1"/>
    <col min="19" max="19" width="14.85546875" style="4" bestFit="1" customWidth="1"/>
    <col min="20" max="20" width="9.5703125" style="4" bestFit="1" customWidth="1"/>
    <col min="21" max="16384" width="9.140625" style="4"/>
  </cols>
  <sheetData>
    <row r="1" spans="1:13" s="2" customFormat="1" ht="15.75" x14ac:dyDescent="0.25">
      <c r="A1" s="305" t="s">
        <v>0</v>
      </c>
      <c r="B1" s="305"/>
      <c r="C1" s="305"/>
      <c r="D1" s="305"/>
      <c r="E1" s="228"/>
      <c r="F1" s="228"/>
      <c r="G1" s="306" t="s">
        <v>1</v>
      </c>
      <c r="H1" s="306"/>
      <c r="I1" s="306"/>
      <c r="J1" s="306"/>
      <c r="K1" s="306"/>
      <c r="L1" s="228"/>
    </row>
    <row r="2" spans="1:13" s="2" customFormat="1" ht="16.5" customHeight="1" x14ac:dyDescent="0.25">
      <c r="A2" s="306" t="s">
        <v>2</v>
      </c>
      <c r="B2" s="306"/>
      <c r="C2" s="306"/>
      <c r="D2" s="306"/>
      <c r="E2" s="228"/>
      <c r="F2" s="228"/>
      <c r="G2" s="306" t="s">
        <v>3</v>
      </c>
      <c r="H2" s="306"/>
      <c r="I2" s="306"/>
      <c r="J2" s="306"/>
      <c r="K2" s="306"/>
      <c r="L2" s="228"/>
    </row>
    <row r="3" spans="1:13" s="2" customFormat="1" ht="16.5" customHeight="1" x14ac:dyDescent="0.25">
      <c r="A3" s="306" t="s">
        <v>4</v>
      </c>
      <c r="B3" s="306"/>
      <c r="C3" s="306"/>
      <c r="D3" s="306"/>
      <c r="E3" s="228"/>
      <c r="F3" s="228"/>
      <c r="G3" s="228"/>
      <c r="H3" s="228"/>
      <c r="I3" s="228"/>
      <c r="J3" s="228"/>
      <c r="K3" s="228"/>
      <c r="L3" s="228"/>
    </row>
    <row r="4" spans="1:13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228"/>
    </row>
    <row r="5" spans="1:13" s="5" customFormat="1" ht="20.25" x14ac:dyDescent="0.25">
      <c r="A5" s="304" t="s">
        <v>552</v>
      </c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</row>
    <row r="6" spans="1:13" s="5" customFormat="1" ht="19.5" customHeight="1" x14ac:dyDescent="0.25">
      <c r="A6" s="304" t="s">
        <v>500</v>
      </c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</row>
    <row r="7" spans="1:13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3" s="5" customFormat="1" ht="18" customHeight="1" x14ac:dyDescent="0.25">
      <c r="A8" s="287" t="s">
        <v>5</v>
      </c>
      <c r="B8" s="289" t="s">
        <v>6</v>
      </c>
      <c r="C8" s="290"/>
      <c r="D8" s="293" t="s">
        <v>7</v>
      </c>
      <c r="E8" s="293" t="s">
        <v>8</v>
      </c>
      <c r="F8" s="293" t="s">
        <v>9</v>
      </c>
      <c r="G8" s="293" t="s">
        <v>10</v>
      </c>
      <c r="H8" s="295" t="s">
        <v>11</v>
      </c>
      <c r="I8" s="296"/>
      <c r="J8" s="296"/>
      <c r="K8" s="297"/>
      <c r="L8" s="298" t="s">
        <v>12</v>
      </c>
    </row>
    <row r="9" spans="1:13" s="5" customFormat="1" ht="54" customHeight="1" x14ac:dyDescent="0.25">
      <c r="A9" s="288"/>
      <c r="B9" s="291"/>
      <c r="C9" s="292"/>
      <c r="D9" s="294"/>
      <c r="E9" s="294"/>
      <c r="F9" s="294"/>
      <c r="G9" s="294"/>
      <c r="H9" s="10" t="s">
        <v>13</v>
      </c>
      <c r="I9" s="10" t="s">
        <v>14</v>
      </c>
      <c r="J9" s="10" t="s">
        <v>15</v>
      </c>
      <c r="K9" s="10" t="s">
        <v>16</v>
      </c>
      <c r="L9" s="299"/>
    </row>
    <row r="10" spans="1:13" s="27" customFormat="1" ht="25.5" customHeight="1" x14ac:dyDescent="0.25">
      <c r="A10" s="17">
        <v>1</v>
      </c>
      <c r="B10" s="33" t="s">
        <v>28</v>
      </c>
      <c r="C10" s="19" t="s">
        <v>29</v>
      </c>
      <c r="D10" s="22">
        <v>430</v>
      </c>
      <c r="E10" s="20">
        <f>D10*0.3</f>
        <v>129</v>
      </c>
      <c r="F10" s="23"/>
      <c r="G10" s="23">
        <f t="shared" ref="G10:G23" si="0">ROUND(D10-F10,1)</f>
        <v>430</v>
      </c>
      <c r="H10" s="23">
        <f t="shared" ref="H10:H18" si="1">ROUND(160/2.98,0)</f>
        <v>54</v>
      </c>
      <c r="I10" s="23"/>
      <c r="J10" s="23">
        <f t="shared" ref="J10:J23" si="2">ROUND(H10-I10,1)</f>
        <v>54</v>
      </c>
      <c r="K10" s="23"/>
      <c r="L10" s="71" t="s">
        <v>21</v>
      </c>
    </row>
    <row r="11" spans="1:13" s="27" customFormat="1" ht="24.95" customHeight="1" x14ac:dyDescent="0.25">
      <c r="A11" s="17">
        <v>2</v>
      </c>
      <c r="B11" s="33" t="s">
        <v>22</v>
      </c>
      <c r="C11" s="19" t="s">
        <v>62</v>
      </c>
      <c r="D11" s="22">
        <v>430</v>
      </c>
      <c r="E11" s="22"/>
      <c r="F11" s="28"/>
      <c r="G11" s="23">
        <f t="shared" si="0"/>
        <v>430</v>
      </c>
      <c r="H11" s="23">
        <f t="shared" si="1"/>
        <v>54</v>
      </c>
      <c r="I11" s="23"/>
      <c r="J11" s="23">
        <f t="shared" si="2"/>
        <v>54</v>
      </c>
      <c r="K11" s="23"/>
      <c r="L11" s="34"/>
      <c r="M11" s="39"/>
    </row>
    <row r="12" spans="1:13" s="27" customFormat="1" ht="24.95" customHeight="1" x14ac:dyDescent="0.25">
      <c r="A12" s="17">
        <v>3</v>
      </c>
      <c r="B12" s="33" t="s">
        <v>63</v>
      </c>
      <c r="C12" s="19" t="s">
        <v>64</v>
      </c>
      <c r="D12" s="22">
        <v>430</v>
      </c>
      <c r="E12" s="22"/>
      <c r="F12" s="22"/>
      <c r="G12" s="23">
        <f t="shared" si="0"/>
        <v>430</v>
      </c>
      <c r="H12" s="23">
        <f t="shared" si="1"/>
        <v>54</v>
      </c>
      <c r="I12" s="23"/>
      <c r="J12" s="23">
        <f t="shared" si="2"/>
        <v>54</v>
      </c>
      <c r="K12" s="23"/>
      <c r="L12" s="34"/>
    </row>
    <row r="13" spans="1:13" s="27" customFormat="1" ht="24.95" customHeight="1" x14ac:dyDescent="0.25">
      <c r="A13" s="17">
        <v>4</v>
      </c>
      <c r="B13" s="33" t="s">
        <v>28</v>
      </c>
      <c r="C13" s="19" t="s">
        <v>65</v>
      </c>
      <c r="D13" s="22">
        <v>430</v>
      </c>
      <c r="E13" s="22"/>
      <c r="F13" s="22"/>
      <c r="G13" s="23">
        <f t="shared" si="0"/>
        <v>430</v>
      </c>
      <c r="H13" s="23">
        <f t="shared" si="1"/>
        <v>54</v>
      </c>
      <c r="I13" s="23"/>
      <c r="J13" s="23">
        <f t="shared" si="2"/>
        <v>54</v>
      </c>
      <c r="K13" s="23"/>
      <c r="L13" s="34"/>
    </row>
    <row r="14" spans="1:13" s="27" customFormat="1" ht="24.95" customHeight="1" x14ac:dyDescent="0.25">
      <c r="A14" s="17">
        <v>5</v>
      </c>
      <c r="B14" s="33" t="s">
        <v>66</v>
      </c>
      <c r="C14" s="19" t="s">
        <v>67</v>
      </c>
      <c r="D14" s="22">
        <v>430</v>
      </c>
      <c r="E14" s="22"/>
      <c r="F14" s="22"/>
      <c r="G14" s="23">
        <f t="shared" si="0"/>
        <v>430</v>
      </c>
      <c r="H14" s="23">
        <f t="shared" si="1"/>
        <v>54</v>
      </c>
      <c r="I14" s="23"/>
      <c r="J14" s="23">
        <f t="shared" si="2"/>
        <v>54</v>
      </c>
      <c r="K14" s="23"/>
      <c r="L14" s="34"/>
    </row>
    <row r="15" spans="1:13" s="27" customFormat="1" ht="24.95" customHeight="1" x14ac:dyDescent="0.25">
      <c r="A15" s="17">
        <v>6</v>
      </c>
      <c r="B15" s="18" t="s">
        <v>54</v>
      </c>
      <c r="C15" s="19" t="s">
        <v>48</v>
      </c>
      <c r="D15" s="22">
        <v>430</v>
      </c>
      <c r="E15" s="23"/>
      <c r="F15" s="23"/>
      <c r="G15" s="23">
        <f>ROUND(D15-F15,1)</f>
        <v>430</v>
      </c>
      <c r="H15" s="23">
        <f>ROUND(160/2.98,0)</f>
        <v>54</v>
      </c>
      <c r="I15" s="23"/>
      <c r="J15" s="23">
        <f>ROUND(H15-I15,1)</f>
        <v>54</v>
      </c>
      <c r="K15" s="23"/>
      <c r="L15" s="34"/>
    </row>
    <row r="16" spans="1:13" s="27" customFormat="1" ht="24.95" customHeight="1" x14ac:dyDescent="0.25">
      <c r="A16" s="17">
        <v>7</v>
      </c>
      <c r="B16" s="33" t="s">
        <v>68</v>
      </c>
      <c r="C16" s="19" t="s">
        <v>69</v>
      </c>
      <c r="D16" s="22">
        <v>430</v>
      </c>
      <c r="E16" s="22">
        <v>22</v>
      </c>
      <c r="F16" s="22"/>
      <c r="G16" s="23">
        <f t="shared" si="0"/>
        <v>430</v>
      </c>
      <c r="H16" s="23">
        <f t="shared" si="1"/>
        <v>54</v>
      </c>
      <c r="I16" s="23"/>
      <c r="J16" s="23">
        <f t="shared" si="2"/>
        <v>54</v>
      </c>
      <c r="K16" s="23"/>
      <c r="L16" s="34" t="s">
        <v>70</v>
      </c>
    </row>
    <row r="17" spans="1:13" s="27" customFormat="1" ht="24.95" customHeight="1" x14ac:dyDescent="0.25">
      <c r="A17" s="17">
        <v>8</v>
      </c>
      <c r="B17" s="33" t="s">
        <v>71</v>
      </c>
      <c r="C17" s="19" t="s">
        <v>72</v>
      </c>
      <c r="D17" s="22">
        <v>430</v>
      </c>
      <c r="E17" s="22"/>
      <c r="F17" s="22"/>
      <c r="G17" s="23">
        <f t="shared" si="0"/>
        <v>430</v>
      </c>
      <c r="H17" s="23">
        <f t="shared" si="1"/>
        <v>54</v>
      </c>
      <c r="I17" s="23"/>
      <c r="J17" s="23">
        <f t="shared" si="2"/>
        <v>54</v>
      </c>
      <c r="K17" s="23"/>
      <c r="L17" s="34"/>
    </row>
    <row r="18" spans="1:13" s="27" customFormat="1" ht="24" customHeight="1" x14ac:dyDescent="0.25">
      <c r="A18" s="17">
        <v>9</v>
      </c>
      <c r="B18" s="33" t="s">
        <v>73</v>
      </c>
      <c r="C18" s="19" t="s">
        <v>46</v>
      </c>
      <c r="D18" s="22">
        <v>430</v>
      </c>
      <c r="E18" s="22">
        <f>D18*0.15</f>
        <v>64.5</v>
      </c>
      <c r="F18" s="28"/>
      <c r="G18" s="23">
        <f t="shared" si="0"/>
        <v>430</v>
      </c>
      <c r="H18" s="23">
        <f t="shared" si="1"/>
        <v>54</v>
      </c>
      <c r="I18" s="23"/>
      <c r="J18" s="23">
        <f t="shared" si="2"/>
        <v>54</v>
      </c>
      <c r="K18" s="23"/>
      <c r="L18" s="34" t="s">
        <v>634</v>
      </c>
    </row>
    <row r="19" spans="1:13" s="27" customFormat="1" ht="48" customHeight="1" x14ac:dyDescent="0.25">
      <c r="A19" s="17">
        <v>10</v>
      </c>
      <c r="B19" s="40" t="s">
        <v>81</v>
      </c>
      <c r="C19" s="42" t="s">
        <v>82</v>
      </c>
      <c r="D19" s="170">
        <f>430</f>
        <v>430</v>
      </c>
      <c r="E19" s="28"/>
      <c r="F19" s="98"/>
      <c r="G19" s="23">
        <f t="shared" si="0"/>
        <v>430</v>
      </c>
      <c r="H19" s="23">
        <f>ROUND(160/2.98,0)</f>
        <v>54</v>
      </c>
      <c r="I19" s="23"/>
      <c r="J19" s="23">
        <f t="shared" si="2"/>
        <v>54</v>
      </c>
      <c r="K19" s="23"/>
      <c r="L19" s="205"/>
      <c r="M19" s="227"/>
    </row>
    <row r="20" spans="1:13" s="27" customFormat="1" ht="24" customHeight="1" x14ac:dyDescent="0.25">
      <c r="A20" s="17">
        <v>11</v>
      </c>
      <c r="B20" s="40" t="s">
        <v>83</v>
      </c>
      <c r="C20" s="42" t="s">
        <v>75</v>
      </c>
      <c r="D20" s="170">
        <v>430</v>
      </c>
      <c r="E20" s="28"/>
      <c r="F20" s="28"/>
      <c r="G20" s="23">
        <f t="shared" si="0"/>
        <v>430</v>
      </c>
      <c r="H20" s="23">
        <f>ROUND(160/2.98,0)</f>
        <v>54</v>
      </c>
      <c r="I20" s="20"/>
      <c r="J20" s="23">
        <f t="shared" si="2"/>
        <v>54</v>
      </c>
      <c r="K20" s="23"/>
      <c r="L20" s="45"/>
      <c r="M20" s="227"/>
    </row>
    <row r="21" spans="1:13" s="27" customFormat="1" ht="96" customHeight="1" x14ac:dyDescent="0.25">
      <c r="A21" s="17">
        <v>12</v>
      </c>
      <c r="B21" s="40" t="s">
        <v>471</v>
      </c>
      <c r="C21" s="42" t="s">
        <v>93</v>
      </c>
      <c r="D21" s="170">
        <f>430*21.5/44</f>
        <v>210.11363636363637</v>
      </c>
      <c r="E21" s="28"/>
      <c r="F21" s="28">
        <f>D21*0.3*12.5/21.5</f>
        <v>36.647727272727273</v>
      </c>
      <c r="G21" s="23">
        <f t="shared" si="0"/>
        <v>173.5</v>
      </c>
      <c r="H21" s="28">
        <f>ROUND(160/2.98,0)*21.5/44</f>
        <v>26.386363636363637</v>
      </c>
      <c r="I21" s="20"/>
      <c r="J21" s="23">
        <f t="shared" si="2"/>
        <v>26.4</v>
      </c>
      <c r="K21" s="23"/>
      <c r="L21" s="204" t="s">
        <v>636</v>
      </c>
      <c r="M21" s="227"/>
    </row>
    <row r="22" spans="1:13" s="27" customFormat="1" ht="63" customHeight="1" x14ac:dyDescent="0.25">
      <c r="A22" s="17">
        <v>13</v>
      </c>
      <c r="B22" s="40" t="s">
        <v>600</v>
      </c>
      <c r="C22" s="19" t="s">
        <v>29</v>
      </c>
      <c r="D22" s="341">
        <v>430</v>
      </c>
      <c r="E22" s="339"/>
      <c r="F22" s="339">
        <f>(D22*0.3*24/44)+(D22*20/32)</f>
        <v>339.11363636363637</v>
      </c>
      <c r="G22" s="157">
        <f t="shared" si="0"/>
        <v>90.9</v>
      </c>
      <c r="H22" s="339">
        <f>ROUND(160/2.98,0)</f>
        <v>54</v>
      </c>
      <c r="I22" s="158"/>
      <c r="J22" s="157">
        <f t="shared" si="2"/>
        <v>54</v>
      </c>
      <c r="K22" s="157"/>
      <c r="L22" s="204" t="s">
        <v>607</v>
      </c>
      <c r="M22" s="240"/>
    </row>
    <row r="23" spans="1:13" s="27" customFormat="1" ht="35.25" customHeight="1" x14ac:dyDescent="0.25">
      <c r="A23" s="17">
        <v>14</v>
      </c>
      <c r="B23" s="40" t="s">
        <v>601</v>
      </c>
      <c r="C23" s="19" t="s">
        <v>82</v>
      </c>
      <c r="D23" s="341">
        <f>430*27/44</f>
        <v>263.86363636363637</v>
      </c>
      <c r="E23" s="339"/>
      <c r="F23" s="339">
        <f>D23*0.3</f>
        <v>79.159090909090907</v>
      </c>
      <c r="G23" s="157">
        <f t="shared" si="0"/>
        <v>184.7</v>
      </c>
      <c r="H23" s="339">
        <f>ROUND(160/2.98,0)*27/44</f>
        <v>33.136363636363633</v>
      </c>
      <c r="I23" s="158"/>
      <c r="J23" s="157">
        <f t="shared" si="2"/>
        <v>33.1</v>
      </c>
      <c r="K23" s="157"/>
      <c r="L23" s="204" t="s">
        <v>602</v>
      </c>
      <c r="M23" s="240"/>
    </row>
    <row r="24" spans="1:13" x14ac:dyDescent="0.25">
      <c r="G24" s="173"/>
    </row>
    <row r="25" spans="1:13" x14ac:dyDescent="0.25">
      <c r="G25" s="173"/>
      <c r="H25" s="318" t="s">
        <v>638</v>
      </c>
      <c r="I25" s="318"/>
      <c r="J25" s="318"/>
      <c r="K25" s="318"/>
      <c r="L25" s="318"/>
    </row>
    <row r="26" spans="1:13" x14ac:dyDescent="0.25">
      <c r="B26" s="319" t="s">
        <v>497</v>
      </c>
      <c r="C26" s="319"/>
      <c r="G26" s="173"/>
      <c r="H26" s="319" t="s">
        <v>498</v>
      </c>
      <c r="I26" s="319"/>
      <c r="J26" s="319"/>
      <c r="K26" s="319"/>
      <c r="L26" s="319"/>
    </row>
    <row r="27" spans="1:13" x14ac:dyDescent="0.25">
      <c r="G27" s="173"/>
    </row>
  </sheetData>
  <autoFilter ref="B8:L21">
    <filterColumn colId="0" showButton="0"/>
    <filterColumn colId="6" showButton="0"/>
    <filterColumn colId="7" showButton="0"/>
    <filterColumn colId="8" showButton="0"/>
  </autoFilter>
  <mergeCells count="18">
    <mergeCell ref="A5:L5"/>
    <mergeCell ref="A1:D1"/>
    <mergeCell ref="G1:K1"/>
    <mergeCell ref="A2:D2"/>
    <mergeCell ref="G2:K2"/>
    <mergeCell ref="A3:D3"/>
    <mergeCell ref="H25:L25"/>
    <mergeCell ref="B26:C26"/>
    <mergeCell ref="H26:L26"/>
    <mergeCell ref="A6:L6"/>
    <mergeCell ref="A8:A9"/>
    <mergeCell ref="B8:C9"/>
    <mergeCell ref="D8:D9"/>
    <mergeCell ref="E8:E9"/>
    <mergeCell ref="F8:F9"/>
    <mergeCell ref="G8:G9"/>
    <mergeCell ref="H8:K8"/>
    <mergeCell ref="L8:L9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8"/>
  <sheetViews>
    <sheetView topLeftCell="A7" zoomScaleNormal="100" workbookViewId="0">
      <selection activeCell="N21" sqref="N21"/>
    </sheetView>
  </sheetViews>
  <sheetFormatPr defaultRowHeight="16.5" x14ac:dyDescent="0.25"/>
  <cols>
    <col min="1" max="1" width="5" style="4" customWidth="1"/>
    <col min="2" max="2" width="22.7109375" style="4" customWidth="1"/>
    <col min="3" max="3" width="9.140625" style="172" customWidth="1"/>
    <col min="4" max="11" width="9.42578125" style="4" customWidth="1"/>
    <col min="12" max="12" width="22.42578125" style="174" customWidth="1"/>
    <col min="13" max="13" width="28.140625" style="4" customWidth="1"/>
    <col min="14" max="14" width="20.140625" style="4" customWidth="1"/>
    <col min="15" max="15" width="30.140625" style="4" customWidth="1"/>
    <col min="16" max="16" width="15.7109375" style="4" bestFit="1" customWidth="1"/>
    <col min="17" max="17" width="11.42578125" style="4" customWidth="1"/>
    <col min="18" max="18" width="11" style="4" customWidth="1"/>
    <col min="19" max="19" width="14.85546875" style="4" bestFit="1" customWidth="1"/>
    <col min="20" max="20" width="9.5703125" style="4" bestFit="1" customWidth="1"/>
    <col min="21" max="16384" width="9.140625" style="4"/>
  </cols>
  <sheetData>
    <row r="1" spans="1:12" s="2" customFormat="1" ht="15.75" x14ac:dyDescent="0.25">
      <c r="A1" s="305" t="s">
        <v>0</v>
      </c>
      <c r="B1" s="305"/>
      <c r="C1" s="305"/>
      <c r="D1" s="305"/>
      <c r="E1" s="228"/>
      <c r="F1" s="228"/>
      <c r="G1" s="306" t="s">
        <v>1</v>
      </c>
      <c r="H1" s="306"/>
      <c r="I1" s="306"/>
      <c r="J1" s="306"/>
      <c r="K1" s="306"/>
      <c r="L1" s="228"/>
    </row>
    <row r="2" spans="1:12" s="2" customFormat="1" ht="16.5" customHeight="1" x14ac:dyDescent="0.25">
      <c r="A2" s="306" t="s">
        <v>2</v>
      </c>
      <c r="B2" s="306"/>
      <c r="C2" s="306"/>
      <c r="D2" s="306"/>
      <c r="E2" s="228"/>
      <c r="F2" s="228"/>
      <c r="G2" s="306" t="s">
        <v>3</v>
      </c>
      <c r="H2" s="306"/>
      <c r="I2" s="306"/>
      <c r="J2" s="306"/>
      <c r="K2" s="306"/>
      <c r="L2" s="228"/>
    </row>
    <row r="3" spans="1:12" s="2" customFormat="1" ht="16.5" customHeight="1" x14ac:dyDescent="0.25">
      <c r="A3" s="306" t="s">
        <v>4</v>
      </c>
      <c r="B3" s="306"/>
      <c r="C3" s="306"/>
      <c r="D3" s="306"/>
      <c r="E3" s="228"/>
      <c r="F3" s="228"/>
      <c r="G3" s="228"/>
      <c r="H3" s="228"/>
      <c r="I3" s="228"/>
      <c r="J3" s="228"/>
      <c r="K3" s="228"/>
      <c r="L3" s="228"/>
    </row>
    <row r="4" spans="1:12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228"/>
    </row>
    <row r="5" spans="1:12" s="5" customFormat="1" ht="20.25" x14ac:dyDescent="0.25">
      <c r="A5" s="304" t="s">
        <v>552</v>
      </c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</row>
    <row r="6" spans="1:12" s="5" customFormat="1" ht="19.5" customHeight="1" x14ac:dyDescent="0.25">
      <c r="A6" s="304" t="s">
        <v>501</v>
      </c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</row>
    <row r="7" spans="1:12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2" s="5" customFormat="1" ht="18" customHeight="1" x14ac:dyDescent="0.25">
      <c r="A8" s="287" t="s">
        <v>5</v>
      </c>
      <c r="B8" s="289" t="s">
        <v>6</v>
      </c>
      <c r="C8" s="290"/>
      <c r="D8" s="293" t="s">
        <v>7</v>
      </c>
      <c r="E8" s="293" t="s">
        <v>8</v>
      </c>
      <c r="F8" s="293" t="s">
        <v>9</v>
      </c>
      <c r="G8" s="293" t="s">
        <v>10</v>
      </c>
      <c r="H8" s="295" t="s">
        <v>11</v>
      </c>
      <c r="I8" s="296"/>
      <c r="J8" s="296"/>
      <c r="K8" s="297"/>
      <c r="L8" s="298" t="s">
        <v>12</v>
      </c>
    </row>
    <row r="9" spans="1:12" s="5" customFormat="1" ht="54" customHeight="1" x14ac:dyDescent="0.25">
      <c r="A9" s="288"/>
      <c r="B9" s="291"/>
      <c r="C9" s="292"/>
      <c r="D9" s="294"/>
      <c r="E9" s="294"/>
      <c r="F9" s="294"/>
      <c r="G9" s="294"/>
      <c r="H9" s="10" t="s">
        <v>13</v>
      </c>
      <c r="I9" s="10" t="s">
        <v>14</v>
      </c>
      <c r="J9" s="10" t="s">
        <v>15</v>
      </c>
      <c r="K9" s="10" t="s">
        <v>16</v>
      </c>
      <c r="L9" s="299"/>
    </row>
    <row r="10" spans="1:12" s="27" customFormat="1" ht="26.25" customHeight="1" x14ac:dyDescent="0.25">
      <c r="A10" s="49">
        <v>1</v>
      </c>
      <c r="B10" s="50" t="s">
        <v>90</v>
      </c>
      <c r="C10" s="51" t="s">
        <v>91</v>
      </c>
      <c r="D10" s="23">
        <v>450</v>
      </c>
      <c r="E10" s="170">
        <f>D10*0.3</f>
        <v>135</v>
      </c>
      <c r="F10" s="22"/>
      <c r="G10" s="22">
        <f>ROUND(D10-F10,1)</f>
        <v>450</v>
      </c>
      <c r="H10" s="22">
        <f t="shared" ref="H10:H24" si="0">ROUND(160/2.84,0)</f>
        <v>56</v>
      </c>
      <c r="I10" s="22"/>
      <c r="J10" s="22">
        <f>ROUND(H10-I10,1)</f>
        <v>56</v>
      </c>
      <c r="K10" s="22"/>
      <c r="L10" s="34" t="s">
        <v>608</v>
      </c>
    </row>
    <row r="11" spans="1:12" s="27" customFormat="1" ht="26.25" customHeight="1" x14ac:dyDescent="0.25">
      <c r="A11" s="49">
        <f>A10+1</f>
        <v>2</v>
      </c>
      <c r="B11" s="50" t="s">
        <v>87</v>
      </c>
      <c r="C11" s="51" t="s">
        <v>88</v>
      </c>
      <c r="D11" s="23">
        <v>450</v>
      </c>
      <c r="E11" s="170">
        <f>D11*0.2</f>
        <v>90</v>
      </c>
      <c r="F11" s="22"/>
      <c r="G11" s="22">
        <f t="shared" ref="G11:G24" si="1">ROUND(D11-F11,1)</f>
        <v>450</v>
      </c>
      <c r="H11" s="22">
        <f t="shared" si="0"/>
        <v>56</v>
      </c>
      <c r="I11" s="22"/>
      <c r="J11" s="22">
        <f t="shared" ref="J11:J24" si="2">ROUND(H11-I11,1)</f>
        <v>56</v>
      </c>
      <c r="K11" s="22"/>
      <c r="L11" s="34" t="s">
        <v>24</v>
      </c>
    </row>
    <row r="12" spans="1:12" s="6" customFormat="1" ht="29.25" customHeight="1" x14ac:dyDescent="0.25">
      <c r="A12" s="49">
        <f t="shared" ref="A12:A24" si="3">A11+1</f>
        <v>3</v>
      </c>
      <c r="B12" s="50" t="s">
        <v>92</v>
      </c>
      <c r="C12" s="52" t="s">
        <v>93</v>
      </c>
      <c r="D12" s="23">
        <v>450</v>
      </c>
      <c r="E12" s="28">
        <f>D12*0.15</f>
        <v>67.5</v>
      </c>
      <c r="F12" s="22"/>
      <c r="G12" s="22">
        <f>ROUND(D12-F12,1)</f>
        <v>450</v>
      </c>
      <c r="H12" s="22">
        <f t="shared" si="0"/>
        <v>56</v>
      </c>
      <c r="I12" s="22"/>
      <c r="J12" s="22">
        <f>ROUND(H12-I12,1)</f>
        <v>56</v>
      </c>
      <c r="K12" s="22"/>
      <c r="L12" s="34" t="s">
        <v>94</v>
      </c>
    </row>
    <row r="13" spans="1:12" s="27" customFormat="1" ht="30" customHeight="1" x14ac:dyDescent="0.25">
      <c r="A13" s="49">
        <f t="shared" si="3"/>
        <v>4</v>
      </c>
      <c r="B13" s="50" t="s">
        <v>98</v>
      </c>
      <c r="C13" s="51" t="s">
        <v>99</v>
      </c>
      <c r="D13" s="23">
        <v>450</v>
      </c>
      <c r="E13" s="28"/>
      <c r="F13" s="22"/>
      <c r="G13" s="22">
        <f>ROUND(D13-F13,1)</f>
        <v>450</v>
      </c>
      <c r="H13" s="22">
        <f>ROUND(160/2.84,0)</f>
        <v>56</v>
      </c>
      <c r="I13" s="22"/>
      <c r="J13" s="22">
        <f>ROUND(H13-I13,1)</f>
        <v>56</v>
      </c>
      <c r="K13" s="22"/>
      <c r="L13" s="54"/>
    </row>
    <row r="14" spans="1:12" s="27" customFormat="1" ht="27" customHeight="1" x14ac:dyDescent="0.25">
      <c r="A14" s="49">
        <f t="shared" si="3"/>
        <v>5</v>
      </c>
      <c r="B14" s="50" t="s">
        <v>100</v>
      </c>
      <c r="C14" s="51" t="s">
        <v>93</v>
      </c>
      <c r="D14" s="23">
        <v>450</v>
      </c>
      <c r="E14" s="22">
        <v>22</v>
      </c>
      <c r="F14" s="28"/>
      <c r="G14" s="22">
        <f t="shared" si="1"/>
        <v>450</v>
      </c>
      <c r="H14" s="22">
        <f t="shared" si="0"/>
        <v>56</v>
      </c>
      <c r="I14" s="22"/>
      <c r="J14" s="22">
        <f t="shared" si="2"/>
        <v>56</v>
      </c>
      <c r="K14" s="22"/>
      <c r="L14" s="73" t="s">
        <v>70</v>
      </c>
    </row>
    <row r="15" spans="1:12" s="27" customFormat="1" ht="24.95" customHeight="1" x14ac:dyDescent="0.25">
      <c r="A15" s="49">
        <f t="shared" si="3"/>
        <v>6</v>
      </c>
      <c r="B15" s="50" t="s">
        <v>102</v>
      </c>
      <c r="C15" s="51" t="s">
        <v>103</v>
      </c>
      <c r="D15" s="23">
        <v>450</v>
      </c>
      <c r="E15" s="22"/>
      <c r="F15" s="22"/>
      <c r="G15" s="22">
        <f t="shared" si="1"/>
        <v>450</v>
      </c>
      <c r="H15" s="22">
        <f t="shared" si="0"/>
        <v>56</v>
      </c>
      <c r="I15" s="22"/>
      <c r="J15" s="22">
        <f t="shared" si="2"/>
        <v>56</v>
      </c>
      <c r="K15" s="22"/>
      <c r="L15" s="38"/>
    </row>
    <row r="16" spans="1:12" s="27" customFormat="1" ht="24.95" customHeight="1" x14ac:dyDescent="0.25">
      <c r="A16" s="49">
        <f t="shared" si="3"/>
        <v>7</v>
      </c>
      <c r="B16" s="50" t="s">
        <v>104</v>
      </c>
      <c r="C16" s="51" t="s">
        <v>105</v>
      </c>
      <c r="D16" s="23">
        <v>450</v>
      </c>
      <c r="E16" s="22"/>
      <c r="F16" s="22"/>
      <c r="G16" s="22">
        <f t="shared" si="1"/>
        <v>450</v>
      </c>
      <c r="H16" s="22">
        <f t="shared" si="0"/>
        <v>56</v>
      </c>
      <c r="I16" s="22"/>
      <c r="J16" s="22">
        <f t="shared" si="2"/>
        <v>56</v>
      </c>
      <c r="K16" s="22"/>
      <c r="L16" s="38"/>
    </row>
    <row r="17" spans="1:13" s="27" customFormat="1" ht="24.95" customHeight="1" x14ac:dyDescent="0.25">
      <c r="A17" s="49">
        <f t="shared" si="3"/>
        <v>8</v>
      </c>
      <c r="B17" s="50" t="s">
        <v>106</v>
      </c>
      <c r="C17" s="51" t="s">
        <v>107</v>
      </c>
      <c r="D17" s="23">
        <v>450</v>
      </c>
      <c r="E17" s="22"/>
      <c r="F17" s="22"/>
      <c r="G17" s="22">
        <f t="shared" si="1"/>
        <v>450</v>
      </c>
      <c r="H17" s="22">
        <f t="shared" si="0"/>
        <v>56</v>
      </c>
      <c r="I17" s="22"/>
      <c r="J17" s="22">
        <f t="shared" si="2"/>
        <v>56</v>
      </c>
      <c r="K17" s="22"/>
      <c r="L17" s="37"/>
    </row>
    <row r="18" spans="1:13" s="27" customFormat="1" ht="24.75" customHeight="1" x14ac:dyDescent="0.25">
      <c r="A18" s="49">
        <f t="shared" si="3"/>
        <v>9</v>
      </c>
      <c r="B18" s="50" t="s">
        <v>108</v>
      </c>
      <c r="C18" s="51" t="s">
        <v>109</v>
      </c>
      <c r="D18" s="23">
        <v>450</v>
      </c>
      <c r="E18" s="22"/>
      <c r="F18" s="22"/>
      <c r="G18" s="22">
        <f t="shared" si="1"/>
        <v>450</v>
      </c>
      <c r="H18" s="22">
        <f t="shared" si="0"/>
        <v>56</v>
      </c>
      <c r="I18" s="22"/>
      <c r="J18" s="22">
        <f t="shared" si="2"/>
        <v>56</v>
      </c>
      <c r="K18" s="22"/>
      <c r="L18" s="37"/>
    </row>
    <row r="19" spans="1:13" s="27" customFormat="1" ht="24.95" customHeight="1" x14ac:dyDescent="0.25">
      <c r="A19" s="49">
        <f t="shared" si="3"/>
        <v>10</v>
      </c>
      <c r="B19" s="50" t="s">
        <v>19</v>
      </c>
      <c r="C19" s="51" t="s">
        <v>111</v>
      </c>
      <c r="D19" s="23">
        <v>450</v>
      </c>
      <c r="E19" s="22"/>
      <c r="F19" s="22"/>
      <c r="G19" s="22">
        <f t="shared" si="1"/>
        <v>450</v>
      </c>
      <c r="H19" s="22">
        <f t="shared" si="0"/>
        <v>56</v>
      </c>
      <c r="I19" s="22"/>
      <c r="J19" s="22">
        <f t="shared" si="2"/>
        <v>56</v>
      </c>
      <c r="K19" s="22"/>
      <c r="L19" s="38"/>
    </row>
    <row r="20" spans="1:13" s="27" customFormat="1" ht="32.25" customHeight="1" x14ac:dyDescent="0.25">
      <c r="A20" s="49">
        <f t="shared" si="3"/>
        <v>11</v>
      </c>
      <c r="B20" s="50" t="s">
        <v>112</v>
      </c>
      <c r="C20" s="51" t="s">
        <v>113</v>
      </c>
      <c r="D20" s="23">
        <v>450</v>
      </c>
      <c r="E20" s="22"/>
      <c r="F20" s="22"/>
      <c r="G20" s="22">
        <f t="shared" si="1"/>
        <v>450</v>
      </c>
      <c r="H20" s="22">
        <f t="shared" si="0"/>
        <v>56</v>
      </c>
      <c r="I20" s="22"/>
      <c r="J20" s="22">
        <f t="shared" si="2"/>
        <v>56</v>
      </c>
      <c r="K20" s="22"/>
      <c r="L20" s="34"/>
    </row>
    <row r="21" spans="1:13" s="27" customFormat="1" ht="24.95" customHeight="1" x14ac:dyDescent="0.25">
      <c r="A21" s="49">
        <f t="shared" si="3"/>
        <v>12</v>
      </c>
      <c r="B21" s="50" t="s">
        <v>114</v>
      </c>
      <c r="C21" s="52" t="s">
        <v>115</v>
      </c>
      <c r="D21" s="23">
        <v>450</v>
      </c>
      <c r="E21" s="22"/>
      <c r="F21" s="22"/>
      <c r="G21" s="22">
        <f t="shared" si="1"/>
        <v>450</v>
      </c>
      <c r="H21" s="22">
        <f t="shared" si="0"/>
        <v>56</v>
      </c>
      <c r="I21" s="22"/>
      <c r="J21" s="22">
        <f t="shared" si="2"/>
        <v>56</v>
      </c>
      <c r="K21" s="22"/>
      <c r="L21" s="54"/>
    </row>
    <row r="22" spans="1:13" s="6" customFormat="1" ht="33" customHeight="1" x14ac:dyDescent="0.25">
      <c r="A22" s="49">
        <f t="shared" si="3"/>
        <v>13</v>
      </c>
      <c r="B22" s="50" t="s">
        <v>116</v>
      </c>
      <c r="C22" s="52" t="s">
        <v>117</v>
      </c>
      <c r="D22" s="23">
        <v>450</v>
      </c>
      <c r="E22" s="22"/>
      <c r="F22" s="28">
        <f>(D22*0.15*15/32)</f>
        <v>31.640625</v>
      </c>
      <c r="G22" s="333">
        <f>D22-F22</f>
        <v>418.359375</v>
      </c>
      <c r="H22" s="22">
        <f t="shared" si="0"/>
        <v>56</v>
      </c>
      <c r="I22" s="22"/>
      <c r="J22" s="22">
        <f t="shared" si="2"/>
        <v>56</v>
      </c>
      <c r="K22" s="22"/>
      <c r="L22" s="350" t="s">
        <v>609</v>
      </c>
      <c r="M22" s="220"/>
    </row>
    <row r="23" spans="1:13" s="27" customFormat="1" ht="24.95" customHeight="1" x14ac:dyDescent="0.25">
      <c r="A23" s="49">
        <f t="shared" si="3"/>
        <v>14</v>
      </c>
      <c r="B23" s="50" t="s">
        <v>118</v>
      </c>
      <c r="C23" s="52" t="s">
        <v>119</v>
      </c>
      <c r="D23" s="23">
        <v>450</v>
      </c>
      <c r="E23" s="22"/>
      <c r="F23" s="22"/>
      <c r="G23" s="22">
        <f t="shared" si="1"/>
        <v>450</v>
      </c>
      <c r="H23" s="22">
        <f t="shared" si="0"/>
        <v>56</v>
      </c>
      <c r="I23" s="22"/>
      <c r="J23" s="22">
        <f t="shared" si="2"/>
        <v>56</v>
      </c>
      <c r="K23" s="22"/>
      <c r="L23" s="38"/>
    </row>
    <row r="24" spans="1:13" s="58" customFormat="1" ht="24.95" customHeight="1" x14ac:dyDescent="0.25">
      <c r="A24" s="49">
        <f t="shared" si="3"/>
        <v>15</v>
      </c>
      <c r="B24" s="50" t="s">
        <v>104</v>
      </c>
      <c r="C24" s="52" t="s">
        <v>120</v>
      </c>
      <c r="D24" s="23">
        <v>450</v>
      </c>
      <c r="E24" s="22"/>
      <c r="F24" s="22"/>
      <c r="G24" s="22">
        <f t="shared" si="1"/>
        <v>450</v>
      </c>
      <c r="H24" s="22">
        <f t="shared" si="0"/>
        <v>56</v>
      </c>
      <c r="I24" s="22"/>
      <c r="J24" s="22">
        <f t="shared" si="2"/>
        <v>56</v>
      </c>
      <c r="K24" s="22"/>
      <c r="L24" s="351"/>
    </row>
    <row r="25" spans="1:13" x14ac:dyDescent="0.25">
      <c r="G25" s="173"/>
    </row>
    <row r="26" spans="1:13" x14ac:dyDescent="0.25">
      <c r="G26" s="173"/>
      <c r="H26" s="318" t="s">
        <v>633</v>
      </c>
      <c r="I26" s="318"/>
      <c r="J26" s="318"/>
      <c r="K26" s="318"/>
      <c r="L26" s="318"/>
    </row>
    <row r="27" spans="1:13" x14ac:dyDescent="0.25">
      <c r="B27" s="319" t="s">
        <v>497</v>
      </c>
      <c r="C27" s="319"/>
      <c r="G27" s="173"/>
      <c r="H27" s="319" t="s">
        <v>498</v>
      </c>
      <c r="I27" s="319"/>
      <c r="J27" s="319"/>
      <c r="K27" s="319"/>
      <c r="L27" s="319"/>
    </row>
    <row r="28" spans="1:13" x14ac:dyDescent="0.25">
      <c r="G28" s="173"/>
    </row>
  </sheetData>
  <autoFilter ref="B8:L24">
    <filterColumn colId="0" showButton="0"/>
    <filterColumn colId="6" showButton="0"/>
    <filterColumn colId="7" showButton="0"/>
    <filterColumn colId="8" showButton="0"/>
  </autoFilter>
  <mergeCells count="18">
    <mergeCell ref="A5:L5"/>
    <mergeCell ref="A1:D1"/>
    <mergeCell ref="G1:K1"/>
    <mergeCell ref="A2:D2"/>
    <mergeCell ref="G2:K2"/>
    <mergeCell ref="A3:D3"/>
    <mergeCell ref="H26:L26"/>
    <mergeCell ref="B27:C27"/>
    <mergeCell ref="H27:L27"/>
    <mergeCell ref="A6:L6"/>
    <mergeCell ref="A8:A9"/>
    <mergeCell ref="B8:C9"/>
    <mergeCell ref="D8:D9"/>
    <mergeCell ref="E8:E9"/>
    <mergeCell ref="F8:F9"/>
    <mergeCell ref="G8:G9"/>
    <mergeCell ref="H8:K8"/>
    <mergeCell ref="L8:L9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33"/>
  <sheetViews>
    <sheetView topLeftCell="A13" zoomScaleNormal="100" workbookViewId="0">
      <selection activeCell="L28" sqref="L28:L29"/>
    </sheetView>
  </sheetViews>
  <sheetFormatPr defaultRowHeight="16.5" x14ac:dyDescent="0.25"/>
  <cols>
    <col min="1" max="1" width="5" style="4" customWidth="1"/>
    <col min="2" max="2" width="22.7109375" style="4" customWidth="1"/>
    <col min="3" max="3" width="9.140625" style="172" customWidth="1"/>
    <col min="4" max="11" width="9.42578125" style="4" customWidth="1"/>
    <col min="12" max="12" width="22.42578125" style="174" customWidth="1"/>
    <col min="13" max="13" width="28.140625" style="4" customWidth="1"/>
    <col min="14" max="14" width="20.140625" style="4" customWidth="1"/>
    <col min="15" max="15" width="30.140625" style="4" customWidth="1"/>
    <col min="16" max="16" width="15.7109375" style="4" bestFit="1" customWidth="1"/>
    <col min="17" max="17" width="11.42578125" style="4" customWidth="1"/>
    <col min="18" max="18" width="11" style="4" customWidth="1"/>
    <col min="19" max="19" width="14.85546875" style="4" bestFit="1" customWidth="1"/>
    <col min="20" max="20" width="9.5703125" style="4" bestFit="1" customWidth="1"/>
    <col min="21" max="16384" width="9.140625" style="4"/>
  </cols>
  <sheetData>
    <row r="1" spans="1:12" s="2" customFormat="1" ht="15.75" x14ac:dyDescent="0.25">
      <c r="A1" s="305" t="s">
        <v>0</v>
      </c>
      <c r="B1" s="305"/>
      <c r="C1" s="305"/>
      <c r="D1" s="305"/>
      <c r="E1" s="228"/>
      <c r="F1" s="228"/>
      <c r="G1" s="306" t="s">
        <v>1</v>
      </c>
      <c r="H1" s="306"/>
      <c r="I1" s="306"/>
      <c r="J1" s="306"/>
      <c r="K1" s="306"/>
      <c r="L1" s="228"/>
    </row>
    <row r="2" spans="1:12" s="2" customFormat="1" ht="16.5" customHeight="1" x14ac:dyDescent="0.25">
      <c r="A2" s="306" t="s">
        <v>2</v>
      </c>
      <c r="B2" s="306"/>
      <c r="C2" s="306"/>
      <c r="D2" s="306"/>
      <c r="E2" s="228"/>
      <c r="F2" s="228"/>
      <c r="G2" s="306" t="s">
        <v>3</v>
      </c>
      <c r="H2" s="306"/>
      <c r="I2" s="306"/>
      <c r="J2" s="306"/>
      <c r="K2" s="306"/>
      <c r="L2" s="228"/>
    </row>
    <row r="3" spans="1:12" s="2" customFormat="1" ht="16.5" customHeight="1" x14ac:dyDescent="0.25">
      <c r="A3" s="306" t="s">
        <v>4</v>
      </c>
      <c r="B3" s="306"/>
      <c r="C3" s="306"/>
      <c r="D3" s="306"/>
      <c r="E3" s="228"/>
      <c r="F3" s="228"/>
      <c r="G3" s="228"/>
      <c r="H3" s="228"/>
      <c r="I3" s="228"/>
      <c r="J3" s="228"/>
      <c r="K3" s="228"/>
      <c r="L3" s="228"/>
    </row>
    <row r="4" spans="1:12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228"/>
    </row>
    <row r="5" spans="1:12" s="5" customFormat="1" ht="20.25" x14ac:dyDescent="0.25">
      <c r="A5" s="304" t="s">
        <v>552</v>
      </c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</row>
    <row r="6" spans="1:12" s="5" customFormat="1" ht="19.5" customHeight="1" x14ac:dyDescent="0.25">
      <c r="A6" s="304" t="s">
        <v>502</v>
      </c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</row>
    <row r="7" spans="1:12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2" s="5" customFormat="1" ht="18" customHeight="1" x14ac:dyDescent="0.25">
      <c r="A8" s="287" t="s">
        <v>5</v>
      </c>
      <c r="B8" s="289" t="s">
        <v>6</v>
      </c>
      <c r="C8" s="290"/>
      <c r="D8" s="293" t="s">
        <v>7</v>
      </c>
      <c r="E8" s="293" t="s">
        <v>8</v>
      </c>
      <c r="F8" s="293" t="s">
        <v>9</v>
      </c>
      <c r="G8" s="293" t="s">
        <v>10</v>
      </c>
      <c r="H8" s="295" t="s">
        <v>11</v>
      </c>
      <c r="I8" s="296"/>
      <c r="J8" s="296"/>
      <c r="K8" s="297"/>
      <c r="L8" s="298" t="s">
        <v>12</v>
      </c>
    </row>
    <row r="9" spans="1:12" s="5" customFormat="1" ht="54" customHeight="1" x14ac:dyDescent="0.25">
      <c r="A9" s="288"/>
      <c r="B9" s="291"/>
      <c r="C9" s="292"/>
      <c r="D9" s="294"/>
      <c r="E9" s="294"/>
      <c r="F9" s="294"/>
      <c r="G9" s="294"/>
      <c r="H9" s="10" t="s">
        <v>13</v>
      </c>
      <c r="I9" s="10" t="s">
        <v>14</v>
      </c>
      <c r="J9" s="10" t="s">
        <v>15</v>
      </c>
      <c r="K9" s="10" t="s">
        <v>16</v>
      </c>
      <c r="L9" s="299"/>
    </row>
    <row r="10" spans="1:12" s="27" customFormat="1" ht="33.75" customHeight="1" x14ac:dyDescent="0.25">
      <c r="A10" s="17">
        <v>1</v>
      </c>
      <c r="B10" s="67" t="s">
        <v>125</v>
      </c>
      <c r="C10" s="64" t="s">
        <v>126</v>
      </c>
      <c r="D10" s="23">
        <v>430</v>
      </c>
      <c r="E10" s="170">
        <f>D10*0.3</f>
        <v>129</v>
      </c>
      <c r="F10" s="23"/>
      <c r="G10" s="23">
        <f>ROUND(D10-F10,1)</f>
        <v>430</v>
      </c>
      <c r="H10" s="23">
        <f t="shared" ref="H10:H27" si="0">ROUND(160/2.98,0)</f>
        <v>54</v>
      </c>
      <c r="I10" s="23"/>
      <c r="J10" s="23">
        <f>ROUND(H10-I10,1)</f>
        <v>54</v>
      </c>
      <c r="K10" s="23"/>
      <c r="L10" s="34" t="s">
        <v>639</v>
      </c>
    </row>
    <row r="11" spans="1:12" s="27" customFormat="1" ht="33.75" customHeight="1" x14ac:dyDescent="0.25">
      <c r="A11" s="17">
        <f>A10+1</f>
        <v>2</v>
      </c>
      <c r="B11" s="68" t="s">
        <v>128</v>
      </c>
      <c r="C11" s="69" t="s">
        <v>129</v>
      </c>
      <c r="D11" s="23">
        <v>430</v>
      </c>
      <c r="E11" s="170">
        <f>D11*0.2</f>
        <v>86</v>
      </c>
      <c r="F11" s="23"/>
      <c r="G11" s="23">
        <f>ROUND(D11-F11,1)</f>
        <v>430</v>
      </c>
      <c r="H11" s="23">
        <f t="shared" si="0"/>
        <v>54</v>
      </c>
      <c r="I11" s="23"/>
      <c r="J11" s="23">
        <f>ROUND(H11-I11,1)</f>
        <v>54</v>
      </c>
      <c r="K11" s="23"/>
      <c r="L11" s="34" t="s">
        <v>24</v>
      </c>
    </row>
    <row r="12" spans="1:12" s="27" customFormat="1" ht="33.75" customHeight="1" x14ac:dyDescent="0.25">
      <c r="A12" s="17">
        <f t="shared" ref="A12:A29" si="1">A11+1</f>
        <v>3</v>
      </c>
      <c r="B12" s="68" t="s">
        <v>130</v>
      </c>
      <c r="C12" s="69" t="s">
        <v>131</v>
      </c>
      <c r="D12" s="23">
        <v>430</v>
      </c>
      <c r="E12" s="20">
        <f>D12*0.15</f>
        <v>64.5</v>
      </c>
      <c r="F12" s="23"/>
      <c r="G12" s="23">
        <f>ROUND(D12-F12,1)</f>
        <v>430</v>
      </c>
      <c r="H12" s="23">
        <f t="shared" si="0"/>
        <v>54</v>
      </c>
      <c r="I12" s="23"/>
      <c r="J12" s="23">
        <f>ROUND(H12-I12,1)</f>
        <v>54</v>
      </c>
      <c r="K12" s="23"/>
      <c r="L12" s="24" t="s">
        <v>178</v>
      </c>
    </row>
    <row r="13" spans="1:12" s="27" customFormat="1" ht="34.5" customHeight="1" x14ac:dyDescent="0.25">
      <c r="A13" s="17">
        <f t="shared" si="1"/>
        <v>4</v>
      </c>
      <c r="B13" s="68" t="s">
        <v>133</v>
      </c>
      <c r="C13" s="69" t="s">
        <v>134</v>
      </c>
      <c r="D13" s="23">
        <v>430</v>
      </c>
      <c r="E13" s="20">
        <f>D13*0.15</f>
        <v>64.5</v>
      </c>
      <c r="F13" s="23"/>
      <c r="G13" s="23">
        <f>ROUND(D13-F13,1)</f>
        <v>430</v>
      </c>
      <c r="H13" s="23">
        <f t="shared" si="0"/>
        <v>54</v>
      </c>
      <c r="I13" s="23"/>
      <c r="J13" s="23">
        <f>ROUND(H13-I13,1)</f>
        <v>54</v>
      </c>
      <c r="K13" s="23"/>
      <c r="L13" s="34" t="s">
        <v>178</v>
      </c>
    </row>
    <row r="14" spans="1:12" s="27" customFormat="1" ht="24.95" customHeight="1" x14ac:dyDescent="0.25">
      <c r="A14" s="17">
        <f t="shared" si="1"/>
        <v>5</v>
      </c>
      <c r="B14" s="68" t="s">
        <v>138</v>
      </c>
      <c r="C14" s="69" t="s">
        <v>139</v>
      </c>
      <c r="D14" s="23">
        <v>430</v>
      </c>
      <c r="E14" s="23"/>
      <c r="F14" s="23"/>
      <c r="G14" s="23">
        <f t="shared" ref="G14:G29" si="2">ROUND(D14-F14,1)</f>
        <v>430</v>
      </c>
      <c r="H14" s="23">
        <f t="shared" si="0"/>
        <v>54</v>
      </c>
      <c r="I14" s="23"/>
      <c r="J14" s="23">
        <f t="shared" ref="J14:J29" si="3">ROUND(H14-I14,1)</f>
        <v>54</v>
      </c>
      <c r="K14" s="23"/>
      <c r="L14" s="71"/>
    </row>
    <row r="15" spans="1:12" s="27" customFormat="1" ht="24.95" customHeight="1" x14ac:dyDescent="0.25">
      <c r="A15" s="17">
        <f t="shared" si="1"/>
        <v>6</v>
      </c>
      <c r="B15" s="67" t="s">
        <v>140</v>
      </c>
      <c r="C15" s="72" t="s">
        <v>141</v>
      </c>
      <c r="D15" s="23">
        <v>430</v>
      </c>
      <c r="E15" s="23"/>
      <c r="F15" s="23"/>
      <c r="G15" s="23">
        <f t="shared" si="2"/>
        <v>430</v>
      </c>
      <c r="H15" s="23">
        <f t="shared" si="0"/>
        <v>54</v>
      </c>
      <c r="I15" s="23"/>
      <c r="J15" s="23">
        <f t="shared" si="3"/>
        <v>54</v>
      </c>
      <c r="K15" s="23"/>
      <c r="L15" s="71"/>
    </row>
    <row r="16" spans="1:12" s="27" customFormat="1" ht="24.95" customHeight="1" x14ac:dyDescent="0.25">
      <c r="A16" s="17">
        <f t="shared" si="1"/>
        <v>7</v>
      </c>
      <c r="B16" s="68" t="s">
        <v>142</v>
      </c>
      <c r="C16" s="69" t="s">
        <v>109</v>
      </c>
      <c r="D16" s="23">
        <v>430</v>
      </c>
      <c r="E16" s="23"/>
      <c r="F16" s="23"/>
      <c r="G16" s="23">
        <f t="shared" si="2"/>
        <v>430</v>
      </c>
      <c r="H16" s="23">
        <f t="shared" si="0"/>
        <v>54</v>
      </c>
      <c r="I16" s="23"/>
      <c r="J16" s="23">
        <f t="shared" si="3"/>
        <v>54</v>
      </c>
      <c r="K16" s="23"/>
      <c r="L16" s="55"/>
    </row>
    <row r="17" spans="1:13" s="27" customFormat="1" ht="24.95" customHeight="1" x14ac:dyDescent="0.25">
      <c r="A17" s="17">
        <f t="shared" si="1"/>
        <v>8</v>
      </c>
      <c r="B17" s="67" t="s">
        <v>143</v>
      </c>
      <c r="C17" s="64" t="s">
        <v>109</v>
      </c>
      <c r="D17" s="23">
        <v>430</v>
      </c>
      <c r="E17" s="23"/>
      <c r="F17" s="23"/>
      <c r="G17" s="23">
        <f t="shared" si="2"/>
        <v>430</v>
      </c>
      <c r="H17" s="23">
        <f t="shared" si="0"/>
        <v>54</v>
      </c>
      <c r="I17" s="23"/>
      <c r="J17" s="23">
        <f t="shared" si="3"/>
        <v>54</v>
      </c>
      <c r="K17" s="23"/>
      <c r="L17" s="24"/>
    </row>
    <row r="18" spans="1:13" s="66" customFormat="1" ht="33" customHeight="1" x14ac:dyDescent="0.25">
      <c r="A18" s="17">
        <f t="shared" si="1"/>
        <v>9</v>
      </c>
      <c r="B18" s="63" t="s">
        <v>146</v>
      </c>
      <c r="C18" s="64" t="s">
        <v>147</v>
      </c>
      <c r="D18" s="23">
        <v>430</v>
      </c>
      <c r="E18" s="23"/>
      <c r="F18" s="98"/>
      <c r="G18" s="23">
        <f t="shared" si="2"/>
        <v>430</v>
      </c>
      <c r="H18" s="23">
        <f t="shared" si="0"/>
        <v>54</v>
      </c>
      <c r="I18" s="23"/>
      <c r="J18" s="23">
        <f t="shared" si="3"/>
        <v>54</v>
      </c>
      <c r="K18" s="23"/>
      <c r="L18" s="76"/>
      <c r="M18" s="78"/>
    </row>
    <row r="19" spans="1:13" s="27" customFormat="1" ht="24.95" customHeight="1" x14ac:dyDescent="0.25">
      <c r="A19" s="17">
        <f t="shared" si="1"/>
        <v>10</v>
      </c>
      <c r="B19" s="68" t="s">
        <v>128</v>
      </c>
      <c r="C19" s="69" t="s">
        <v>96</v>
      </c>
      <c r="D19" s="23">
        <v>430</v>
      </c>
      <c r="E19" s="23"/>
      <c r="F19" s="23"/>
      <c r="G19" s="23">
        <f t="shared" si="2"/>
        <v>430</v>
      </c>
      <c r="H19" s="23">
        <f t="shared" si="0"/>
        <v>54</v>
      </c>
      <c r="I19" s="23"/>
      <c r="J19" s="23">
        <f t="shared" si="3"/>
        <v>54</v>
      </c>
      <c r="K19" s="23"/>
      <c r="L19" s="35"/>
    </row>
    <row r="20" spans="1:13" s="27" customFormat="1" ht="24.95" customHeight="1" x14ac:dyDescent="0.25">
      <c r="A20" s="17">
        <f t="shared" si="1"/>
        <v>11</v>
      </c>
      <c r="B20" s="68" t="s">
        <v>150</v>
      </c>
      <c r="C20" s="69" t="s">
        <v>80</v>
      </c>
      <c r="D20" s="23">
        <v>430</v>
      </c>
      <c r="E20" s="23"/>
      <c r="F20" s="23"/>
      <c r="G20" s="23">
        <f t="shared" si="2"/>
        <v>430</v>
      </c>
      <c r="H20" s="23">
        <f t="shared" si="0"/>
        <v>54</v>
      </c>
      <c r="I20" s="23"/>
      <c r="J20" s="23">
        <f t="shared" si="3"/>
        <v>54</v>
      </c>
      <c r="K20" s="23"/>
      <c r="L20" s="24"/>
    </row>
    <row r="21" spans="1:13" s="27" customFormat="1" ht="29.25" customHeight="1" x14ac:dyDescent="0.25">
      <c r="A21" s="17">
        <f t="shared" si="1"/>
        <v>12</v>
      </c>
      <c r="B21" s="68" t="s">
        <v>151</v>
      </c>
      <c r="C21" s="69" t="s">
        <v>152</v>
      </c>
      <c r="D21" s="23">
        <v>430</v>
      </c>
      <c r="E21" s="99"/>
      <c r="F21" s="23"/>
      <c r="G21" s="23">
        <f t="shared" si="2"/>
        <v>430</v>
      </c>
      <c r="H21" s="23">
        <f t="shared" si="0"/>
        <v>54</v>
      </c>
      <c r="I21" s="23"/>
      <c r="J21" s="23">
        <f t="shared" si="3"/>
        <v>54</v>
      </c>
      <c r="K21" s="23"/>
      <c r="L21" s="71"/>
    </row>
    <row r="22" spans="1:13" s="27" customFormat="1" ht="29.25" customHeight="1" x14ac:dyDescent="0.25">
      <c r="A22" s="17">
        <f t="shared" si="1"/>
        <v>13</v>
      </c>
      <c r="B22" s="74" t="s">
        <v>155</v>
      </c>
      <c r="C22" s="72" t="s">
        <v>156</v>
      </c>
      <c r="D22" s="23">
        <v>430</v>
      </c>
      <c r="E22" s="23"/>
      <c r="F22" s="23"/>
      <c r="G22" s="23">
        <f>ROUND(D22-F22,1)</f>
        <v>430</v>
      </c>
      <c r="H22" s="23">
        <f t="shared" si="0"/>
        <v>54</v>
      </c>
      <c r="I22" s="23"/>
      <c r="J22" s="23">
        <f>ROUND(H22-I22,1)</f>
        <v>54</v>
      </c>
      <c r="K22" s="23"/>
      <c r="L22" s="35"/>
    </row>
    <row r="23" spans="1:13" s="66" customFormat="1" ht="27" customHeight="1" x14ac:dyDescent="0.25">
      <c r="A23" s="17">
        <f t="shared" si="1"/>
        <v>14</v>
      </c>
      <c r="B23" s="63" t="s">
        <v>157</v>
      </c>
      <c r="C23" s="64" t="s">
        <v>158</v>
      </c>
      <c r="D23" s="22">
        <v>430</v>
      </c>
      <c r="E23" s="22">
        <v>22</v>
      </c>
      <c r="F23" s="28"/>
      <c r="G23" s="22">
        <f t="shared" ref="G23:G29" si="4">ROUND(D23-F23,1)</f>
        <v>430</v>
      </c>
      <c r="H23" s="22">
        <f t="shared" si="0"/>
        <v>54</v>
      </c>
      <c r="I23" s="22"/>
      <c r="J23" s="22">
        <f t="shared" ref="J23:J29" si="5">ROUND(H23-I23,1)</f>
        <v>54</v>
      </c>
      <c r="K23" s="22"/>
      <c r="L23" s="73" t="s">
        <v>288</v>
      </c>
      <c r="M23" s="75"/>
    </row>
    <row r="24" spans="1:13" s="27" customFormat="1" ht="33" customHeight="1" x14ac:dyDescent="0.25">
      <c r="A24" s="17">
        <f t="shared" si="1"/>
        <v>15</v>
      </c>
      <c r="B24" s="68" t="s">
        <v>87</v>
      </c>
      <c r="C24" s="69" t="s">
        <v>159</v>
      </c>
      <c r="D24" s="23">
        <v>430</v>
      </c>
      <c r="E24" s="99"/>
      <c r="F24" s="23"/>
      <c r="G24" s="23">
        <f t="shared" si="4"/>
        <v>430</v>
      </c>
      <c r="H24" s="23">
        <f t="shared" si="0"/>
        <v>54</v>
      </c>
      <c r="I24" s="23"/>
      <c r="J24" s="23">
        <f t="shared" si="5"/>
        <v>54</v>
      </c>
      <c r="K24" s="23"/>
      <c r="L24" s="71"/>
    </row>
    <row r="25" spans="1:13" s="27" customFormat="1" ht="24.95" customHeight="1" x14ac:dyDescent="0.25">
      <c r="A25" s="17">
        <f t="shared" si="1"/>
        <v>16</v>
      </c>
      <c r="B25" s="68" t="s">
        <v>160</v>
      </c>
      <c r="C25" s="69" t="s">
        <v>161</v>
      </c>
      <c r="D25" s="23">
        <v>430</v>
      </c>
      <c r="E25" s="23"/>
      <c r="F25" s="23"/>
      <c r="G25" s="23">
        <f t="shared" si="4"/>
        <v>430</v>
      </c>
      <c r="H25" s="23">
        <f t="shared" si="0"/>
        <v>54</v>
      </c>
      <c r="I25" s="23"/>
      <c r="J25" s="23">
        <f t="shared" si="5"/>
        <v>54</v>
      </c>
      <c r="K25" s="23"/>
      <c r="L25" s="71"/>
    </row>
    <row r="26" spans="1:13" s="66" customFormat="1" ht="24.95" customHeight="1" x14ac:dyDescent="0.25">
      <c r="A26" s="17">
        <f t="shared" si="1"/>
        <v>17</v>
      </c>
      <c r="B26" s="63" t="s">
        <v>162</v>
      </c>
      <c r="C26" s="64" t="s">
        <v>163</v>
      </c>
      <c r="D26" s="23">
        <v>430</v>
      </c>
      <c r="E26" s="23"/>
      <c r="F26" s="23"/>
      <c r="G26" s="23">
        <f t="shared" si="4"/>
        <v>430</v>
      </c>
      <c r="H26" s="23">
        <f t="shared" si="0"/>
        <v>54</v>
      </c>
      <c r="I26" s="23"/>
      <c r="J26" s="23">
        <f t="shared" si="5"/>
        <v>54</v>
      </c>
      <c r="K26" s="23"/>
      <c r="L26" s="76"/>
    </row>
    <row r="27" spans="1:13" s="66" customFormat="1" ht="27.75" customHeight="1" x14ac:dyDescent="0.25">
      <c r="A27" s="17">
        <f t="shared" si="1"/>
        <v>18</v>
      </c>
      <c r="B27" s="63" t="s">
        <v>164</v>
      </c>
      <c r="C27" s="64" t="s">
        <v>165</v>
      </c>
      <c r="D27" s="23">
        <v>430</v>
      </c>
      <c r="E27" s="20"/>
      <c r="F27" s="23"/>
      <c r="G27" s="23">
        <f t="shared" si="4"/>
        <v>430</v>
      </c>
      <c r="H27" s="23">
        <f t="shared" si="0"/>
        <v>54</v>
      </c>
      <c r="I27" s="23"/>
      <c r="J27" s="23">
        <f t="shared" si="5"/>
        <v>54</v>
      </c>
      <c r="K27" s="23"/>
      <c r="L27" s="65"/>
      <c r="M27" s="78"/>
    </row>
    <row r="28" spans="1:13" s="27" customFormat="1" ht="30.75" customHeight="1" x14ac:dyDescent="0.25">
      <c r="A28" s="17">
        <f t="shared" si="1"/>
        <v>19</v>
      </c>
      <c r="B28" s="67" t="s">
        <v>472</v>
      </c>
      <c r="C28" s="72" t="s">
        <v>224</v>
      </c>
      <c r="D28" s="23">
        <v>430</v>
      </c>
      <c r="E28" s="23"/>
      <c r="F28" s="20">
        <f>D28*0.3*31/44</f>
        <v>90.88636363636364</v>
      </c>
      <c r="G28" s="23">
        <f t="shared" si="4"/>
        <v>339.1</v>
      </c>
      <c r="H28" s="23">
        <f>ROUND(160/2.98,0)</f>
        <v>54</v>
      </c>
      <c r="I28" s="23"/>
      <c r="J28" s="23">
        <f t="shared" si="5"/>
        <v>54</v>
      </c>
      <c r="K28" s="23"/>
      <c r="L28" s="37" t="s">
        <v>611</v>
      </c>
    </row>
    <row r="29" spans="1:13" s="27" customFormat="1" ht="30.75" customHeight="1" x14ac:dyDescent="0.25">
      <c r="A29" s="17">
        <f t="shared" si="1"/>
        <v>20</v>
      </c>
      <c r="B29" s="67" t="s">
        <v>612</v>
      </c>
      <c r="C29" s="207" t="s">
        <v>373</v>
      </c>
      <c r="D29" s="44">
        <v>430</v>
      </c>
      <c r="E29" s="23"/>
      <c r="F29" s="44">
        <f>D29*0.3</f>
        <v>129</v>
      </c>
      <c r="G29" s="23">
        <f t="shared" si="4"/>
        <v>301</v>
      </c>
      <c r="H29" s="44">
        <f>ROUND(160/2.98,0)</f>
        <v>54</v>
      </c>
      <c r="I29" s="23"/>
      <c r="J29" s="23">
        <f t="shared" si="5"/>
        <v>54</v>
      </c>
      <c r="K29" s="23"/>
      <c r="L29" s="37" t="s">
        <v>532</v>
      </c>
    </row>
    <row r="30" spans="1:13" x14ac:dyDescent="0.25">
      <c r="G30" s="173"/>
    </row>
    <row r="31" spans="1:13" x14ac:dyDescent="0.25">
      <c r="G31" s="173"/>
      <c r="H31" s="318" t="s">
        <v>633</v>
      </c>
      <c r="I31" s="318"/>
      <c r="J31" s="318"/>
      <c r="K31" s="318"/>
      <c r="L31" s="318"/>
    </row>
    <row r="32" spans="1:13" x14ac:dyDescent="0.25">
      <c r="B32" s="319" t="s">
        <v>497</v>
      </c>
      <c r="C32" s="319"/>
      <c r="G32" s="173"/>
      <c r="H32" s="319" t="s">
        <v>498</v>
      </c>
      <c r="I32" s="319"/>
      <c r="J32" s="319"/>
      <c r="K32" s="319"/>
      <c r="L32" s="319"/>
    </row>
    <row r="33" spans="7:7" x14ac:dyDescent="0.25">
      <c r="G33" s="173"/>
    </row>
  </sheetData>
  <autoFilter ref="B8:L29">
    <filterColumn colId="0" showButton="0"/>
    <filterColumn colId="6" showButton="0"/>
    <filterColumn colId="7" showButton="0"/>
    <filterColumn colId="8" showButton="0"/>
  </autoFilter>
  <mergeCells count="18">
    <mergeCell ref="A5:L5"/>
    <mergeCell ref="A1:D1"/>
    <mergeCell ref="G1:K1"/>
    <mergeCell ref="A2:D2"/>
    <mergeCell ref="G2:K2"/>
    <mergeCell ref="A3:D3"/>
    <mergeCell ref="H31:L31"/>
    <mergeCell ref="B32:C32"/>
    <mergeCell ref="H32:L32"/>
    <mergeCell ref="A6:L6"/>
    <mergeCell ref="A8:A9"/>
    <mergeCell ref="B8:C9"/>
    <mergeCell ref="D8:D9"/>
    <mergeCell ref="E8:E9"/>
    <mergeCell ref="F8:F9"/>
    <mergeCell ref="G8:G9"/>
    <mergeCell ref="H8:K8"/>
    <mergeCell ref="L8:L9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T42"/>
  <sheetViews>
    <sheetView tabSelected="1" zoomScaleNormal="100" workbookViewId="0">
      <selection activeCell="L17" sqref="L17"/>
    </sheetView>
  </sheetViews>
  <sheetFormatPr defaultRowHeight="16.5" x14ac:dyDescent="0.25"/>
  <cols>
    <col min="1" max="1" width="5" style="4" customWidth="1"/>
    <col min="2" max="2" width="22.7109375" style="4" customWidth="1"/>
    <col min="3" max="3" width="9.140625" style="172" customWidth="1"/>
    <col min="4" max="11" width="9.42578125" style="4" customWidth="1"/>
    <col min="12" max="12" width="22.42578125" style="174" customWidth="1"/>
    <col min="13" max="13" width="28.140625" style="4" customWidth="1"/>
    <col min="14" max="14" width="20.140625" style="4" customWidth="1"/>
    <col min="15" max="15" width="30.140625" style="4" customWidth="1"/>
    <col min="16" max="16" width="15.7109375" style="4" bestFit="1" customWidth="1"/>
    <col min="17" max="17" width="11.42578125" style="4" customWidth="1"/>
    <col min="18" max="18" width="11" style="4" customWidth="1"/>
    <col min="19" max="19" width="14.85546875" style="4" bestFit="1" customWidth="1"/>
    <col min="20" max="20" width="9.5703125" style="4" bestFit="1" customWidth="1"/>
    <col min="21" max="16384" width="9.140625" style="4"/>
  </cols>
  <sheetData>
    <row r="1" spans="1:12" s="2" customFormat="1" ht="15.75" x14ac:dyDescent="0.25">
      <c r="A1" s="305" t="s">
        <v>0</v>
      </c>
      <c r="B1" s="305"/>
      <c r="C1" s="305"/>
      <c r="D1" s="305"/>
      <c r="E1" s="228"/>
      <c r="F1" s="228"/>
      <c r="G1" s="306" t="s">
        <v>1</v>
      </c>
      <c r="H1" s="306"/>
      <c r="I1" s="306"/>
      <c r="J1" s="306"/>
      <c r="K1" s="306"/>
      <c r="L1" s="228"/>
    </row>
    <row r="2" spans="1:12" s="2" customFormat="1" ht="16.5" customHeight="1" x14ac:dyDescent="0.25">
      <c r="A2" s="306" t="s">
        <v>2</v>
      </c>
      <c r="B2" s="306"/>
      <c r="C2" s="306"/>
      <c r="D2" s="306"/>
      <c r="E2" s="228"/>
      <c r="F2" s="228"/>
      <c r="G2" s="306" t="s">
        <v>3</v>
      </c>
      <c r="H2" s="306"/>
      <c r="I2" s="306"/>
      <c r="J2" s="306"/>
      <c r="K2" s="306"/>
      <c r="L2" s="228"/>
    </row>
    <row r="3" spans="1:12" s="2" customFormat="1" ht="16.5" customHeight="1" x14ac:dyDescent="0.25">
      <c r="A3" s="306" t="s">
        <v>4</v>
      </c>
      <c r="B3" s="306"/>
      <c r="C3" s="306"/>
      <c r="D3" s="306"/>
      <c r="E3" s="228"/>
      <c r="F3" s="228"/>
      <c r="G3" s="228"/>
      <c r="H3" s="228"/>
      <c r="I3" s="228"/>
      <c r="J3" s="228"/>
      <c r="K3" s="228"/>
      <c r="L3" s="228"/>
    </row>
    <row r="4" spans="1:12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228"/>
    </row>
    <row r="5" spans="1:12" s="5" customFormat="1" ht="20.25" x14ac:dyDescent="0.25">
      <c r="A5" s="304" t="s">
        <v>552</v>
      </c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</row>
    <row r="6" spans="1:12" s="5" customFormat="1" ht="19.5" customHeight="1" x14ac:dyDescent="0.25">
      <c r="A6" s="304" t="s">
        <v>503</v>
      </c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</row>
    <row r="7" spans="1:12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2" s="5" customFormat="1" ht="18" customHeight="1" x14ac:dyDescent="0.25">
      <c r="A8" s="287" t="s">
        <v>5</v>
      </c>
      <c r="B8" s="289" t="s">
        <v>6</v>
      </c>
      <c r="C8" s="290"/>
      <c r="D8" s="293" t="s">
        <v>7</v>
      </c>
      <c r="E8" s="293" t="s">
        <v>8</v>
      </c>
      <c r="F8" s="293" t="s">
        <v>9</v>
      </c>
      <c r="G8" s="293" t="s">
        <v>10</v>
      </c>
      <c r="H8" s="295" t="s">
        <v>11</v>
      </c>
      <c r="I8" s="296"/>
      <c r="J8" s="296"/>
      <c r="K8" s="297"/>
      <c r="L8" s="298" t="s">
        <v>12</v>
      </c>
    </row>
    <row r="9" spans="1:12" s="5" customFormat="1" ht="54" customHeight="1" x14ac:dyDescent="0.25">
      <c r="A9" s="288"/>
      <c r="B9" s="291"/>
      <c r="C9" s="292"/>
      <c r="D9" s="294"/>
      <c r="E9" s="294"/>
      <c r="F9" s="294"/>
      <c r="G9" s="294"/>
      <c r="H9" s="10" t="s">
        <v>13</v>
      </c>
      <c r="I9" s="10" t="s">
        <v>14</v>
      </c>
      <c r="J9" s="10" t="s">
        <v>15</v>
      </c>
      <c r="K9" s="10" t="s">
        <v>16</v>
      </c>
      <c r="L9" s="299"/>
    </row>
    <row r="10" spans="1:12" s="66" customFormat="1" ht="24.95" customHeight="1" x14ac:dyDescent="0.25">
      <c r="A10" s="17">
        <v>1</v>
      </c>
      <c r="B10" s="84" t="s">
        <v>171</v>
      </c>
      <c r="C10" s="85" t="s">
        <v>113</v>
      </c>
      <c r="D10" s="23">
        <v>430</v>
      </c>
      <c r="E10" s="23">
        <f>D10*0.3</f>
        <v>129</v>
      </c>
      <c r="F10" s="23"/>
      <c r="G10" s="23">
        <f t="shared" ref="G10:G38" si="0">ROUND(D10-F10,1)</f>
        <v>430</v>
      </c>
      <c r="H10" s="23">
        <f>ROUND(160/2.98,0)</f>
        <v>54</v>
      </c>
      <c r="I10" s="23"/>
      <c r="J10" s="23">
        <f t="shared" ref="J10:J38" si="1">ROUND(H10-I10,1)</f>
        <v>54</v>
      </c>
      <c r="K10" s="23"/>
      <c r="L10" s="65" t="s">
        <v>21</v>
      </c>
    </row>
    <row r="11" spans="1:12" s="86" customFormat="1" ht="24.95" customHeight="1" x14ac:dyDescent="0.25">
      <c r="A11" s="17">
        <f>A10+1</f>
        <v>2</v>
      </c>
      <c r="B11" s="84" t="s">
        <v>172</v>
      </c>
      <c r="C11" s="85" t="s">
        <v>173</v>
      </c>
      <c r="D11" s="23">
        <v>430</v>
      </c>
      <c r="E11" s="23">
        <f>D11*0.2</f>
        <v>86</v>
      </c>
      <c r="F11" s="23"/>
      <c r="G11" s="23">
        <f t="shared" si="0"/>
        <v>430</v>
      </c>
      <c r="H11" s="23">
        <f t="shared" ref="H11:H36" si="2">ROUND(160/2.98,0)</f>
        <v>54</v>
      </c>
      <c r="I11" s="23"/>
      <c r="J11" s="23">
        <f t="shared" si="1"/>
        <v>54</v>
      </c>
      <c r="K11" s="23"/>
      <c r="L11" s="54" t="s">
        <v>24</v>
      </c>
    </row>
    <row r="12" spans="1:12" s="86" customFormat="1" ht="32.25" customHeight="1" x14ac:dyDescent="0.25">
      <c r="A12" s="17">
        <f>A11+1</f>
        <v>3</v>
      </c>
      <c r="B12" s="84" t="s">
        <v>174</v>
      </c>
      <c r="C12" s="85" t="s">
        <v>131</v>
      </c>
      <c r="D12" s="23">
        <v>430</v>
      </c>
      <c r="E12" s="23">
        <f>D12*0.15</f>
        <v>64.5</v>
      </c>
      <c r="F12" s="23"/>
      <c r="G12" s="23">
        <f>ROUND(D12-F12,1)</f>
        <v>430</v>
      </c>
      <c r="H12" s="23">
        <f t="shared" si="2"/>
        <v>54</v>
      </c>
      <c r="I12" s="23"/>
      <c r="J12" s="23">
        <f>ROUND(H12-I12,1)</f>
        <v>54</v>
      </c>
      <c r="K12" s="23"/>
      <c r="L12" s="65" t="s">
        <v>94</v>
      </c>
    </row>
    <row r="13" spans="1:12" s="86" customFormat="1" ht="36.75" customHeight="1" x14ac:dyDescent="0.25">
      <c r="A13" s="17">
        <f t="shared" ref="A13:A37" si="3">A12+1</f>
        <v>4</v>
      </c>
      <c r="B13" s="84" t="s">
        <v>175</v>
      </c>
      <c r="C13" s="85" t="s">
        <v>176</v>
      </c>
      <c r="D13" s="23">
        <v>430</v>
      </c>
      <c r="E13" s="23">
        <f>D13*0.15</f>
        <v>64.5</v>
      </c>
      <c r="F13" s="23"/>
      <c r="G13" s="23">
        <f>ROUND(D13-F13,1)</f>
        <v>430</v>
      </c>
      <c r="H13" s="23">
        <f t="shared" si="2"/>
        <v>54</v>
      </c>
      <c r="I13" s="23"/>
      <c r="J13" s="23">
        <f>ROUND(H13-I13,1)</f>
        <v>54</v>
      </c>
      <c r="K13" s="23"/>
      <c r="L13" s="65" t="s">
        <v>94</v>
      </c>
    </row>
    <row r="14" spans="1:12" s="86" customFormat="1" ht="32.25" customHeight="1" x14ac:dyDescent="0.25">
      <c r="A14" s="17">
        <f t="shared" si="3"/>
        <v>5</v>
      </c>
      <c r="B14" s="84" t="s">
        <v>177</v>
      </c>
      <c r="C14" s="52" t="s">
        <v>173</v>
      </c>
      <c r="D14" s="23">
        <v>430</v>
      </c>
      <c r="E14" s="23">
        <f>D14*0.15</f>
        <v>64.5</v>
      </c>
      <c r="F14" s="23"/>
      <c r="G14" s="23">
        <f>ROUND(D14-F14,1)</f>
        <v>430</v>
      </c>
      <c r="H14" s="23">
        <f t="shared" si="2"/>
        <v>54</v>
      </c>
      <c r="I14" s="23"/>
      <c r="J14" s="23">
        <f>ROUND(H14-I14,1)</f>
        <v>54</v>
      </c>
      <c r="K14" s="23"/>
      <c r="L14" s="54" t="s">
        <v>178</v>
      </c>
    </row>
    <row r="15" spans="1:12" s="86" customFormat="1" ht="24.95" customHeight="1" x14ac:dyDescent="0.25">
      <c r="A15" s="17">
        <f t="shared" si="3"/>
        <v>6</v>
      </c>
      <c r="B15" s="84" t="s">
        <v>179</v>
      </c>
      <c r="C15" s="85" t="s">
        <v>180</v>
      </c>
      <c r="D15" s="23">
        <v>430</v>
      </c>
      <c r="E15" s="23">
        <v>22</v>
      </c>
      <c r="F15" s="23"/>
      <c r="G15" s="23">
        <f>ROUND(D15-F15,1)</f>
        <v>430</v>
      </c>
      <c r="H15" s="23">
        <f t="shared" si="2"/>
        <v>54</v>
      </c>
      <c r="I15" s="23"/>
      <c r="J15" s="23">
        <f>ROUND(H15-I15,1)</f>
        <v>54</v>
      </c>
      <c r="K15" s="23"/>
      <c r="L15" s="24" t="s">
        <v>70</v>
      </c>
    </row>
    <row r="16" spans="1:12" s="86" customFormat="1" ht="24.95" customHeight="1" x14ac:dyDescent="0.25">
      <c r="A16" s="17">
        <f t="shared" si="3"/>
        <v>7</v>
      </c>
      <c r="B16" s="84" t="s">
        <v>181</v>
      </c>
      <c r="C16" s="85" t="s">
        <v>182</v>
      </c>
      <c r="D16" s="23">
        <v>430</v>
      </c>
      <c r="E16" s="23"/>
      <c r="F16" s="23"/>
      <c r="G16" s="23">
        <f t="shared" si="0"/>
        <v>430</v>
      </c>
      <c r="H16" s="23">
        <f t="shared" si="2"/>
        <v>54</v>
      </c>
      <c r="I16" s="23"/>
      <c r="J16" s="23">
        <f t="shared" si="1"/>
        <v>54</v>
      </c>
      <c r="K16" s="23"/>
      <c r="L16" s="65"/>
    </row>
    <row r="17" spans="1:20" s="86" customFormat="1" ht="27" customHeight="1" x14ac:dyDescent="0.25">
      <c r="A17" s="17">
        <f t="shared" si="3"/>
        <v>8</v>
      </c>
      <c r="B17" s="87" t="s">
        <v>183</v>
      </c>
      <c r="C17" s="85" t="s">
        <v>184</v>
      </c>
      <c r="D17" s="23">
        <v>430</v>
      </c>
      <c r="E17" s="22">
        <v>22</v>
      </c>
      <c r="F17" s="23"/>
      <c r="G17" s="23">
        <f t="shared" si="0"/>
        <v>430</v>
      </c>
      <c r="H17" s="23">
        <f t="shared" si="2"/>
        <v>54</v>
      </c>
      <c r="I17" s="23"/>
      <c r="J17" s="23">
        <f t="shared" si="1"/>
        <v>54</v>
      </c>
      <c r="K17" s="23"/>
      <c r="L17" s="45" t="s">
        <v>553</v>
      </c>
    </row>
    <row r="18" spans="1:20" s="86" customFormat="1" ht="24.95" customHeight="1" x14ac:dyDescent="0.25">
      <c r="A18" s="17">
        <f t="shared" si="3"/>
        <v>9</v>
      </c>
      <c r="B18" s="87" t="s">
        <v>185</v>
      </c>
      <c r="C18" s="85" t="s">
        <v>167</v>
      </c>
      <c r="D18" s="23">
        <v>430</v>
      </c>
      <c r="E18" s="23"/>
      <c r="F18" s="23"/>
      <c r="G18" s="23">
        <f t="shared" si="0"/>
        <v>430</v>
      </c>
      <c r="H18" s="23">
        <f t="shared" si="2"/>
        <v>54</v>
      </c>
      <c r="I18" s="23"/>
      <c r="J18" s="23">
        <f t="shared" si="1"/>
        <v>54</v>
      </c>
      <c r="K18" s="23"/>
      <c r="L18" s="65"/>
    </row>
    <row r="19" spans="1:20" s="86" customFormat="1" ht="24.95" customHeight="1" x14ac:dyDescent="0.25">
      <c r="A19" s="17">
        <f t="shared" si="3"/>
        <v>10</v>
      </c>
      <c r="B19" s="84" t="s">
        <v>186</v>
      </c>
      <c r="C19" s="85" t="s">
        <v>187</v>
      </c>
      <c r="D19" s="23">
        <v>430</v>
      </c>
      <c r="E19" s="23"/>
      <c r="F19" s="23"/>
      <c r="G19" s="23">
        <f t="shared" si="0"/>
        <v>430</v>
      </c>
      <c r="H19" s="23">
        <f t="shared" si="2"/>
        <v>54</v>
      </c>
      <c r="I19" s="23"/>
      <c r="J19" s="23">
        <f t="shared" si="1"/>
        <v>54</v>
      </c>
      <c r="K19" s="23"/>
      <c r="L19" s="65"/>
    </row>
    <row r="20" spans="1:20" s="86" customFormat="1" ht="24.95" customHeight="1" x14ac:dyDescent="0.25">
      <c r="A20" s="17">
        <f t="shared" si="3"/>
        <v>11</v>
      </c>
      <c r="B20" s="87" t="s">
        <v>188</v>
      </c>
      <c r="C20" s="85" t="s">
        <v>93</v>
      </c>
      <c r="D20" s="23">
        <v>430</v>
      </c>
      <c r="E20" s="23"/>
      <c r="F20" s="23"/>
      <c r="G20" s="23">
        <f t="shared" si="0"/>
        <v>430</v>
      </c>
      <c r="H20" s="23">
        <f t="shared" si="2"/>
        <v>54</v>
      </c>
      <c r="I20" s="23"/>
      <c r="J20" s="23">
        <f t="shared" si="1"/>
        <v>54</v>
      </c>
      <c r="K20" s="23"/>
      <c r="L20" s="88"/>
    </row>
    <row r="21" spans="1:20" s="6" customFormat="1" ht="24.95" customHeight="1" x14ac:dyDescent="0.25">
      <c r="A21" s="17">
        <f t="shared" si="3"/>
        <v>12</v>
      </c>
      <c r="B21" s="87" t="s">
        <v>189</v>
      </c>
      <c r="C21" s="85" t="s">
        <v>190</v>
      </c>
      <c r="D21" s="23">
        <v>430</v>
      </c>
      <c r="E21" s="23"/>
      <c r="F21" s="23"/>
      <c r="G21" s="23">
        <f t="shared" si="0"/>
        <v>430</v>
      </c>
      <c r="H21" s="23">
        <f t="shared" si="2"/>
        <v>54</v>
      </c>
      <c r="I21" s="23"/>
      <c r="J21" s="23">
        <f t="shared" si="1"/>
        <v>54</v>
      </c>
      <c r="K21" s="23"/>
      <c r="L21" s="54"/>
    </row>
    <row r="22" spans="1:20" s="6" customFormat="1" ht="24.95" customHeight="1" x14ac:dyDescent="0.25">
      <c r="A22" s="17">
        <f t="shared" si="3"/>
        <v>13</v>
      </c>
      <c r="B22" s="84" t="s">
        <v>191</v>
      </c>
      <c r="C22" s="85" t="s">
        <v>190</v>
      </c>
      <c r="D22" s="23">
        <v>430</v>
      </c>
      <c r="E22" s="23"/>
      <c r="F22" s="23"/>
      <c r="G22" s="23">
        <f t="shared" si="0"/>
        <v>430</v>
      </c>
      <c r="H22" s="23">
        <f t="shared" si="2"/>
        <v>54</v>
      </c>
      <c r="I22" s="23"/>
      <c r="J22" s="23">
        <f t="shared" si="1"/>
        <v>54</v>
      </c>
      <c r="K22" s="23"/>
      <c r="L22" s="65"/>
    </row>
    <row r="23" spans="1:20" s="6" customFormat="1" ht="24.95" customHeight="1" x14ac:dyDescent="0.25">
      <c r="A23" s="17">
        <f t="shared" si="3"/>
        <v>14</v>
      </c>
      <c r="B23" s="84" t="s">
        <v>192</v>
      </c>
      <c r="C23" s="85" t="s">
        <v>109</v>
      </c>
      <c r="D23" s="23">
        <v>430</v>
      </c>
      <c r="E23" s="23"/>
      <c r="F23" s="23"/>
      <c r="G23" s="23">
        <f t="shared" si="0"/>
        <v>430</v>
      </c>
      <c r="H23" s="23">
        <f t="shared" si="2"/>
        <v>54</v>
      </c>
      <c r="I23" s="23"/>
      <c r="J23" s="23">
        <f t="shared" si="1"/>
        <v>54</v>
      </c>
      <c r="K23" s="23"/>
      <c r="L23" s="65"/>
    </row>
    <row r="24" spans="1:20" s="6" customFormat="1" ht="24.95" customHeight="1" x14ac:dyDescent="0.25">
      <c r="A24" s="17">
        <f t="shared" si="3"/>
        <v>15</v>
      </c>
      <c r="B24" s="84" t="s">
        <v>193</v>
      </c>
      <c r="C24" s="85" t="s">
        <v>194</v>
      </c>
      <c r="D24" s="23">
        <v>430</v>
      </c>
      <c r="E24" s="23"/>
      <c r="F24" s="23"/>
      <c r="G24" s="23">
        <f t="shared" si="0"/>
        <v>430</v>
      </c>
      <c r="H24" s="23">
        <f t="shared" si="2"/>
        <v>54</v>
      </c>
      <c r="I24" s="23"/>
      <c r="J24" s="23">
        <f t="shared" si="1"/>
        <v>54</v>
      </c>
      <c r="K24" s="23"/>
      <c r="L24" s="76"/>
    </row>
    <row r="25" spans="1:20" s="6" customFormat="1" ht="24.95" customHeight="1" x14ac:dyDescent="0.25">
      <c r="A25" s="17">
        <f t="shared" si="3"/>
        <v>16</v>
      </c>
      <c r="B25" s="84" t="s">
        <v>195</v>
      </c>
      <c r="C25" s="85" t="s">
        <v>88</v>
      </c>
      <c r="D25" s="23">
        <v>430</v>
      </c>
      <c r="E25" s="23"/>
      <c r="F25" s="23"/>
      <c r="G25" s="23">
        <f t="shared" si="0"/>
        <v>430</v>
      </c>
      <c r="H25" s="23">
        <f t="shared" si="2"/>
        <v>54</v>
      </c>
      <c r="I25" s="23"/>
      <c r="J25" s="23">
        <f t="shared" si="1"/>
        <v>54</v>
      </c>
      <c r="K25" s="23"/>
      <c r="L25" s="65"/>
    </row>
    <row r="26" spans="1:20" s="6" customFormat="1" ht="24.95" customHeight="1" x14ac:dyDescent="0.25">
      <c r="A26" s="17">
        <f t="shared" si="3"/>
        <v>17</v>
      </c>
      <c r="B26" s="84" t="s">
        <v>196</v>
      </c>
      <c r="C26" s="85" t="s">
        <v>197</v>
      </c>
      <c r="D26" s="23">
        <v>430</v>
      </c>
      <c r="E26" s="23"/>
      <c r="F26" s="23"/>
      <c r="G26" s="23">
        <f t="shared" si="0"/>
        <v>430</v>
      </c>
      <c r="H26" s="23">
        <f t="shared" si="2"/>
        <v>54</v>
      </c>
      <c r="I26" s="23"/>
      <c r="J26" s="23">
        <f t="shared" si="1"/>
        <v>54</v>
      </c>
      <c r="K26" s="23"/>
      <c r="L26" s="65"/>
    </row>
    <row r="27" spans="1:20" s="6" customFormat="1" ht="24.95" customHeight="1" x14ac:dyDescent="0.25">
      <c r="A27" s="17">
        <f t="shared" si="3"/>
        <v>18</v>
      </c>
      <c r="B27" s="87" t="s">
        <v>198</v>
      </c>
      <c r="C27" s="85" t="s">
        <v>199</v>
      </c>
      <c r="D27" s="23">
        <v>430</v>
      </c>
      <c r="E27" s="23"/>
      <c r="F27" s="23"/>
      <c r="G27" s="23">
        <f t="shared" si="0"/>
        <v>430</v>
      </c>
      <c r="H27" s="23">
        <f t="shared" si="2"/>
        <v>54</v>
      </c>
      <c r="I27" s="23"/>
      <c r="J27" s="23">
        <f t="shared" si="1"/>
        <v>54</v>
      </c>
      <c r="K27" s="23"/>
      <c r="L27" s="54"/>
    </row>
    <row r="28" spans="1:20" s="6" customFormat="1" ht="24.95" customHeight="1" x14ac:dyDescent="0.25">
      <c r="A28" s="17">
        <f t="shared" si="3"/>
        <v>19</v>
      </c>
      <c r="B28" s="84" t="s">
        <v>200</v>
      </c>
      <c r="C28" s="85" t="s">
        <v>201</v>
      </c>
      <c r="D28" s="23">
        <v>430</v>
      </c>
      <c r="E28" s="23"/>
      <c r="F28" s="23"/>
      <c r="G28" s="23">
        <f t="shared" si="0"/>
        <v>430</v>
      </c>
      <c r="H28" s="23">
        <f t="shared" si="2"/>
        <v>54</v>
      </c>
      <c r="I28" s="23"/>
      <c r="J28" s="23">
        <f t="shared" si="1"/>
        <v>54</v>
      </c>
      <c r="K28" s="23"/>
      <c r="L28" s="88"/>
    </row>
    <row r="29" spans="1:20" s="6" customFormat="1" ht="24.95" customHeight="1" x14ac:dyDescent="0.25">
      <c r="A29" s="17">
        <f t="shared" si="3"/>
        <v>20</v>
      </c>
      <c r="B29" s="84" t="s">
        <v>202</v>
      </c>
      <c r="C29" s="85" t="s">
        <v>203</v>
      </c>
      <c r="D29" s="23">
        <v>430</v>
      </c>
      <c r="E29" s="23"/>
      <c r="F29" s="23"/>
      <c r="G29" s="23">
        <f t="shared" si="0"/>
        <v>430</v>
      </c>
      <c r="H29" s="23">
        <f t="shared" si="2"/>
        <v>54</v>
      </c>
      <c r="I29" s="23"/>
      <c r="J29" s="23">
        <f t="shared" si="1"/>
        <v>54</v>
      </c>
      <c r="K29" s="23"/>
      <c r="L29" s="65"/>
      <c r="O29" s="27"/>
      <c r="P29" s="89"/>
      <c r="Q29" s="90"/>
      <c r="R29" s="90"/>
    </row>
    <row r="30" spans="1:20" s="27" customFormat="1" ht="24.95" customHeight="1" x14ac:dyDescent="0.25">
      <c r="A30" s="17">
        <f t="shared" si="3"/>
        <v>21</v>
      </c>
      <c r="B30" s="87" t="s">
        <v>204</v>
      </c>
      <c r="C30" s="85" t="s">
        <v>167</v>
      </c>
      <c r="D30" s="23">
        <v>430</v>
      </c>
      <c r="E30" s="23"/>
      <c r="F30" s="23"/>
      <c r="G30" s="23">
        <f t="shared" si="0"/>
        <v>430</v>
      </c>
      <c r="H30" s="23">
        <f t="shared" si="2"/>
        <v>54</v>
      </c>
      <c r="I30" s="23"/>
      <c r="J30" s="23">
        <f t="shared" si="1"/>
        <v>54</v>
      </c>
      <c r="K30" s="23"/>
      <c r="L30" s="91"/>
      <c r="N30" s="6"/>
      <c r="P30" s="89"/>
      <c r="Q30" s="90"/>
      <c r="R30" s="90"/>
      <c r="S30" s="6"/>
      <c r="T30" s="6"/>
    </row>
    <row r="31" spans="1:20" s="94" customFormat="1" ht="24.95" customHeight="1" x14ac:dyDescent="0.25">
      <c r="A31" s="17">
        <f t="shared" si="3"/>
        <v>22</v>
      </c>
      <c r="B31" s="87" t="s">
        <v>128</v>
      </c>
      <c r="C31" s="92" t="s">
        <v>205</v>
      </c>
      <c r="D31" s="23">
        <v>430</v>
      </c>
      <c r="E31" s="23"/>
      <c r="F31" s="23"/>
      <c r="G31" s="23">
        <f t="shared" si="0"/>
        <v>430</v>
      </c>
      <c r="H31" s="23">
        <f t="shared" si="2"/>
        <v>54</v>
      </c>
      <c r="I31" s="23"/>
      <c r="J31" s="23">
        <f t="shared" si="1"/>
        <v>54</v>
      </c>
      <c r="K31" s="23"/>
      <c r="L31" s="65"/>
      <c r="M31" s="93"/>
      <c r="N31" s="86"/>
      <c r="O31" s="66"/>
      <c r="P31" s="89"/>
      <c r="Q31" s="90"/>
      <c r="R31" s="90"/>
      <c r="S31" s="6"/>
      <c r="T31" s="6"/>
    </row>
    <row r="32" spans="1:20" s="58" customFormat="1" ht="24.95" customHeight="1" x14ac:dyDescent="0.25">
      <c r="A32" s="17">
        <f t="shared" si="3"/>
        <v>23</v>
      </c>
      <c r="B32" s="84" t="s">
        <v>191</v>
      </c>
      <c r="C32" s="95" t="s">
        <v>145</v>
      </c>
      <c r="D32" s="23">
        <v>430</v>
      </c>
      <c r="E32" s="23"/>
      <c r="F32" s="20"/>
      <c r="G32" s="23">
        <f t="shared" si="0"/>
        <v>430</v>
      </c>
      <c r="H32" s="23">
        <f t="shared" si="2"/>
        <v>54</v>
      </c>
      <c r="I32" s="20"/>
      <c r="J32" s="23">
        <f t="shared" si="1"/>
        <v>54</v>
      </c>
      <c r="K32" s="23"/>
      <c r="L32" s="54"/>
      <c r="M32" s="97"/>
    </row>
    <row r="33" spans="1:13" s="58" customFormat="1" ht="24.95" customHeight="1" x14ac:dyDescent="0.25">
      <c r="A33" s="17">
        <f t="shared" si="3"/>
        <v>24</v>
      </c>
      <c r="B33" s="87" t="s">
        <v>206</v>
      </c>
      <c r="C33" s="52" t="s">
        <v>201</v>
      </c>
      <c r="D33" s="22">
        <v>430</v>
      </c>
      <c r="E33" s="23"/>
      <c r="F33" s="98"/>
      <c r="G33" s="23">
        <f t="shared" si="0"/>
        <v>430</v>
      </c>
      <c r="H33" s="23">
        <f t="shared" si="2"/>
        <v>54</v>
      </c>
      <c r="I33" s="99"/>
      <c r="J33" s="23">
        <f t="shared" si="1"/>
        <v>54</v>
      </c>
      <c r="K33" s="23"/>
      <c r="L33" s="54"/>
      <c r="M33" s="221"/>
    </row>
    <row r="34" spans="1:13" s="58" customFormat="1" ht="24.95" customHeight="1" x14ac:dyDescent="0.25">
      <c r="A34" s="17">
        <f t="shared" si="3"/>
        <v>25</v>
      </c>
      <c r="B34" s="87" t="s">
        <v>207</v>
      </c>
      <c r="C34" s="52" t="s">
        <v>208</v>
      </c>
      <c r="D34" s="22">
        <v>430</v>
      </c>
      <c r="E34" s="23"/>
      <c r="F34" s="98"/>
      <c r="G34" s="23">
        <f t="shared" si="0"/>
        <v>430</v>
      </c>
      <c r="H34" s="23">
        <f t="shared" si="2"/>
        <v>54</v>
      </c>
      <c r="I34" s="99"/>
      <c r="J34" s="23">
        <f t="shared" si="1"/>
        <v>54</v>
      </c>
      <c r="K34" s="23"/>
      <c r="L34" s="54"/>
      <c r="M34" s="221"/>
    </row>
    <row r="35" spans="1:13" s="58" customFormat="1" ht="30" customHeight="1" x14ac:dyDescent="0.25">
      <c r="A35" s="17">
        <f t="shared" si="3"/>
        <v>26</v>
      </c>
      <c r="B35" s="87" t="s">
        <v>209</v>
      </c>
      <c r="C35" s="52" t="s">
        <v>205</v>
      </c>
      <c r="D35" s="22">
        <v>430</v>
      </c>
      <c r="E35" s="23"/>
      <c r="F35" s="98"/>
      <c r="G35" s="23">
        <f t="shared" si="0"/>
        <v>430</v>
      </c>
      <c r="H35" s="23">
        <f t="shared" si="2"/>
        <v>54</v>
      </c>
      <c r="I35" s="28"/>
      <c r="J35" s="23">
        <f t="shared" si="1"/>
        <v>54</v>
      </c>
      <c r="K35" s="23"/>
      <c r="L35" s="54"/>
      <c r="M35" s="221"/>
    </row>
    <row r="36" spans="1:13" s="58" customFormat="1" ht="30" customHeight="1" x14ac:dyDescent="0.25">
      <c r="A36" s="17">
        <f t="shared" si="3"/>
        <v>27</v>
      </c>
      <c r="B36" s="87" t="s">
        <v>210</v>
      </c>
      <c r="C36" s="52" t="s">
        <v>211</v>
      </c>
      <c r="D36" s="22">
        <v>430</v>
      </c>
      <c r="E36" s="23"/>
      <c r="F36" s="98"/>
      <c r="G36" s="23">
        <f t="shared" si="0"/>
        <v>430</v>
      </c>
      <c r="H36" s="23">
        <f t="shared" si="2"/>
        <v>54</v>
      </c>
      <c r="I36" s="28"/>
      <c r="J36" s="23">
        <f t="shared" si="1"/>
        <v>54</v>
      </c>
      <c r="K36" s="23"/>
      <c r="L36" s="54"/>
      <c r="M36" s="221"/>
    </row>
    <row r="37" spans="1:13" s="58" customFormat="1" ht="30" customHeight="1" x14ac:dyDescent="0.25">
      <c r="A37" s="17">
        <f t="shared" si="3"/>
        <v>28</v>
      </c>
      <c r="B37" s="87" t="s">
        <v>476</v>
      </c>
      <c r="C37" s="52" t="s">
        <v>59</v>
      </c>
      <c r="D37" s="28">
        <f>430</f>
        <v>430</v>
      </c>
      <c r="E37" s="23"/>
      <c r="F37" s="98"/>
      <c r="G37" s="23">
        <f t="shared" si="0"/>
        <v>430</v>
      </c>
      <c r="H37" s="20">
        <f>ROUND(160/2.98,0)</f>
        <v>54</v>
      </c>
      <c r="I37" s="28"/>
      <c r="J37" s="23">
        <f t="shared" si="1"/>
        <v>54</v>
      </c>
      <c r="K37" s="23"/>
      <c r="L37" s="88"/>
      <c r="M37" s="221"/>
    </row>
    <row r="38" spans="1:13" ht="31.5" x14ac:dyDescent="0.25">
      <c r="A38" s="210">
        <v>29</v>
      </c>
      <c r="B38" s="211" t="s">
        <v>195</v>
      </c>
      <c r="C38" s="342" t="s">
        <v>299</v>
      </c>
      <c r="D38" s="211">
        <f>(60*17/44)+(430*27/44)</f>
        <v>287.04545454545456</v>
      </c>
      <c r="E38" s="211"/>
      <c r="F38" s="211"/>
      <c r="G38" s="343">
        <f t="shared" si="0"/>
        <v>287</v>
      </c>
      <c r="H38" s="211">
        <f>ROUND(160/2.98,0)*27/44</f>
        <v>33.136363636363633</v>
      </c>
      <c r="I38" s="211"/>
      <c r="J38" s="211">
        <f t="shared" si="1"/>
        <v>33.1</v>
      </c>
      <c r="K38" s="211"/>
      <c r="L38" s="212" t="s">
        <v>637</v>
      </c>
    </row>
    <row r="39" spans="1:13" x14ac:dyDescent="0.25">
      <c r="G39" s="173"/>
    </row>
    <row r="40" spans="1:13" x14ac:dyDescent="0.25">
      <c r="G40" s="173"/>
      <c r="H40" s="318" t="s">
        <v>633</v>
      </c>
      <c r="I40" s="318"/>
      <c r="J40" s="318"/>
      <c r="K40" s="318"/>
      <c r="L40" s="318"/>
    </row>
    <row r="41" spans="1:13" x14ac:dyDescent="0.25">
      <c r="B41" s="319" t="s">
        <v>497</v>
      </c>
      <c r="C41" s="319"/>
      <c r="G41" s="173"/>
      <c r="H41" s="319" t="s">
        <v>498</v>
      </c>
      <c r="I41" s="319"/>
      <c r="J41" s="319"/>
      <c r="K41" s="319"/>
      <c r="L41" s="319"/>
    </row>
    <row r="42" spans="1:13" x14ac:dyDescent="0.25">
      <c r="G42" s="173"/>
    </row>
  </sheetData>
  <autoFilter ref="B8:L37">
    <filterColumn colId="0" showButton="0"/>
    <filterColumn colId="6" showButton="0"/>
    <filterColumn colId="7" showButton="0"/>
    <filterColumn colId="8" showButton="0"/>
  </autoFilter>
  <mergeCells count="18">
    <mergeCell ref="A5:L5"/>
    <mergeCell ref="A1:D1"/>
    <mergeCell ref="G1:K1"/>
    <mergeCell ref="A2:D2"/>
    <mergeCell ref="G2:K2"/>
    <mergeCell ref="A3:D3"/>
    <mergeCell ref="H40:L40"/>
    <mergeCell ref="B41:C41"/>
    <mergeCell ref="H41:L41"/>
    <mergeCell ref="A6:L6"/>
    <mergeCell ref="A8:A9"/>
    <mergeCell ref="B8:C9"/>
    <mergeCell ref="D8:D9"/>
    <mergeCell ref="E8:E9"/>
    <mergeCell ref="F8:F9"/>
    <mergeCell ref="G8:G9"/>
    <mergeCell ref="H8:K8"/>
    <mergeCell ref="L8:L9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43"/>
  <sheetViews>
    <sheetView topLeftCell="A37" zoomScaleNormal="100" workbookViewId="0">
      <selection activeCell="N11" sqref="N11"/>
    </sheetView>
  </sheetViews>
  <sheetFormatPr defaultRowHeight="16.5" x14ac:dyDescent="0.25"/>
  <cols>
    <col min="1" max="1" width="5" style="4" customWidth="1"/>
    <col min="2" max="2" width="22.7109375" style="4" customWidth="1"/>
    <col min="3" max="3" width="9.140625" style="172" customWidth="1"/>
    <col min="4" max="11" width="9.42578125" style="4" customWidth="1"/>
    <col min="12" max="12" width="22.42578125" style="174" customWidth="1"/>
    <col min="13" max="13" width="28.140625" style="4" customWidth="1"/>
    <col min="14" max="14" width="20.140625" style="4" customWidth="1"/>
    <col min="15" max="15" width="30.140625" style="4" customWidth="1"/>
    <col min="16" max="16" width="15.7109375" style="4" bestFit="1" customWidth="1"/>
    <col min="17" max="17" width="11.42578125" style="4" customWidth="1"/>
    <col min="18" max="18" width="11" style="4" customWidth="1"/>
    <col min="19" max="19" width="14.85546875" style="4" bestFit="1" customWidth="1"/>
    <col min="20" max="20" width="9.5703125" style="4" bestFit="1" customWidth="1"/>
    <col min="21" max="16384" width="9.140625" style="4"/>
  </cols>
  <sheetData>
    <row r="1" spans="1:16" s="2" customFormat="1" ht="15.75" x14ac:dyDescent="0.25">
      <c r="A1" s="305" t="s">
        <v>0</v>
      </c>
      <c r="B1" s="305"/>
      <c r="C1" s="305"/>
      <c r="D1" s="305"/>
      <c r="E1" s="228"/>
      <c r="F1" s="228"/>
      <c r="G1" s="306" t="s">
        <v>1</v>
      </c>
      <c r="H1" s="306"/>
      <c r="I1" s="306"/>
      <c r="J1" s="306"/>
      <c r="K1" s="306"/>
      <c r="L1" s="228"/>
    </row>
    <row r="2" spans="1:16" s="2" customFormat="1" ht="16.5" customHeight="1" x14ac:dyDescent="0.25">
      <c r="A2" s="306" t="s">
        <v>2</v>
      </c>
      <c r="B2" s="306"/>
      <c r="C2" s="306"/>
      <c r="D2" s="306"/>
      <c r="E2" s="228"/>
      <c r="F2" s="228"/>
      <c r="G2" s="306" t="s">
        <v>3</v>
      </c>
      <c r="H2" s="306"/>
      <c r="I2" s="306"/>
      <c r="J2" s="306"/>
      <c r="K2" s="306"/>
      <c r="L2" s="228"/>
    </row>
    <row r="3" spans="1:16" s="2" customFormat="1" ht="16.5" customHeight="1" x14ac:dyDescent="0.25">
      <c r="A3" s="306" t="s">
        <v>4</v>
      </c>
      <c r="B3" s="306"/>
      <c r="C3" s="306"/>
      <c r="D3" s="306"/>
      <c r="E3" s="228"/>
      <c r="F3" s="228"/>
      <c r="G3" s="228"/>
      <c r="H3" s="228"/>
      <c r="I3" s="228"/>
      <c r="J3" s="228"/>
      <c r="K3" s="228"/>
      <c r="L3" s="228"/>
    </row>
    <row r="4" spans="1:16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228"/>
    </row>
    <row r="5" spans="1:16" s="5" customFormat="1" ht="20.25" x14ac:dyDescent="0.25">
      <c r="A5" s="304" t="s">
        <v>552</v>
      </c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</row>
    <row r="6" spans="1:16" s="5" customFormat="1" ht="19.5" customHeight="1" x14ac:dyDescent="0.25">
      <c r="A6" s="304" t="s">
        <v>504</v>
      </c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</row>
    <row r="7" spans="1:16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6" s="5" customFormat="1" ht="18" customHeight="1" x14ac:dyDescent="0.25">
      <c r="A8" s="287" t="s">
        <v>5</v>
      </c>
      <c r="B8" s="289" t="s">
        <v>6</v>
      </c>
      <c r="C8" s="290"/>
      <c r="D8" s="293" t="s">
        <v>7</v>
      </c>
      <c r="E8" s="293" t="s">
        <v>8</v>
      </c>
      <c r="F8" s="293" t="s">
        <v>9</v>
      </c>
      <c r="G8" s="293" t="s">
        <v>10</v>
      </c>
      <c r="H8" s="295" t="s">
        <v>11</v>
      </c>
      <c r="I8" s="296"/>
      <c r="J8" s="296"/>
      <c r="K8" s="297"/>
      <c r="L8" s="298" t="s">
        <v>12</v>
      </c>
    </row>
    <row r="9" spans="1:16" s="5" customFormat="1" ht="54" customHeight="1" x14ac:dyDescent="0.25">
      <c r="A9" s="288"/>
      <c r="B9" s="291"/>
      <c r="C9" s="292"/>
      <c r="D9" s="294"/>
      <c r="E9" s="294"/>
      <c r="F9" s="294"/>
      <c r="G9" s="294"/>
      <c r="H9" s="10" t="s">
        <v>13</v>
      </c>
      <c r="I9" s="10" t="s">
        <v>14</v>
      </c>
      <c r="J9" s="10" t="s">
        <v>15</v>
      </c>
      <c r="K9" s="10" t="s">
        <v>16</v>
      </c>
      <c r="L9" s="299"/>
    </row>
    <row r="10" spans="1:16" s="109" customFormat="1" ht="63" customHeight="1" x14ac:dyDescent="0.25">
      <c r="A10" s="104">
        <v>1</v>
      </c>
      <c r="B10" s="105" t="s">
        <v>214</v>
      </c>
      <c r="C10" s="106" t="s">
        <v>139</v>
      </c>
      <c r="D10" s="23">
        <v>430</v>
      </c>
      <c r="E10" s="22">
        <f>D10*0.3</f>
        <v>129</v>
      </c>
      <c r="F10" s="23"/>
      <c r="G10" s="107">
        <f t="shared" ref="G10:G36" si="0">D10-F10</f>
        <v>430</v>
      </c>
      <c r="H10" s="23">
        <f>ROUND(160/2.98,0)</f>
        <v>54</v>
      </c>
      <c r="I10" s="23"/>
      <c r="J10" s="23">
        <f t="shared" ref="J10:J39" si="1">ROUND(H10-I10,1)</f>
        <v>54</v>
      </c>
      <c r="K10" s="23">
        <f>54/20*1</f>
        <v>2.7</v>
      </c>
      <c r="L10" s="108" t="s">
        <v>620</v>
      </c>
      <c r="M10" s="225"/>
    </row>
    <row r="11" spans="1:16" s="109" customFormat="1" ht="63" customHeight="1" x14ac:dyDescent="0.25">
      <c r="A11" s="110">
        <f>A10+1</f>
        <v>2</v>
      </c>
      <c r="B11" s="84" t="s">
        <v>215</v>
      </c>
      <c r="C11" s="106" t="s">
        <v>216</v>
      </c>
      <c r="D11" s="23">
        <v>430</v>
      </c>
      <c r="E11" s="28">
        <f>D11*0.2</f>
        <v>86</v>
      </c>
      <c r="F11" s="22"/>
      <c r="G11" s="111">
        <f t="shared" si="0"/>
        <v>430</v>
      </c>
      <c r="H11" s="23">
        <f>ROUND(160/2.98,0)</f>
        <v>54</v>
      </c>
      <c r="I11" s="22"/>
      <c r="J11" s="23">
        <f t="shared" si="1"/>
        <v>54</v>
      </c>
      <c r="K11" s="22">
        <f>54/20*1</f>
        <v>2.7</v>
      </c>
      <c r="L11" s="108" t="s">
        <v>621</v>
      </c>
      <c r="M11" s="225"/>
    </row>
    <row r="12" spans="1:16" s="109" customFormat="1" ht="31.5" customHeight="1" x14ac:dyDescent="0.25">
      <c r="A12" s="110">
        <f t="shared" ref="A12:A36" si="2">A11+1</f>
        <v>3</v>
      </c>
      <c r="B12" s="87" t="s">
        <v>219</v>
      </c>
      <c r="C12" s="106" t="s">
        <v>37</v>
      </c>
      <c r="D12" s="23">
        <v>430</v>
      </c>
      <c r="E12" s="28">
        <f>D12*0.2</f>
        <v>86</v>
      </c>
      <c r="F12" s="23"/>
      <c r="G12" s="107">
        <f t="shared" si="0"/>
        <v>430</v>
      </c>
      <c r="H12" s="23">
        <f t="shared" ref="H12:H36" si="3">ROUND(160/2.98,0)</f>
        <v>54</v>
      </c>
      <c r="I12" s="23"/>
      <c r="J12" s="23">
        <f>ROUND(H12-I12,1)</f>
        <v>54</v>
      </c>
      <c r="K12" s="22"/>
      <c r="L12" s="108" t="s">
        <v>624</v>
      </c>
      <c r="M12" s="114"/>
      <c r="N12" s="284"/>
      <c r="O12" s="284"/>
    </row>
    <row r="13" spans="1:16" s="109" customFormat="1" ht="62.25" customHeight="1" x14ac:dyDescent="0.25">
      <c r="A13" s="110">
        <f t="shared" si="2"/>
        <v>4</v>
      </c>
      <c r="B13" s="87" t="s">
        <v>222</v>
      </c>
      <c r="C13" s="106" t="s">
        <v>72</v>
      </c>
      <c r="D13" s="23">
        <v>430</v>
      </c>
      <c r="E13" s="22">
        <f>D13*0.15</f>
        <v>64.5</v>
      </c>
      <c r="F13" s="23"/>
      <c r="G13" s="107">
        <f t="shared" si="0"/>
        <v>430</v>
      </c>
      <c r="H13" s="23">
        <f t="shared" si="3"/>
        <v>54</v>
      </c>
      <c r="I13" s="20"/>
      <c r="J13" s="23">
        <f>ROUND(H13-I13,1)</f>
        <v>54</v>
      </c>
      <c r="K13" s="23">
        <f>54/20*1</f>
        <v>2.7</v>
      </c>
      <c r="L13" s="115" t="s">
        <v>622</v>
      </c>
      <c r="M13" s="225"/>
    </row>
    <row r="14" spans="1:16" s="126" customFormat="1" ht="45.75" customHeight="1" x14ac:dyDescent="0.25">
      <c r="A14" s="110">
        <f t="shared" si="2"/>
        <v>5</v>
      </c>
      <c r="B14" s="105" t="s">
        <v>254</v>
      </c>
      <c r="C14" s="125" t="s">
        <v>224</v>
      </c>
      <c r="D14" s="23">
        <v>430</v>
      </c>
      <c r="E14" s="98">
        <f>D14*0.15</f>
        <v>64.5</v>
      </c>
      <c r="F14" s="20"/>
      <c r="G14" s="107">
        <f t="shared" si="0"/>
        <v>430</v>
      </c>
      <c r="H14" s="23">
        <f t="shared" si="3"/>
        <v>54</v>
      </c>
      <c r="I14" s="20"/>
      <c r="J14" s="23">
        <f>ROUND(H14-I14,1)</f>
        <v>54</v>
      </c>
      <c r="K14" s="23">
        <f>54/20*1</f>
        <v>2.7</v>
      </c>
      <c r="L14" s="108" t="s">
        <v>623</v>
      </c>
      <c r="M14" s="97"/>
      <c r="N14" s="282"/>
      <c r="O14" s="282"/>
      <c r="P14" s="282"/>
    </row>
    <row r="15" spans="1:16" s="126" customFormat="1" ht="45.75" customHeight="1" x14ac:dyDescent="0.25">
      <c r="A15" s="110">
        <f t="shared" si="2"/>
        <v>6</v>
      </c>
      <c r="B15" s="87" t="s">
        <v>256</v>
      </c>
      <c r="C15" s="125" t="s">
        <v>257</v>
      </c>
      <c r="D15" s="44">
        <v>430</v>
      </c>
      <c r="E15" s="23">
        <f>D15*0.15</f>
        <v>64.5</v>
      </c>
      <c r="F15" s="98"/>
      <c r="G15" s="111">
        <f t="shared" si="0"/>
        <v>430</v>
      </c>
      <c r="H15" s="23">
        <f>ROUND(160/2.98,0)</f>
        <v>54</v>
      </c>
      <c r="I15" s="23"/>
      <c r="J15" s="23">
        <f>ROUND(H15-I15,1)</f>
        <v>54</v>
      </c>
      <c r="K15" s="23">
        <f>54/20*1</f>
        <v>2.7</v>
      </c>
      <c r="L15" s="127" t="s">
        <v>623</v>
      </c>
      <c r="M15" s="222"/>
    </row>
    <row r="16" spans="1:16" s="109" customFormat="1" ht="45.75" customHeight="1" x14ac:dyDescent="0.25">
      <c r="A16" s="110">
        <f t="shared" si="2"/>
        <v>7</v>
      </c>
      <c r="B16" s="105" t="s">
        <v>223</v>
      </c>
      <c r="C16" s="106" t="s">
        <v>224</v>
      </c>
      <c r="D16" s="23">
        <v>430</v>
      </c>
      <c r="E16" s="23"/>
      <c r="F16" s="23"/>
      <c r="G16" s="107">
        <f t="shared" si="0"/>
        <v>430</v>
      </c>
      <c r="H16" s="23">
        <f t="shared" si="3"/>
        <v>54</v>
      </c>
      <c r="I16" s="23"/>
      <c r="J16" s="23">
        <f t="shared" si="1"/>
        <v>54</v>
      </c>
      <c r="K16" s="23">
        <f t="shared" ref="K16:K18" si="4">54/20*1</f>
        <v>2.7</v>
      </c>
      <c r="L16" s="108" t="s">
        <v>626</v>
      </c>
    </row>
    <row r="17" spans="1:15" s="109" customFormat="1" ht="45.75" customHeight="1" x14ac:dyDescent="0.25">
      <c r="A17" s="110">
        <f t="shared" si="2"/>
        <v>8</v>
      </c>
      <c r="B17" s="105" t="s">
        <v>225</v>
      </c>
      <c r="C17" s="106" t="s">
        <v>226</v>
      </c>
      <c r="D17" s="23">
        <v>430</v>
      </c>
      <c r="E17" s="23"/>
      <c r="F17" s="23"/>
      <c r="G17" s="107">
        <f t="shared" si="0"/>
        <v>430</v>
      </c>
      <c r="H17" s="23">
        <f t="shared" si="3"/>
        <v>54</v>
      </c>
      <c r="I17" s="23"/>
      <c r="J17" s="23">
        <f t="shared" si="1"/>
        <v>54</v>
      </c>
      <c r="K17" s="23">
        <f t="shared" si="4"/>
        <v>2.7</v>
      </c>
      <c r="L17" s="108" t="s">
        <v>626</v>
      </c>
    </row>
    <row r="18" spans="1:15" s="109" customFormat="1" ht="45.75" customHeight="1" x14ac:dyDescent="0.25">
      <c r="A18" s="110">
        <f t="shared" si="2"/>
        <v>9</v>
      </c>
      <c r="B18" s="105" t="s">
        <v>227</v>
      </c>
      <c r="C18" s="106" t="s">
        <v>139</v>
      </c>
      <c r="D18" s="23">
        <v>430</v>
      </c>
      <c r="E18" s="23"/>
      <c r="F18" s="23"/>
      <c r="G18" s="107">
        <f t="shared" si="0"/>
        <v>430</v>
      </c>
      <c r="H18" s="23">
        <f t="shared" si="3"/>
        <v>54</v>
      </c>
      <c r="I18" s="23"/>
      <c r="J18" s="23">
        <f t="shared" si="1"/>
        <v>54</v>
      </c>
      <c r="K18" s="23">
        <f t="shared" si="4"/>
        <v>2.7</v>
      </c>
      <c r="L18" s="118" t="s">
        <v>626</v>
      </c>
      <c r="M18" s="225"/>
    </row>
    <row r="19" spans="1:15" s="109" customFormat="1" ht="33.75" customHeight="1" x14ac:dyDescent="0.25">
      <c r="A19" s="110">
        <f t="shared" si="2"/>
        <v>10</v>
      </c>
      <c r="B19" s="105" t="s">
        <v>228</v>
      </c>
      <c r="C19" s="106" t="s">
        <v>139</v>
      </c>
      <c r="D19" s="23">
        <v>430</v>
      </c>
      <c r="E19" s="23"/>
      <c r="F19" s="23"/>
      <c r="G19" s="107">
        <f t="shared" si="0"/>
        <v>430</v>
      </c>
      <c r="H19" s="23">
        <f t="shared" si="3"/>
        <v>54</v>
      </c>
      <c r="I19" s="20"/>
      <c r="J19" s="23">
        <f t="shared" si="1"/>
        <v>54</v>
      </c>
      <c r="K19" s="23"/>
      <c r="L19" s="118"/>
      <c r="M19" s="225"/>
    </row>
    <row r="20" spans="1:15" s="109" customFormat="1" ht="47.25" customHeight="1" x14ac:dyDescent="0.25">
      <c r="A20" s="110">
        <f t="shared" si="2"/>
        <v>11</v>
      </c>
      <c r="B20" s="105" t="s">
        <v>206</v>
      </c>
      <c r="C20" s="106" t="s">
        <v>231</v>
      </c>
      <c r="D20" s="23">
        <v>430</v>
      </c>
      <c r="E20" s="99"/>
      <c r="F20" s="23"/>
      <c r="G20" s="107">
        <f t="shared" si="0"/>
        <v>430</v>
      </c>
      <c r="H20" s="23">
        <f t="shared" si="3"/>
        <v>54</v>
      </c>
      <c r="I20" s="23"/>
      <c r="J20" s="23">
        <f t="shared" si="1"/>
        <v>54</v>
      </c>
      <c r="K20" s="22">
        <f t="shared" ref="K20:K22" si="5">54/20*1</f>
        <v>2.7</v>
      </c>
      <c r="L20" s="108" t="s">
        <v>626</v>
      </c>
    </row>
    <row r="21" spans="1:15" s="109" customFormat="1" ht="47.25" customHeight="1" x14ac:dyDescent="0.25">
      <c r="A21" s="110">
        <f t="shared" si="2"/>
        <v>12</v>
      </c>
      <c r="B21" s="105" t="s">
        <v>232</v>
      </c>
      <c r="C21" s="106" t="s">
        <v>231</v>
      </c>
      <c r="D21" s="23">
        <v>430</v>
      </c>
      <c r="E21" s="23"/>
      <c r="F21" s="23"/>
      <c r="G21" s="107">
        <f t="shared" si="0"/>
        <v>430</v>
      </c>
      <c r="H21" s="23">
        <f t="shared" si="3"/>
        <v>54</v>
      </c>
      <c r="I21" s="23"/>
      <c r="J21" s="23">
        <f t="shared" si="1"/>
        <v>54</v>
      </c>
      <c r="K21" s="23">
        <f t="shared" si="5"/>
        <v>2.7</v>
      </c>
      <c r="L21" s="115" t="s">
        <v>626</v>
      </c>
      <c r="M21" s="226"/>
    </row>
    <row r="22" spans="1:15" s="109" customFormat="1" ht="47.25" customHeight="1" x14ac:dyDescent="0.25">
      <c r="A22" s="110">
        <f t="shared" si="2"/>
        <v>13</v>
      </c>
      <c r="B22" s="105" t="s">
        <v>233</v>
      </c>
      <c r="C22" s="106" t="s">
        <v>62</v>
      </c>
      <c r="D22" s="23">
        <v>430</v>
      </c>
      <c r="E22" s="23"/>
      <c r="F22" s="23"/>
      <c r="G22" s="107">
        <f t="shared" si="0"/>
        <v>430</v>
      </c>
      <c r="H22" s="23">
        <f t="shared" si="3"/>
        <v>54</v>
      </c>
      <c r="I22" s="23"/>
      <c r="J22" s="23">
        <f t="shared" si="1"/>
        <v>54</v>
      </c>
      <c r="K22" s="23">
        <f t="shared" si="5"/>
        <v>2.7</v>
      </c>
      <c r="L22" s="118" t="s">
        <v>626</v>
      </c>
    </row>
    <row r="23" spans="1:15" s="109" customFormat="1" ht="32.25" customHeight="1" x14ac:dyDescent="0.25">
      <c r="A23" s="110">
        <f t="shared" si="2"/>
        <v>14</v>
      </c>
      <c r="B23" s="105" t="s">
        <v>234</v>
      </c>
      <c r="C23" s="106" t="s">
        <v>235</v>
      </c>
      <c r="D23" s="23">
        <v>430</v>
      </c>
      <c r="E23" s="23"/>
      <c r="F23" s="23"/>
      <c r="G23" s="107">
        <f t="shared" si="0"/>
        <v>430</v>
      </c>
      <c r="H23" s="23">
        <f t="shared" si="3"/>
        <v>54</v>
      </c>
      <c r="I23" s="23"/>
      <c r="J23" s="23">
        <f t="shared" si="1"/>
        <v>54</v>
      </c>
      <c r="K23" s="23"/>
      <c r="L23" s="117"/>
      <c r="M23" s="225"/>
    </row>
    <row r="24" spans="1:15" s="109" customFormat="1" ht="50.25" customHeight="1" x14ac:dyDescent="0.25">
      <c r="A24" s="110">
        <f t="shared" si="2"/>
        <v>15</v>
      </c>
      <c r="B24" s="105" t="s">
        <v>236</v>
      </c>
      <c r="C24" s="106" t="s">
        <v>237</v>
      </c>
      <c r="D24" s="23">
        <v>430</v>
      </c>
      <c r="E24" s="23"/>
      <c r="F24" s="23"/>
      <c r="G24" s="107">
        <f t="shared" si="0"/>
        <v>430</v>
      </c>
      <c r="H24" s="23">
        <f t="shared" si="3"/>
        <v>54</v>
      </c>
      <c r="I24" s="23"/>
      <c r="J24" s="23">
        <f t="shared" si="1"/>
        <v>54</v>
      </c>
      <c r="K24" s="23">
        <f t="shared" ref="K24:K37" si="6">54/20*1</f>
        <v>2.7</v>
      </c>
      <c r="L24" s="115" t="s">
        <v>626</v>
      </c>
    </row>
    <row r="25" spans="1:15" s="109" customFormat="1" ht="50.25" customHeight="1" x14ac:dyDescent="0.25">
      <c r="A25" s="110">
        <f t="shared" si="2"/>
        <v>16</v>
      </c>
      <c r="B25" s="105" t="s">
        <v>238</v>
      </c>
      <c r="C25" s="106" t="s">
        <v>239</v>
      </c>
      <c r="D25" s="23">
        <v>430</v>
      </c>
      <c r="E25" s="23"/>
      <c r="F25" s="23"/>
      <c r="G25" s="107">
        <f t="shared" si="0"/>
        <v>430</v>
      </c>
      <c r="H25" s="23">
        <f t="shared" si="3"/>
        <v>54</v>
      </c>
      <c r="I25" s="23"/>
      <c r="J25" s="23">
        <f t="shared" si="1"/>
        <v>54</v>
      </c>
      <c r="K25" s="23">
        <f t="shared" si="6"/>
        <v>2.7</v>
      </c>
      <c r="L25" s="118" t="s">
        <v>626</v>
      </c>
      <c r="M25" s="225"/>
    </row>
    <row r="26" spans="1:15" s="109" customFormat="1" ht="50.25" customHeight="1" x14ac:dyDescent="0.25">
      <c r="A26" s="110">
        <f t="shared" si="2"/>
        <v>17</v>
      </c>
      <c r="B26" s="105" t="s">
        <v>240</v>
      </c>
      <c r="C26" s="106" t="s">
        <v>241</v>
      </c>
      <c r="D26" s="23">
        <v>430</v>
      </c>
      <c r="E26" s="23"/>
      <c r="F26" s="23"/>
      <c r="G26" s="107">
        <f t="shared" si="0"/>
        <v>430</v>
      </c>
      <c r="H26" s="23">
        <f t="shared" si="3"/>
        <v>54</v>
      </c>
      <c r="I26" s="23"/>
      <c r="J26" s="23">
        <f t="shared" si="1"/>
        <v>54</v>
      </c>
      <c r="K26" s="23">
        <f t="shared" si="6"/>
        <v>2.7</v>
      </c>
      <c r="L26" s="108" t="s">
        <v>626</v>
      </c>
    </row>
    <row r="27" spans="1:15" s="109" customFormat="1" ht="50.25" customHeight="1" x14ac:dyDescent="0.25">
      <c r="A27" s="110">
        <f t="shared" si="2"/>
        <v>18</v>
      </c>
      <c r="B27" s="87" t="s">
        <v>242</v>
      </c>
      <c r="C27" s="106" t="s">
        <v>147</v>
      </c>
      <c r="D27" s="23">
        <v>430</v>
      </c>
      <c r="E27" s="23"/>
      <c r="F27" s="98"/>
      <c r="G27" s="107">
        <f t="shared" si="0"/>
        <v>430</v>
      </c>
      <c r="H27" s="23">
        <f t="shared" si="3"/>
        <v>54</v>
      </c>
      <c r="I27" s="23"/>
      <c r="J27" s="23">
        <f t="shared" si="1"/>
        <v>54</v>
      </c>
      <c r="K27" s="23">
        <f t="shared" si="6"/>
        <v>2.7</v>
      </c>
      <c r="L27" s="118" t="s">
        <v>626</v>
      </c>
      <c r="M27" s="122"/>
      <c r="N27" s="123"/>
      <c r="O27" s="123"/>
    </row>
    <row r="28" spans="1:15" s="109" customFormat="1" ht="50.25" customHeight="1" x14ac:dyDescent="0.25">
      <c r="A28" s="110">
        <f t="shared" si="2"/>
        <v>19</v>
      </c>
      <c r="B28" s="105" t="s">
        <v>243</v>
      </c>
      <c r="C28" s="106" t="s">
        <v>96</v>
      </c>
      <c r="D28" s="23">
        <v>430</v>
      </c>
      <c r="E28" s="23"/>
      <c r="F28" s="23"/>
      <c r="G28" s="107">
        <f t="shared" si="0"/>
        <v>430</v>
      </c>
      <c r="H28" s="23">
        <f t="shared" si="3"/>
        <v>54</v>
      </c>
      <c r="I28" s="23"/>
      <c r="J28" s="23">
        <f t="shared" si="1"/>
        <v>54</v>
      </c>
      <c r="K28" s="23">
        <f t="shared" si="6"/>
        <v>2.7</v>
      </c>
      <c r="L28" s="115" t="s">
        <v>626</v>
      </c>
      <c r="M28" s="225"/>
    </row>
    <row r="29" spans="1:15" s="109" customFormat="1" ht="52.5" customHeight="1" x14ac:dyDescent="0.25">
      <c r="A29" s="110">
        <f t="shared" si="2"/>
        <v>20</v>
      </c>
      <c r="B29" s="105" t="s">
        <v>244</v>
      </c>
      <c r="C29" s="106" t="s">
        <v>23</v>
      </c>
      <c r="D29" s="23">
        <v>430</v>
      </c>
      <c r="E29" s="23"/>
      <c r="F29" s="23"/>
      <c r="G29" s="107">
        <f t="shared" si="0"/>
        <v>430</v>
      </c>
      <c r="H29" s="23">
        <f t="shared" si="3"/>
        <v>54</v>
      </c>
      <c r="I29" s="23"/>
      <c r="J29" s="23">
        <f t="shared" si="1"/>
        <v>54</v>
      </c>
      <c r="K29" s="22">
        <f t="shared" si="6"/>
        <v>2.7</v>
      </c>
      <c r="L29" s="108" t="s">
        <v>626</v>
      </c>
    </row>
    <row r="30" spans="1:15" s="109" customFormat="1" ht="52.5" customHeight="1" x14ac:dyDescent="0.25">
      <c r="A30" s="110">
        <f t="shared" si="2"/>
        <v>21</v>
      </c>
      <c r="B30" s="105" t="s">
        <v>245</v>
      </c>
      <c r="C30" s="106" t="s">
        <v>246</v>
      </c>
      <c r="D30" s="23">
        <v>430</v>
      </c>
      <c r="E30" s="23"/>
      <c r="F30" s="23"/>
      <c r="G30" s="107">
        <f t="shared" si="0"/>
        <v>430</v>
      </c>
      <c r="H30" s="23">
        <f t="shared" si="3"/>
        <v>54</v>
      </c>
      <c r="I30" s="23"/>
      <c r="J30" s="23">
        <f t="shared" si="1"/>
        <v>54</v>
      </c>
      <c r="K30" s="23">
        <f t="shared" si="6"/>
        <v>2.7</v>
      </c>
      <c r="L30" s="118" t="s">
        <v>626</v>
      </c>
      <c r="M30" s="225"/>
    </row>
    <row r="31" spans="1:15" s="109" customFormat="1" ht="52.5" customHeight="1" x14ac:dyDescent="0.25">
      <c r="A31" s="110">
        <f t="shared" si="2"/>
        <v>22</v>
      </c>
      <c r="B31" s="105" t="s">
        <v>247</v>
      </c>
      <c r="C31" s="106" t="s">
        <v>80</v>
      </c>
      <c r="D31" s="23">
        <v>430</v>
      </c>
      <c r="E31" s="23"/>
      <c r="F31" s="23"/>
      <c r="G31" s="107">
        <f t="shared" si="0"/>
        <v>430</v>
      </c>
      <c r="H31" s="23">
        <f t="shared" si="3"/>
        <v>54</v>
      </c>
      <c r="I31" s="23"/>
      <c r="J31" s="23">
        <f t="shared" si="1"/>
        <v>54</v>
      </c>
      <c r="K31" s="23">
        <f t="shared" si="6"/>
        <v>2.7</v>
      </c>
      <c r="L31" s="118" t="s">
        <v>626</v>
      </c>
      <c r="M31" s="225"/>
    </row>
    <row r="32" spans="1:15" s="109" customFormat="1" ht="45" customHeight="1" x14ac:dyDescent="0.25">
      <c r="A32" s="110">
        <f t="shared" si="2"/>
        <v>23</v>
      </c>
      <c r="B32" s="105" t="s">
        <v>118</v>
      </c>
      <c r="C32" s="106" t="s">
        <v>248</v>
      </c>
      <c r="D32" s="23">
        <v>430</v>
      </c>
      <c r="E32" s="23"/>
      <c r="F32" s="23"/>
      <c r="G32" s="107">
        <f t="shared" si="0"/>
        <v>430</v>
      </c>
      <c r="H32" s="23">
        <f t="shared" si="3"/>
        <v>54</v>
      </c>
      <c r="I32" s="23"/>
      <c r="J32" s="23">
        <f t="shared" si="1"/>
        <v>54</v>
      </c>
      <c r="K32" s="22">
        <f t="shared" si="6"/>
        <v>2.7</v>
      </c>
      <c r="L32" s="108" t="s">
        <v>626</v>
      </c>
      <c r="M32" s="225"/>
    </row>
    <row r="33" spans="1:13" s="124" customFormat="1" ht="45" customHeight="1" x14ac:dyDescent="0.25">
      <c r="A33" s="110">
        <f t="shared" si="2"/>
        <v>24</v>
      </c>
      <c r="B33" s="105" t="s">
        <v>249</v>
      </c>
      <c r="C33" s="106" t="s">
        <v>250</v>
      </c>
      <c r="D33" s="23">
        <v>430</v>
      </c>
      <c r="E33" s="23"/>
      <c r="F33" s="23"/>
      <c r="G33" s="107">
        <f t="shared" si="0"/>
        <v>430</v>
      </c>
      <c r="H33" s="23">
        <f t="shared" si="3"/>
        <v>54</v>
      </c>
      <c r="I33" s="23"/>
      <c r="J33" s="23">
        <f t="shared" si="1"/>
        <v>54</v>
      </c>
      <c r="K33" s="23">
        <f t="shared" si="6"/>
        <v>2.7</v>
      </c>
      <c r="L33" s="108" t="s">
        <v>626</v>
      </c>
    </row>
    <row r="34" spans="1:13" s="124" customFormat="1" ht="45" customHeight="1" x14ac:dyDescent="0.25">
      <c r="A34" s="110">
        <f t="shared" si="2"/>
        <v>25</v>
      </c>
      <c r="B34" s="105" t="s">
        <v>251</v>
      </c>
      <c r="C34" s="106" t="s">
        <v>252</v>
      </c>
      <c r="D34" s="23">
        <v>430</v>
      </c>
      <c r="E34" s="23"/>
      <c r="F34" s="23"/>
      <c r="G34" s="107">
        <f t="shared" si="0"/>
        <v>430</v>
      </c>
      <c r="H34" s="23">
        <f t="shared" si="3"/>
        <v>54</v>
      </c>
      <c r="I34" s="23"/>
      <c r="J34" s="23">
        <f t="shared" si="1"/>
        <v>54</v>
      </c>
      <c r="K34" s="23">
        <f t="shared" si="6"/>
        <v>2.7</v>
      </c>
      <c r="L34" s="108" t="s">
        <v>626</v>
      </c>
    </row>
    <row r="35" spans="1:13" s="109" customFormat="1" ht="48" customHeight="1" x14ac:dyDescent="0.25">
      <c r="A35" s="110">
        <f t="shared" si="2"/>
        <v>26</v>
      </c>
      <c r="B35" s="105" t="s">
        <v>128</v>
      </c>
      <c r="C35" s="106" t="s">
        <v>253</v>
      </c>
      <c r="D35" s="23">
        <v>430</v>
      </c>
      <c r="E35" s="23"/>
      <c r="F35" s="23"/>
      <c r="G35" s="107">
        <f t="shared" si="0"/>
        <v>430</v>
      </c>
      <c r="H35" s="23">
        <f t="shared" si="3"/>
        <v>54</v>
      </c>
      <c r="I35" s="23"/>
      <c r="J35" s="23">
        <f t="shared" si="1"/>
        <v>54</v>
      </c>
      <c r="K35" s="23">
        <f t="shared" si="6"/>
        <v>2.7</v>
      </c>
      <c r="L35" s="118" t="s">
        <v>626</v>
      </c>
      <c r="M35" s="225"/>
    </row>
    <row r="36" spans="1:13" s="126" customFormat="1" ht="48" customHeight="1" x14ac:dyDescent="0.25">
      <c r="A36" s="110">
        <f t="shared" si="2"/>
        <v>27</v>
      </c>
      <c r="B36" s="105" t="s">
        <v>255</v>
      </c>
      <c r="C36" s="125" t="s">
        <v>131</v>
      </c>
      <c r="D36" s="23">
        <v>430</v>
      </c>
      <c r="E36" s="23">
        <v>22</v>
      </c>
      <c r="F36" s="20"/>
      <c r="G36" s="107">
        <f t="shared" si="0"/>
        <v>430</v>
      </c>
      <c r="H36" s="23">
        <f t="shared" si="3"/>
        <v>54</v>
      </c>
      <c r="I36" s="20"/>
      <c r="J36" s="23">
        <f t="shared" si="1"/>
        <v>54</v>
      </c>
      <c r="K36" s="23">
        <f t="shared" si="6"/>
        <v>2.7</v>
      </c>
      <c r="L36" s="108" t="s">
        <v>626</v>
      </c>
      <c r="M36" s="225"/>
    </row>
    <row r="37" spans="1:13" s="126" customFormat="1" ht="48" customHeight="1" x14ac:dyDescent="0.25">
      <c r="A37" s="110">
        <f>A36+1</f>
        <v>28</v>
      </c>
      <c r="B37" s="87" t="s">
        <v>258</v>
      </c>
      <c r="C37" s="125" t="s">
        <v>259</v>
      </c>
      <c r="D37" s="44">
        <v>430</v>
      </c>
      <c r="E37" s="23"/>
      <c r="F37" s="98"/>
      <c r="G37" s="111">
        <f t="shared" ref="G37:G39" si="7">ROUND(D37-F37,1)</f>
        <v>430</v>
      </c>
      <c r="H37" s="23">
        <f>ROUND(160/2.98,0)</f>
        <v>54</v>
      </c>
      <c r="I37" s="23"/>
      <c r="J37" s="23">
        <f t="shared" si="1"/>
        <v>54</v>
      </c>
      <c r="K37" s="23">
        <f t="shared" si="6"/>
        <v>2.7</v>
      </c>
      <c r="L37" s="115" t="s">
        <v>626</v>
      </c>
      <c r="M37" s="222"/>
    </row>
    <row r="38" spans="1:13" s="126" customFormat="1" ht="81.75" customHeight="1" x14ac:dyDescent="0.25">
      <c r="A38" s="110">
        <f t="shared" ref="A38:A39" si="8">A37+1</f>
        <v>29</v>
      </c>
      <c r="B38" s="87" t="s">
        <v>482</v>
      </c>
      <c r="C38" s="125" t="s">
        <v>483</v>
      </c>
      <c r="D38" s="44">
        <v>430</v>
      </c>
      <c r="E38" s="23"/>
      <c r="F38" s="98">
        <f>D38*0.3*4/44</f>
        <v>11.727272727272727</v>
      </c>
      <c r="G38" s="111">
        <f t="shared" si="7"/>
        <v>418.3</v>
      </c>
      <c r="H38" s="20">
        <f>ROUND(160/2.98,0)</f>
        <v>54</v>
      </c>
      <c r="I38" s="23"/>
      <c r="J38" s="23">
        <f t="shared" si="1"/>
        <v>54</v>
      </c>
      <c r="K38" s="23">
        <f>54/20*1</f>
        <v>2.7</v>
      </c>
      <c r="L38" s="54" t="s">
        <v>625</v>
      </c>
      <c r="M38" s="222"/>
    </row>
    <row r="39" spans="1:13" s="126" customFormat="1" ht="81.75" customHeight="1" x14ac:dyDescent="0.25">
      <c r="A39" s="110">
        <f t="shared" si="8"/>
        <v>30</v>
      </c>
      <c r="B39" s="87" t="s">
        <v>484</v>
      </c>
      <c r="C39" s="125" t="s">
        <v>187</v>
      </c>
      <c r="D39" s="44">
        <v>430</v>
      </c>
      <c r="E39" s="23"/>
      <c r="F39" s="98">
        <f>D39*0.3*4/44</f>
        <v>11.727272727272727</v>
      </c>
      <c r="G39" s="111">
        <f t="shared" si="7"/>
        <v>418.3</v>
      </c>
      <c r="H39" s="20">
        <f>ROUND(160/2.98,0)</f>
        <v>54</v>
      </c>
      <c r="I39" s="23"/>
      <c r="J39" s="23">
        <f t="shared" si="1"/>
        <v>54</v>
      </c>
      <c r="K39" s="23">
        <f>54/20*1</f>
        <v>2.7</v>
      </c>
      <c r="L39" s="54" t="s">
        <v>625</v>
      </c>
      <c r="M39" s="222"/>
    </row>
    <row r="40" spans="1:13" x14ac:dyDescent="0.25">
      <c r="G40" s="173"/>
    </row>
    <row r="41" spans="1:13" x14ac:dyDescent="0.25">
      <c r="G41" s="173"/>
      <c r="H41" s="318" t="s">
        <v>633</v>
      </c>
      <c r="I41" s="318"/>
      <c r="J41" s="318"/>
      <c r="K41" s="318"/>
      <c r="L41" s="318"/>
    </row>
    <row r="42" spans="1:13" x14ac:dyDescent="0.25">
      <c r="B42" s="319" t="s">
        <v>497</v>
      </c>
      <c r="C42" s="319"/>
      <c r="G42" s="173"/>
      <c r="H42" s="319" t="s">
        <v>498</v>
      </c>
      <c r="I42" s="319"/>
      <c r="J42" s="319"/>
      <c r="K42" s="319"/>
      <c r="L42" s="319"/>
    </row>
    <row r="43" spans="1:13" x14ac:dyDescent="0.25">
      <c r="G43" s="173"/>
    </row>
  </sheetData>
  <autoFilter ref="B8:L39">
    <filterColumn colId="0" showButton="0"/>
    <filterColumn colId="6" showButton="0"/>
    <filterColumn colId="7" showButton="0"/>
    <filterColumn colId="8" showButton="0"/>
  </autoFilter>
  <mergeCells count="20">
    <mergeCell ref="A5:L5"/>
    <mergeCell ref="A1:D1"/>
    <mergeCell ref="G1:K1"/>
    <mergeCell ref="A2:D2"/>
    <mergeCell ref="G2:K2"/>
    <mergeCell ref="A3:D3"/>
    <mergeCell ref="A6:L6"/>
    <mergeCell ref="A8:A9"/>
    <mergeCell ref="B8:C9"/>
    <mergeCell ref="D8:D9"/>
    <mergeCell ref="E8:E9"/>
    <mergeCell ref="F8:F9"/>
    <mergeCell ref="G8:G9"/>
    <mergeCell ref="H8:K8"/>
    <mergeCell ref="L8:L9"/>
    <mergeCell ref="N12:O12"/>
    <mergeCell ref="N14:P14"/>
    <mergeCell ref="H41:L41"/>
    <mergeCell ref="B42:C42"/>
    <mergeCell ref="H42:L42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39"/>
  <sheetViews>
    <sheetView zoomScaleNormal="100" workbookViewId="0">
      <selection activeCell="N34" sqref="N34"/>
    </sheetView>
  </sheetViews>
  <sheetFormatPr defaultRowHeight="16.5" x14ac:dyDescent="0.25"/>
  <cols>
    <col min="1" max="1" width="5" style="4" customWidth="1"/>
    <col min="2" max="2" width="22.7109375" style="4" customWidth="1"/>
    <col min="3" max="3" width="9.140625" style="172" customWidth="1"/>
    <col min="4" max="11" width="9.42578125" style="4" customWidth="1"/>
    <col min="12" max="12" width="22.42578125" style="174" customWidth="1"/>
    <col min="13" max="13" width="28.140625" style="4" customWidth="1"/>
    <col min="14" max="14" width="20.140625" style="4" customWidth="1"/>
    <col min="15" max="15" width="30.140625" style="4" customWidth="1"/>
    <col min="16" max="16" width="15.7109375" style="4" bestFit="1" customWidth="1"/>
    <col min="17" max="17" width="11.42578125" style="4" customWidth="1"/>
    <col min="18" max="18" width="11" style="4" customWidth="1"/>
    <col min="19" max="19" width="14.85546875" style="4" bestFit="1" customWidth="1"/>
    <col min="20" max="20" width="9.5703125" style="4" bestFit="1" customWidth="1"/>
    <col min="21" max="16384" width="9.140625" style="4"/>
  </cols>
  <sheetData>
    <row r="1" spans="1:13" s="2" customFormat="1" ht="15.75" x14ac:dyDescent="0.25">
      <c r="A1" s="305" t="s">
        <v>0</v>
      </c>
      <c r="B1" s="305"/>
      <c r="C1" s="305"/>
      <c r="D1" s="305"/>
      <c r="E1" s="228"/>
      <c r="F1" s="228"/>
      <c r="G1" s="306" t="s">
        <v>1</v>
      </c>
      <c r="H1" s="306"/>
      <c r="I1" s="306"/>
      <c r="J1" s="306"/>
      <c r="K1" s="306"/>
      <c r="L1" s="228"/>
    </row>
    <row r="2" spans="1:13" s="2" customFormat="1" ht="16.5" customHeight="1" x14ac:dyDescent="0.25">
      <c r="A2" s="306" t="s">
        <v>2</v>
      </c>
      <c r="B2" s="306"/>
      <c r="C2" s="306"/>
      <c r="D2" s="306"/>
      <c r="E2" s="228"/>
      <c r="F2" s="228"/>
      <c r="G2" s="306" t="s">
        <v>3</v>
      </c>
      <c r="H2" s="306"/>
      <c r="I2" s="306"/>
      <c r="J2" s="306"/>
      <c r="K2" s="306"/>
      <c r="L2" s="228"/>
    </row>
    <row r="3" spans="1:13" s="2" customFormat="1" ht="16.5" customHeight="1" x14ac:dyDescent="0.25">
      <c r="A3" s="306" t="s">
        <v>4</v>
      </c>
      <c r="B3" s="306"/>
      <c r="C3" s="306"/>
      <c r="D3" s="306"/>
      <c r="E3" s="228"/>
      <c r="F3" s="228"/>
      <c r="G3" s="228"/>
      <c r="H3" s="228"/>
      <c r="I3" s="228"/>
      <c r="J3" s="228"/>
      <c r="K3" s="228"/>
      <c r="L3" s="228"/>
    </row>
    <row r="4" spans="1:13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228"/>
    </row>
    <row r="5" spans="1:13" s="5" customFormat="1" ht="20.25" x14ac:dyDescent="0.25">
      <c r="A5" s="304" t="s">
        <v>552</v>
      </c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</row>
    <row r="6" spans="1:13" s="5" customFormat="1" ht="19.5" customHeight="1" x14ac:dyDescent="0.25">
      <c r="A6" s="304" t="s">
        <v>505</v>
      </c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</row>
    <row r="7" spans="1:13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3" s="5" customFormat="1" ht="18" customHeight="1" x14ac:dyDescent="0.25">
      <c r="A8" s="287" t="s">
        <v>5</v>
      </c>
      <c r="B8" s="289" t="s">
        <v>6</v>
      </c>
      <c r="C8" s="290"/>
      <c r="D8" s="293" t="s">
        <v>7</v>
      </c>
      <c r="E8" s="293" t="s">
        <v>8</v>
      </c>
      <c r="F8" s="293" t="s">
        <v>9</v>
      </c>
      <c r="G8" s="293" t="s">
        <v>10</v>
      </c>
      <c r="H8" s="295" t="s">
        <v>11</v>
      </c>
      <c r="I8" s="296"/>
      <c r="J8" s="296"/>
      <c r="K8" s="297"/>
      <c r="L8" s="298" t="s">
        <v>12</v>
      </c>
    </row>
    <row r="9" spans="1:13" s="5" customFormat="1" ht="54" customHeight="1" x14ac:dyDescent="0.25">
      <c r="A9" s="288"/>
      <c r="B9" s="291"/>
      <c r="C9" s="292"/>
      <c r="D9" s="294"/>
      <c r="E9" s="294"/>
      <c r="F9" s="294"/>
      <c r="G9" s="294"/>
      <c r="H9" s="10" t="s">
        <v>13</v>
      </c>
      <c r="I9" s="10" t="s">
        <v>14</v>
      </c>
      <c r="J9" s="10" t="s">
        <v>15</v>
      </c>
      <c r="K9" s="10" t="s">
        <v>16</v>
      </c>
      <c r="L9" s="299"/>
    </row>
    <row r="10" spans="1:13" s="27" customFormat="1" ht="27" customHeight="1" x14ac:dyDescent="0.25">
      <c r="A10" s="130">
        <v>1</v>
      </c>
      <c r="B10" s="87" t="s">
        <v>262</v>
      </c>
      <c r="C10" s="52" t="s">
        <v>131</v>
      </c>
      <c r="D10" s="23">
        <v>430</v>
      </c>
      <c r="E10" s="20">
        <f>D10*0.3</f>
        <v>129</v>
      </c>
      <c r="F10" s="20"/>
      <c r="G10" s="56">
        <f t="shared" ref="G10:G35" si="0">D10-F10</f>
        <v>430</v>
      </c>
      <c r="H10" s="23">
        <f>ROUND(160/2.98,0)</f>
        <v>54</v>
      </c>
      <c r="I10" s="23"/>
      <c r="J10" s="23">
        <f t="shared" ref="J10:J35" si="1">ROUND(H10-I10,1)</f>
        <v>54</v>
      </c>
      <c r="K10" s="20"/>
      <c r="L10" s="24" t="s">
        <v>21</v>
      </c>
      <c r="M10" s="132"/>
    </row>
    <row r="11" spans="1:13" s="6" customFormat="1" ht="27" customHeight="1" x14ac:dyDescent="0.25">
      <c r="A11" s="130">
        <v>2</v>
      </c>
      <c r="B11" s="87" t="s">
        <v>263</v>
      </c>
      <c r="C11" s="52" t="s">
        <v>264</v>
      </c>
      <c r="D11" s="23">
        <v>430</v>
      </c>
      <c r="E11" s="20">
        <f>D11*0.2</f>
        <v>86</v>
      </c>
      <c r="F11" s="20"/>
      <c r="G11" s="56">
        <f t="shared" si="0"/>
        <v>430</v>
      </c>
      <c r="H11" s="23">
        <f t="shared" ref="H11:H30" si="2">ROUND(160/2.98,0)</f>
        <v>54</v>
      </c>
      <c r="I11" s="20"/>
      <c r="J11" s="23">
        <f t="shared" si="1"/>
        <v>54</v>
      </c>
      <c r="K11" s="20"/>
      <c r="L11" s="24" t="s">
        <v>24</v>
      </c>
      <c r="M11" s="131"/>
    </row>
    <row r="12" spans="1:13" s="6" customFormat="1" ht="27" customHeight="1" x14ac:dyDescent="0.25">
      <c r="A12" s="130">
        <v>3</v>
      </c>
      <c r="B12" s="87" t="s">
        <v>265</v>
      </c>
      <c r="C12" s="52" t="s">
        <v>266</v>
      </c>
      <c r="D12" s="23">
        <v>430</v>
      </c>
      <c r="E12" s="20">
        <f>D12*0.15</f>
        <v>64.5</v>
      </c>
      <c r="F12" s="20"/>
      <c r="G12" s="56">
        <f t="shared" si="0"/>
        <v>430</v>
      </c>
      <c r="H12" s="23">
        <f t="shared" si="2"/>
        <v>54</v>
      </c>
      <c r="I12" s="23"/>
      <c r="J12" s="23">
        <f t="shared" si="1"/>
        <v>54</v>
      </c>
      <c r="K12" s="20"/>
      <c r="L12" s="24" t="s">
        <v>27</v>
      </c>
      <c r="M12" s="132"/>
    </row>
    <row r="13" spans="1:13" s="27" customFormat="1" ht="27" customHeight="1" x14ac:dyDescent="0.25">
      <c r="A13" s="130">
        <v>4</v>
      </c>
      <c r="B13" s="87" t="s">
        <v>267</v>
      </c>
      <c r="C13" s="52" t="s">
        <v>268</v>
      </c>
      <c r="D13" s="23">
        <v>430</v>
      </c>
      <c r="E13" s="20">
        <f>D13*0.15</f>
        <v>64.5</v>
      </c>
      <c r="F13" s="20"/>
      <c r="G13" s="56">
        <f t="shared" si="0"/>
        <v>430</v>
      </c>
      <c r="H13" s="23">
        <f t="shared" si="2"/>
        <v>54</v>
      </c>
      <c r="I13" s="23"/>
      <c r="J13" s="23">
        <f t="shared" si="1"/>
        <v>54</v>
      </c>
      <c r="K13" s="20"/>
      <c r="L13" s="24" t="s">
        <v>27</v>
      </c>
      <c r="M13" s="132"/>
    </row>
    <row r="14" spans="1:13" s="27" customFormat="1" ht="27" customHeight="1" x14ac:dyDescent="0.25">
      <c r="A14" s="130">
        <v>5</v>
      </c>
      <c r="B14" s="87" t="s">
        <v>269</v>
      </c>
      <c r="C14" s="52" t="s">
        <v>270</v>
      </c>
      <c r="D14" s="23">
        <v>430</v>
      </c>
      <c r="E14" s="20">
        <f>D14*0.15</f>
        <v>64.5</v>
      </c>
      <c r="F14" s="20"/>
      <c r="G14" s="56">
        <f t="shared" si="0"/>
        <v>430</v>
      </c>
      <c r="H14" s="23">
        <f t="shared" si="2"/>
        <v>54</v>
      </c>
      <c r="I14" s="23"/>
      <c r="J14" s="23">
        <f t="shared" si="1"/>
        <v>54</v>
      </c>
      <c r="K14" s="20"/>
      <c r="L14" s="24" t="s">
        <v>27</v>
      </c>
      <c r="M14" s="132"/>
    </row>
    <row r="15" spans="1:13" s="27" customFormat="1" ht="27" customHeight="1" x14ac:dyDescent="0.25">
      <c r="A15" s="130">
        <v>6</v>
      </c>
      <c r="B15" s="87" t="s">
        <v>47</v>
      </c>
      <c r="C15" s="52" t="s">
        <v>26</v>
      </c>
      <c r="D15" s="23">
        <v>430</v>
      </c>
      <c r="E15" s="23"/>
      <c r="F15" s="23"/>
      <c r="G15" s="56">
        <f t="shared" si="0"/>
        <v>430</v>
      </c>
      <c r="H15" s="23">
        <f t="shared" si="2"/>
        <v>54</v>
      </c>
      <c r="I15" s="23"/>
      <c r="J15" s="23">
        <f t="shared" si="1"/>
        <v>54</v>
      </c>
      <c r="K15" s="23"/>
      <c r="L15" s="35"/>
    </row>
    <row r="16" spans="1:13" s="27" customFormat="1" ht="27" customHeight="1" x14ac:dyDescent="0.25">
      <c r="A16" s="130">
        <v>7</v>
      </c>
      <c r="B16" s="87" t="s">
        <v>271</v>
      </c>
      <c r="C16" s="52" t="s">
        <v>231</v>
      </c>
      <c r="D16" s="23">
        <v>430</v>
      </c>
      <c r="E16" s="23"/>
      <c r="F16" s="23"/>
      <c r="G16" s="56">
        <f t="shared" si="0"/>
        <v>430</v>
      </c>
      <c r="H16" s="23">
        <f t="shared" si="2"/>
        <v>54</v>
      </c>
      <c r="I16" s="23"/>
      <c r="J16" s="23">
        <f t="shared" si="1"/>
        <v>54</v>
      </c>
      <c r="K16" s="23"/>
      <c r="L16" s="55"/>
    </row>
    <row r="17" spans="1:13" s="27" customFormat="1" ht="33" customHeight="1" x14ac:dyDescent="0.25">
      <c r="A17" s="130">
        <v>8</v>
      </c>
      <c r="B17" s="87" t="s">
        <v>272</v>
      </c>
      <c r="C17" s="52" t="s">
        <v>205</v>
      </c>
      <c r="D17" s="23">
        <v>430</v>
      </c>
      <c r="E17" s="98"/>
      <c r="F17" s="20"/>
      <c r="G17" s="56">
        <f t="shared" si="0"/>
        <v>430</v>
      </c>
      <c r="H17" s="23">
        <f t="shared" si="2"/>
        <v>54</v>
      </c>
      <c r="I17" s="23"/>
      <c r="J17" s="23">
        <f t="shared" si="1"/>
        <v>54</v>
      </c>
      <c r="K17" s="23"/>
      <c r="L17" s="71"/>
    </row>
    <row r="18" spans="1:13" s="27" customFormat="1" ht="27" customHeight="1" x14ac:dyDescent="0.25">
      <c r="A18" s="130">
        <v>9</v>
      </c>
      <c r="B18" s="87" t="s">
        <v>273</v>
      </c>
      <c r="C18" s="52" t="s">
        <v>119</v>
      </c>
      <c r="D18" s="23">
        <v>430</v>
      </c>
      <c r="E18" s="23"/>
      <c r="F18" s="23"/>
      <c r="G18" s="56">
        <f t="shared" si="0"/>
        <v>430</v>
      </c>
      <c r="H18" s="23">
        <f t="shared" si="2"/>
        <v>54</v>
      </c>
      <c r="I18" s="23"/>
      <c r="J18" s="23">
        <f t="shared" si="1"/>
        <v>54</v>
      </c>
      <c r="K18" s="23"/>
      <c r="L18" s="35"/>
    </row>
    <row r="19" spans="1:13" s="27" customFormat="1" ht="27" customHeight="1" x14ac:dyDescent="0.25">
      <c r="A19" s="130">
        <v>10</v>
      </c>
      <c r="B19" s="87" t="s">
        <v>274</v>
      </c>
      <c r="C19" s="52" t="s">
        <v>275</v>
      </c>
      <c r="D19" s="23">
        <v>430</v>
      </c>
      <c r="E19" s="20"/>
      <c r="F19" s="23"/>
      <c r="G19" s="56">
        <f t="shared" si="0"/>
        <v>430</v>
      </c>
      <c r="H19" s="23">
        <f t="shared" si="2"/>
        <v>54</v>
      </c>
      <c r="I19" s="23"/>
      <c r="J19" s="23">
        <f t="shared" si="1"/>
        <v>54</v>
      </c>
      <c r="K19" s="23"/>
      <c r="L19" s="24"/>
    </row>
    <row r="20" spans="1:13" s="27" customFormat="1" ht="27" customHeight="1" x14ac:dyDescent="0.25">
      <c r="A20" s="130">
        <v>11</v>
      </c>
      <c r="B20" s="87" t="s">
        <v>276</v>
      </c>
      <c r="C20" s="52" t="s">
        <v>156</v>
      </c>
      <c r="D20" s="23">
        <v>430</v>
      </c>
      <c r="E20" s="23"/>
      <c r="F20" s="23"/>
      <c r="G20" s="56">
        <f t="shared" si="0"/>
        <v>430</v>
      </c>
      <c r="H20" s="23">
        <f t="shared" si="2"/>
        <v>54</v>
      </c>
      <c r="I20" s="23"/>
      <c r="J20" s="23">
        <f t="shared" si="1"/>
        <v>54</v>
      </c>
      <c r="K20" s="23"/>
      <c r="L20" s="35"/>
    </row>
    <row r="21" spans="1:13" s="27" customFormat="1" ht="27" customHeight="1" x14ac:dyDescent="0.25">
      <c r="A21" s="130">
        <v>12</v>
      </c>
      <c r="B21" s="87" t="s">
        <v>277</v>
      </c>
      <c r="C21" s="52" t="s">
        <v>270</v>
      </c>
      <c r="D21" s="23">
        <v>430</v>
      </c>
      <c r="E21" s="23"/>
      <c r="F21" s="23"/>
      <c r="G21" s="56">
        <f t="shared" si="0"/>
        <v>430</v>
      </c>
      <c r="H21" s="23">
        <f t="shared" si="2"/>
        <v>54</v>
      </c>
      <c r="I21" s="23"/>
      <c r="J21" s="23">
        <f t="shared" si="1"/>
        <v>54</v>
      </c>
      <c r="K21" s="23"/>
      <c r="L21" s="35"/>
    </row>
    <row r="22" spans="1:13" s="27" customFormat="1" ht="27" customHeight="1" x14ac:dyDescent="0.25">
      <c r="A22" s="130">
        <v>13</v>
      </c>
      <c r="B22" s="87" t="s">
        <v>278</v>
      </c>
      <c r="C22" s="52" t="s">
        <v>279</v>
      </c>
      <c r="D22" s="23">
        <v>430</v>
      </c>
      <c r="E22" s="23"/>
      <c r="F22" s="23"/>
      <c r="G22" s="56">
        <f t="shared" si="0"/>
        <v>430</v>
      </c>
      <c r="H22" s="23">
        <f t="shared" si="2"/>
        <v>54</v>
      </c>
      <c r="I22" s="23"/>
      <c r="J22" s="23">
        <f t="shared" si="1"/>
        <v>54</v>
      </c>
      <c r="K22" s="23"/>
      <c r="L22" s="54"/>
    </row>
    <row r="23" spans="1:13" s="27" customFormat="1" ht="27" customHeight="1" x14ac:dyDescent="0.25">
      <c r="A23" s="130">
        <v>14</v>
      </c>
      <c r="B23" s="87" t="s">
        <v>280</v>
      </c>
      <c r="C23" s="52" t="s">
        <v>281</v>
      </c>
      <c r="D23" s="23">
        <v>430</v>
      </c>
      <c r="E23" s="20"/>
      <c r="F23" s="23"/>
      <c r="G23" s="56">
        <f t="shared" si="0"/>
        <v>430</v>
      </c>
      <c r="H23" s="23">
        <f t="shared" si="2"/>
        <v>54</v>
      </c>
      <c r="I23" s="23"/>
      <c r="J23" s="23">
        <f t="shared" si="1"/>
        <v>54</v>
      </c>
      <c r="K23" s="23"/>
      <c r="L23" s="24"/>
    </row>
    <row r="24" spans="1:13" s="27" customFormat="1" ht="27" customHeight="1" x14ac:dyDescent="0.25">
      <c r="A24" s="130">
        <v>15</v>
      </c>
      <c r="B24" s="87" t="s">
        <v>282</v>
      </c>
      <c r="C24" s="52" t="s">
        <v>75</v>
      </c>
      <c r="D24" s="23">
        <v>430</v>
      </c>
      <c r="E24" s="23"/>
      <c r="F24" s="23"/>
      <c r="G24" s="56">
        <f t="shared" si="0"/>
        <v>430</v>
      </c>
      <c r="H24" s="23">
        <f t="shared" si="2"/>
        <v>54</v>
      </c>
      <c r="I24" s="23"/>
      <c r="J24" s="23">
        <f t="shared" si="1"/>
        <v>54</v>
      </c>
      <c r="K24" s="23"/>
      <c r="L24" s="24"/>
    </row>
    <row r="25" spans="1:13" s="58" customFormat="1" ht="27" customHeight="1" x14ac:dyDescent="0.25">
      <c r="A25" s="130">
        <v>16</v>
      </c>
      <c r="B25" s="87" t="s">
        <v>283</v>
      </c>
      <c r="C25" s="133" t="s">
        <v>65</v>
      </c>
      <c r="D25" s="23">
        <v>430</v>
      </c>
      <c r="E25" s="20"/>
      <c r="F25" s="20"/>
      <c r="G25" s="56">
        <f t="shared" si="0"/>
        <v>430</v>
      </c>
      <c r="H25" s="23">
        <f t="shared" si="2"/>
        <v>54</v>
      </c>
      <c r="I25" s="23"/>
      <c r="J25" s="23">
        <f t="shared" si="1"/>
        <v>54</v>
      </c>
      <c r="K25" s="23"/>
      <c r="L25" s="54"/>
      <c r="M25" s="221"/>
    </row>
    <row r="26" spans="1:13" s="58" customFormat="1" ht="27" customHeight="1" x14ac:dyDescent="0.25">
      <c r="A26" s="130">
        <v>17</v>
      </c>
      <c r="B26" s="87" t="s">
        <v>284</v>
      </c>
      <c r="C26" s="133" t="s">
        <v>205</v>
      </c>
      <c r="D26" s="23">
        <v>430</v>
      </c>
      <c r="E26" s="23"/>
      <c r="F26" s="20"/>
      <c r="G26" s="56">
        <f t="shared" si="0"/>
        <v>430</v>
      </c>
      <c r="H26" s="23">
        <f t="shared" si="2"/>
        <v>54</v>
      </c>
      <c r="I26" s="23"/>
      <c r="J26" s="23">
        <f t="shared" si="1"/>
        <v>54</v>
      </c>
      <c r="K26" s="23"/>
      <c r="L26" s="54"/>
      <c r="M26" s="221"/>
    </row>
    <row r="27" spans="1:13" s="58" customFormat="1" ht="27" customHeight="1" x14ac:dyDescent="0.25">
      <c r="A27" s="130">
        <v>18</v>
      </c>
      <c r="B27" s="87" t="s">
        <v>285</v>
      </c>
      <c r="C27" s="52" t="s">
        <v>44</v>
      </c>
      <c r="D27" s="44">
        <v>430</v>
      </c>
      <c r="E27" s="23"/>
      <c r="F27" s="20"/>
      <c r="G27" s="56">
        <f t="shared" si="0"/>
        <v>430</v>
      </c>
      <c r="H27" s="23">
        <f t="shared" si="2"/>
        <v>54</v>
      </c>
      <c r="I27" s="23"/>
      <c r="J27" s="23">
        <f t="shared" si="1"/>
        <v>54</v>
      </c>
      <c r="K27" s="23"/>
      <c r="L27" s="65"/>
      <c r="M27" s="222"/>
    </row>
    <row r="28" spans="1:13" s="58" customFormat="1" ht="27" customHeight="1" x14ac:dyDescent="0.25">
      <c r="A28" s="130">
        <v>19</v>
      </c>
      <c r="B28" s="87" t="s">
        <v>286</v>
      </c>
      <c r="C28" s="52" t="s">
        <v>287</v>
      </c>
      <c r="D28" s="44">
        <v>430</v>
      </c>
      <c r="E28" s="23">
        <v>22</v>
      </c>
      <c r="F28" s="20"/>
      <c r="G28" s="56">
        <f t="shared" si="0"/>
        <v>430</v>
      </c>
      <c r="H28" s="23">
        <f t="shared" si="2"/>
        <v>54</v>
      </c>
      <c r="I28" s="20"/>
      <c r="J28" s="23">
        <f t="shared" si="1"/>
        <v>54</v>
      </c>
      <c r="K28" s="23"/>
      <c r="L28" s="24" t="s">
        <v>288</v>
      </c>
      <c r="M28" s="222"/>
    </row>
    <row r="29" spans="1:13" s="58" customFormat="1" ht="30.75" customHeight="1" x14ac:dyDescent="0.25">
      <c r="A29" s="130">
        <v>20</v>
      </c>
      <c r="B29" s="87" t="s">
        <v>289</v>
      </c>
      <c r="C29" s="52" t="s">
        <v>275</v>
      </c>
      <c r="D29" s="44">
        <f>430</f>
        <v>430</v>
      </c>
      <c r="E29" s="23"/>
      <c r="F29" s="20"/>
      <c r="G29" s="56">
        <f t="shared" si="0"/>
        <v>430</v>
      </c>
      <c r="H29" s="23">
        <f t="shared" si="2"/>
        <v>54</v>
      </c>
      <c r="I29" s="20"/>
      <c r="J29" s="23">
        <f t="shared" si="1"/>
        <v>54</v>
      </c>
      <c r="K29" s="23"/>
      <c r="L29" s="45"/>
      <c r="M29" s="222"/>
    </row>
    <row r="30" spans="1:13" s="58" customFormat="1" ht="30.75" customHeight="1" x14ac:dyDescent="0.25">
      <c r="A30" s="130">
        <v>21</v>
      </c>
      <c r="B30" s="87" t="s">
        <v>290</v>
      </c>
      <c r="C30" s="52" t="s">
        <v>113</v>
      </c>
      <c r="D30" s="44">
        <f>430</f>
        <v>430</v>
      </c>
      <c r="E30" s="23"/>
      <c r="F30" s="20"/>
      <c r="G30" s="56">
        <f t="shared" si="0"/>
        <v>430</v>
      </c>
      <c r="H30" s="23">
        <f t="shared" si="2"/>
        <v>54</v>
      </c>
      <c r="I30" s="20"/>
      <c r="J30" s="23">
        <f t="shared" si="1"/>
        <v>54</v>
      </c>
      <c r="K30" s="23"/>
      <c r="L30" s="45"/>
      <c r="M30" s="222"/>
    </row>
    <row r="31" spans="1:13" s="58" customFormat="1" ht="28.5" customHeight="1" x14ac:dyDescent="0.25">
      <c r="A31" s="130">
        <v>22</v>
      </c>
      <c r="B31" s="134" t="s">
        <v>291</v>
      </c>
      <c r="C31" s="135" t="s">
        <v>59</v>
      </c>
      <c r="D31" s="44">
        <f>430</f>
        <v>430</v>
      </c>
      <c r="E31" s="23"/>
      <c r="F31" s="20"/>
      <c r="G31" s="56">
        <f t="shared" si="0"/>
        <v>430</v>
      </c>
      <c r="H31" s="23">
        <f>ROUND(160/2.98,0)</f>
        <v>54</v>
      </c>
      <c r="I31" s="20"/>
      <c r="J31" s="23">
        <f t="shared" si="1"/>
        <v>54</v>
      </c>
      <c r="K31" s="23"/>
      <c r="L31" s="45"/>
      <c r="M31" s="222"/>
    </row>
    <row r="32" spans="1:13" s="58" customFormat="1" ht="28.5" customHeight="1" x14ac:dyDescent="0.25">
      <c r="A32" s="130">
        <v>23</v>
      </c>
      <c r="B32" s="134" t="s">
        <v>293</v>
      </c>
      <c r="C32" s="135" t="s">
        <v>275</v>
      </c>
      <c r="D32" s="44">
        <f>430</f>
        <v>430</v>
      </c>
      <c r="E32" s="23"/>
      <c r="F32" s="20"/>
      <c r="G32" s="56">
        <f t="shared" si="0"/>
        <v>430</v>
      </c>
      <c r="H32" s="44">
        <f>ROUND(160/2.98,0)</f>
        <v>54</v>
      </c>
      <c r="I32" s="20"/>
      <c r="J32" s="23">
        <f t="shared" si="1"/>
        <v>54</v>
      </c>
      <c r="K32" s="23"/>
      <c r="L32" s="45"/>
      <c r="M32" s="222"/>
    </row>
    <row r="33" spans="1:13" s="58" customFormat="1" ht="30.75" customHeight="1" x14ac:dyDescent="0.25">
      <c r="A33" s="130">
        <v>24</v>
      </c>
      <c r="B33" s="134" t="s">
        <v>295</v>
      </c>
      <c r="C33" s="135" t="s">
        <v>250</v>
      </c>
      <c r="D33" s="44">
        <f>430</f>
        <v>430</v>
      </c>
      <c r="E33" s="23"/>
      <c r="F33" s="20"/>
      <c r="G33" s="56">
        <f t="shared" si="0"/>
        <v>430</v>
      </c>
      <c r="H33" s="44">
        <f>ROUND(160/2.98,0)</f>
        <v>54</v>
      </c>
      <c r="I33" s="20"/>
      <c r="J33" s="23">
        <f t="shared" si="1"/>
        <v>54</v>
      </c>
      <c r="K33" s="23"/>
      <c r="L33" s="45"/>
      <c r="M33" s="222"/>
    </row>
    <row r="34" spans="1:13" s="58" customFormat="1" ht="30.75" customHeight="1" x14ac:dyDescent="0.25">
      <c r="A34" s="130">
        <v>25</v>
      </c>
      <c r="B34" s="134" t="s">
        <v>265</v>
      </c>
      <c r="C34" s="135" t="s">
        <v>475</v>
      </c>
      <c r="D34" s="170">
        <f>430</f>
        <v>430</v>
      </c>
      <c r="E34" s="22"/>
      <c r="F34" s="28"/>
      <c r="G34" s="333">
        <f t="shared" si="0"/>
        <v>430</v>
      </c>
      <c r="H34" s="170">
        <f>ROUND(160/2.98,0)</f>
        <v>54</v>
      </c>
      <c r="I34" s="28"/>
      <c r="J34" s="22">
        <f t="shared" si="1"/>
        <v>54</v>
      </c>
      <c r="K34" s="22"/>
      <c r="L34" s="45"/>
      <c r="M34" s="222"/>
    </row>
    <row r="35" spans="1:13" s="58" customFormat="1" ht="30.75" customHeight="1" x14ac:dyDescent="0.25">
      <c r="A35" s="130">
        <v>26</v>
      </c>
      <c r="B35" s="134" t="s">
        <v>473</v>
      </c>
      <c r="C35" s="135" t="s">
        <v>474</v>
      </c>
      <c r="D35" s="170">
        <v>430</v>
      </c>
      <c r="E35" s="22"/>
      <c r="F35" s="28">
        <f>D35*0.3*31/44</f>
        <v>90.88636363636364</v>
      </c>
      <c r="G35" s="111">
        <f t="shared" si="0"/>
        <v>339.11363636363637</v>
      </c>
      <c r="H35" s="170">
        <f>ROUND(160/2.98,0)</f>
        <v>54</v>
      </c>
      <c r="I35" s="28"/>
      <c r="J35" s="22">
        <f t="shared" si="1"/>
        <v>54</v>
      </c>
      <c r="K35" s="22"/>
      <c r="L35" s="45" t="s">
        <v>627</v>
      </c>
      <c r="M35" s="222"/>
    </row>
    <row r="36" spans="1:13" x14ac:dyDescent="0.25">
      <c r="G36" s="173"/>
    </row>
    <row r="37" spans="1:13" x14ac:dyDescent="0.25">
      <c r="G37" s="173"/>
      <c r="H37" s="318" t="s">
        <v>633</v>
      </c>
      <c r="I37" s="318"/>
      <c r="J37" s="318"/>
      <c r="K37" s="318"/>
      <c r="L37" s="318"/>
    </row>
    <row r="38" spans="1:13" x14ac:dyDescent="0.25">
      <c r="B38" s="319" t="s">
        <v>497</v>
      </c>
      <c r="C38" s="319"/>
      <c r="G38" s="173"/>
      <c r="H38" s="319" t="s">
        <v>498</v>
      </c>
      <c r="I38" s="319"/>
      <c r="J38" s="319"/>
      <c r="K38" s="319"/>
      <c r="L38" s="319"/>
    </row>
    <row r="39" spans="1:13" x14ac:dyDescent="0.25">
      <c r="G39" s="173"/>
    </row>
  </sheetData>
  <autoFilter ref="B8:L35">
    <filterColumn colId="0" showButton="0"/>
    <filterColumn colId="6" showButton="0"/>
    <filterColumn colId="7" showButton="0"/>
    <filterColumn colId="8" showButton="0"/>
  </autoFilter>
  <mergeCells count="18">
    <mergeCell ref="A5:L5"/>
    <mergeCell ref="A1:D1"/>
    <mergeCell ref="G1:K1"/>
    <mergeCell ref="A2:D2"/>
    <mergeCell ref="G2:K2"/>
    <mergeCell ref="A3:D3"/>
    <mergeCell ref="H37:L37"/>
    <mergeCell ref="B38:C38"/>
    <mergeCell ref="H38:L38"/>
    <mergeCell ref="A6:L6"/>
    <mergeCell ref="A8:A9"/>
    <mergeCell ref="B8:C9"/>
    <mergeCell ref="D8:D9"/>
    <mergeCell ref="E8:E9"/>
    <mergeCell ref="F8:F9"/>
    <mergeCell ref="G8:G9"/>
    <mergeCell ref="H8:K8"/>
    <mergeCell ref="L8:L9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25"/>
  <sheetViews>
    <sheetView topLeftCell="A7" zoomScaleNormal="100" workbookViewId="0">
      <selection activeCell="M20" sqref="M20"/>
    </sheetView>
  </sheetViews>
  <sheetFormatPr defaultRowHeight="16.5" x14ac:dyDescent="0.25"/>
  <cols>
    <col min="1" max="1" width="5" style="4" customWidth="1"/>
    <col min="2" max="2" width="22.7109375" style="4" customWidth="1"/>
    <col min="3" max="3" width="9.140625" style="172" customWidth="1"/>
    <col min="4" max="11" width="9.42578125" style="4" customWidth="1"/>
    <col min="12" max="12" width="22.42578125" style="174" customWidth="1"/>
    <col min="13" max="13" width="28.140625" style="4" customWidth="1"/>
    <col min="14" max="14" width="20.140625" style="4" customWidth="1"/>
    <col min="15" max="15" width="30.140625" style="4" customWidth="1"/>
    <col min="16" max="16" width="15.7109375" style="4" bestFit="1" customWidth="1"/>
    <col min="17" max="17" width="11.42578125" style="4" customWidth="1"/>
    <col min="18" max="18" width="11" style="4" customWidth="1"/>
    <col min="19" max="19" width="14.85546875" style="4" bestFit="1" customWidth="1"/>
    <col min="20" max="20" width="9.5703125" style="4" bestFit="1" customWidth="1"/>
    <col min="21" max="16384" width="9.140625" style="4"/>
  </cols>
  <sheetData>
    <row r="1" spans="1:15" s="2" customFormat="1" ht="15.75" x14ac:dyDescent="0.25">
      <c r="A1" s="305" t="s">
        <v>0</v>
      </c>
      <c r="B1" s="305"/>
      <c r="C1" s="305"/>
      <c r="D1" s="305"/>
      <c r="E1" s="228"/>
      <c r="F1" s="228"/>
      <c r="G1" s="306" t="s">
        <v>1</v>
      </c>
      <c r="H1" s="306"/>
      <c r="I1" s="306"/>
      <c r="J1" s="306"/>
      <c r="K1" s="306"/>
      <c r="L1" s="228"/>
    </row>
    <row r="2" spans="1:15" s="2" customFormat="1" ht="16.5" customHeight="1" x14ac:dyDescent="0.25">
      <c r="A2" s="306" t="s">
        <v>2</v>
      </c>
      <c r="B2" s="306"/>
      <c r="C2" s="306"/>
      <c r="D2" s="306"/>
      <c r="E2" s="228"/>
      <c r="F2" s="228"/>
      <c r="G2" s="306" t="s">
        <v>3</v>
      </c>
      <c r="H2" s="306"/>
      <c r="I2" s="306"/>
      <c r="J2" s="306"/>
      <c r="K2" s="306"/>
      <c r="L2" s="228"/>
    </row>
    <row r="3" spans="1:15" s="2" customFormat="1" ht="16.5" customHeight="1" x14ac:dyDescent="0.25">
      <c r="A3" s="306" t="s">
        <v>4</v>
      </c>
      <c r="B3" s="306"/>
      <c r="C3" s="306"/>
      <c r="D3" s="306"/>
      <c r="E3" s="228"/>
      <c r="F3" s="228"/>
      <c r="G3" s="228"/>
      <c r="H3" s="228"/>
      <c r="I3" s="228"/>
      <c r="J3" s="228"/>
      <c r="K3" s="228"/>
      <c r="L3" s="228"/>
    </row>
    <row r="4" spans="1:1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228"/>
    </row>
    <row r="5" spans="1:15" s="5" customFormat="1" ht="20.25" x14ac:dyDescent="0.25">
      <c r="A5" s="304" t="s">
        <v>552</v>
      </c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</row>
    <row r="6" spans="1:15" s="5" customFormat="1" ht="19.5" customHeight="1" x14ac:dyDescent="0.25">
      <c r="A6" s="304" t="s">
        <v>640</v>
      </c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</row>
    <row r="7" spans="1:15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5" s="5" customFormat="1" ht="18" customHeight="1" x14ac:dyDescent="0.25">
      <c r="A8" s="287" t="s">
        <v>5</v>
      </c>
      <c r="B8" s="289" t="s">
        <v>6</v>
      </c>
      <c r="C8" s="290"/>
      <c r="D8" s="293" t="s">
        <v>7</v>
      </c>
      <c r="E8" s="293" t="s">
        <v>8</v>
      </c>
      <c r="F8" s="293" t="s">
        <v>9</v>
      </c>
      <c r="G8" s="293" t="s">
        <v>10</v>
      </c>
      <c r="H8" s="295" t="s">
        <v>11</v>
      </c>
      <c r="I8" s="296"/>
      <c r="J8" s="296"/>
      <c r="K8" s="297"/>
      <c r="L8" s="298" t="s">
        <v>12</v>
      </c>
    </row>
    <row r="9" spans="1:15" s="5" customFormat="1" ht="54" customHeight="1" x14ac:dyDescent="0.25">
      <c r="A9" s="288"/>
      <c r="B9" s="291"/>
      <c r="C9" s="292"/>
      <c r="D9" s="294"/>
      <c r="E9" s="294"/>
      <c r="F9" s="294"/>
      <c r="G9" s="294"/>
      <c r="H9" s="10" t="s">
        <v>13</v>
      </c>
      <c r="I9" s="10" t="s">
        <v>14</v>
      </c>
      <c r="J9" s="10" t="s">
        <v>15</v>
      </c>
      <c r="K9" s="10" t="s">
        <v>16</v>
      </c>
      <c r="L9" s="299"/>
    </row>
    <row r="10" spans="1:15" s="16" customFormat="1" ht="30" customHeight="1" x14ac:dyDescent="0.25">
      <c r="A10" s="130">
        <v>1</v>
      </c>
      <c r="B10" s="136" t="s">
        <v>365</v>
      </c>
      <c r="C10" s="133" t="s">
        <v>190</v>
      </c>
      <c r="D10" s="23">
        <v>430</v>
      </c>
      <c r="E10" s="22">
        <f>D10*0.3</f>
        <v>129</v>
      </c>
      <c r="F10" s="20"/>
      <c r="G10" s="56">
        <f>D10-F10</f>
        <v>430</v>
      </c>
      <c r="H10" s="23">
        <f>ROUND(160/2.98,0)</f>
        <v>54</v>
      </c>
      <c r="I10" s="23"/>
      <c r="J10" s="23">
        <f>ROUND(H10-I10,1)</f>
        <v>54</v>
      </c>
      <c r="K10" s="23"/>
      <c r="L10" s="54" t="s">
        <v>481</v>
      </c>
      <c r="M10" s="279"/>
      <c r="N10" s="279"/>
    </row>
    <row r="11" spans="1:15" s="16" customFormat="1" ht="24.95" customHeight="1" x14ac:dyDescent="0.25">
      <c r="A11" s="130">
        <f>A10+1</f>
        <v>2</v>
      </c>
      <c r="B11" s="136" t="s">
        <v>301</v>
      </c>
      <c r="C11" s="133" t="s">
        <v>302</v>
      </c>
      <c r="D11" s="23">
        <v>430</v>
      </c>
      <c r="E11" s="22">
        <f>D11*0.2</f>
        <v>86</v>
      </c>
      <c r="F11" s="23"/>
      <c r="G11" s="56">
        <f t="shared" ref="G11:G21" si="0">D11-F11</f>
        <v>430</v>
      </c>
      <c r="H11" s="23">
        <f t="shared" ref="H11:H18" si="1">ROUND(160/2.98,0)</f>
        <v>54</v>
      </c>
      <c r="I11" s="23"/>
      <c r="J11" s="23">
        <f t="shared" ref="J11:J19" si="2">ROUND(H11-I11,1)</f>
        <v>54</v>
      </c>
      <c r="K11" s="23"/>
      <c r="L11" s="54" t="s">
        <v>303</v>
      </c>
      <c r="M11" s="223"/>
    </row>
    <row r="12" spans="1:15" s="16" customFormat="1" ht="46.5" customHeight="1" x14ac:dyDescent="0.25">
      <c r="A12" s="130">
        <f t="shared" ref="A12:A21" si="3">A11+1</f>
        <v>3</v>
      </c>
      <c r="B12" s="136" t="s">
        <v>298</v>
      </c>
      <c r="C12" s="133" t="s">
        <v>299</v>
      </c>
      <c r="D12" s="23">
        <v>430</v>
      </c>
      <c r="E12" s="22">
        <f>D12*0.3*23/44</f>
        <v>67.431818181818187</v>
      </c>
      <c r="F12" s="23"/>
      <c r="G12" s="56">
        <f>D12-F12</f>
        <v>430</v>
      </c>
      <c r="H12" s="23">
        <f>ROUND(160/2.98,0)</f>
        <v>54</v>
      </c>
      <c r="I12" s="23"/>
      <c r="J12" s="23">
        <f>ROUND(H12-I12,1)</f>
        <v>54</v>
      </c>
      <c r="K12" s="23"/>
      <c r="L12" s="54" t="s">
        <v>629</v>
      </c>
    </row>
    <row r="13" spans="1:15" s="16" customFormat="1" ht="36" customHeight="1" x14ac:dyDescent="0.25">
      <c r="A13" s="130">
        <f t="shared" si="3"/>
        <v>4</v>
      </c>
      <c r="B13" s="136" t="s">
        <v>304</v>
      </c>
      <c r="C13" s="133" t="s">
        <v>239</v>
      </c>
      <c r="D13" s="23">
        <v>430</v>
      </c>
      <c r="E13" s="22">
        <f>ROUND(D13*0.15,1)</f>
        <v>64.5</v>
      </c>
      <c r="F13" s="23"/>
      <c r="G13" s="56">
        <f t="shared" si="0"/>
        <v>430</v>
      </c>
      <c r="H13" s="23">
        <f t="shared" si="1"/>
        <v>54</v>
      </c>
      <c r="I13" s="23"/>
      <c r="J13" s="23">
        <f t="shared" si="2"/>
        <v>54</v>
      </c>
      <c r="K13" s="23"/>
      <c r="L13" s="54" t="s">
        <v>305</v>
      </c>
      <c r="M13" s="139"/>
      <c r="N13" s="139"/>
      <c r="O13" s="139"/>
    </row>
    <row r="14" spans="1:15" s="16" customFormat="1" ht="36" customHeight="1" x14ac:dyDescent="0.25">
      <c r="A14" s="130">
        <f t="shared" si="3"/>
        <v>5</v>
      </c>
      <c r="B14" s="136" t="s">
        <v>306</v>
      </c>
      <c r="C14" s="133" t="s">
        <v>307</v>
      </c>
      <c r="D14" s="23">
        <v>430</v>
      </c>
      <c r="E14" s="22">
        <f>ROUND(D14*0.15,1)</f>
        <v>64.5</v>
      </c>
      <c r="F14" s="23"/>
      <c r="G14" s="56">
        <f>D14-F14</f>
        <v>430</v>
      </c>
      <c r="H14" s="23">
        <f t="shared" si="1"/>
        <v>54</v>
      </c>
      <c r="I14" s="23"/>
      <c r="J14" s="23">
        <f>ROUND(H14-I14,1)</f>
        <v>54</v>
      </c>
      <c r="K14" s="23"/>
      <c r="L14" s="24" t="s">
        <v>305</v>
      </c>
    </row>
    <row r="15" spans="1:15" s="16" customFormat="1" ht="24.95" customHeight="1" x14ac:dyDescent="0.25">
      <c r="A15" s="130">
        <f t="shared" si="3"/>
        <v>6</v>
      </c>
      <c r="B15" s="136" t="s">
        <v>308</v>
      </c>
      <c r="C15" s="133" t="s">
        <v>309</v>
      </c>
      <c r="D15" s="23">
        <v>430</v>
      </c>
      <c r="E15" s="22">
        <v>22</v>
      </c>
      <c r="F15" s="23"/>
      <c r="G15" s="56">
        <f t="shared" si="0"/>
        <v>430</v>
      </c>
      <c r="H15" s="23">
        <f t="shared" si="1"/>
        <v>54</v>
      </c>
      <c r="I15" s="23"/>
      <c r="J15" s="23">
        <f t="shared" si="2"/>
        <v>54</v>
      </c>
      <c r="K15" s="23"/>
      <c r="L15" s="24" t="s">
        <v>70</v>
      </c>
    </row>
    <row r="16" spans="1:15" s="16" customFormat="1" ht="24.95" customHeight="1" x14ac:dyDescent="0.25">
      <c r="A16" s="130">
        <f t="shared" si="3"/>
        <v>7</v>
      </c>
      <c r="B16" s="136" t="s">
        <v>310</v>
      </c>
      <c r="C16" s="133" t="s">
        <v>311</v>
      </c>
      <c r="D16" s="23">
        <v>430</v>
      </c>
      <c r="E16" s="23"/>
      <c r="F16" s="23"/>
      <c r="G16" s="56">
        <f t="shared" si="0"/>
        <v>430</v>
      </c>
      <c r="H16" s="23">
        <f t="shared" si="1"/>
        <v>54</v>
      </c>
      <c r="I16" s="23"/>
      <c r="J16" s="23">
        <f t="shared" si="2"/>
        <v>54</v>
      </c>
      <c r="K16" s="23"/>
      <c r="L16" s="24"/>
    </row>
    <row r="17" spans="1:12" s="16" customFormat="1" ht="24.95" customHeight="1" x14ac:dyDescent="0.25">
      <c r="A17" s="130">
        <f t="shared" si="3"/>
        <v>8</v>
      </c>
      <c r="B17" s="136" t="s">
        <v>312</v>
      </c>
      <c r="C17" s="133" t="s">
        <v>313</v>
      </c>
      <c r="D17" s="23">
        <v>430</v>
      </c>
      <c r="E17" s="23"/>
      <c r="F17" s="23"/>
      <c r="G17" s="56">
        <f t="shared" si="0"/>
        <v>430</v>
      </c>
      <c r="H17" s="23">
        <f t="shared" si="1"/>
        <v>54</v>
      </c>
      <c r="I17" s="23"/>
      <c r="J17" s="23">
        <f t="shared" si="2"/>
        <v>54</v>
      </c>
      <c r="K17" s="23"/>
      <c r="L17" s="24"/>
    </row>
    <row r="18" spans="1:12" s="140" customFormat="1" ht="26.25" customHeight="1" x14ac:dyDescent="0.25">
      <c r="A18" s="17">
        <f t="shared" si="3"/>
        <v>9</v>
      </c>
      <c r="B18" s="136" t="s">
        <v>314</v>
      </c>
      <c r="C18" s="133" t="s">
        <v>315</v>
      </c>
      <c r="D18" s="23">
        <v>430</v>
      </c>
      <c r="E18" s="23"/>
      <c r="F18" s="23"/>
      <c r="G18" s="56">
        <f t="shared" si="0"/>
        <v>430</v>
      </c>
      <c r="H18" s="23">
        <f t="shared" si="1"/>
        <v>54</v>
      </c>
      <c r="I18" s="23"/>
      <c r="J18" s="23">
        <f t="shared" si="2"/>
        <v>54</v>
      </c>
      <c r="K18" s="23"/>
      <c r="L18" s="76"/>
    </row>
    <row r="19" spans="1:12" s="140" customFormat="1" ht="26.25" customHeight="1" x14ac:dyDescent="0.25">
      <c r="A19" s="17">
        <f t="shared" si="3"/>
        <v>10</v>
      </c>
      <c r="B19" s="136" t="s">
        <v>191</v>
      </c>
      <c r="C19" s="52" t="s">
        <v>109</v>
      </c>
      <c r="D19" s="157">
        <v>430</v>
      </c>
      <c r="E19" s="157"/>
      <c r="F19" s="157"/>
      <c r="G19" s="344">
        <f t="shared" si="0"/>
        <v>430</v>
      </c>
      <c r="H19" s="157">
        <f>ROUND(160/2.98,0)</f>
        <v>54</v>
      </c>
      <c r="I19" s="157"/>
      <c r="J19" s="157">
        <f t="shared" si="2"/>
        <v>54</v>
      </c>
      <c r="K19" s="157"/>
      <c r="L19" s="76"/>
    </row>
    <row r="20" spans="1:12" s="140" customFormat="1" ht="26.25" customHeight="1" x14ac:dyDescent="0.25">
      <c r="A20" s="17">
        <f t="shared" si="3"/>
        <v>11</v>
      </c>
      <c r="B20" s="136" t="s">
        <v>367</v>
      </c>
      <c r="C20" s="52" t="s">
        <v>80</v>
      </c>
      <c r="D20" s="157">
        <v>430</v>
      </c>
      <c r="E20" s="157"/>
      <c r="F20" s="157"/>
      <c r="G20" s="344">
        <f>D20-F20</f>
        <v>430</v>
      </c>
      <c r="H20" s="157">
        <f>ROUND(160/2.98,0)</f>
        <v>54</v>
      </c>
      <c r="I20" s="157"/>
      <c r="J20" s="157">
        <f>ROUND(H20-I20,1)</f>
        <v>54</v>
      </c>
      <c r="K20" s="157"/>
      <c r="L20" s="76"/>
    </row>
    <row r="21" spans="1:12" s="140" customFormat="1" ht="26.25" customHeight="1" x14ac:dyDescent="0.25">
      <c r="A21" s="17">
        <f t="shared" si="3"/>
        <v>12</v>
      </c>
      <c r="B21" s="136" t="s">
        <v>368</v>
      </c>
      <c r="C21" s="52" t="s">
        <v>131</v>
      </c>
      <c r="D21" s="157">
        <v>430</v>
      </c>
      <c r="E21" s="157"/>
      <c r="F21" s="157"/>
      <c r="G21" s="344">
        <f t="shared" ref="G21" si="4">D21-F21</f>
        <v>430</v>
      </c>
      <c r="H21" s="157">
        <f>ROUND(160/2.98,0)</f>
        <v>54</v>
      </c>
      <c r="I21" s="157"/>
      <c r="J21" s="157">
        <f t="shared" ref="J21" si="5">ROUND(H21-I21,1)</f>
        <v>54</v>
      </c>
      <c r="K21" s="157"/>
      <c r="L21" s="76"/>
    </row>
    <row r="22" spans="1:12" x14ac:dyDescent="0.25">
      <c r="G22" s="173"/>
    </row>
    <row r="23" spans="1:12" x14ac:dyDescent="0.25">
      <c r="G23" s="173"/>
      <c r="H23" s="318" t="s">
        <v>633</v>
      </c>
      <c r="I23" s="318"/>
      <c r="J23" s="318"/>
      <c r="K23" s="318"/>
      <c r="L23" s="318"/>
    </row>
    <row r="24" spans="1:12" x14ac:dyDescent="0.25">
      <c r="B24" s="319" t="s">
        <v>497</v>
      </c>
      <c r="C24" s="319"/>
      <c r="G24" s="173"/>
      <c r="H24" s="319" t="s">
        <v>498</v>
      </c>
      <c r="I24" s="319"/>
      <c r="J24" s="319"/>
      <c r="K24" s="319"/>
      <c r="L24" s="319"/>
    </row>
    <row r="25" spans="1:12" x14ac:dyDescent="0.25">
      <c r="G25" s="173"/>
    </row>
  </sheetData>
  <autoFilter ref="B8:L18">
    <filterColumn colId="0" showButton="0"/>
    <filterColumn colId="6" showButton="0"/>
    <filterColumn colId="7" showButton="0"/>
    <filterColumn colId="8" showButton="0"/>
  </autoFilter>
  <mergeCells count="19">
    <mergeCell ref="A5:L5"/>
    <mergeCell ref="A1:D1"/>
    <mergeCell ref="G1:K1"/>
    <mergeCell ref="A2:D2"/>
    <mergeCell ref="G2:K2"/>
    <mergeCell ref="A3:D3"/>
    <mergeCell ref="M10:N10"/>
    <mergeCell ref="H23:L23"/>
    <mergeCell ref="B24:C24"/>
    <mergeCell ref="H24:L24"/>
    <mergeCell ref="A6:L6"/>
    <mergeCell ref="A8:A9"/>
    <mergeCell ref="B8:C9"/>
    <mergeCell ref="D8:D9"/>
    <mergeCell ref="E8:E9"/>
    <mergeCell ref="F8:F9"/>
    <mergeCell ref="G8:G9"/>
    <mergeCell ref="H8:K8"/>
    <mergeCell ref="L8:L9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1"/>
  <sheetViews>
    <sheetView zoomScaleNormal="100" workbookViewId="0">
      <selection activeCell="N9" sqref="N9"/>
    </sheetView>
  </sheetViews>
  <sheetFormatPr defaultRowHeight="16.5" x14ac:dyDescent="0.25"/>
  <cols>
    <col min="1" max="1" width="5" style="4" customWidth="1"/>
    <col min="2" max="2" width="22.7109375" style="4" customWidth="1"/>
    <col min="3" max="3" width="9.140625" style="172" customWidth="1"/>
    <col min="4" max="11" width="9.42578125" style="4" customWidth="1"/>
    <col min="12" max="12" width="22.42578125" style="174" customWidth="1"/>
    <col min="13" max="13" width="28.140625" style="4" customWidth="1"/>
    <col min="14" max="14" width="20.140625" style="4" customWidth="1"/>
    <col min="15" max="15" width="30.140625" style="4" customWidth="1"/>
    <col min="16" max="16" width="15.7109375" style="4" bestFit="1" customWidth="1"/>
    <col min="17" max="17" width="11.42578125" style="4" customWidth="1"/>
    <col min="18" max="18" width="11" style="4" customWidth="1"/>
    <col min="19" max="19" width="14.85546875" style="4" bestFit="1" customWidth="1"/>
    <col min="20" max="20" width="9.5703125" style="4" bestFit="1" customWidth="1"/>
    <col min="21" max="16384" width="9.140625" style="4"/>
  </cols>
  <sheetData>
    <row r="1" spans="1:13" s="2" customFormat="1" ht="15.75" x14ac:dyDescent="0.25">
      <c r="A1" s="305" t="s">
        <v>0</v>
      </c>
      <c r="B1" s="305"/>
      <c r="C1" s="305"/>
      <c r="D1" s="305"/>
      <c r="E1" s="228"/>
      <c r="F1" s="228"/>
      <c r="G1" s="306" t="s">
        <v>1</v>
      </c>
      <c r="H1" s="306"/>
      <c r="I1" s="306"/>
      <c r="J1" s="306"/>
      <c r="K1" s="306"/>
      <c r="L1" s="228"/>
    </row>
    <row r="2" spans="1:13" s="2" customFormat="1" ht="16.5" customHeight="1" x14ac:dyDescent="0.25">
      <c r="A2" s="306" t="s">
        <v>2</v>
      </c>
      <c r="B2" s="306"/>
      <c r="C2" s="306"/>
      <c r="D2" s="306"/>
      <c r="E2" s="228"/>
      <c r="F2" s="228"/>
      <c r="G2" s="306" t="s">
        <v>3</v>
      </c>
      <c r="H2" s="306"/>
      <c r="I2" s="306"/>
      <c r="J2" s="306"/>
      <c r="K2" s="306"/>
      <c r="L2" s="228"/>
    </row>
    <row r="3" spans="1:13" s="2" customFormat="1" ht="16.5" customHeight="1" x14ac:dyDescent="0.25">
      <c r="A3" s="306" t="s">
        <v>4</v>
      </c>
      <c r="B3" s="306"/>
      <c r="C3" s="306"/>
      <c r="D3" s="306"/>
      <c r="E3" s="228"/>
      <c r="F3" s="228"/>
      <c r="G3" s="228"/>
      <c r="H3" s="228"/>
      <c r="I3" s="228"/>
      <c r="J3" s="228"/>
      <c r="K3" s="228"/>
      <c r="L3" s="228"/>
    </row>
    <row r="4" spans="1:13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228"/>
    </row>
    <row r="5" spans="1:13" s="5" customFormat="1" ht="20.25" x14ac:dyDescent="0.25">
      <c r="A5" s="304" t="s">
        <v>552</v>
      </c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</row>
    <row r="6" spans="1:13" s="5" customFormat="1" ht="19.5" customHeight="1" x14ac:dyDescent="0.25">
      <c r="A6" s="304" t="s">
        <v>506</v>
      </c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</row>
    <row r="7" spans="1:13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3" s="5" customFormat="1" ht="18" customHeight="1" x14ac:dyDescent="0.25">
      <c r="A8" s="287" t="s">
        <v>5</v>
      </c>
      <c r="B8" s="289" t="s">
        <v>6</v>
      </c>
      <c r="C8" s="290"/>
      <c r="D8" s="293" t="s">
        <v>7</v>
      </c>
      <c r="E8" s="293" t="s">
        <v>8</v>
      </c>
      <c r="F8" s="293" t="s">
        <v>9</v>
      </c>
      <c r="G8" s="293" t="s">
        <v>10</v>
      </c>
      <c r="H8" s="295" t="s">
        <v>11</v>
      </c>
      <c r="I8" s="296"/>
      <c r="J8" s="296"/>
      <c r="K8" s="297"/>
      <c r="L8" s="298" t="s">
        <v>12</v>
      </c>
    </row>
    <row r="9" spans="1:13" s="5" customFormat="1" ht="54" customHeight="1" x14ac:dyDescent="0.25">
      <c r="A9" s="288"/>
      <c r="B9" s="291"/>
      <c r="C9" s="292"/>
      <c r="D9" s="294"/>
      <c r="E9" s="294"/>
      <c r="F9" s="294"/>
      <c r="G9" s="294"/>
      <c r="H9" s="10" t="s">
        <v>13</v>
      </c>
      <c r="I9" s="10" t="s">
        <v>14</v>
      </c>
      <c r="J9" s="10" t="s">
        <v>15</v>
      </c>
      <c r="K9" s="10" t="s">
        <v>16</v>
      </c>
      <c r="L9" s="299"/>
    </row>
    <row r="10" spans="1:13" s="27" customFormat="1" ht="33" customHeight="1" x14ac:dyDescent="0.25">
      <c r="A10" s="17">
        <v>1</v>
      </c>
      <c r="B10" s="105" t="s">
        <v>87</v>
      </c>
      <c r="C10" s="133" t="s">
        <v>319</v>
      </c>
      <c r="D10" s="23">
        <v>430</v>
      </c>
      <c r="E10" s="23">
        <f>D10*0.3</f>
        <v>129</v>
      </c>
      <c r="F10" s="23"/>
      <c r="G10" s="56">
        <f>D10-F10</f>
        <v>430</v>
      </c>
      <c r="H10" s="23">
        <f t="shared" ref="H10:H17" si="0">ROUND(160/2.98,0)</f>
        <v>54</v>
      </c>
      <c r="I10" s="23"/>
      <c r="J10" s="23">
        <f>ROUND(H10-I10,1)</f>
        <v>54</v>
      </c>
      <c r="K10" s="23"/>
      <c r="L10" s="24" t="s">
        <v>21</v>
      </c>
    </row>
    <row r="11" spans="1:13" s="27" customFormat="1" ht="24.95" customHeight="1" x14ac:dyDescent="0.25">
      <c r="A11" s="17">
        <f>A10+1</f>
        <v>2</v>
      </c>
      <c r="B11" s="105" t="s">
        <v>322</v>
      </c>
      <c r="C11" s="133" t="s">
        <v>323</v>
      </c>
      <c r="D11" s="23">
        <v>430</v>
      </c>
      <c r="E11" s="23"/>
      <c r="F11" s="23"/>
      <c r="G11" s="56">
        <f t="shared" ref="G11:G17" si="1">D11-F11</f>
        <v>430</v>
      </c>
      <c r="H11" s="23">
        <f>ROUND(160/2.98,0)</f>
        <v>54</v>
      </c>
      <c r="I11" s="23"/>
      <c r="J11" s="23">
        <f t="shared" ref="J11:J17" si="2">ROUND(H11-I11,1)</f>
        <v>54</v>
      </c>
      <c r="K11" s="23"/>
      <c r="L11" s="35"/>
    </row>
    <row r="12" spans="1:13" s="6" customFormat="1" ht="24.95" customHeight="1" x14ac:dyDescent="0.25">
      <c r="A12" s="17">
        <f t="shared" ref="A12:A17" si="3">A11+1</f>
        <v>3</v>
      </c>
      <c r="B12" s="105" t="s">
        <v>324</v>
      </c>
      <c r="C12" s="133" t="s">
        <v>325</v>
      </c>
      <c r="D12" s="23">
        <v>430</v>
      </c>
      <c r="E12" s="23"/>
      <c r="F12" s="23"/>
      <c r="G12" s="56">
        <f t="shared" si="1"/>
        <v>430</v>
      </c>
      <c r="H12" s="23">
        <f t="shared" si="0"/>
        <v>54</v>
      </c>
      <c r="I12" s="23"/>
      <c r="J12" s="23">
        <f t="shared" si="2"/>
        <v>54</v>
      </c>
      <c r="K12" s="23"/>
      <c r="L12" s="24"/>
    </row>
    <row r="13" spans="1:13" s="6" customFormat="1" ht="24.95" customHeight="1" x14ac:dyDescent="0.25">
      <c r="A13" s="17">
        <f t="shared" si="3"/>
        <v>4</v>
      </c>
      <c r="B13" s="105" t="s">
        <v>19</v>
      </c>
      <c r="C13" s="133" t="s">
        <v>62</v>
      </c>
      <c r="D13" s="23">
        <v>430</v>
      </c>
      <c r="E13" s="23"/>
      <c r="F13" s="20"/>
      <c r="G13" s="56">
        <f t="shared" si="1"/>
        <v>430</v>
      </c>
      <c r="H13" s="23">
        <f t="shared" si="0"/>
        <v>54</v>
      </c>
      <c r="I13" s="23"/>
      <c r="J13" s="23">
        <f t="shared" si="2"/>
        <v>54</v>
      </c>
      <c r="K13" s="23"/>
      <c r="L13" s="24"/>
    </row>
    <row r="14" spans="1:13" s="27" customFormat="1" ht="24.95" customHeight="1" x14ac:dyDescent="0.25">
      <c r="A14" s="17">
        <f t="shared" si="3"/>
        <v>5</v>
      </c>
      <c r="B14" s="105" t="s">
        <v>326</v>
      </c>
      <c r="C14" s="133" t="s">
        <v>327</v>
      </c>
      <c r="D14" s="23">
        <v>430</v>
      </c>
      <c r="E14" s="23"/>
      <c r="F14" s="23"/>
      <c r="G14" s="56">
        <f t="shared" si="1"/>
        <v>430</v>
      </c>
      <c r="H14" s="23">
        <f t="shared" si="0"/>
        <v>54</v>
      </c>
      <c r="I14" s="23"/>
      <c r="J14" s="23">
        <f t="shared" si="2"/>
        <v>54</v>
      </c>
      <c r="K14" s="23"/>
      <c r="L14" s="24"/>
    </row>
    <row r="15" spans="1:13" s="27" customFormat="1" ht="24.95" customHeight="1" x14ac:dyDescent="0.25">
      <c r="A15" s="17">
        <f t="shared" si="3"/>
        <v>6</v>
      </c>
      <c r="B15" s="105" t="s">
        <v>328</v>
      </c>
      <c r="C15" s="133" t="s">
        <v>82</v>
      </c>
      <c r="D15" s="23">
        <v>430</v>
      </c>
      <c r="E15" s="20"/>
      <c r="F15" s="98"/>
      <c r="G15" s="333">
        <f t="shared" si="1"/>
        <v>430</v>
      </c>
      <c r="H15" s="23">
        <f t="shared" si="0"/>
        <v>54</v>
      </c>
      <c r="I15" s="23"/>
      <c r="J15" s="23">
        <f t="shared" si="2"/>
        <v>54</v>
      </c>
      <c r="K15" s="23"/>
      <c r="L15" s="65"/>
      <c r="M15" s="224"/>
    </row>
    <row r="16" spans="1:13" s="27" customFormat="1" ht="24.95" customHeight="1" x14ac:dyDescent="0.25">
      <c r="A16" s="17">
        <f t="shared" si="3"/>
        <v>7</v>
      </c>
      <c r="B16" s="105" t="s">
        <v>329</v>
      </c>
      <c r="C16" s="133" t="s">
        <v>82</v>
      </c>
      <c r="D16" s="23">
        <v>430</v>
      </c>
      <c r="E16" s="23"/>
      <c r="F16" s="23"/>
      <c r="G16" s="56">
        <f t="shared" si="1"/>
        <v>430</v>
      </c>
      <c r="H16" s="23">
        <f t="shared" si="0"/>
        <v>54</v>
      </c>
      <c r="I16" s="23"/>
      <c r="J16" s="23">
        <f t="shared" si="2"/>
        <v>54</v>
      </c>
      <c r="K16" s="23"/>
      <c r="L16" s="35"/>
    </row>
    <row r="17" spans="1:12" s="27" customFormat="1" ht="24.95" customHeight="1" x14ac:dyDescent="0.25">
      <c r="A17" s="17">
        <f t="shared" si="3"/>
        <v>8</v>
      </c>
      <c r="B17" s="105" t="s">
        <v>81</v>
      </c>
      <c r="C17" s="133" t="s">
        <v>330</v>
      </c>
      <c r="D17" s="23">
        <v>430</v>
      </c>
      <c r="E17" s="23"/>
      <c r="F17" s="23"/>
      <c r="G17" s="56">
        <f t="shared" si="1"/>
        <v>430</v>
      </c>
      <c r="H17" s="23">
        <f t="shared" si="0"/>
        <v>54</v>
      </c>
      <c r="I17" s="23"/>
      <c r="J17" s="23">
        <f t="shared" si="2"/>
        <v>54</v>
      </c>
      <c r="K17" s="23"/>
      <c r="L17" s="35"/>
    </row>
    <row r="18" spans="1:12" x14ac:dyDescent="0.25">
      <c r="G18" s="173"/>
    </row>
    <row r="19" spans="1:12" x14ac:dyDescent="0.25">
      <c r="G19" s="173"/>
      <c r="H19" s="318" t="s">
        <v>633</v>
      </c>
      <c r="I19" s="318"/>
      <c r="J19" s="318"/>
      <c r="K19" s="318"/>
      <c r="L19" s="318"/>
    </row>
    <row r="20" spans="1:12" x14ac:dyDescent="0.25">
      <c r="B20" s="319" t="s">
        <v>497</v>
      </c>
      <c r="C20" s="319"/>
      <c r="G20" s="173"/>
      <c r="H20" s="319" t="s">
        <v>498</v>
      </c>
      <c r="I20" s="319"/>
      <c r="J20" s="319"/>
      <c r="K20" s="319"/>
      <c r="L20" s="319"/>
    </row>
    <row r="21" spans="1:12" x14ac:dyDescent="0.25">
      <c r="G21" s="173"/>
    </row>
  </sheetData>
  <autoFilter ref="B8:L17">
    <filterColumn colId="0" showButton="0"/>
    <filterColumn colId="6" showButton="0"/>
    <filterColumn colId="7" showButton="0"/>
    <filterColumn colId="8" showButton="0"/>
  </autoFilter>
  <mergeCells count="18">
    <mergeCell ref="A5:L5"/>
    <mergeCell ref="A1:D1"/>
    <mergeCell ref="G1:K1"/>
    <mergeCell ref="A2:D2"/>
    <mergeCell ref="G2:K2"/>
    <mergeCell ref="A3:D3"/>
    <mergeCell ref="H19:L19"/>
    <mergeCell ref="B20:C20"/>
    <mergeCell ref="H20:L20"/>
    <mergeCell ref="A6:L6"/>
    <mergeCell ref="A8:A9"/>
    <mergeCell ref="B8:C9"/>
    <mergeCell ref="D8:D9"/>
    <mergeCell ref="E8:E9"/>
    <mergeCell ref="F8:F9"/>
    <mergeCell ref="G8:G9"/>
    <mergeCell ref="H8:K8"/>
    <mergeCell ref="L8:L9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5"/>
  <sheetViews>
    <sheetView topLeftCell="A4" zoomScaleNormal="100" workbookViewId="0">
      <selection activeCell="N9" sqref="N9"/>
    </sheetView>
  </sheetViews>
  <sheetFormatPr defaultRowHeight="16.5" x14ac:dyDescent="0.25"/>
  <cols>
    <col min="1" max="1" width="5" style="4" customWidth="1"/>
    <col min="2" max="2" width="22.7109375" style="4" customWidth="1"/>
    <col min="3" max="3" width="9.140625" style="172" customWidth="1"/>
    <col min="4" max="11" width="9.42578125" style="4" customWidth="1"/>
    <col min="12" max="12" width="22.42578125" style="174" customWidth="1"/>
    <col min="13" max="13" width="28.140625" style="4" customWidth="1"/>
    <col min="14" max="14" width="20.140625" style="4" customWidth="1"/>
    <col min="15" max="15" width="30.140625" style="4" customWidth="1"/>
    <col min="16" max="16" width="15.7109375" style="4" bestFit="1" customWidth="1"/>
    <col min="17" max="17" width="11.42578125" style="4" customWidth="1"/>
    <col min="18" max="18" width="11" style="4" customWidth="1"/>
    <col min="19" max="19" width="14.85546875" style="4" bestFit="1" customWidth="1"/>
    <col min="20" max="20" width="9.5703125" style="4" bestFit="1" customWidth="1"/>
    <col min="21" max="16384" width="9.140625" style="4"/>
  </cols>
  <sheetData>
    <row r="1" spans="1:13" s="2" customFormat="1" ht="15.75" x14ac:dyDescent="0.25">
      <c r="A1" s="305" t="s">
        <v>0</v>
      </c>
      <c r="B1" s="305"/>
      <c r="C1" s="305"/>
      <c r="D1" s="305"/>
      <c r="E1" s="228"/>
      <c r="F1" s="228"/>
      <c r="G1" s="306" t="s">
        <v>1</v>
      </c>
      <c r="H1" s="306"/>
      <c r="I1" s="306"/>
      <c r="J1" s="306"/>
      <c r="K1" s="306"/>
      <c r="L1" s="228"/>
    </row>
    <row r="2" spans="1:13" s="2" customFormat="1" ht="16.5" customHeight="1" x14ac:dyDescent="0.25">
      <c r="A2" s="306" t="s">
        <v>2</v>
      </c>
      <c r="B2" s="306"/>
      <c r="C2" s="306"/>
      <c r="D2" s="306"/>
      <c r="E2" s="228"/>
      <c r="F2" s="228"/>
      <c r="G2" s="306" t="s">
        <v>3</v>
      </c>
      <c r="H2" s="306"/>
      <c r="I2" s="306"/>
      <c r="J2" s="306"/>
      <c r="K2" s="306"/>
      <c r="L2" s="228"/>
    </row>
    <row r="3" spans="1:13" s="2" customFormat="1" ht="16.5" customHeight="1" x14ac:dyDescent="0.25">
      <c r="A3" s="306" t="s">
        <v>4</v>
      </c>
      <c r="B3" s="306"/>
      <c r="C3" s="306"/>
      <c r="D3" s="306"/>
      <c r="E3" s="228"/>
      <c r="F3" s="228"/>
      <c r="G3" s="228"/>
      <c r="H3" s="228"/>
      <c r="I3" s="228"/>
      <c r="J3" s="228"/>
      <c r="K3" s="228"/>
      <c r="L3" s="228"/>
    </row>
    <row r="4" spans="1:13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228"/>
    </row>
    <row r="5" spans="1:13" s="5" customFormat="1" ht="20.25" x14ac:dyDescent="0.25">
      <c r="A5" s="304" t="s">
        <v>552</v>
      </c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</row>
    <row r="6" spans="1:13" s="5" customFormat="1" ht="19.5" customHeight="1" x14ac:dyDescent="0.25">
      <c r="A6" s="304" t="s">
        <v>507</v>
      </c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</row>
    <row r="7" spans="1:13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3" s="5" customFormat="1" ht="18" customHeight="1" x14ac:dyDescent="0.25">
      <c r="A8" s="287" t="s">
        <v>5</v>
      </c>
      <c r="B8" s="289" t="s">
        <v>6</v>
      </c>
      <c r="C8" s="290"/>
      <c r="D8" s="293" t="s">
        <v>7</v>
      </c>
      <c r="E8" s="293" t="s">
        <v>8</v>
      </c>
      <c r="F8" s="293" t="s">
        <v>9</v>
      </c>
      <c r="G8" s="293" t="s">
        <v>10</v>
      </c>
      <c r="H8" s="295" t="s">
        <v>11</v>
      </c>
      <c r="I8" s="296"/>
      <c r="J8" s="296"/>
      <c r="K8" s="297"/>
      <c r="L8" s="298" t="s">
        <v>12</v>
      </c>
    </row>
    <row r="9" spans="1:13" s="5" customFormat="1" ht="54" customHeight="1" x14ac:dyDescent="0.25">
      <c r="A9" s="288"/>
      <c r="B9" s="291"/>
      <c r="C9" s="292"/>
      <c r="D9" s="294"/>
      <c r="E9" s="294"/>
      <c r="F9" s="294"/>
      <c r="G9" s="294"/>
      <c r="H9" s="10" t="s">
        <v>13</v>
      </c>
      <c r="I9" s="10" t="s">
        <v>14</v>
      </c>
      <c r="J9" s="10" t="s">
        <v>15</v>
      </c>
      <c r="K9" s="10" t="s">
        <v>16</v>
      </c>
      <c r="L9" s="299"/>
    </row>
    <row r="10" spans="1:13" s="27" customFormat="1" ht="27" customHeight="1" x14ac:dyDescent="0.25">
      <c r="A10" s="130">
        <v>1</v>
      </c>
      <c r="B10" s="144" t="s">
        <v>485</v>
      </c>
      <c r="C10" s="135" t="s">
        <v>299</v>
      </c>
      <c r="D10" s="44">
        <v>430</v>
      </c>
      <c r="E10" s="44">
        <f>430*0.3</f>
        <v>129</v>
      </c>
      <c r="F10" s="23"/>
      <c r="G10" s="56">
        <f t="shared" ref="G10:G21" si="0">D10-F10</f>
        <v>430</v>
      </c>
      <c r="H10" s="44">
        <f>ROUND(160/2.98,0)</f>
        <v>54</v>
      </c>
      <c r="I10" s="23"/>
      <c r="J10" s="23">
        <f t="shared" ref="J10:J21" si="1">ROUND(H10-I10,1)</f>
        <v>54</v>
      </c>
      <c r="K10" s="23"/>
      <c r="L10" s="34" t="s">
        <v>21</v>
      </c>
    </row>
    <row r="11" spans="1:13" s="27" customFormat="1" ht="27" customHeight="1" x14ac:dyDescent="0.25">
      <c r="A11" s="130">
        <f>A10+1</f>
        <v>2</v>
      </c>
      <c r="B11" s="144" t="s">
        <v>334</v>
      </c>
      <c r="C11" s="135" t="s">
        <v>335</v>
      </c>
      <c r="D11" s="23">
        <v>430</v>
      </c>
      <c r="E11" s="44">
        <f>D11*0.2</f>
        <v>86</v>
      </c>
      <c r="F11" s="23"/>
      <c r="G11" s="56">
        <f>D11-F11</f>
        <v>430</v>
      </c>
      <c r="H11" s="23">
        <f t="shared" ref="H11:H18" si="2">ROUND(160/2.98,0)</f>
        <v>54</v>
      </c>
      <c r="I11" s="23"/>
      <c r="J11" s="23">
        <f>ROUND(H11-I11,1)</f>
        <v>54</v>
      </c>
      <c r="K11" s="23"/>
      <c r="L11" s="24" t="s">
        <v>24</v>
      </c>
      <c r="M11" s="224"/>
    </row>
    <row r="12" spans="1:13" s="6" customFormat="1" ht="24.95" customHeight="1" x14ac:dyDescent="0.25">
      <c r="A12" s="130">
        <f t="shared" ref="A12:A20" si="3">A11+1</f>
        <v>3</v>
      </c>
      <c r="B12" s="144" t="s">
        <v>340</v>
      </c>
      <c r="C12" s="135" t="s">
        <v>325</v>
      </c>
      <c r="D12" s="23">
        <v>430</v>
      </c>
      <c r="E12" s="20"/>
      <c r="F12" s="23"/>
      <c r="G12" s="56">
        <f t="shared" si="0"/>
        <v>430</v>
      </c>
      <c r="H12" s="23">
        <f t="shared" si="2"/>
        <v>54</v>
      </c>
      <c r="I12" s="23"/>
      <c r="J12" s="23">
        <f t="shared" si="1"/>
        <v>54</v>
      </c>
      <c r="K12" s="23"/>
      <c r="L12" s="24"/>
      <c r="M12" s="224"/>
    </row>
    <row r="13" spans="1:13" s="94" customFormat="1" ht="27" customHeight="1" x14ac:dyDescent="0.25">
      <c r="A13" s="17">
        <f t="shared" si="3"/>
        <v>4</v>
      </c>
      <c r="B13" s="145" t="s">
        <v>341</v>
      </c>
      <c r="C13" s="146" t="s">
        <v>82</v>
      </c>
      <c r="D13" s="44">
        <v>430</v>
      </c>
      <c r="E13" s="99"/>
      <c r="F13" s="20"/>
      <c r="G13" s="56">
        <f t="shared" si="0"/>
        <v>430</v>
      </c>
      <c r="H13" s="23">
        <f t="shared" si="2"/>
        <v>54</v>
      </c>
      <c r="I13" s="20"/>
      <c r="J13" s="23">
        <f t="shared" si="1"/>
        <v>54</v>
      </c>
      <c r="K13" s="23"/>
      <c r="L13" s="76"/>
      <c r="M13" s="148"/>
    </row>
    <row r="14" spans="1:13" s="27" customFormat="1" ht="24.95" customHeight="1" x14ac:dyDescent="0.25">
      <c r="A14" s="130">
        <f t="shared" si="3"/>
        <v>5</v>
      </c>
      <c r="B14" s="144" t="s">
        <v>344</v>
      </c>
      <c r="C14" s="135" t="s">
        <v>321</v>
      </c>
      <c r="D14" s="23">
        <v>430</v>
      </c>
      <c r="E14" s="23">
        <v>22</v>
      </c>
      <c r="F14" s="23"/>
      <c r="G14" s="56">
        <f t="shared" si="0"/>
        <v>430</v>
      </c>
      <c r="H14" s="23">
        <f t="shared" si="2"/>
        <v>54</v>
      </c>
      <c r="I14" s="23"/>
      <c r="J14" s="23">
        <f t="shared" si="1"/>
        <v>54</v>
      </c>
      <c r="K14" s="23"/>
      <c r="L14" s="24" t="s">
        <v>70</v>
      </c>
      <c r="M14" s="224"/>
    </row>
    <row r="15" spans="1:13" s="27" customFormat="1" ht="24.95" customHeight="1" x14ac:dyDescent="0.25">
      <c r="A15" s="130">
        <f t="shared" si="3"/>
        <v>6</v>
      </c>
      <c r="B15" s="144" t="s">
        <v>345</v>
      </c>
      <c r="C15" s="135" t="s">
        <v>346</v>
      </c>
      <c r="D15" s="23">
        <v>430</v>
      </c>
      <c r="E15" s="23"/>
      <c r="F15" s="23"/>
      <c r="G15" s="56">
        <f t="shared" si="0"/>
        <v>430</v>
      </c>
      <c r="H15" s="23">
        <f t="shared" si="2"/>
        <v>54</v>
      </c>
      <c r="I15" s="23"/>
      <c r="J15" s="23">
        <f t="shared" si="1"/>
        <v>54</v>
      </c>
      <c r="K15" s="23"/>
      <c r="L15" s="54"/>
    </row>
    <row r="16" spans="1:13" s="27" customFormat="1" ht="24.95" customHeight="1" x14ac:dyDescent="0.25">
      <c r="A16" s="130">
        <f t="shared" si="3"/>
        <v>7</v>
      </c>
      <c r="B16" s="144" t="s">
        <v>349</v>
      </c>
      <c r="C16" s="135" t="s">
        <v>145</v>
      </c>
      <c r="D16" s="23">
        <v>430</v>
      </c>
      <c r="E16" s="23"/>
      <c r="F16" s="23"/>
      <c r="G16" s="56">
        <f t="shared" si="0"/>
        <v>430</v>
      </c>
      <c r="H16" s="23">
        <f t="shared" si="2"/>
        <v>54</v>
      </c>
      <c r="I16" s="23"/>
      <c r="J16" s="23">
        <f t="shared" si="1"/>
        <v>54</v>
      </c>
      <c r="K16" s="23"/>
      <c r="L16" s="55"/>
    </row>
    <row r="17" spans="1:13" s="27" customFormat="1" ht="24.95" customHeight="1" x14ac:dyDescent="0.25">
      <c r="A17" s="130">
        <f t="shared" si="3"/>
        <v>8</v>
      </c>
      <c r="B17" s="144" t="s">
        <v>350</v>
      </c>
      <c r="C17" s="135" t="s">
        <v>330</v>
      </c>
      <c r="D17" s="23">
        <v>430</v>
      </c>
      <c r="E17" s="23"/>
      <c r="F17" s="23"/>
      <c r="G17" s="56">
        <f t="shared" si="0"/>
        <v>430</v>
      </c>
      <c r="H17" s="23">
        <f t="shared" si="2"/>
        <v>54</v>
      </c>
      <c r="I17" s="23"/>
      <c r="J17" s="23">
        <f t="shared" si="1"/>
        <v>54</v>
      </c>
      <c r="K17" s="23"/>
      <c r="L17" s="37"/>
    </row>
    <row r="18" spans="1:13" s="27" customFormat="1" ht="24.95" customHeight="1" x14ac:dyDescent="0.25">
      <c r="A18" s="130">
        <f t="shared" si="3"/>
        <v>9</v>
      </c>
      <c r="B18" s="144" t="s">
        <v>359</v>
      </c>
      <c r="C18" s="135" t="s">
        <v>311</v>
      </c>
      <c r="D18" s="23">
        <v>430</v>
      </c>
      <c r="E18" s="23"/>
      <c r="F18" s="23"/>
      <c r="G18" s="56">
        <f t="shared" si="0"/>
        <v>430</v>
      </c>
      <c r="H18" s="23">
        <f t="shared" si="2"/>
        <v>54</v>
      </c>
      <c r="I18" s="23"/>
      <c r="J18" s="23">
        <f t="shared" si="1"/>
        <v>54</v>
      </c>
      <c r="K18" s="23"/>
      <c r="L18" s="35"/>
    </row>
    <row r="19" spans="1:13" s="27" customFormat="1" ht="33.75" customHeight="1" x14ac:dyDescent="0.25">
      <c r="A19" s="130">
        <f t="shared" si="3"/>
        <v>10</v>
      </c>
      <c r="B19" s="144" t="s">
        <v>479</v>
      </c>
      <c r="C19" s="135" t="s">
        <v>480</v>
      </c>
      <c r="D19" s="170">
        <v>430</v>
      </c>
      <c r="E19" s="22"/>
      <c r="F19" s="22"/>
      <c r="G19" s="333">
        <f t="shared" si="0"/>
        <v>430</v>
      </c>
      <c r="H19" s="170">
        <f>ROUND(160/2.98,0)</f>
        <v>54</v>
      </c>
      <c r="I19" s="335"/>
      <c r="J19" s="22">
        <f t="shared" si="1"/>
        <v>54</v>
      </c>
      <c r="K19" s="20"/>
      <c r="L19" s="209"/>
    </row>
    <row r="20" spans="1:13" s="58" customFormat="1" ht="24.95" customHeight="1" x14ac:dyDescent="0.25">
      <c r="A20" s="130">
        <f t="shared" si="3"/>
        <v>11</v>
      </c>
      <c r="B20" s="144" t="s">
        <v>477</v>
      </c>
      <c r="C20" s="135" t="s">
        <v>478</v>
      </c>
      <c r="D20" s="44">
        <v>430</v>
      </c>
      <c r="E20" s="23"/>
      <c r="F20" s="98"/>
      <c r="G20" s="333">
        <f t="shared" si="0"/>
        <v>430</v>
      </c>
      <c r="H20" s="23">
        <f>ROUND(160/2.98,0)</f>
        <v>54</v>
      </c>
      <c r="I20" s="23"/>
      <c r="J20" s="23">
        <f t="shared" si="1"/>
        <v>54</v>
      </c>
      <c r="K20" s="23"/>
      <c r="L20" s="24"/>
      <c r="M20" s="221"/>
    </row>
    <row r="21" spans="1:13" s="58" customFormat="1" ht="30.75" customHeight="1" x14ac:dyDescent="0.25">
      <c r="A21" s="130">
        <v>12</v>
      </c>
      <c r="B21" s="144" t="s">
        <v>641</v>
      </c>
      <c r="C21" s="135" t="s">
        <v>57</v>
      </c>
      <c r="D21" s="156">
        <f>430*40/44</f>
        <v>390.90909090909093</v>
      </c>
      <c r="E21" s="157"/>
      <c r="F21" s="340"/>
      <c r="G21" s="346">
        <f t="shared" si="0"/>
        <v>390.90909090909093</v>
      </c>
      <c r="H21" s="158">
        <f>ROUND(160/2.98,0)*40/44</f>
        <v>49.090909090909093</v>
      </c>
      <c r="I21" s="157"/>
      <c r="J21" s="157">
        <f t="shared" si="1"/>
        <v>49.1</v>
      </c>
      <c r="K21" s="157"/>
      <c r="L21" s="24" t="s">
        <v>642</v>
      </c>
      <c r="M21" s="241"/>
    </row>
    <row r="22" spans="1:13" x14ac:dyDescent="0.25">
      <c r="G22" s="173"/>
    </row>
    <row r="23" spans="1:13" x14ac:dyDescent="0.25">
      <c r="G23" s="173"/>
      <c r="H23" s="318" t="s">
        <v>633</v>
      </c>
      <c r="I23" s="318"/>
      <c r="J23" s="318"/>
      <c r="K23" s="318"/>
      <c r="L23" s="318"/>
    </row>
    <row r="24" spans="1:13" x14ac:dyDescent="0.25">
      <c r="B24" s="319" t="s">
        <v>497</v>
      </c>
      <c r="C24" s="319"/>
      <c r="G24" s="173"/>
      <c r="H24" s="319" t="s">
        <v>498</v>
      </c>
      <c r="I24" s="319"/>
      <c r="J24" s="319"/>
      <c r="K24" s="319"/>
      <c r="L24" s="319"/>
    </row>
    <row r="25" spans="1:13" x14ac:dyDescent="0.25">
      <c r="G25" s="173"/>
    </row>
  </sheetData>
  <autoFilter ref="B8:L20">
    <filterColumn colId="0" showButton="0"/>
    <filterColumn colId="6" showButton="0"/>
    <filterColumn colId="7" showButton="0"/>
    <filterColumn colId="8" showButton="0"/>
  </autoFilter>
  <mergeCells count="18">
    <mergeCell ref="A5:L5"/>
    <mergeCell ref="A1:D1"/>
    <mergeCell ref="G1:K1"/>
    <mergeCell ref="A2:D2"/>
    <mergeCell ref="G2:K2"/>
    <mergeCell ref="A3:D3"/>
    <mergeCell ref="H23:L23"/>
    <mergeCell ref="B24:C24"/>
    <mergeCell ref="H24:L24"/>
    <mergeCell ref="A6:L6"/>
    <mergeCell ref="A8:A9"/>
    <mergeCell ref="B8:C9"/>
    <mergeCell ref="D8:D9"/>
    <mergeCell ref="E8:E9"/>
    <mergeCell ref="F8:F9"/>
    <mergeCell ref="G8:G9"/>
    <mergeCell ref="H8:K8"/>
    <mergeCell ref="L8:L9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20"/>
  <sheetViews>
    <sheetView topLeftCell="A7" zoomScaleNormal="100" workbookViewId="0">
      <selection activeCell="M14" sqref="M14"/>
    </sheetView>
  </sheetViews>
  <sheetFormatPr defaultRowHeight="16.5" x14ac:dyDescent="0.25"/>
  <cols>
    <col min="1" max="1" width="5" style="4" customWidth="1"/>
    <col min="2" max="2" width="22.7109375" style="4" customWidth="1"/>
    <col min="3" max="3" width="9.140625" style="172" customWidth="1"/>
    <col min="4" max="11" width="9.42578125" style="4" customWidth="1"/>
    <col min="12" max="12" width="22.42578125" style="174" customWidth="1"/>
    <col min="13" max="13" width="28.140625" style="4" customWidth="1"/>
    <col min="14" max="14" width="20.140625" style="4" customWidth="1"/>
    <col min="15" max="15" width="30.140625" style="4" customWidth="1"/>
    <col min="16" max="16" width="15.7109375" style="4" bestFit="1" customWidth="1"/>
    <col min="17" max="17" width="11.42578125" style="4" customWidth="1"/>
    <col min="18" max="18" width="11" style="4" customWidth="1"/>
    <col min="19" max="19" width="14.85546875" style="4" bestFit="1" customWidth="1"/>
    <col min="20" max="20" width="9.5703125" style="4" bestFit="1" customWidth="1"/>
    <col min="21" max="16384" width="9.140625" style="4"/>
  </cols>
  <sheetData>
    <row r="1" spans="1:12" s="2" customFormat="1" ht="15.75" x14ac:dyDescent="0.25">
      <c r="A1" s="305" t="s">
        <v>0</v>
      </c>
      <c r="B1" s="305"/>
      <c r="C1" s="305"/>
      <c r="D1" s="305"/>
      <c r="E1" s="239"/>
      <c r="F1" s="239"/>
      <c r="G1" s="306" t="s">
        <v>1</v>
      </c>
      <c r="H1" s="306"/>
      <c r="I1" s="306"/>
      <c r="J1" s="306"/>
      <c r="K1" s="306"/>
      <c r="L1" s="239"/>
    </row>
    <row r="2" spans="1:12" s="2" customFormat="1" ht="16.5" customHeight="1" x14ac:dyDescent="0.25">
      <c r="A2" s="306" t="s">
        <v>2</v>
      </c>
      <c r="B2" s="306"/>
      <c r="C2" s="306"/>
      <c r="D2" s="306"/>
      <c r="E2" s="239"/>
      <c r="F2" s="239"/>
      <c r="G2" s="306" t="s">
        <v>3</v>
      </c>
      <c r="H2" s="306"/>
      <c r="I2" s="306"/>
      <c r="J2" s="306"/>
      <c r="K2" s="306"/>
      <c r="L2" s="239"/>
    </row>
    <row r="3" spans="1:12" s="2" customFormat="1" ht="16.5" customHeight="1" x14ac:dyDescent="0.25">
      <c r="A3" s="306" t="s">
        <v>4</v>
      </c>
      <c r="B3" s="306"/>
      <c r="C3" s="306"/>
      <c r="D3" s="306"/>
      <c r="E3" s="239"/>
      <c r="F3" s="239"/>
      <c r="G3" s="239"/>
      <c r="H3" s="239"/>
      <c r="I3" s="239"/>
      <c r="J3" s="239"/>
      <c r="K3" s="239"/>
      <c r="L3" s="239"/>
    </row>
    <row r="4" spans="1:12" x14ac:dyDescent="0.25">
      <c r="A4" s="243"/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39"/>
    </row>
    <row r="5" spans="1:12" s="5" customFormat="1" ht="20.25" x14ac:dyDescent="0.25">
      <c r="A5" s="304" t="s">
        <v>552</v>
      </c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</row>
    <row r="6" spans="1:12" s="5" customFormat="1" ht="19.5" customHeight="1" x14ac:dyDescent="0.25">
      <c r="A6" s="304" t="s">
        <v>643</v>
      </c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</row>
    <row r="7" spans="1:12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2" s="5" customFormat="1" ht="18" customHeight="1" x14ac:dyDescent="0.25">
      <c r="A8" s="287" t="s">
        <v>5</v>
      </c>
      <c r="B8" s="289" t="s">
        <v>6</v>
      </c>
      <c r="C8" s="290"/>
      <c r="D8" s="293" t="s">
        <v>7</v>
      </c>
      <c r="E8" s="293" t="s">
        <v>8</v>
      </c>
      <c r="F8" s="293" t="s">
        <v>9</v>
      </c>
      <c r="G8" s="293" t="s">
        <v>10</v>
      </c>
      <c r="H8" s="295" t="s">
        <v>11</v>
      </c>
      <c r="I8" s="296"/>
      <c r="J8" s="296"/>
      <c r="K8" s="297"/>
      <c r="L8" s="298" t="s">
        <v>12</v>
      </c>
    </row>
    <row r="9" spans="1:12" s="5" customFormat="1" ht="54" customHeight="1" x14ac:dyDescent="0.25">
      <c r="A9" s="288"/>
      <c r="B9" s="291"/>
      <c r="C9" s="292"/>
      <c r="D9" s="294"/>
      <c r="E9" s="294"/>
      <c r="F9" s="294"/>
      <c r="G9" s="294"/>
      <c r="H9" s="10" t="s">
        <v>13</v>
      </c>
      <c r="I9" s="10" t="s">
        <v>14</v>
      </c>
      <c r="J9" s="10" t="s">
        <v>15</v>
      </c>
      <c r="K9" s="10" t="s">
        <v>16</v>
      </c>
      <c r="L9" s="299"/>
    </row>
    <row r="10" spans="1:12" s="166" customFormat="1" ht="63.75" customHeight="1" x14ac:dyDescent="0.25">
      <c r="A10" s="130">
        <v>1</v>
      </c>
      <c r="B10" s="144" t="s">
        <v>338</v>
      </c>
      <c r="C10" s="135" t="s">
        <v>270</v>
      </c>
      <c r="D10" s="156">
        <v>430</v>
      </c>
      <c r="E10" s="344">
        <f>(D10*0.15*13/44)+(D10*0.3*31/44)+22</f>
        <v>131.94318181818181</v>
      </c>
      <c r="F10" s="157"/>
      <c r="G10" s="344">
        <f>D10-F10</f>
        <v>430</v>
      </c>
      <c r="H10" s="157">
        <f>ROUND(160/2.98,0)</f>
        <v>54</v>
      </c>
      <c r="I10" s="157"/>
      <c r="J10" s="157">
        <f>ROUND(H10-I10,1)</f>
        <v>54</v>
      </c>
      <c r="K10" s="157"/>
      <c r="L10" s="336" t="s">
        <v>632</v>
      </c>
    </row>
    <row r="11" spans="1:12" ht="27.75" customHeight="1" x14ac:dyDescent="0.25">
      <c r="A11" s="130">
        <f>A10+1</f>
        <v>2</v>
      </c>
      <c r="B11" s="169" t="s">
        <v>337</v>
      </c>
      <c r="C11" s="146" t="s">
        <v>93</v>
      </c>
      <c r="D11" s="341">
        <v>430</v>
      </c>
      <c r="E11" s="347">
        <f>D11*0.15</f>
        <v>64.5</v>
      </c>
      <c r="F11" s="339"/>
      <c r="G11" s="348">
        <f t="shared" ref="G11" si="0">D11-F11</f>
        <v>430</v>
      </c>
      <c r="H11" s="157">
        <f t="shared" ref="H11:H16" si="1">ROUND(160/2.98,0)</f>
        <v>54</v>
      </c>
      <c r="I11" s="340"/>
      <c r="J11" s="157">
        <f t="shared" ref="J11" si="2">ROUND(H11-I11,1)</f>
        <v>54</v>
      </c>
      <c r="K11" s="157"/>
      <c r="L11" s="155" t="s">
        <v>336</v>
      </c>
    </row>
    <row r="12" spans="1:12" ht="31.5" customHeight="1" x14ac:dyDescent="0.25">
      <c r="A12" s="130">
        <f t="shared" ref="A12:A16" si="3">A11+1</f>
        <v>3</v>
      </c>
      <c r="B12" s="169" t="s">
        <v>320</v>
      </c>
      <c r="C12" s="146" t="s">
        <v>321</v>
      </c>
      <c r="D12" s="334">
        <v>430</v>
      </c>
      <c r="E12" s="150">
        <f>ROUND(D12*0.15,1)</f>
        <v>64.5</v>
      </c>
      <c r="F12" s="150"/>
      <c r="G12" s="334">
        <f>D12-F12</f>
        <v>430</v>
      </c>
      <c r="H12" s="157">
        <f t="shared" si="1"/>
        <v>54</v>
      </c>
      <c r="I12" s="150"/>
      <c r="J12" s="157">
        <f>ROUND(H12-I12,1)</f>
        <v>54</v>
      </c>
      <c r="K12" s="151"/>
      <c r="L12" s="171" t="s">
        <v>178</v>
      </c>
    </row>
    <row r="13" spans="1:12" ht="33" customHeight="1" x14ac:dyDescent="0.25">
      <c r="A13" s="130">
        <f t="shared" si="3"/>
        <v>4</v>
      </c>
      <c r="B13" s="169" t="s">
        <v>361</v>
      </c>
      <c r="C13" s="146" t="s">
        <v>69</v>
      </c>
      <c r="D13" s="334">
        <v>430</v>
      </c>
      <c r="E13" s="150"/>
      <c r="F13" s="150"/>
      <c r="G13" s="334">
        <f>D13-F13</f>
        <v>430</v>
      </c>
      <c r="H13" s="157">
        <f t="shared" si="1"/>
        <v>54</v>
      </c>
      <c r="I13" s="150"/>
      <c r="J13" s="157">
        <f>ROUND(H13-I13,1)</f>
        <v>54</v>
      </c>
      <c r="K13" s="151"/>
      <c r="L13" s="171"/>
    </row>
    <row r="14" spans="1:12" ht="33" customHeight="1" x14ac:dyDescent="0.25">
      <c r="A14" s="130">
        <f t="shared" si="3"/>
        <v>5</v>
      </c>
      <c r="B14" s="169" t="s">
        <v>351</v>
      </c>
      <c r="C14" s="146" t="s">
        <v>352</v>
      </c>
      <c r="D14" s="334">
        <v>430</v>
      </c>
      <c r="E14" s="150"/>
      <c r="F14" s="150"/>
      <c r="G14" s="334">
        <f>D14-F14</f>
        <v>430</v>
      </c>
      <c r="H14" s="157">
        <f t="shared" si="1"/>
        <v>54</v>
      </c>
      <c r="I14" s="150"/>
      <c r="J14" s="157">
        <f>ROUND(H14-I14,1)</f>
        <v>54</v>
      </c>
      <c r="K14" s="151"/>
      <c r="L14" s="171"/>
    </row>
    <row r="15" spans="1:12" ht="33" customHeight="1" x14ac:dyDescent="0.25">
      <c r="A15" s="130">
        <f t="shared" si="3"/>
        <v>6</v>
      </c>
      <c r="B15" s="169" t="s">
        <v>356</v>
      </c>
      <c r="C15" s="146" t="s">
        <v>357</v>
      </c>
      <c r="D15" s="334"/>
      <c r="E15" s="334"/>
      <c r="F15" s="150"/>
      <c r="G15" s="334"/>
      <c r="H15" s="157"/>
      <c r="I15" s="150"/>
      <c r="J15" s="157"/>
      <c r="K15" s="151"/>
      <c r="L15" s="171" t="s">
        <v>631</v>
      </c>
    </row>
    <row r="16" spans="1:12" ht="33" customHeight="1" x14ac:dyDescent="0.25">
      <c r="A16" s="130">
        <f t="shared" si="3"/>
        <v>7</v>
      </c>
      <c r="B16" s="169" t="s">
        <v>342</v>
      </c>
      <c r="C16" s="146" t="s">
        <v>343</v>
      </c>
      <c r="D16" s="334">
        <v>430</v>
      </c>
      <c r="E16" s="150"/>
      <c r="F16" s="150"/>
      <c r="G16" s="334">
        <f>D16-F16</f>
        <v>430</v>
      </c>
      <c r="H16" s="157">
        <f t="shared" si="1"/>
        <v>54</v>
      </c>
      <c r="I16" s="150"/>
      <c r="J16" s="157">
        <f>ROUND(H16-I16,1)</f>
        <v>54</v>
      </c>
      <c r="K16" s="151"/>
      <c r="L16" s="171"/>
    </row>
    <row r="17" spans="2:12" x14ac:dyDescent="0.25">
      <c r="G17" s="173"/>
    </row>
    <row r="18" spans="2:12" x14ac:dyDescent="0.25">
      <c r="G18" s="173"/>
      <c r="H18" s="318" t="s">
        <v>633</v>
      </c>
      <c r="I18" s="318"/>
      <c r="J18" s="318"/>
      <c r="K18" s="318"/>
      <c r="L18" s="318"/>
    </row>
    <row r="19" spans="2:12" x14ac:dyDescent="0.25">
      <c r="B19" s="319" t="s">
        <v>497</v>
      </c>
      <c r="C19" s="319"/>
      <c r="G19" s="173"/>
      <c r="H19" s="319" t="s">
        <v>498</v>
      </c>
      <c r="I19" s="319"/>
      <c r="J19" s="319"/>
      <c r="K19" s="319"/>
      <c r="L19" s="319"/>
    </row>
    <row r="20" spans="2:12" x14ac:dyDescent="0.25">
      <c r="G20" s="173"/>
    </row>
  </sheetData>
  <autoFilter ref="B8:L12">
    <filterColumn colId="0" showButton="0"/>
    <filterColumn colId="6" showButton="0"/>
    <filterColumn colId="7" showButton="0"/>
    <filterColumn colId="8" showButton="0"/>
  </autoFilter>
  <mergeCells count="18">
    <mergeCell ref="H18:L18"/>
    <mergeCell ref="B19:C19"/>
    <mergeCell ref="H19:L19"/>
    <mergeCell ref="A6:L6"/>
    <mergeCell ref="A8:A9"/>
    <mergeCell ref="B8:C9"/>
    <mergeCell ref="D8:D9"/>
    <mergeCell ref="E8:E9"/>
    <mergeCell ref="F8:F9"/>
    <mergeCell ref="G8:G9"/>
    <mergeCell ref="H8:K8"/>
    <mergeCell ref="L8:L9"/>
    <mergeCell ref="A1:D1"/>
    <mergeCell ref="G1:K1"/>
    <mergeCell ref="A2:D2"/>
    <mergeCell ref="G2:K2"/>
    <mergeCell ref="A3:D3"/>
    <mergeCell ref="A5:L5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14</vt:i4>
      </vt:variant>
    </vt:vector>
  </HeadingPairs>
  <TitlesOfParts>
    <vt:vector size="31" baseType="lpstr">
      <vt:lpstr>2022-2023</vt:lpstr>
      <vt:lpstr>KL kiêm nhiệm 2021-2022</vt:lpstr>
      <vt:lpstr>TIẾN ĐỘ 2023-2024</vt:lpstr>
      <vt:lpstr>2023-2024</vt:lpstr>
      <vt:lpstr>KL kiêm nhiệm 2023-2024</vt:lpstr>
      <vt:lpstr>GV KIÊM CHỨC 2023-2024</vt:lpstr>
      <vt:lpstr>KHCB</vt:lpstr>
      <vt:lpstr>NGOẠI NGỮ</vt:lpstr>
      <vt:lpstr>LLCT</vt:lpstr>
      <vt:lpstr>CNTT</vt:lpstr>
      <vt:lpstr>CƠ KHÍ</vt:lpstr>
      <vt:lpstr>ĐIỆN-ĐIỆN TỬ</vt:lpstr>
      <vt:lpstr>ĐỘNG LỰC</vt:lpstr>
      <vt:lpstr>XD_NHIỆT LẠNH</vt:lpstr>
      <vt:lpstr>MAY TT</vt:lpstr>
      <vt:lpstr>KINH TẾ</vt:lpstr>
      <vt:lpstr>DL-KS</vt:lpstr>
      <vt:lpstr>CNTT!Print_Titles</vt:lpstr>
      <vt:lpstr>'CƠ KHÍ'!Print_Titles</vt:lpstr>
      <vt:lpstr>'ĐIỆN-ĐIỆN TỬ'!Print_Titles</vt:lpstr>
      <vt:lpstr>'DL-KS'!Print_Titles</vt:lpstr>
      <vt:lpstr>'ĐỘNG LỰC'!Print_Titles</vt:lpstr>
      <vt:lpstr>'GV KIÊM CHỨC 2023-2024'!Print_Titles</vt:lpstr>
      <vt:lpstr>KHCB!Print_Titles</vt:lpstr>
      <vt:lpstr>'KINH TẾ'!Print_Titles</vt:lpstr>
      <vt:lpstr>'KL kiêm nhiệm 2021-2022'!Print_Titles</vt:lpstr>
      <vt:lpstr>'KL kiêm nhiệm 2023-2024'!Print_Titles</vt:lpstr>
      <vt:lpstr>LLCT!Print_Titles</vt:lpstr>
      <vt:lpstr>'MAY TT'!Print_Titles</vt:lpstr>
      <vt:lpstr>'NGOẠI NGỮ'!Print_Titles</vt:lpstr>
      <vt:lpstr>'XD_NHIỆT LẠNH'!Print_Titles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2023-10-25T09:09:37Z</cp:lastPrinted>
  <dcterms:created xsi:type="dcterms:W3CDTF">2023-05-29T01:36:27Z</dcterms:created>
  <dcterms:modified xsi:type="dcterms:W3CDTF">2024-07-24T06:42:49Z</dcterms:modified>
</cp:coreProperties>
</file>