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.TS-DT\BAO CAO CHUNG\SO LIEU TS 2017, 2018, 2019, 2020, 2021, 2022, 2023\"/>
    </mc:Choice>
  </mc:AlternateContent>
  <bookViews>
    <workbookView xWindow="0" yWindow="420" windowWidth="18525" windowHeight="6645" firstSheet="5" activeTab="8"/>
  </bookViews>
  <sheets>
    <sheet name="nhom nganh capIII va so lieu TS" sheetId="20" r:id="rId1"/>
    <sheet name="15-16" sheetId="72" r:id="rId2"/>
    <sheet name="17" sheetId="63" r:id="rId3"/>
    <sheet name="18" sheetId="62" r:id="rId4"/>
    <sheet name="19" sheetId="61" r:id="rId5"/>
    <sheet name="20" sheetId="59" r:id="rId6"/>
    <sheet name="21" sheetId="60" r:id="rId7"/>
    <sheet name="22" sheetId="71" r:id="rId8"/>
    <sheet name="23 V1" sheetId="90" r:id="rId9"/>
    <sheet name="TRONG DIEM" sheetId="76" r:id="rId10"/>
    <sheet name="TH" sheetId="64" r:id="rId11"/>
    <sheet name="TH THEO QD" sheetId="83" r:id="rId12"/>
    <sheet name="07 nganh trong diem" sheetId="65" r:id="rId13"/>
    <sheet name="SO SANH" sheetId="81" r:id="rId14"/>
    <sheet name="BC" sheetId="84" r:id="rId15"/>
    <sheet name="BC TỔNG" sheetId="85" r:id="rId16"/>
    <sheet name="TAP TS" sheetId="87" r:id="rId17"/>
  </sheets>
  <externalReferences>
    <externalReference r:id="rId18"/>
  </externalReferences>
  <definedNames>
    <definedName name="_xlnm._FilterDatabase" localSheetId="0" hidden="1">'nhom nganh capIII va so lieu TS'!$A$7:$K$74</definedName>
    <definedName name="_xlnm.Print_Titles" localSheetId="3">'18'!$5:$6</definedName>
    <definedName name="_xlnm.Print_Titles" localSheetId="4">'19'!$5:$6</definedName>
    <definedName name="_xlnm.Print_Titles" localSheetId="5">'20'!$5:$6</definedName>
    <definedName name="_xlnm.Print_Titles" localSheetId="6">'21'!$6:$7</definedName>
    <definedName name="_xlnm.Print_Titles" localSheetId="7">'22'!$6:$7</definedName>
    <definedName name="_xlnm.Print_Titles" localSheetId="8">'23 V1'!$6:$7</definedName>
    <definedName name="_xlnm.Print_Titles" localSheetId="14">BC!$6:$7</definedName>
    <definedName name="_xlnm.Print_Titles" localSheetId="15">'BC TỔNG'!$1:$2</definedName>
    <definedName name="_xlnm.Print_Titles" localSheetId="0">'nhom nganh capIII va so lieu TS'!$6:$7</definedName>
    <definedName name="_xlnm.Print_Titles" localSheetId="13">'SO SANH'!$6:$7</definedName>
    <definedName name="_xlnm.Print_Titles" localSheetId="16">'TAP TS'!#REF!</definedName>
    <definedName name="_xlnm.Print_Titles" localSheetId="9">'TRONG DIEM'!$6:$6</definedName>
  </definedNames>
  <calcPr calcId="162913"/>
</workbook>
</file>

<file path=xl/calcChain.xml><?xml version="1.0" encoding="utf-8"?>
<calcChain xmlns="http://schemas.openxmlformats.org/spreadsheetml/2006/main">
  <c r="T14" i="90" l="1"/>
  <c r="T15" i="90"/>
  <c r="T16" i="90"/>
  <c r="T18" i="90"/>
  <c r="T22" i="90"/>
  <c r="T26" i="90"/>
  <c r="T27" i="90"/>
  <c r="T37" i="90"/>
  <c r="T38" i="90"/>
  <c r="T39" i="90"/>
  <c r="T40" i="90"/>
  <c r="T41" i="90"/>
  <c r="T42" i="90"/>
  <c r="T43" i="90"/>
  <c r="T44" i="90"/>
  <c r="T45" i="90"/>
  <c r="T46" i="90"/>
  <c r="T48" i="90"/>
  <c r="T57" i="90"/>
  <c r="T59" i="90"/>
  <c r="T60" i="90"/>
  <c r="T71" i="90"/>
  <c r="T72" i="90"/>
  <c r="T9" i="90"/>
  <c r="N52" i="90"/>
  <c r="N74" i="90"/>
  <c r="R73" i="90"/>
  <c r="Q73" i="90"/>
  <c r="M73" i="90"/>
  <c r="J73" i="90"/>
  <c r="I73" i="90"/>
  <c r="G73" i="90"/>
  <c r="F73" i="90"/>
  <c r="U72" i="90"/>
  <c r="S72" i="90"/>
  <c r="H72" i="90"/>
  <c r="O71" i="90"/>
  <c r="O73" i="90" s="1"/>
  <c r="H71" i="90"/>
  <c r="P70" i="90"/>
  <c r="P73" i="90" s="1"/>
  <c r="L70" i="90"/>
  <c r="L73" i="90" s="1"/>
  <c r="T73" i="90" s="1"/>
  <c r="H70" i="90"/>
  <c r="H73" i="90" s="1"/>
  <c r="R69" i="90"/>
  <c r="Q69" i="90"/>
  <c r="M69" i="90"/>
  <c r="I69" i="90"/>
  <c r="H69" i="90"/>
  <c r="G69" i="90"/>
  <c r="F69" i="90"/>
  <c r="O68" i="90"/>
  <c r="U68" i="90" s="1"/>
  <c r="L68" i="90"/>
  <c r="K68" i="90"/>
  <c r="J68" i="90"/>
  <c r="T68" i="90" s="1"/>
  <c r="H68" i="90"/>
  <c r="O67" i="90"/>
  <c r="U67" i="90" s="1"/>
  <c r="L67" i="90"/>
  <c r="T67" i="90" s="1"/>
  <c r="H67" i="90"/>
  <c r="P66" i="90"/>
  <c r="P69" i="90" s="1"/>
  <c r="O66" i="90"/>
  <c r="O69" i="90" s="1"/>
  <c r="L66" i="90"/>
  <c r="K66" i="90"/>
  <c r="K69" i="90" s="1"/>
  <c r="H66" i="90"/>
  <c r="R65" i="90"/>
  <c r="Q65" i="90"/>
  <c r="M65" i="90"/>
  <c r="K65" i="90"/>
  <c r="J65" i="90"/>
  <c r="I65" i="90"/>
  <c r="G65" i="90"/>
  <c r="F65" i="90"/>
  <c r="P64" i="90"/>
  <c r="P65" i="90" s="1"/>
  <c r="O64" i="90"/>
  <c r="O65" i="90" s="1"/>
  <c r="L64" i="90"/>
  <c r="L65" i="90" s="1"/>
  <c r="T65" i="90" s="1"/>
  <c r="H64" i="90"/>
  <c r="H65" i="90" s="1"/>
  <c r="R63" i="90"/>
  <c r="Q63" i="90"/>
  <c r="M63" i="90"/>
  <c r="K63" i="90"/>
  <c r="J63" i="90"/>
  <c r="I63" i="90"/>
  <c r="G63" i="90"/>
  <c r="F63" i="90"/>
  <c r="P62" i="90"/>
  <c r="O62" i="90"/>
  <c r="L62" i="90"/>
  <c r="T62" i="90" s="1"/>
  <c r="H62" i="90"/>
  <c r="U61" i="90"/>
  <c r="L61" i="90"/>
  <c r="H61" i="90"/>
  <c r="P60" i="90"/>
  <c r="O60" i="90"/>
  <c r="H60" i="90"/>
  <c r="U59" i="90"/>
  <c r="S59" i="90"/>
  <c r="H59" i="90"/>
  <c r="H63" i="90" s="1"/>
  <c r="R58" i="90"/>
  <c r="Q58" i="90"/>
  <c r="M58" i="90"/>
  <c r="J58" i="90"/>
  <c r="I58" i="90"/>
  <c r="G58" i="90"/>
  <c r="F58" i="90"/>
  <c r="P57" i="90"/>
  <c r="U57" i="90" s="1"/>
  <c r="H57" i="90"/>
  <c r="U56" i="90"/>
  <c r="P56" i="90"/>
  <c r="L56" i="90"/>
  <c r="S56" i="90" s="1"/>
  <c r="H56" i="90"/>
  <c r="P55" i="90"/>
  <c r="O55" i="90"/>
  <c r="L55" i="90"/>
  <c r="T55" i="90" s="1"/>
  <c r="K55" i="90"/>
  <c r="H55" i="90"/>
  <c r="P54" i="90"/>
  <c r="O54" i="90"/>
  <c r="L54" i="90"/>
  <c r="T54" i="90" s="1"/>
  <c r="H54" i="90"/>
  <c r="P53" i="90"/>
  <c r="L53" i="90"/>
  <c r="T53" i="90" s="1"/>
  <c r="H53" i="90"/>
  <c r="H58" i="90" s="1"/>
  <c r="R52" i="90"/>
  <c r="Q52" i="90"/>
  <c r="M52" i="90"/>
  <c r="I52" i="90"/>
  <c r="G52" i="90"/>
  <c r="F52" i="90"/>
  <c r="P51" i="90"/>
  <c r="O51" i="90"/>
  <c r="L51" i="90"/>
  <c r="T51" i="90" s="1"/>
  <c r="H51" i="90"/>
  <c r="P50" i="90"/>
  <c r="O50" i="90"/>
  <c r="L50" i="90"/>
  <c r="T50" i="90" s="1"/>
  <c r="H50" i="90"/>
  <c r="P49" i="90"/>
  <c r="O49" i="90"/>
  <c r="L49" i="90"/>
  <c r="T49" i="90" s="1"/>
  <c r="J52" i="90"/>
  <c r="H49" i="90"/>
  <c r="U48" i="90"/>
  <c r="S48" i="90"/>
  <c r="H48" i="90"/>
  <c r="P47" i="90"/>
  <c r="O47" i="90"/>
  <c r="L47" i="90"/>
  <c r="T47" i="90" s="1"/>
  <c r="H47" i="90"/>
  <c r="H52" i="90" s="1"/>
  <c r="R46" i="90"/>
  <c r="Q46" i="90"/>
  <c r="O46" i="90"/>
  <c r="M46" i="90"/>
  <c r="L46" i="90"/>
  <c r="K46" i="90"/>
  <c r="J46" i="90"/>
  <c r="I46" i="90"/>
  <c r="G46" i="90"/>
  <c r="F46" i="90"/>
  <c r="U45" i="90"/>
  <c r="S45" i="90"/>
  <c r="H45" i="90"/>
  <c r="U44" i="90"/>
  <c r="S44" i="90"/>
  <c r="H44" i="90"/>
  <c r="U43" i="90"/>
  <c r="S43" i="90"/>
  <c r="H43" i="90"/>
  <c r="U42" i="90"/>
  <c r="S42" i="90"/>
  <c r="H42" i="90"/>
  <c r="P41" i="90"/>
  <c r="S41" i="90" s="1"/>
  <c r="H41" i="90"/>
  <c r="P40" i="90"/>
  <c r="S40" i="90" s="1"/>
  <c r="H40" i="90"/>
  <c r="U39" i="90"/>
  <c r="S39" i="90"/>
  <c r="H39" i="90"/>
  <c r="H46" i="90" s="1"/>
  <c r="R38" i="90"/>
  <c r="Q38" i="90"/>
  <c r="O38" i="90"/>
  <c r="M38" i="90"/>
  <c r="L38" i="90"/>
  <c r="J38" i="90"/>
  <c r="I38" i="90"/>
  <c r="G38" i="90"/>
  <c r="F38" i="90"/>
  <c r="P37" i="90"/>
  <c r="P38" i="90" s="1"/>
  <c r="K37" i="90"/>
  <c r="H37" i="90"/>
  <c r="H38" i="90" s="1"/>
  <c r="R36" i="90"/>
  <c r="Q36" i="90"/>
  <c r="O36" i="90"/>
  <c r="M36" i="90"/>
  <c r="K36" i="90"/>
  <c r="J36" i="90"/>
  <c r="I36" i="90"/>
  <c r="H36" i="90"/>
  <c r="G36" i="90"/>
  <c r="F36" i="90"/>
  <c r="P35" i="90"/>
  <c r="P36" i="90" s="1"/>
  <c r="O35" i="90"/>
  <c r="L35" i="90"/>
  <c r="L36" i="90" s="1"/>
  <c r="T36" i="90" s="1"/>
  <c r="H35" i="90"/>
  <c r="R34" i="90"/>
  <c r="Q34" i="90"/>
  <c r="M34" i="90"/>
  <c r="J34" i="90"/>
  <c r="I34" i="90"/>
  <c r="H34" i="90"/>
  <c r="G34" i="90"/>
  <c r="F34" i="90"/>
  <c r="P33" i="90"/>
  <c r="O33" i="90"/>
  <c r="L33" i="90"/>
  <c r="T33" i="90" s="1"/>
  <c r="H33" i="90"/>
  <c r="P32" i="90"/>
  <c r="O32" i="90"/>
  <c r="O34" i="90" s="1"/>
  <c r="L32" i="90"/>
  <c r="T32" i="90" s="1"/>
  <c r="H32" i="90"/>
  <c r="R31" i="90"/>
  <c r="Q31" i="90"/>
  <c r="M31" i="90"/>
  <c r="G31" i="90"/>
  <c r="F31" i="90"/>
  <c r="P30" i="90"/>
  <c r="P31" i="90" s="1"/>
  <c r="O30" i="90"/>
  <c r="O31" i="90" s="1"/>
  <c r="L30" i="90"/>
  <c r="L31" i="90" s="1"/>
  <c r="T31" i="90" s="1"/>
  <c r="K30" i="90"/>
  <c r="H30" i="90"/>
  <c r="H31" i="90" s="1"/>
  <c r="R29" i="90"/>
  <c r="Q29" i="90"/>
  <c r="M29" i="90"/>
  <c r="J29" i="90"/>
  <c r="I29" i="90"/>
  <c r="H29" i="90"/>
  <c r="G29" i="90"/>
  <c r="F29" i="90"/>
  <c r="P28" i="90"/>
  <c r="P29" i="90" s="1"/>
  <c r="O28" i="90"/>
  <c r="L28" i="90"/>
  <c r="T28" i="90" s="1"/>
  <c r="K29" i="90"/>
  <c r="H28" i="90"/>
  <c r="S27" i="90"/>
  <c r="R27" i="90"/>
  <c r="Q27" i="90"/>
  <c r="P27" i="90"/>
  <c r="O27" i="90"/>
  <c r="M27" i="90"/>
  <c r="L27" i="90"/>
  <c r="K27" i="90"/>
  <c r="J27" i="90"/>
  <c r="I27" i="90"/>
  <c r="G27" i="90"/>
  <c r="U26" i="90"/>
  <c r="H26" i="90"/>
  <c r="H27" i="90" s="1"/>
  <c r="R25" i="90"/>
  <c r="Q25" i="90"/>
  <c r="M25" i="90"/>
  <c r="I25" i="90"/>
  <c r="G25" i="90"/>
  <c r="F25" i="90"/>
  <c r="P24" i="90"/>
  <c r="O24" i="90"/>
  <c r="L24" i="90"/>
  <c r="T24" i="90" s="1"/>
  <c r="H24" i="90"/>
  <c r="U23" i="90"/>
  <c r="L23" i="90"/>
  <c r="T23" i="90" s="1"/>
  <c r="H23" i="90"/>
  <c r="P22" i="90"/>
  <c r="O22" i="90"/>
  <c r="H22" i="90"/>
  <c r="H25" i="90" s="1"/>
  <c r="P21" i="90"/>
  <c r="O21" i="90"/>
  <c r="L21" i="90"/>
  <c r="T21" i="90" s="1"/>
  <c r="K25" i="90"/>
  <c r="H21" i="90"/>
  <c r="R20" i="90"/>
  <c r="Q20" i="90"/>
  <c r="O20" i="90"/>
  <c r="M20" i="90"/>
  <c r="J20" i="90"/>
  <c r="I20" i="90"/>
  <c r="G20" i="90"/>
  <c r="F20" i="90"/>
  <c r="P19" i="90"/>
  <c r="L19" i="90"/>
  <c r="L20" i="90" s="1"/>
  <c r="T20" i="90" s="1"/>
  <c r="H19" i="90"/>
  <c r="P18" i="90"/>
  <c r="K18" i="90"/>
  <c r="H18" i="90"/>
  <c r="H20" i="90" s="1"/>
  <c r="R17" i="90"/>
  <c r="Q17" i="90"/>
  <c r="M17" i="90"/>
  <c r="K17" i="90"/>
  <c r="J17" i="90"/>
  <c r="I17" i="90"/>
  <c r="G17" i="90"/>
  <c r="F17" i="90"/>
  <c r="U16" i="90"/>
  <c r="S16" i="90"/>
  <c r="H16" i="90"/>
  <c r="U15" i="90"/>
  <c r="S15" i="90"/>
  <c r="H15" i="90"/>
  <c r="P14" i="90"/>
  <c r="O14" i="90"/>
  <c r="H14" i="90"/>
  <c r="P13" i="90"/>
  <c r="O13" i="90"/>
  <c r="L13" i="90"/>
  <c r="L17" i="90" s="1"/>
  <c r="T17" i="90" s="1"/>
  <c r="H13" i="90"/>
  <c r="H17" i="90" s="1"/>
  <c r="R12" i="90"/>
  <c r="Q12" i="90"/>
  <c r="M12" i="90"/>
  <c r="I12" i="90"/>
  <c r="G12" i="90"/>
  <c r="F12" i="90"/>
  <c r="P11" i="90"/>
  <c r="O11" i="90"/>
  <c r="L11" i="90"/>
  <c r="T11" i="90" s="1"/>
  <c r="K12" i="90"/>
  <c r="H11" i="90"/>
  <c r="P10" i="90"/>
  <c r="O10" i="90"/>
  <c r="L10" i="90"/>
  <c r="T10" i="90" s="1"/>
  <c r="H10" i="90"/>
  <c r="P9" i="90"/>
  <c r="O9" i="90"/>
  <c r="H9" i="90"/>
  <c r="P8" i="90"/>
  <c r="O8" i="90"/>
  <c r="L8" i="90"/>
  <c r="T8" i="90" s="1"/>
  <c r="H8" i="90"/>
  <c r="H12" i="90" s="1"/>
  <c r="U37" i="90" l="1"/>
  <c r="S54" i="90"/>
  <c r="U11" i="90"/>
  <c r="S23" i="90"/>
  <c r="U24" i="90"/>
  <c r="U9" i="90"/>
  <c r="U10" i="90"/>
  <c r="P17" i="90"/>
  <c r="P25" i="90"/>
  <c r="P63" i="90"/>
  <c r="P34" i="90"/>
  <c r="S13" i="90"/>
  <c r="S18" i="90"/>
  <c r="O25" i="90"/>
  <c r="U25" i="90" s="1"/>
  <c r="L63" i="90"/>
  <c r="T63" i="90" s="1"/>
  <c r="S62" i="90"/>
  <c r="L69" i="90"/>
  <c r="T64" i="90"/>
  <c r="T56" i="90"/>
  <c r="T35" i="90"/>
  <c r="T19" i="90"/>
  <c r="S46" i="90"/>
  <c r="U69" i="90"/>
  <c r="S70" i="90"/>
  <c r="T30" i="90"/>
  <c r="S8" i="90"/>
  <c r="P58" i="90"/>
  <c r="T66" i="90"/>
  <c r="T13" i="90"/>
  <c r="T70" i="90"/>
  <c r="T61" i="90"/>
  <c r="M74" i="90"/>
  <c r="L12" i="90"/>
  <c r="T12" i="90" s="1"/>
  <c r="P12" i="90"/>
  <c r="U13" i="90"/>
  <c r="S14" i="90"/>
  <c r="S17" i="90" s="1"/>
  <c r="S22" i="90"/>
  <c r="U28" i="90"/>
  <c r="U34" i="90"/>
  <c r="U33" i="90"/>
  <c r="P46" i="90"/>
  <c r="U46" i="90" s="1"/>
  <c r="P52" i="90"/>
  <c r="S53" i="90"/>
  <c r="U73" i="90"/>
  <c r="L58" i="90"/>
  <c r="T58" i="90" s="1"/>
  <c r="U8" i="90"/>
  <c r="S9" i="90"/>
  <c r="U21" i="90"/>
  <c r="S24" i="90"/>
  <c r="U27" i="90"/>
  <c r="O29" i="90"/>
  <c r="U29" i="90" s="1"/>
  <c r="U49" i="90"/>
  <c r="U50" i="90"/>
  <c r="U51" i="90"/>
  <c r="S60" i="90"/>
  <c r="S64" i="90"/>
  <c r="S65" i="90" s="1"/>
  <c r="S67" i="90"/>
  <c r="S68" i="90"/>
  <c r="U14" i="90"/>
  <c r="L29" i="90"/>
  <c r="T29" i="90" s="1"/>
  <c r="U31" i="90"/>
  <c r="K31" i="90"/>
  <c r="S33" i="90"/>
  <c r="U38" i="90"/>
  <c r="U40" i="90"/>
  <c r="O52" i="90"/>
  <c r="U52" i="90" s="1"/>
  <c r="S49" i="90"/>
  <c r="S51" i="90"/>
  <c r="K52" i="90"/>
  <c r="U55" i="90"/>
  <c r="U65" i="90"/>
  <c r="Q74" i="90"/>
  <c r="J25" i="90"/>
  <c r="S21" i="90"/>
  <c r="U35" i="90"/>
  <c r="H74" i="90"/>
  <c r="F74" i="90"/>
  <c r="U19" i="90"/>
  <c r="S19" i="90"/>
  <c r="L25" i="90"/>
  <c r="T25" i="90" s="1"/>
  <c r="R74" i="90"/>
  <c r="L34" i="90"/>
  <c r="T34" i="90" s="1"/>
  <c r="U36" i="90"/>
  <c r="G74" i="90"/>
  <c r="P20" i="90"/>
  <c r="U20" i="90" s="1"/>
  <c r="I74" i="90"/>
  <c r="U30" i="90"/>
  <c r="K34" i="90"/>
  <c r="S32" i="90"/>
  <c r="U71" i="90"/>
  <c r="O58" i="90"/>
  <c r="U58" i="90" s="1"/>
  <c r="U60" i="90"/>
  <c r="U62" i="90"/>
  <c r="S10" i="90"/>
  <c r="J12" i="90"/>
  <c r="O12" i="90"/>
  <c r="O17" i="90"/>
  <c r="U18" i="90"/>
  <c r="K20" i="90"/>
  <c r="U22" i="90"/>
  <c r="S35" i="90"/>
  <c r="S36" i="90" s="1"/>
  <c r="U41" i="90"/>
  <c r="S47" i="90"/>
  <c r="S50" i="90"/>
  <c r="L52" i="90"/>
  <c r="T52" i="90" s="1"/>
  <c r="U53" i="90"/>
  <c r="S57" i="90"/>
  <c r="K58" i="90"/>
  <c r="O63" i="90"/>
  <c r="U66" i="90"/>
  <c r="U54" i="90"/>
  <c r="S11" i="90"/>
  <c r="U32" i="90"/>
  <c r="S55" i="90"/>
  <c r="U64" i="90"/>
  <c r="J69" i="90"/>
  <c r="U70" i="90"/>
  <c r="S71" i="90"/>
  <c r="K73" i="90"/>
  <c r="S30" i="90"/>
  <c r="S31" i="90" s="1"/>
  <c r="S37" i="90"/>
  <c r="S38" i="90" s="1"/>
  <c r="K38" i="90"/>
  <c r="S28" i="90"/>
  <c r="S29" i="90" s="1"/>
  <c r="U47" i="90"/>
  <c r="S61" i="90"/>
  <c r="S66" i="90"/>
  <c r="S25" i="90" l="1"/>
  <c r="S73" i="90"/>
  <c r="U17" i="90"/>
  <c r="U63" i="90"/>
  <c r="T69" i="90"/>
  <c r="T74" i="90" s="1"/>
  <c r="S20" i="90"/>
  <c r="S58" i="90"/>
  <c r="S34" i="90"/>
  <c r="P74" i="90"/>
  <c r="S63" i="90"/>
  <c r="S69" i="90"/>
  <c r="K74" i="90"/>
  <c r="S12" i="90"/>
  <c r="L74" i="90"/>
  <c r="S52" i="90"/>
  <c r="U12" i="90"/>
  <c r="U74" i="90" s="1"/>
  <c r="O74" i="90"/>
  <c r="J74" i="90"/>
  <c r="T75" i="90" l="1"/>
  <c r="S74" i="90"/>
  <c r="U72" i="71" l="1"/>
  <c r="T74" i="71"/>
  <c r="U74" i="71"/>
  <c r="S74" i="71"/>
  <c r="T75" i="71"/>
  <c r="O33" i="64" l="1"/>
  <c r="H31" i="64"/>
  <c r="B31" i="64"/>
  <c r="O30" i="64"/>
  <c r="O31" i="64" l="1"/>
  <c r="F93" i="85"/>
  <c r="G93" i="85"/>
  <c r="H93" i="85"/>
  <c r="E93" i="85"/>
  <c r="G57" i="84"/>
  <c r="I57" i="84"/>
  <c r="J57" i="84"/>
  <c r="K57" i="84"/>
  <c r="L57" i="84"/>
  <c r="M57" i="84"/>
  <c r="N57" i="84"/>
  <c r="O57" i="84"/>
  <c r="P57" i="84"/>
  <c r="F57" i="84"/>
  <c r="H56" i="84"/>
  <c r="H55" i="84"/>
  <c r="H54" i="84"/>
  <c r="H53" i="84"/>
  <c r="H52" i="84"/>
  <c r="H51" i="84"/>
  <c r="H50" i="84"/>
  <c r="H49" i="84"/>
  <c r="H48" i="84"/>
  <c r="H47" i="84"/>
  <c r="H46" i="84"/>
  <c r="H45" i="84"/>
  <c r="H44" i="84"/>
  <c r="H43" i="84"/>
  <c r="H42" i="84"/>
  <c r="H41" i="84"/>
  <c r="H40" i="84"/>
  <c r="H39" i="84"/>
  <c r="H38" i="84"/>
  <c r="H37" i="84"/>
  <c r="H36" i="84"/>
  <c r="H35" i="84"/>
  <c r="H34" i="84"/>
  <c r="H33" i="84"/>
  <c r="H32" i="84"/>
  <c r="H31" i="84"/>
  <c r="H30" i="84"/>
  <c r="H29" i="84"/>
  <c r="H28" i="84"/>
  <c r="H27" i="84"/>
  <c r="H26" i="84"/>
  <c r="H25" i="84"/>
  <c r="H24" i="84"/>
  <c r="H23" i="84"/>
  <c r="H22" i="84"/>
  <c r="H21" i="84"/>
  <c r="H20" i="84"/>
  <c r="H19" i="84"/>
  <c r="H18" i="84"/>
  <c r="H17" i="84"/>
  <c r="H16" i="84"/>
  <c r="H15" i="84"/>
  <c r="H14" i="84"/>
  <c r="H13" i="84"/>
  <c r="H12" i="84"/>
  <c r="H11" i="84"/>
  <c r="H10" i="84"/>
  <c r="H9" i="84"/>
  <c r="H8" i="84"/>
  <c r="H57" i="84" s="1"/>
  <c r="U8" i="71" l="1"/>
  <c r="O58" i="84" l="1"/>
  <c r="K58" i="84"/>
  <c r="M58" i="84"/>
  <c r="I58" i="84"/>
  <c r="U33" i="71"/>
  <c r="U28" i="71"/>
  <c r="S71" i="71"/>
  <c r="S72" i="71"/>
  <c r="S70" i="71"/>
  <c r="S67" i="71"/>
  <c r="S68" i="71"/>
  <c r="S66" i="71"/>
  <c r="S64" i="71"/>
  <c r="S60" i="71"/>
  <c r="S61" i="71"/>
  <c r="S62" i="71"/>
  <c r="S59" i="71"/>
  <c r="S54" i="71"/>
  <c r="S55" i="71"/>
  <c r="S56" i="71"/>
  <c r="S57" i="71"/>
  <c r="S53" i="71"/>
  <c r="S48" i="71"/>
  <c r="S49" i="71"/>
  <c r="S50" i="71"/>
  <c r="S51" i="71"/>
  <c r="S47" i="71"/>
  <c r="S40" i="71"/>
  <c r="S41" i="71"/>
  <c r="S42" i="71"/>
  <c r="S43" i="71"/>
  <c r="S44" i="71"/>
  <c r="S45" i="71"/>
  <c r="S39" i="71"/>
  <c r="S37" i="71"/>
  <c r="S35" i="71"/>
  <c r="S33" i="71"/>
  <c r="S32" i="71"/>
  <c r="S30" i="71"/>
  <c r="S28" i="71"/>
  <c r="S26" i="71"/>
  <c r="S22" i="71"/>
  <c r="S23" i="71"/>
  <c r="S24" i="71"/>
  <c r="S21" i="71"/>
  <c r="S19" i="71"/>
  <c r="S18" i="71"/>
  <c r="S14" i="71"/>
  <c r="S15" i="71"/>
  <c r="S16" i="71"/>
  <c r="S13" i="71"/>
  <c r="S9" i="71"/>
  <c r="S10" i="71"/>
  <c r="S11" i="71"/>
  <c r="S8" i="71"/>
  <c r="L76" i="71"/>
  <c r="U13" i="71"/>
  <c r="U14" i="71"/>
  <c r="U15" i="71"/>
  <c r="U16" i="71"/>
  <c r="U18" i="71"/>
  <c r="U19" i="71"/>
  <c r="U21" i="71"/>
  <c r="U22" i="71"/>
  <c r="U23" i="71"/>
  <c r="U24" i="71"/>
  <c r="U26" i="71"/>
  <c r="U30" i="71"/>
  <c r="U32" i="71"/>
  <c r="U35" i="71"/>
  <c r="U37" i="71"/>
  <c r="U39" i="71"/>
  <c r="U40" i="71"/>
  <c r="U41" i="71"/>
  <c r="U42" i="71"/>
  <c r="U43" i="71"/>
  <c r="U44" i="71"/>
  <c r="U45" i="71"/>
  <c r="U47" i="71"/>
  <c r="U48" i="71"/>
  <c r="U49" i="71"/>
  <c r="U50" i="71"/>
  <c r="U51" i="71"/>
  <c r="U53" i="71"/>
  <c r="U54" i="71"/>
  <c r="U55" i="71"/>
  <c r="U56" i="71"/>
  <c r="U57" i="71"/>
  <c r="U59" i="71"/>
  <c r="U60" i="71"/>
  <c r="U61" i="71"/>
  <c r="U62" i="71"/>
  <c r="U64" i="71"/>
  <c r="U66" i="71"/>
  <c r="U67" i="71"/>
  <c r="U68" i="71"/>
  <c r="U70" i="71"/>
  <c r="U71" i="71"/>
  <c r="U9" i="71"/>
  <c r="U10" i="71"/>
  <c r="U11" i="71"/>
  <c r="M73" i="71"/>
  <c r="M69" i="71"/>
  <c r="M65" i="71"/>
  <c r="M63" i="71"/>
  <c r="M58" i="71"/>
  <c r="M52" i="71"/>
  <c r="M46" i="71"/>
  <c r="M38" i="71"/>
  <c r="M36" i="71"/>
  <c r="M34" i="71"/>
  <c r="M31" i="71"/>
  <c r="M29" i="71"/>
  <c r="M27" i="71"/>
  <c r="M25" i="71"/>
  <c r="M20" i="71"/>
  <c r="M17" i="71"/>
  <c r="M12" i="71"/>
  <c r="M74" i="71" s="1"/>
  <c r="N17" i="71" l="1"/>
  <c r="N20" i="71"/>
  <c r="N25" i="71"/>
  <c r="N27" i="71"/>
  <c r="N29" i="71"/>
  <c r="N31" i="71"/>
  <c r="N34" i="71"/>
  <c r="N36" i="71"/>
  <c r="N38" i="71"/>
  <c r="N46" i="71"/>
  <c r="N52" i="71"/>
  <c r="N58" i="71"/>
  <c r="N63" i="71"/>
  <c r="N65" i="71"/>
  <c r="N69" i="71"/>
  <c r="N73" i="71"/>
  <c r="N12" i="71"/>
  <c r="N74" i="71" l="1"/>
  <c r="O12" i="71" l="1"/>
  <c r="J63" i="71" l="1"/>
  <c r="H18" i="83" l="1"/>
  <c r="P18" i="83" s="1"/>
  <c r="P25" i="83"/>
  <c r="H24" i="83"/>
  <c r="B24" i="83"/>
  <c r="P23" i="83"/>
  <c r="P22" i="83"/>
  <c r="H21" i="83"/>
  <c r="B21" i="83"/>
  <c r="P20" i="83"/>
  <c r="P19" i="83"/>
  <c r="H17" i="83"/>
  <c r="B17" i="83"/>
  <c r="P15" i="83"/>
  <c r="H14" i="83"/>
  <c r="B14" i="83"/>
  <c r="P12" i="83"/>
  <c r="H11" i="83"/>
  <c r="B11" i="83"/>
  <c r="P9" i="83"/>
  <c r="H8" i="83"/>
  <c r="B8" i="83"/>
  <c r="P6" i="83"/>
  <c r="P5" i="83"/>
  <c r="P4" i="83"/>
  <c r="P17" i="83" l="1"/>
  <c r="P21" i="83"/>
  <c r="P24" i="83"/>
  <c r="P11" i="83"/>
  <c r="P14" i="83"/>
  <c r="P8" i="83"/>
  <c r="M75" i="81" l="1"/>
  <c r="K75" i="81"/>
  <c r="G12" i="81"/>
  <c r="H12" i="81"/>
  <c r="I12" i="81"/>
  <c r="J12" i="81"/>
  <c r="K12" i="81"/>
  <c r="L12" i="81"/>
  <c r="M12" i="81"/>
  <c r="N12" i="81"/>
  <c r="O12" i="81"/>
  <c r="P12" i="81"/>
  <c r="G17" i="81"/>
  <c r="H17" i="81"/>
  <c r="I17" i="81"/>
  <c r="J17" i="81"/>
  <c r="K17" i="81"/>
  <c r="L17" i="81"/>
  <c r="M17" i="81"/>
  <c r="N17" i="81"/>
  <c r="O17" i="81"/>
  <c r="P17" i="81"/>
  <c r="G20" i="81"/>
  <c r="H20" i="81"/>
  <c r="I20" i="81"/>
  <c r="J20" i="81"/>
  <c r="K20" i="81"/>
  <c r="L20" i="81"/>
  <c r="M20" i="81"/>
  <c r="N20" i="81"/>
  <c r="O20" i="81"/>
  <c r="P20" i="81"/>
  <c r="G25" i="81"/>
  <c r="H25" i="81"/>
  <c r="I25" i="81"/>
  <c r="J25" i="81"/>
  <c r="K25" i="81"/>
  <c r="L25" i="81"/>
  <c r="M25" i="81"/>
  <c r="N25" i="81"/>
  <c r="O25" i="81"/>
  <c r="P25" i="81"/>
  <c r="H27" i="81"/>
  <c r="I27" i="81"/>
  <c r="J27" i="81"/>
  <c r="K27" i="81"/>
  <c r="L27" i="81"/>
  <c r="M27" i="81"/>
  <c r="N27" i="81"/>
  <c r="O27" i="81"/>
  <c r="P27" i="81"/>
  <c r="G27" i="81"/>
  <c r="G29" i="81"/>
  <c r="H29" i="81"/>
  <c r="I29" i="81"/>
  <c r="J29" i="81"/>
  <c r="K29" i="81"/>
  <c r="L29" i="81"/>
  <c r="M29" i="81"/>
  <c r="N29" i="81"/>
  <c r="O29" i="81"/>
  <c r="P29" i="81"/>
  <c r="G31" i="81"/>
  <c r="H31" i="81"/>
  <c r="I31" i="81"/>
  <c r="J31" i="81"/>
  <c r="K31" i="81"/>
  <c r="L31" i="81"/>
  <c r="M31" i="81"/>
  <c r="N31" i="81"/>
  <c r="O31" i="81"/>
  <c r="P31" i="81"/>
  <c r="G34" i="81"/>
  <c r="H34" i="81"/>
  <c r="I34" i="81"/>
  <c r="J34" i="81"/>
  <c r="K34" i="81"/>
  <c r="L34" i="81"/>
  <c r="M34" i="81"/>
  <c r="N34" i="81"/>
  <c r="O34" i="81"/>
  <c r="P34" i="81"/>
  <c r="G36" i="81"/>
  <c r="H36" i="81"/>
  <c r="I36" i="81"/>
  <c r="J36" i="81"/>
  <c r="K36" i="81"/>
  <c r="L36" i="81"/>
  <c r="M36" i="81"/>
  <c r="N36" i="81"/>
  <c r="O36" i="81"/>
  <c r="P36" i="81"/>
  <c r="G38" i="81"/>
  <c r="H38" i="81"/>
  <c r="I38" i="81"/>
  <c r="J38" i="81"/>
  <c r="K38" i="81"/>
  <c r="L38" i="81"/>
  <c r="M38" i="81"/>
  <c r="N38" i="81"/>
  <c r="O38" i="81"/>
  <c r="P38" i="81"/>
  <c r="G46" i="81"/>
  <c r="H46" i="81"/>
  <c r="I46" i="81"/>
  <c r="J46" i="81"/>
  <c r="K46" i="81"/>
  <c r="L46" i="81"/>
  <c r="M46" i="81"/>
  <c r="N46" i="81"/>
  <c r="O46" i="81"/>
  <c r="P46" i="81"/>
  <c r="G52" i="81"/>
  <c r="H52" i="81"/>
  <c r="I52" i="81"/>
  <c r="J52" i="81"/>
  <c r="K52" i="81"/>
  <c r="L52" i="81"/>
  <c r="M52" i="81"/>
  <c r="N52" i="81"/>
  <c r="O52" i="81"/>
  <c r="P52" i="81"/>
  <c r="G58" i="81"/>
  <c r="H58" i="81"/>
  <c r="I58" i="81"/>
  <c r="J58" i="81"/>
  <c r="K58" i="81"/>
  <c r="L58" i="81"/>
  <c r="M58" i="81"/>
  <c r="N58" i="81"/>
  <c r="O58" i="81"/>
  <c r="P58" i="81"/>
  <c r="G63" i="81"/>
  <c r="H63" i="81"/>
  <c r="I63" i="81"/>
  <c r="J63" i="81"/>
  <c r="K63" i="81"/>
  <c r="L63" i="81"/>
  <c r="M63" i="81"/>
  <c r="N63" i="81"/>
  <c r="O63" i="81"/>
  <c r="P63" i="81"/>
  <c r="G65" i="81"/>
  <c r="H65" i="81"/>
  <c r="I65" i="81"/>
  <c r="J65" i="81"/>
  <c r="K65" i="81"/>
  <c r="L65" i="81"/>
  <c r="M65" i="81"/>
  <c r="N65" i="81"/>
  <c r="O65" i="81"/>
  <c r="P65" i="81"/>
  <c r="G69" i="81"/>
  <c r="H69" i="81"/>
  <c r="I69" i="81"/>
  <c r="J69" i="81"/>
  <c r="K69" i="81"/>
  <c r="L69" i="81"/>
  <c r="M69" i="81"/>
  <c r="N69" i="81"/>
  <c r="O69" i="81"/>
  <c r="P69" i="81"/>
  <c r="G73" i="81"/>
  <c r="H73" i="81"/>
  <c r="I73" i="81"/>
  <c r="J73" i="81"/>
  <c r="K73" i="81"/>
  <c r="L73" i="81"/>
  <c r="M73" i="81"/>
  <c r="N73" i="81"/>
  <c r="O73" i="81"/>
  <c r="P73" i="81"/>
  <c r="S75" i="59" l="1"/>
  <c r="Q62" i="61"/>
  <c r="O74" i="81"/>
  <c r="J74" i="81"/>
  <c r="L74" i="81"/>
  <c r="P74" i="81"/>
  <c r="I74" i="81"/>
  <c r="K74" i="81"/>
  <c r="M74" i="81"/>
  <c r="F73" i="81"/>
  <c r="H72" i="81"/>
  <c r="H71" i="81"/>
  <c r="H70" i="81"/>
  <c r="F69" i="81"/>
  <c r="H68" i="81"/>
  <c r="H67" i="81"/>
  <c r="H66" i="81"/>
  <c r="G74" i="81"/>
  <c r="F65" i="81"/>
  <c r="F74" i="81" s="1"/>
  <c r="H64" i="81"/>
  <c r="F63" i="81"/>
  <c r="H62" i="81"/>
  <c r="H61" i="81"/>
  <c r="H60" i="81"/>
  <c r="H59" i="81"/>
  <c r="F58" i="81"/>
  <c r="H57" i="81"/>
  <c r="H56" i="81"/>
  <c r="H55" i="81"/>
  <c r="H54" i="81"/>
  <c r="H53" i="81"/>
  <c r="F52" i="81"/>
  <c r="H51" i="81"/>
  <c r="H50" i="81"/>
  <c r="H49" i="81"/>
  <c r="H48" i="81"/>
  <c r="H47" i="81"/>
  <c r="F46" i="81"/>
  <c r="H45" i="81"/>
  <c r="H44" i="81"/>
  <c r="H43" i="81"/>
  <c r="H42" i="81"/>
  <c r="H41" i="81"/>
  <c r="H40" i="81"/>
  <c r="H39" i="81"/>
  <c r="F38" i="81"/>
  <c r="H37" i="81"/>
  <c r="F36" i="81"/>
  <c r="H35" i="81"/>
  <c r="F34" i="81"/>
  <c r="H33" i="81"/>
  <c r="H32" i="81"/>
  <c r="F31" i="81"/>
  <c r="H30" i="81"/>
  <c r="F29" i="81"/>
  <c r="H28" i="81"/>
  <c r="H26" i="81"/>
  <c r="F25" i="81"/>
  <c r="H24" i="81"/>
  <c r="H23" i="81"/>
  <c r="H22" i="81"/>
  <c r="H21" i="81"/>
  <c r="F20" i="81"/>
  <c r="H19" i="81"/>
  <c r="H18" i="81"/>
  <c r="F17" i="81"/>
  <c r="H16" i="81"/>
  <c r="H15" i="81"/>
  <c r="H14" i="81"/>
  <c r="H13" i="81"/>
  <c r="F12" i="81"/>
  <c r="H11" i="81"/>
  <c r="H10" i="81"/>
  <c r="H9" i="81"/>
  <c r="H8" i="81"/>
  <c r="O75" i="81" l="1"/>
  <c r="N74" i="81"/>
  <c r="I75" i="81"/>
  <c r="O29" i="64"/>
  <c r="H27" i="64"/>
  <c r="B27" i="64"/>
  <c r="O27" i="64" s="1"/>
  <c r="O26" i="64"/>
  <c r="H74" i="81" l="1"/>
  <c r="Q75" i="60"/>
  <c r="R33" i="60" l="1"/>
  <c r="R22" i="60"/>
  <c r="R23" i="60"/>
  <c r="R24" i="60"/>
  <c r="R19" i="60"/>
  <c r="R14" i="60"/>
  <c r="R15" i="60"/>
  <c r="R16" i="60"/>
  <c r="R9" i="60"/>
  <c r="R10" i="60"/>
  <c r="R11" i="60"/>
  <c r="D13" i="76" l="1"/>
  <c r="D12" i="76"/>
  <c r="D11" i="76"/>
  <c r="D10" i="76"/>
  <c r="D9" i="76"/>
  <c r="D8" i="76"/>
  <c r="D7" i="76"/>
  <c r="H30" i="72" l="1"/>
  <c r="G31" i="72"/>
  <c r="F31" i="72"/>
  <c r="H31" i="72" s="1"/>
  <c r="G29" i="72"/>
  <c r="F29" i="72"/>
  <c r="H28" i="72"/>
  <c r="H27" i="72"/>
  <c r="G26" i="72"/>
  <c r="F26" i="72"/>
  <c r="H25" i="72"/>
  <c r="G24" i="72"/>
  <c r="F24" i="72"/>
  <c r="H23" i="72"/>
  <c r="H22" i="72"/>
  <c r="H21" i="72"/>
  <c r="G20" i="72"/>
  <c r="F20" i="72"/>
  <c r="H19" i="72"/>
  <c r="H18" i="72"/>
  <c r="G17" i="72"/>
  <c r="F17" i="72"/>
  <c r="H16" i="72"/>
  <c r="H17" i="72" s="1"/>
  <c r="G15" i="72"/>
  <c r="F15" i="72"/>
  <c r="H14" i="72"/>
  <c r="H15" i="72" s="1"/>
  <c r="G13" i="72"/>
  <c r="F13" i="72"/>
  <c r="F32" i="72" s="1"/>
  <c r="H12" i="72"/>
  <c r="H13" i="72" s="1"/>
  <c r="G11" i="72"/>
  <c r="F11" i="72"/>
  <c r="H10" i="72"/>
  <c r="G9" i="72"/>
  <c r="G32" i="72" s="1"/>
  <c r="F9" i="72"/>
  <c r="H8" i="72"/>
  <c r="H32" i="72" l="1"/>
  <c r="H26" i="72"/>
  <c r="H29" i="72"/>
  <c r="H9" i="72"/>
  <c r="H24" i="72"/>
  <c r="H20" i="72"/>
  <c r="H11" i="72"/>
  <c r="R73" i="71"/>
  <c r="Q73" i="71"/>
  <c r="P73" i="71"/>
  <c r="O73" i="71"/>
  <c r="L73" i="71"/>
  <c r="K73" i="71"/>
  <c r="J73" i="71"/>
  <c r="I73" i="71"/>
  <c r="G73" i="71"/>
  <c r="F73" i="71"/>
  <c r="T72" i="71"/>
  <c r="H72" i="71"/>
  <c r="T71" i="71"/>
  <c r="H71" i="71"/>
  <c r="T70" i="71"/>
  <c r="H70" i="71"/>
  <c r="R69" i="71"/>
  <c r="Q69" i="71"/>
  <c r="P69" i="71"/>
  <c r="O69" i="71"/>
  <c r="L69" i="71"/>
  <c r="K69" i="71"/>
  <c r="J69" i="71"/>
  <c r="I69" i="71"/>
  <c r="G69" i="71"/>
  <c r="F69" i="71"/>
  <c r="T68" i="71"/>
  <c r="H68" i="71"/>
  <c r="T67" i="71"/>
  <c r="H67" i="71"/>
  <c r="T66" i="71"/>
  <c r="H66" i="71"/>
  <c r="R65" i="71"/>
  <c r="Q65" i="71"/>
  <c r="P65" i="71"/>
  <c r="O65" i="71"/>
  <c r="L65" i="71"/>
  <c r="K65" i="71"/>
  <c r="J65" i="71"/>
  <c r="I65" i="71"/>
  <c r="H65" i="71"/>
  <c r="G65" i="71"/>
  <c r="F65" i="71"/>
  <c r="T64" i="71"/>
  <c r="S65" i="71"/>
  <c r="H64" i="71"/>
  <c r="R63" i="71"/>
  <c r="Q63" i="71"/>
  <c r="P63" i="71"/>
  <c r="O63" i="71"/>
  <c r="L63" i="71"/>
  <c r="K63" i="71"/>
  <c r="I63" i="71"/>
  <c r="G63" i="71"/>
  <c r="F63" i="71"/>
  <c r="T62" i="71"/>
  <c r="H62" i="71"/>
  <c r="T61" i="71"/>
  <c r="H61" i="71"/>
  <c r="T60" i="71"/>
  <c r="H60" i="71"/>
  <c r="T59" i="71"/>
  <c r="H59" i="71"/>
  <c r="R58" i="71"/>
  <c r="Q58" i="71"/>
  <c r="P58" i="71"/>
  <c r="O58" i="71"/>
  <c r="L58" i="71"/>
  <c r="K58" i="71"/>
  <c r="J58" i="71"/>
  <c r="I58" i="71"/>
  <c r="G58" i="71"/>
  <c r="F58" i="71"/>
  <c r="T57" i="71"/>
  <c r="H57" i="71"/>
  <c r="T56" i="71"/>
  <c r="H56" i="71"/>
  <c r="T55" i="71"/>
  <c r="H55" i="71"/>
  <c r="T54" i="71"/>
  <c r="H54" i="71"/>
  <c r="T53" i="71"/>
  <c r="H53" i="71"/>
  <c r="R52" i="71"/>
  <c r="Q52" i="71"/>
  <c r="P52" i="71"/>
  <c r="O52" i="71"/>
  <c r="L52" i="71"/>
  <c r="K52" i="71"/>
  <c r="J52" i="71"/>
  <c r="I52" i="71"/>
  <c r="G52" i="71"/>
  <c r="F52" i="71"/>
  <c r="T51" i="71"/>
  <c r="H51" i="71"/>
  <c r="T50" i="71"/>
  <c r="H50" i="71"/>
  <c r="T49" i="71"/>
  <c r="H49" i="71"/>
  <c r="T48" i="71"/>
  <c r="H48" i="71"/>
  <c r="T47" i="71"/>
  <c r="H47" i="71"/>
  <c r="R46" i="71"/>
  <c r="Q46" i="71"/>
  <c r="P46" i="71"/>
  <c r="O46" i="71"/>
  <c r="L46" i="71"/>
  <c r="K46" i="71"/>
  <c r="J46" i="71"/>
  <c r="I46" i="71"/>
  <c r="G46" i="71"/>
  <c r="F46" i="71"/>
  <c r="T45" i="71"/>
  <c r="H45" i="71"/>
  <c r="T44" i="71"/>
  <c r="H44" i="71"/>
  <c r="T43" i="71"/>
  <c r="H43" i="71"/>
  <c r="T42" i="71"/>
  <c r="H42" i="71"/>
  <c r="T41" i="71"/>
  <c r="H41" i="71"/>
  <c r="T40" i="71"/>
  <c r="H40" i="71"/>
  <c r="T39" i="71"/>
  <c r="H39" i="71"/>
  <c r="R38" i="71"/>
  <c r="Q38" i="71"/>
  <c r="P38" i="71"/>
  <c r="O38" i="71"/>
  <c r="L38" i="71"/>
  <c r="K38" i="71"/>
  <c r="J38" i="71"/>
  <c r="I38" i="71"/>
  <c r="G38" i="71"/>
  <c r="F38" i="71"/>
  <c r="T37" i="71"/>
  <c r="S38" i="71"/>
  <c r="H37" i="71"/>
  <c r="H38" i="71" s="1"/>
  <c r="R36" i="71"/>
  <c r="Q36" i="71"/>
  <c r="P36" i="71"/>
  <c r="O36" i="71"/>
  <c r="L36" i="71"/>
  <c r="K36" i="71"/>
  <c r="J36" i="71"/>
  <c r="I36" i="71"/>
  <c r="G36" i="71"/>
  <c r="F36" i="71"/>
  <c r="T35" i="71"/>
  <c r="S36" i="71"/>
  <c r="H35" i="71"/>
  <c r="H36" i="71" s="1"/>
  <c r="R34" i="71"/>
  <c r="Q34" i="71"/>
  <c r="P34" i="71"/>
  <c r="O34" i="71"/>
  <c r="L34" i="71"/>
  <c r="K34" i="71"/>
  <c r="J34" i="71"/>
  <c r="I34" i="71"/>
  <c r="G34" i="71"/>
  <c r="F34" i="71"/>
  <c r="T33" i="71"/>
  <c r="H33" i="71"/>
  <c r="T32" i="71"/>
  <c r="H32" i="71"/>
  <c r="R31" i="71"/>
  <c r="Q31" i="71"/>
  <c r="P31" i="71"/>
  <c r="O31" i="71"/>
  <c r="L31" i="71"/>
  <c r="K31" i="71"/>
  <c r="J31" i="71"/>
  <c r="I31" i="71"/>
  <c r="G31" i="71"/>
  <c r="F31" i="71"/>
  <c r="T30" i="71"/>
  <c r="S31" i="71"/>
  <c r="H30" i="71"/>
  <c r="H31" i="71" s="1"/>
  <c r="R29" i="71"/>
  <c r="Q29" i="71"/>
  <c r="P29" i="71"/>
  <c r="O29" i="71"/>
  <c r="L29" i="71"/>
  <c r="K29" i="71"/>
  <c r="J29" i="71"/>
  <c r="I29" i="71"/>
  <c r="G29" i="71"/>
  <c r="F29" i="71"/>
  <c r="T28" i="71"/>
  <c r="S29" i="71"/>
  <c r="H28" i="71"/>
  <c r="H29" i="71" s="1"/>
  <c r="R27" i="71"/>
  <c r="Q27" i="71"/>
  <c r="P27" i="71"/>
  <c r="O27" i="71"/>
  <c r="L27" i="71"/>
  <c r="K27" i="71"/>
  <c r="J27" i="71"/>
  <c r="I27" i="71"/>
  <c r="G27" i="71"/>
  <c r="T26" i="71"/>
  <c r="S27" i="71"/>
  <c r="H26" i="71"/>
  <c r="H27" i="71" s="1"/>
  <c r="R25" i="71"/>
  <c r="Q25" i="71"/>
  <c r="P25" i="71"/>
  <c r="O25" i="71"/>
  <c r="L25" i="71"/>
  <c r="K25" i="71"/>
  <c r="J25" i="71"/>
  <c r="I25" i="71"/>
  <c r="G25" i="71"/>
  <c r="F25" i="71"/>
  <c r="T24" i="71"/>
  <c r="H24" i="71"/>
  <c r="T23" i="71"/>
  <c r="H23" i="71"/>
  <c r="T22" i="71"/>
  <c r="H22" i="71"/>
  <c r="T21" i="71"/>
  <c r="H21" i="71"/>
  <c r="R20" i="71"/>
  <c r="Q20" i="71"/>
  <c r="P20" i="71"/>
  <c r="O20" i="71"/>
  <c r="L20" i="71"/>
  <c r="K20" i="71"/>
  <c r="J20" i="71"/>
  <c r="I20" i="71"/>
  <c r="G20" i="71"/>
  <c r="F20" i="71"/>
  <c r="T19" i="71"/>
  <c r="H19" i="71"/>
  <c r="T18" i="71"/>
  <c r="S20" i="71"/>
  <c r="H18" i="71"/>
  <c r="R17" i="71"/>
  <c r="Q17" i="71"/>
  <c r="P17" i="71"/>
  <c r="O17" i="71"/>
  <c r="L17" i="71"/>
  <c r="K17" i="71"/>
  <c r="J17" i="71"/>
  <c r="I17" i="71"/>
  <c r="G17" i="71"/>
  <c r="F17" i="71"/>
  <c r="T16" i="71"/>
  <c r="H16" i="71"/>
  <c r="T15" i="71"/>
  <c r="H15" i="71"/>
  <c r="T14" i="71"/>
  <c r="H14" i="71"/>
  <c r="T13" i="71"/>
  <c r="H13" i="71"/>
  <c r="R12" i="71"/>
  <c r="Q12" i="71"/>
  <c r="P12" i="71"/>
  <c r="L12" i="71"/>
  <c r="K12" i="71"/>
  <c r="J12" i="71"/>
  <c r="I12" i="71"/>
  <c r="G12" i="71"/>
  <c r="F12" i="71"/>
  <c r="T11" i="71"/>
  <c r="H11" i="71"/>
  <c r="T10" i="71"/>
  <c r="H10" i="71"/>
  <c r="T9" i="71"/>
  <c r="H9" i="71"/>
  <c r="T8" i="71"/>
  <c r="H8" i="71"/>
  <c r="H52" i="71" l="1"/>
  <c r="H63" i="71"/>
  <c r="J74" i="71"/>
  <c r="H20" i="71"/>
  <c r="H25" i="71"/>
  <c r="R74" i="71"/>
  <c r="H34" i="71"/>
  <c r="S69" i="71"/>
  <c r="S34" i="71"/>
  <c r="S25" i="71"/>
  <c r="H58" i="71"/>
  <c r="H69" i="71"/>
  <c r="F74" i="71"/>
  <c r="H12" i="71"/>
  <c r="H17" i="71"/>
  <c r="H46" i="71"/>
  <c r="H73" i="71"/>
  <c r="G74" i="71"/>
  <c r="S73" i="71"/>
  <c r="S63" i="71"/>
  <c r="S58" i="71"/>
  <c r="K74" i="71"/>
  <c r="Q74" i="71"/>
  <c r="S52" i="71"/>
  <c r="S46" i="71"/>
  <c r="I74" i="71"/>
  <c r="O74" i="71"/>
  <c r="P74" i="71"/>
  <c r="L74" i="71"/>
  <c r="M76" i="71" s="1"/>
  <c r="S17" i="71"/>
  <c r="S12" i="71"/>
  <c r="H74" i="71" l="1"/>
  <c r="S11" i="60"/>
  <c r="S71" i="60"/>
  <c r="S72" i="60"/>
  <c r="S67" i="60"/>
  <c r="S68" i="60"/>
  <c r="S60" i="60"/>
  <c r="S61" i="60"/>
  <c r="S62" i="60"/>
  <c r="S54" i="60"/>
  <c r="S55" i="60"/>
  <c r="S56" i="60"/>
  <c r="S57" i="60"/>
  <c r="S48" i="60"/>
  <c r="S49" i="60"/>
  <c r="S50" i="60"/>
  <c r="S51" i="60"/>
  <c r="S39" i="60"/>
  <c r="S40" i="60"/>
  <c r="S41" i="60"/>
  <c r="S42" i="60"/>
  <c r="S43" i="60"/>
  <c r="S44" i="60"/>
  <c r="S45" i="60"/>
  <c r="S33" i="60"/>
  <c r="S22" i="60"/>
  <c r="S23" i="60"/>
  <c r="S24" i="60"/>
  <c r="S19" i="60"/>
  <c r="S14" i="60"/>
  <c r="S15" i="60"/>
  <c r="S16" i="60"/>
  <c r="S9" i="60"/>
  <c r="S10" i="60"/>
  <c r="L76" i="60"/>
  <c r="S8" i="60"/>
  <c r="T14" i="60" l="1"/>
  <c r="T15" i="60"/>
  <c r="T16" i="60"/>
  <c r="T18" i="60"/>
  <c r="T19" i="60"/>
  <c r="T22" i="60"/>
  <c r="T23" i="60"/>
  <c r="T24" i="60"/>
  <c r="T28" i="60"/>
  <c r="T30" i="60"/>
  <c r="T33" i="60"/>
  <c r="T35" i="60"/>
  <c r="T37" i="60"/>
  <c r="T39" i="60"/>
  <c r="T40" i="60"/>
  <c r="T41" i="60"/>
  <c r="T42" i="60"/>
  <c r="T43" i="60"/>
  <c r="T44" i="60"/>
  <c r="T45" i="60"/>
  <c r="T47" i="60"/>
  <c r="T48" i="60"/>
  <c r="T49" i="60"/>
  <c r="T50" i="60"/>
  <c r="T51" i="60"/>
  <c r="T54" i="60"/>
  <c r="T55" i="60"/>
  <c r="T56" i="60"/>
  <c r="T57" i="60"/>
  <c r="T60" i="60"/>
  <c r="T61" i="60"/>
  <c r="T62" i="60"/>
  <c r="T67" i="60"/>
  <c r="T68" i="60"/>
  <c r="T71" i="60"/>
  <c r="T72" i="60"/>
  <c r="T75" i="60"/>
  <c r="T9" i="60"/>
  <c r="T10" i="60"/>
  <c r="T8" i="60"/>
  <c r="T11" i="60"/>
  <c r="S13" i="60"/>
  <c r="T13" i="60" s="1"/>
  <c r="S18" i="60"/>
  <c r="S21" i="60"/>
  <c r="T21" i="60" s="1"/>
  <c r="S26" i="60"/>
  <c r="T26" i="60" s="1"/>
  <c r="S28" i="60"/>
  <c r="S30" i="60"/>
  <c r="S32" i="60"/>
  <c r="T32" i="60" s="1"/>
  <c r="S35" i="60"/>
  <c r="S37" i="60"/>
  <c r="S47" i="60"/>
  <c r="S53" i="60"/>
  <c r="T53" i="60" s="1"/>
  <c r="S59" i="60"/>
  <c r="T59" i="60" s="1"/>
  <c r="S64" i="60"/>
  <c r="T64" i="60" s="1"/>
  <c r="S66" i="60"/>
  <c r="T66" i="60" s="1"/>
  <c r="S70" i="60"/>
  <c r="T70" i="60" s="1"/>
  <c r="R13" i="60"/>
  <c r="R18" i="60"/>
  <c r="R21" i="60"/>
  <c r="R26" i="60"/>
  <c r="R28" i="60"/>
  <c r="R30" i="60"/>
  <c r="R32" i="60"/>
  <c r="R35" i="60"/>
  <c r="R37" i="60"/>
  <c r="R39" i="60"/>
  <c r="R40" i="60"/>
  <c r="R41" i="60"/>
  <c r="R42" i="60"/>
  <c r="R43" i="60"/>
  <c r="R44" i="60"/>
  <c r="R45" i="60"/>
  <c r="R47" i="60"/>
  <c r="R48" i="60"/>
  <c r="R49" i="60"/>
  <c r="R50" i="60"/>
  <c r="R51" i="60"/>
  <c r="R53" i="60"/>
  <c r="R54" i="60"/>
  <c r="R55" i="60"/>
  <c r="R56" i="60"/>
  <c r="R57" i="60"/>
  <c r="R59" i="60"/>
  <c r="R60" i="60"/>
  <c r="R61" i="60"/>
  <c r="R62" i="60"/>
  <c r="R64" i="60"/>
  <c r="R66" i="60"/>
  <c r="R67" i="60"/>
  <c r="R68" i="60"/>
  <c r="R70" i="60"/>
  <c r="R71" i="60"/>
  <c r="R72" i="60"/>
  <c r="R8" i="60"/>
  <c r="T13" i="59"/>
  <c r="T14" i="59"/>
  <c r="T15" i="59"/>
  <c r="T16" i="59"/>
  <c r="T17" i="59"/>
  <c r="T19" i="59"/>
  <c r="T20" i="59"/>
  <c r="T22" i="59"/>
  <c r="T23" i="59"/>
  <c r="T24" i="59"/>
  <c r="T25" i="59"/>
  <c r="T27" i="59"/>
  <c r="T29" i="59"/>
  <c r="T31" i="59"/>
  <c r="T33" i="59"/>
  <c r="T34" i="59"/>
  <c r="T36" i="59"/>
  <c r="T38" i="59"/>
  <c r="T40" i="59"/>
  <c r="T41" i="59"/>
  <c r="T42" i="59"/>
  <c r="T43" i="59"/>
  <c r="T44" i="59"/>
  <c r="T45" i="59"/>
  <c r="T46" i="59"/>
  <c r="T48" i="59"/>
  <c r="T49" i="59"/>
  <c r="T50" i="59"/>
  <c r="T51" i="59"/>
  <c r="T52" i="59"/>
  <c r="T54" i="59"/>
  <c r="T55" i="59"/>
  <c r="T56" i="59"/>
  <c r="T57" i="59"/>
  <c r="T58" i="59"/>
  <c r="T60" i="59"/>
  <c r="T61" i="59"/>
  <c r="T62" i="59"/>
  <c r="T63" i="59"/>
  <c r="T65" i="59"/>
  <c r="T67" i="59"/>
  <c r="T69" i="59"/>
  <c r="T70" i="59"/>
  <c r="T71" i="59"/>
  <c r="T72" i="59"/>
  <c r="T11" i="59"/>
  <c r="T8" i="59"/>
  <c r="T9" i="59"/>
  <c r="T10" i="59"/>
  <c r="T7" i="59"/>
  <c r="S8" i="59"/>
  <c r="S9" i="59"/>
  <c r="S10" i="59"/>
  <c r="S11" i="59"/>
  <c r="S13" i="59"/>
  <c r="S16" i="59"/>
  <c r="S17" i="59"/>
  <c r="S19" i="59"/>
  <c r="S20" i="59"/>
  <c r="S22" i="59"/>
  <c r="S23" i="59"/>
  <c r="S24" i="59"/>
  <c r="S25" i="59"/>
  <c r="S27" i="59"/>
  <c r="S29" i="59"/>
  <c r="S31" i="59"/>
  <c r="S33" i="59"/>
  <c r="S34" i="59"/>
  <c r="S36" i="59"/>
  <c r="S38" i="59"/>
  <c r="S40" i="59"/>
  <c r="S41" i="59"/>
  <c r="S42" i="59"/>
  <c r="S43" i="59"/>
  <c r="S44" i="59"/>
  <c r="S45" i="59"/>
  <c r="S46" i="59"/>
  <c r="S48" i="59"/>
  <c r="S49" i="59"/>
  <c r="S50" i="59"/>
  <c r="S51" i="59"/>
  <c r="S52" i="59"/>
  <c r="S54" i="59"/>
  <c r="S55" i="59"/>
  <c r="S56" i="59"/>
  <c r="S57" i="59"/>
  <c r="S58" i="59"/>
  <c r="S60" i="59"/>
  <c r="S61" i="59"/>
  <c r="S62" i="59"/>
  <c r="S63" i="59"/>
  <c r="S65" i="59"/>
  <c r="S67" i="59"/>
  <c r="S69" i="59"/>
  <c r="S70" i="59"/>
  <c r="S71" i="59"/>
  <c r="S72" i="59"/>
  <c r="S7" i="59"/>
  <c r="R8" i="61"/>
  <c r="R9" i="61"/>
  <c r="R10" i="61"/>
  <c r="R11" i="61"/>
  <c r="R13" i="61"/>
  <c r="R14" i="61"/>
  <c r="R15" i="61"/>
  <c r="R16" i="61"/>
  <c r="R18" i="61"/>
  <c r="R20" i="61"/>
  <c r="R22" i="61"/>
  <c r="R24" i="61"/>
  <c r="R25" i="61"/>
  <c r="R27" i="61"/>
  <c r="R29" i="61"/>
  <c r="R31" i="61"/>
  <c r="R32" i="61"/>
  <c r="R33" i="61"/>
  <c r="R34" i="61"/>
  <c r="R35" i="61"/>
  <c r="R37" i="61"/>
  <c r="R38" i="61"/>
  <c r="R39" i="61"/>
  <c r="R40" i="61"/>
  <c r="R41" i="61"/>
  <c r="R43" i="61"/>
  <c r="R44" i="61"/>
  <c r="R45" i="61"/>
  <c r="R46" i="61"/>
  <c r="R47" i="61"/>
  <c r="R49" i="61"/>
  <c r="R50" i="61"/>
  <c r="R52" i="61"/>
  <c r="R54" i="61"/>
  <c r="R56" i="61"/>
  <c r="R57" i="61"/>
  <c r="R58" i="61"/>
  <c r="R59" i="61"/>
  <c r="Q8" i="61"/>
  <c r="Q9" i="61"/>
  <c r="Q10" i="61"/>
  <c r="Q11" i="61"/>
  <c r="Q13" i="61"/>
  <c r="Q14" i="61"/>
  <c r="Q15" i="61"/>
  <c r="Q16" i="61"/>
  <c r="Q18" i="61"/>
  <c r="Q20" i="61"/>
  <c r="Q22" i="61"/>
  <c r="Q24" i="61"/>
  <c r="Q25" i="61"/>
  <c r="Q27" i="61"/>
  <c r="Q29" i="61"/>
  <c r="Q31" i="61"/>
  <c r="Q32" i="61"/>
  <c r="Q33" i="61"/>
  <c r="Q34" i="61"/>
  <c r="Q35" i="61"/>
  <c r="Q37" i="61"/>
  <c r="Q38" i="61"/>
  <c r="Q39" i="61"/>
  <c r="Q40" i="61"/>
  <c r="Q41" i="61"/>
  <c r="Q43" i="61"/>
  <c r="Q44" i="61"/>
  <c r="Q45" i="61"/>
  <c r="Q46" i="61"/>
  <c r="Q47" i="61"/>
  <c r="Q49" i="61"/>
  <c r="Q50" i="61"/>
  <c r="Q52" i="61"/>
  <c r="Q54" i="61"/>
  <c r="Q56" i="61"/>
  <c r="Q57" i="61"/>
  <c r="Q58" i="61"/>
  <c r="Q59" i="61"/>
  <c r="R7" i="61"/>
  <c r="Q7" i="61"/>
  <c r="R13" i="62"/>
  <c r="R14" i="62"/>
  <c r="R15" i="62"/>
  <c r="R16" i="62"/>
  <c r="R18" i="62"/>
  <c r="R20" i="62"/>
  <c r="R22" i="62"/>
  <c r="R24" i="62"/>
  <c r="R26" i="62"/>
  <c r="R28" i="62"/>
  <c r="R29" i="62"/>
  <c r="R30" i="62"/>
  <c r="R31" i="62"/>
  <c r="R33" i="62"/>
  <c r="R34" i="62"/>
  <c r="R35" i="62"/>
  <c r="R36" i="62"/>
  <c r="R37" i="62"/>
  <c r="R39" i="62"/>
  <c r="R40" i="62"/>
  <c r="R41" i="62"/>
  <c r="R42" i="62"/>
  <c r="R43" i="62"/>
  <c r="R45" i="62"/>
  <c r="R46" i="62"/>
  <c r="R48" i="62"/>
  <c r="R50" i="62"/>
  <c r="R52" i="62"/>
  <c r="R53" i="62"/>
  <c r="R54" i="62"/>
  <c r="R55" i="62"/>
  <c r="R11" i="62"/>
  <c r="R8" i="62"/>
  <c r="R9" i="62"/>
  <c r="R10" i="62"/>
  <c r="Q13" i="62"/>
  <c r="Q14" i="62"/>
  <c r="Q15" i="62"/>
  <c r="Q16" i="62"/>
  <c r="Q18" i="62"/>
  <c r="Q20" i="62"/>
  <c r="Q22" i="62"/>
  <c r="Q24" i="62"/>
  <c r="Q26" i="62"/>
  <c r="Q28" i="62"/>
  <c r="Q29" i="62"/>
  <c r="Q30" i="62"/>
  <c r="Q31" i="62"/>
  <c r="Q33" i="62"/>
  <c r="Q34" i="62"/>
  <c r="Q35" i="62"/>
  <c r="Q36" i="62"/>
  <c r="Q37" i="62"/>
  <c r="Q39" i="62"/>
  <c r="Q40" i="62"/>
  <c r="Q41" i="62"/>
  <c r="Q42" i="62"/>
  <c r="Q43" i="62"/>
  <c r="Q45" i="62"/>
  <c r="Q46" i="62"/>
  <c r="Q48" i="62"/>
  <c r="Q50" i="62"/>
  <c r="Q52" i="62"/>
  <c r="Q53" i="62"/>
  <c r="Q54" i="62"/>
  <c r="Q55" i="62"/>
  <c r="Q8" i="62"/>
  <c r="Q9" i="62"/>
  <c r="Q10" i="62"/>
  <c r="Q11" i="62"/>
  <c r="R7" i="62"/>
  <c r="Q7" i="62"/>
  <c r="T74" i="60" l="1"/>
  <c r="R76" i="59"/>
  <c r="R75" i="59"/>
  <c r="P62" i="61"/>
  <c r="P58" i="62"/>
  <c r="H23" i="64" l="1"/>
  <c r="B23" i="64"/>
  <c r="O22" i="64"/>
  <c r="J73" i="60"/>
  <c r="K73" i="60"/>
  <c r="L73" i="60"/>
  <c r="M73" i="60"/>
  <c r="N73" i="60"/>
  <c r="O73" i="60"/>
  <c r="P73" i="60"/>
  <c r="J69" i="60"/>
  <c r="K69" i="60"/>
  <c r="L69" i="60"/>
  <c r="M69" i="60"/>
  <c r="N69" i="60"/>
  <c r="O69" i="60"/>
  <c r="P69" i="60"/>
  <c r="J65" i="60"/>
  <c r="K65" i="60"/>
  <c r="L65" i="60"/>
  <c r="M65" i="60"/>
  <c r="N65" i="60"/>
  <c r="O65" i="60"/>
  <c r="P65" i="60"/>
  <c r="J63" i="60"/>
  <c r="K63" i="60"/>
  <c r="L63" i="60"/>
  <c r="M63" i="60"/>
  <c r="N63" i="60"/>
  <c r="O63" i="60"/>
  <c r="P63" i="60"/>
  <c r="J58" i="60"/>
  <c r="K58" i="60"/>
  <c r="L58" i="60"/>
  <c r="M58" i="60"/>
  <c r="N58" i="60"/>
  <c r="O58" i="60"/>
  <c r="P58" i="60"/>
  <c r="J52" i="60"/>
  <c r="K52" i="60"/>
  <c r="L52" i="60"/>
  <c r="M52" i="60"/>
  <c r="N52" i="60"/>
  <c r="O52" i="60"/>
  <c r="P52" i="60"/>
  <c r="J46" i="60"/>
  <c r="K46" i="60"/>
  <c r="L46" i="60"/>
  <c r="M46" i="60"/>
  <c r="N46" i="60"/>
  <c r="O46" i="60"/>
  <c r="P46" i="60"/>
  <c r="J38" i="60"/>
  <c r="K38" i="60"/>
  <c r="L38" i="60"/>
  <c r="M38" i="60"/>
  <c r="N38" i="60"/>
  <c r="O38" i="60"/>
  <c r="P38" i="60"/>
  <c r="J36" i="60"/>
  <c r="K36" i="60"/>
  <c r="L36" i="60"/>
  <c r="M36" i="60"/>
  <c r="N36" i="60"/>
  <c r="O36" i="60"/>
  <c r="P36" i="60"/>
  <c r="J34" i="60"/>
  <c r="K34" i="60"/>
  <c r="L34" i="60"/>
  <c r="M34" i="60"/>
  <c r="N34" i="60"/>
  <c r="O34" i="60"/>
  <c r="P34" i="60"/>
  <c r="J31" i="60"/>
  <c r="K31" i="60"/>
  <c r="L31" i="60"/>
  <c r="M31" i="60"/>
  <c r="N31" i="60"/>
  <c r="O31" i="60"/>
  <c r="P31" i="60"/>
  <c r="J29" i="60"/>
  <c r="K29" i="60"/>
  <c r="L29" i="60"/>
  <c r="M29" i="60"/>
  <c r="N29" i="60"/>
  <c r="O29" i="60"/>
  <c r="P29" i="60"/>
  <c r="J27" i="60"/>
  <c r="K27" i="60"/>
  <c r="L27" i="60"/>
  <c r="M27" i="60"/>
  <c r="N27" i="60"/>
  <c r="O27" i="60"/>
  <c r="P27" i="60"/>
  <c r="J25" i="60"/>
  <c r="K25" i="60"/>
  <c r="L25" i="60"/>
  <c r="M25" i="60"/>
  <c r="N25" i="60"/>
  <c r="O25" i="60"/>
  <c r="P25" i="60"/>
  <c r="J20" i="60"/>
  <c r="K20" i="60"/>
  <c r="L20" i="60"/>
  <c r="M20" i="60"/>
  <c r="N20" i="60"/>
  <c r="O20" i="60"/>
  <c r="P20" i="60"/>
  <c r="J17" i="60"/>
  <c r="K17" i="60"/>
  <c r="L17" i="60"/>
  <c r="M17" i="60"/>
  <c r="N17" i="60"/>
  <c r="O17" i="60"/>
  <c r="P17" i="60"/>
  <c r="J12" i="60"/>
  <c r="K12" i="60"/>
  <c r="L12" i="60"/>
  <c r="M12" i="60"/>
  <c r="N12" i="60"/>
  <c r="O12" i="60"/>
  <c r="P12" i="60"/>
  <c r="K74" i="60" l="1"/>
  <c r="N74" i="60"/>
  <c r="P74" i="60"/>
  <c r="L74" i="60"/>
  <c r="O74" i="60"/>
  <c r="J74" i="60"/>
  <c r="M74" i="60"/>
  <c r="S74" i="60" l="1"/>
  <c r="P10" i="65"/>
  <c r="O10" i="65"/>
  <c r="M10" i="65"/>
  <c r="L10" i="65"/>
  <c r="J10" i="65"/>
  <c r="I10" i="65"/>
  <c r="G10" i="65"/>
  <c r="F10" i="65"/>
  <c r="D10" i="65"/>
  <c r="C10" i="65"/>
  <c r="Q9" i="65"/>
  <c r="N9" i="65"/>
  <c r="K9" i="65"/>
  <c r="H9" i="65"/>
  <c r="E9" i="65"/>
  <c r="Q8" i="65"/>
  <c r="N8" i="65"/>
  <c r="K8" i="65"/>
  <c r="H8" i="65"/>
  <c r="E8" i="65"/>
  <c r="Q7" i="65"/>
  <c r="N7" i="65"/>
  <c r="K7" i="65"/>
  <c r="H7" i="65"/>
  <c r="E7" i="65"/>
  <c r="Q6" i="65"/>
  <c r="N6" i="65"/>
  <c r="K6" i="65"/>
  <c r="H6" i="65"/>
  <c r="E6" i="65"/>
  <c r="Q5" i="65"/>
  <c r="N5" i="65"/>
  <c r="K5" i="65"/>
  <c r="H5" i="65"/>
  <c r="E5" i="65"/>
  <c r="Q4" i="65"/>
  <c r="N4" i="65"/>
  <c r="K4" i="65"/>
  <c r="H4" i="65"/>
  <c r="E4" i="65"/>
  <c r="Q3" i="65"/>
  <c r="N3" i="65"/>
  <c r="K3" i="65"/>
  <c r="K10" i="65" s="1"/>
  <c r="H3" i="65"/>
  <c r="E3" i="65"/>
  <c r="O25" i="64"/>
  <c r="O17" i="64"/>
  <c r="O21" i="64"/>
  <c r="O13" i="64"/>
  <c r="O9" i="64"/>
  <c r="H19" i="64"/>
  <c r="B19" i="64"/>
  <c r="H15" i="64"/>
  <c r="B15" i="64"/>
  <c r="H11" i="64"/>
  <c r="B11" i="64"/>
  <c r="H7" i="64"/>
  <c r="B7" i="64"/>
  <c r="O4" i="64"/>
  <c r="O3" i="64"/>
  <c r="O2" i="64"/>
  <c r="O15" i="64" l="1"/>
  <c r="Q10" i="65"/>
  <c r="E10" i="65"/>
  <c r="N10" i="65"/>
  <c r="H10" i="65"/>
  <c r="O23" i="64"/>
  <c r="O11" i="64"/>
  <c r="O19" i="64"/>
  <c r="O7" i="64"/>
  <c r="J55" i="63" l="1"/>
  <c r="P57" i="61" l="1"/>
  <c r="P58" i="61"/>
  <c r="P59" i="61"/>
  <c r="J30" i="61"/>
  <c r="K30" i="61"/>
  <c r="L30" i="61"/>
  <c r="M30" i="61"/>
  <c r="N30" i="61"/>
  <c r="O30" i="61"/>
  <c r="P53" i="62"/>
  <c r="P54" i="62"/>
  <c r="P55" i="62"/>
  <c r="J51" i="62"/>
  <c r="K51" i="62"/>
  <c r="L51" i="62"/>
  <c r="M51" i="62"/>
  <c r="N51" i="62"/>
  <c r="R51" i="62" s="1"/>
  <c r="O51" i="62"/>
  <c r="J49" i="62"/>
  <c r="K49" i="62"/>
  <c r="L49" i="62"/>
  <c r="M49" i="62"/>
  <c r="N49" i="62"/>
  <c r="J47" i="62"/>
  <c r="K47" i="62"/>
  <c r="L47" i="62"/>
  <c r="M47" i="62"/>
  <c r="N47" i="62"/>
  <c r="R47" i="62" s="1"/>
  <c r="O47" i="62"/>
  <c r="J44" i="62"/>
  <c r="K44" i="62"/>
  <c r="L44" i="62"/>
  <c r="M44" i="62"/>
  <c r="N44" i="62"/>
  <c r="O44" i="62"/>
  <c r="J38" i="62"/>
  <c r="K38" i="62"/>
  <c r="L38" i="62"/>
  <c r="M38" i="62"/>
  <c r="N38" i="62"/>
  <c r="R38" i="62" s="1"/>
  <c r="O38" i="62"/>
  <c r="J32" i="62"/>
  <c r="K32" i="62"/>
  <c r="L32" i="62"/>
  <c r="M32" i="62"/>
  <c r="N32" i="62"/>
  <c r="J27" i="62"/>
  <c r="K27" i="62"/>
  <c r="L27" i="62"/>
  <c r="M27" i="62"/>
  <c r="N27" i="62"/>
  <c r="R27" i="62" s="1"/>
  <c r="J25" i="62"/>
  <c r="K25" i="62"/>
  <c r="L25" i="62"/>
  <c r="M25" i="62"/>
  <c r="N25" i="62"/>
  <c r="R25" i="62" s="1"/>
  <c r="O25" i="62"/>
  <c r="J23" i="62"/>
  <c r="K23" i="62"/>
  <c r="L23" i="62"/>
  <c r="M23" i="62"/>
  <c r="N23" i="62"/>
  <c r="O23" i="62"/>
  <c r="J21" i="62"/>
  <c r="K21" i="62"/>
  <c r="L21" i="62"/>
  <c r="M21" i="62"/>
  <c r="N21" i="62"/>
  <c r="R21" i="62" s="1"/>
  <c r="O21" i="62"/>
  <c r="O19" i="62"/>
  <c r="J19" i="62"/>
  <c r="K19" i="62"/>
  <c r="L19" i="62"/>
  <c r="M19" i="62"/>
  <c r="N19" i="62"/>
  <c r="R19" i="62" s="1"/>
  <c r="J17" i="62"/>
  <c r="K17" i="62"/>
  <c r="L17" i="62"/>
  <c r="M17" i="62"/>
  <c r="N17" i="62"/>
  <c r="R17" i="62" s="1"/>
  <c r="O17" i="62"/>
  <c r="J12" i="62"/>
  <c r="K12" i="62"/>
  <c r="L12" i="62"/>
  <c r="M12" i="62"/>
  <c r="N12" i="62"/>
  <c r="O12" i="62"/>
  <c r="R12" i="62" l="1"/>
  <c r="R23" i="62"/>
  <c r="R44" i="62"/>
  <c r="M47" i="63"/>
  <c r="M48" i="63"/>
  <c r="M49" i="63"/>
  <c r="M15" i="63"/>
  <c r="M16" i="63"/>
  <c r="M17" i="63"/>
  <c r="M9" i="63"/>
  <c r="M10" i="63"/>
  <c r="M11" i="63"/>
  <c r="M12" i="63"/>
  <c r="R70" i="59" l="1"/>
  <c r="R71" i="59"/>
  <c r="R72" i="59"/>
  <c r="J39" i="59"/>
  <c r="K39" i="59"/>
  <c r="L39" i="59"/>
  <c r="M39" i="59"/>
  <c r="N39" i="59"/>
  <c r="O39" i="59"/>
  <c r="P39" i="59"/>
  <c r="Q39" i="59"/>
  <c r="R49" i="59"/>
  <c r="R50" i="59"/>
  <c r="R51" i="59"/>
  <c r="R52" i="59"/>
  <c r="J56" i="62" l="1"/>
  <c r="J57" i="62" s="1"/>
  <c r="K56" i="62"/>
  <c r="L56" i="62"/>
  <c r="M56" i="62"/>
  <c r="M57" i="62" s="1"/>
  <c r="N56" i="62"/>
  <c r="O56" i="62"/>
  <c r="K57" i="62"/>
  <c r="L57" i="62"/>
  <c r="N57" i="62" l="1"/>
  <c r="R56" i="62"/>
  <c r="L50" i="63"/>
  <c r="K50" i="63"/>
  <c r="J50" i="63"/>
  <c r="I50" i="63"/>
  <c r="G50" i="63"/>
  <c r="F50" i="63"/>
  <c r="H49" i="63"/>
  <c r="H48" i="63"/>
  <c r="H47" i="63"/>
  <c r="M46" i="63"/>
  <c r="H46" i="63"/>
  <c r="L45" i="63"/>
  <c r="K45" i="63"/>
  <c r="J45" i="63"/>
  <c r="I45" i="63"/>
  <c r="G45" i="63"/>
  <c r="G51" i="63" s="1"/>
  <c r="F45" i="63"/>
  <c r="M44" i="63"/>
  <c r="M45" i="63" s="1"/>
  <c r="H44" i="63"/>
  <c r="H45" i="63" s="1"/>
  <c r="L43" i="63"/>
  <c r="K43" i="63"/>
  <c r="J43" i="63"/>
  <c r="I43" i="63"/>
  <c r="G43" i="63"/>
  <c r="F43" i="63"/>
  <c r="M42" i="63"/>
  <c r="H42" i="63"/>
  <c r="M41" i="63"/>
  <c r="M43" i="63" s="1"/>
  <c r="H41" i="63"/>
  <c r="L40" i="63"/>
  <c r="K40" i="63"/>
  <c r="J40" i="63"/>
  <c r="I40" i="63"/>
  <c r="G40" i="63"/>
  <c r="F40" i="63"/>
  <c r="M39" i="63"/>
  <c r="H39" i="63"/>
  <c r="M38" i="63"/>
  <c r="H38" i="63"/>
  <c r="M37" i="63"/>
  <c r="H37" i="63"/>
  <c r="M36" i="63"/>
  <c r="H36" i="63"/>
  <c r="M35" i="63"/>
  <c r="H35" i="63"/>
  <c r="L34" i="63"/>
  <c r="K34" i="63"/>
  <c r="J34" i="63"/>
  <c r="I34" i="63"/>
  <c r="G34" i="63"/>
  <c r="F34" i="63"/>
  <c r="M33" i="63"/>
  <c r="H33" i="63"/>
  <c r="M32" i="63"/>
  <c r="H32" i="63"/>
  <c r="M31" i="63"/>
  <c r="H31" i="63"/>
  <c r="M30" i="63"/>
  <c r="H30" i="63"/>
  <c r="M29" i="63"/>
  <c r="H29" i="63"/>
  <c r="L28" i="63"/>
  <c r="K28" i="63"/>
  <c r="J28" i="63"/>
  <c r="I28" i="63"/>
  <c r="G28" i="63"/>
  <c r="F28" i="63"/>
  <c r="M27" i="63"/>
  <c r="H27" i="63"/>
  <c r="M26" i="63"/>
  <c r="H26" i="63"/>
  <c r="M25" i="63"/>
  <c r="H25" i="63"/>
  <c r="I24" i="63"/>
  <c r="G24" i="63"/>
  <c r="F24" i="63"/>
  <c r="M23" i="63"/>
  <c r="M24" i="63" s="1"/>
  <c r="H23" i="63"/>
  <c r="H24" i="63" s="1"/>
  <c r="L22" i="63"/>
  <c r="K22" i="63"/>
  <c r="J22" i="63"/>
  <c r="I22" i="63"/>
  <c r="G22" i="63"/>
  <c r="F22" i="63"/>
  <c r="M21" i="63"/>
  <c r="M22" i="63" s="1"/>
  <c r="H21" i="63"/>
  <c r="H22" i="63" s="1"/>
  <c r="L20" i="63"/>
  <c r="K20" i="63"/>
  <c r="J20" i="63"/>
  <c r="I20" i="63"/>
  <c r="G20" i="63"/>
  <c r="F20" i="63"/>
  <c r="M19" i="63"/>
  <c r="M20" i="63" s="1"/>
  <c r="H19" i="63"/>
  <c r="H20" i="63" s="1"/>
  <c r="L18" i="63"/>
  <c r="K18" i="63"/>
  <c r="J18" i="63"/>
  <c r="I18" i="63"/>
  <c r="G18" i="63"/>
  <c r="F18" i="63"/>
  <c r="H17" i="63"/>
  <c r="H16" i="63"/>
  <c r="H15" i="63"/>
  <c r="M14" i="63"/>
  <c r="H14" i="63"/>
  <c r="L13" i="63"/>
  <c r="K13" i="63"/>
  <c r="J13" i="63"/>
  <c r="J51" i="63" s="1"/>
  <c r="I13" i="63"/>
  <c r="G13" i="63"/>
  <c r="F13" i="63"/>
  <c r="H12" i="63"/>
  <c r="H11" i="63"/>
  <c r="H10" i="63"/>
  <c r="H9" i="63"/>
  <c r="M8" i="63"/>
  <c r="H8" i="63"/>
  <c r="I56" i="62"/>
  <c r="Q56" i="62" s="1"/>
  <c r="G56" i="62"/>
  <c r="F56" i="62"/>
  <c r="H55" i="62"/>
  <c r="H54" i="62"/>
  <c r="H53" i="62"/>
  <c r="P52" i="62"/>
  <c r="H52" i="62"/>
  <c r="I51" i="62"/>
  <c r="Q51" i="62" s="1"/>
  <c r="G51" i="62"/>
  <c r="F51" i="62"/>
  <c r="P50" i="62"/>
  <c r="P51" i="62" s="1"/>
  <c r="H50" i="62"/>
  <c r="H51" i="62" s="1"/>
  <c r="O49" i="62"/>
  <c r="R49" i="62" s="1"/>
  <c r="I49" i="62"/>
  <c r="Q49" i="62" s="1"/>
  <c r="G49" i="62"/>
  <c r="F49" i="62"/>
  <c r="P48" i="62"/>
  <c r="P49" i="62" s="1"/>
  <c r="H48" i="62"/>
  <c r="H49" i="62" s="1"/>
  <c r="I47" i="62"/>
  <c r="Q47" i="62" s="1"/>
  <c r="G47" i="62"/>
  <c r="F47" i="62"/>
  <c r="P46" i="62"/>
  <c r="H46" i="62"/>
  <c r="P45" i="62"/>
  <c r="H45" i="62"/>
  <c r="I44" i="62"/>
  <c r="Q44" i="62" s="1"/>
  <c r="G44" i="62"/>
  <c r="F44" i="62"/>
  <c r="P43" i="62"/>
  <c r="H43" i="62"/>
  <c r="P42" i="62"/>
  <c r="H42" i="62"/>
  <c r="P41" i="62"/>
  <c r="H41" i="62"/>
  <c r="P40" i="62"/>
  <c r="H40" i="62"/>
  <c r="P39" i="62"/>
  <c r="H39" i="62"/>
  <c r="I38" i="62"/>
  <c r="Q38" i="62" s="1"/>
  <c r="G38" i="62"/>
  <c r="F38" i="62"/>
  <c r="P37" i="62"/>
  <c r="H37" i="62"/>
  <c r="P36" i="62"/>
  <c r="H36" i="62"/>
  <c r="P35" i="62"/>
  <c r="H35" i="62"/>
  <c r="P34" i="62"/>
  <c r="H34" i="62"/>
  <c r="P33" i="62"/>
  <c r="H33" i="62"/>
  <c r="O32" i="62"/>
  <c r="I32" i="62"/>
  <c r="Q32" i="62" s="1"/>
  <c r="G32" i="62"/>
  <c r="F32" i="62"/>
  <c r="P31" i="62"/>
  <c r="H31" i="62"/>
  <c r="P30" i="62"/>
  <c r="H30" i="62"/>
  <c r="P29" i="62"/>
  <c r="H29" i="62"/>
  <c r="P28" i="62"/>
  <c r="H28" i="62"/>
  <c r="I27" i="62"/>
  <c r="Q27" i="62" s="1"/>
  <c r="G27" i="62"/>
  <c r="F27" i="62"/>
  <c r="P26" i="62"/>
  <c r="P27" i="62" s="1"/>
  <c r="H26" i="62"/>
  <c r="H27" i="62" s="1"/>
  <c r="I25" i="62"/>
  <c r="Q25" i="62" s="1"/>
  <c r="G25" i="62"/>
  <c r="F25" i="62"/>
  <c r="P24" i="62"/>
  <c r="P25" i="62" s="1"/>
  <c r="H24" i="62"/>
  <c r="H25" i="62" s="1"/>
  <c r="I23" i="62"/>
  <c r="Q23" i="62" s="1"/>
  <c r="G23" i="62"/>
  <c r="F23" i="62"/>
  <c r="P22" i="62"/>
  <c r="H22" i="62"/>
  <c r="I21" i="62"/>
  <c r="Q21" i="62" s="1"/>
  <c r="G21" i="62"/>
  <c r="F21" i="62"/>
  <c r="P20" i="62"/>
  <c r="P21" i="62" s="1"/>
  <c r="H20" i="62"/>
  <c r="H21" i="62" s="1"/>
  <c r="I19" i="62"/>
  <c r="Q19" i="62" s="1"/>
  <c r="G19" i="62"/>
  <c r="F19" i="62"/>
  <c r="P18" i="62"/>
  <c r="P19" i="62" s="1"/>
  <c r="H18" i="62"/>
  <c r="H19" i="62" s="1"/>
  <c r="I17" i="62"/>
  <c r="Q17" i="62" s="1"/>
  <c r="G17" i="62"/>
  <c r="F17" i="62"/>
  <c r="H16" i="62"/>
  <c r="P15" i="62"/>
  <c r="H15" i="62"/>
  <c r="P14" i="62"/>
  <c r="H14" i="62"/>
  <c r="P13" i="62"/>
  <c r="H13" i="62"/>
  <c r="I12" i="62"/>
  <c r="Q12" i="62" s="1"/>
  <c r="G12" i="62"/>
  <c r="F12" i="62"/>
  <c r="P11" i="62"/>
  <c r="H11" i="62"/>
  <c r="H10" i="62"/>
  <c r="P9" i="62"/>
  <c r="H9" i="62"/>
  <c r="P8" i="62"/>
  <c r="H8" i="62"/>
  <c r="P7" i="62"/>
  <c r="H7" i="62"/>
  <c r="H16" i="61"/>
  <c r="O60" i="61"/>
  <c r="N60" i="61"/>
  <c r="M60" i="61"/>
  <c r="L60" i="61"/>
  <c r="K60" i="61"/>
  <c r="J60" i="61"/>
  <c r="I60" i="61"/>
  <c r="G60" i="61"/>
  <c r="F60" i="61"/>
  <c r="H59" i="61"/>
  <c r="H58" i="61"/>
  <c r="H57" i="61"/>
  <c r="P56" i="61"/>
  <c r="H56" i="61"/>
  <c r="O55" i="61"/>
  <c r="N55" i="61"/>
  <c r="M55" i="61"/>
  <c r="L55" i="61"/>
  <c r="K55" i="61"/>
  <c r="J55" i="61"/>
  <c r="I55" i="61"/>
  <c r="G55" i="61"/>
  <c r="F55" i="61"/>
  <c r="P54" i="61"/>
  <c r="P55" i="61" s="1"/>
  <c r="H54" i="61"/>
  <c r="H55" i="61" s="1"/>
  <c r="O53" i="61"/>
  <c r="N53" i="61"/>
  <c r="M53" i="61"/>
  <c r="L53" i="61"/>
  <c r="K53" i="61"/>
  <c r="J53" i="61"/>
  <c r="I53" i="61"/>
  <c r="G53" i="61"/>
  <c r="F53" i="61"/>
  <c r="P52" i="61"/>
  <c r="P53" i="61" s="1"/>
  <c r="H52" i="61"/>
  <c r="H53" i="61" s="1"/>
  <c r="O51" i="61"/>
  <c r="N51" i="61"/>
  <c r="M51" i="61"/>
  <c r="L51" i="61"/>
  <c r="K51" i="61"/>
  <c r="J51" i="61"/>
  <c r="I51" i="61"/>
  <c r="G51" i="61"/>
  <c r="F51" i="61"/>
  <c r="P50" i="61"/>
  <c r="H50" i="61"/>
  <c r="P49" i="61"/>
  <c r="H49" i="61"/>
  <c r="O48" i="61"/>
  <c r="N48" i="61"/>
  <c r="M48" i="61"/>
  <c r="L48" i="61"/>
  <c r="K48" i="61"/>
  <c r="J48" i="61"/>
  <c r="I48" i="61"/>
  <c r="G48" i="61"/>
  <c r="F48" i="61"/>
  <c r="P47" i="61"/>
  <c r="H47" i="61"/>
  <c r="P46" i="61"/>
  <c r="H46" i="61"/>
  <c r="P45" i="61"/>
  <c r="H45" i="61"/>
  <c r="P44" i="61"/>
  <c r="H44" i="61"/>
  <c r="P43" i="61"/>
  <c r="H43" i="61"/>
  <c r="O42" i="61"/>
  <c r="N42" i="61"/>
  <c r="M42" i="61"/>
  <c r="L42" i="61"/>
  <c r="K42" i="61"/>
  <c r="J42" i="61"/>
  <c r="I42" i="61"/>
  <c r="G42" i="61"/>
  <c r="F42" i="61"/>
  <c r="P41" i="61"/>
  <c r="H41" i="61"/>
  <c r="P40" i="61"/>
  <c r="H40" i="61"/>
  <c r="P39" i="61"/>
  <c r="H39" i="61"/>
  <c r="P38" i="61"/>
  <c r="H38" i="61"/>
  <c r="P37" i="61"/>
  <c r="H37" i="61"/>
  <c r="O36" i="61"/>
  <c r="N36" i="61"/>
  <c r="M36" i="61"/>
  <c r="L36" i="61"/>
  <c r="K36" i="61"/>
  <c r="J36" i="61"/>
  <c r="I36" i="61"/>
  <c r="G36" i="61"/>
  <c r="F36" i="61"/>
  <c r="P35" i="61"/>
  <c r="H35" i="61"/>
  <c r="P34" i="61"/>
  <c r="H34" i="61"/>
  <c r="P33" i="61"/>
  <c r="H33" i="61"/>
  <c r="P32" i="61"/>
  <c r="H32" i="61"/>
  <c r="P31" i="61"/>
  <c r="H31" i="61"/>
  <c r="I30" i="61"/>
  <c r="G30" i="61"/>
  <c r="F30" i="61"/>
  <c r="P29" i="61"/>
  <c r="P30" i="61" s="1"/>
  <c r="H29" i="61"/>
  <c r="H30" i="61" s="1"/>
  <c r="O28" i="61"/>
  <c r="N28" i="61"/>
  <c r="M28" i="61"/>
  <c r="L28" i="61"/>
  <c r="K28" i="61"/>
  <c r="J28" i="61"/>
  <c r="I28" i="61"/>
  <c r="G28" i="61"/>
  <c r="F28" i="61"/>
  <c r="P27" i="61"/>
  <c r="P28" i="61" s="1"/>
  <c r="H27" i="61"/>
  <c r="H28" i="61" s="1"/>
  <c r="O26" i="61"/>
  <c r="N26" i="61"/>
  <c r="M26" i="61"/>
  <c r="L26" i="61"/>
  <c r="K26" i="61"/>
  <c r="J26" i="61"/>
  <c r="I26" i="61"/>
  <c r="G26" i="61"/>
  <c r="F26" i="61"/>
  <c r="P25" i="61"/>
  <c r="H25" i="61"/>
  <c r="P24" i="61"/>
  <c r="H24" i="61"/>
  <c r="O23" i="61"/>
  <c r="N23" i="61"/>
  <c r="M23" i="61"/>
  <c r="L23" i="61"/>
  <c r="K23" i="61"/>
  <c r="J23" i="61"/>
  <c r="I23" i="61"/>
  <c r="G23" i="61"/>
  <c r="F23" i="61"/>
  <c r="P22" i="61"/>
  <c r="P23" i="61" s="1"/>
  <c r="H22" i="61"/>
  <c r="H23" i="61" s="1"/>
  <c r="O21" i="61"/>
  <c r="N21" i="61"/>
  <c r="M21" i="61"/>
  <c r="L21" i="61"/>
  <c r="K21" i="61"/>
  <c r="J21" i="61"/>
  <c r="I21" i="61"/>
  <c r="G21" i="61"/>
  <c r="F21" i="61"/>
  <c r="P20" i="61"/>
  <c r="P21" i="61" s="1"/>
  <c r="H20" i="61"/>
  <c r="H21" i="61" s="1"/>
  <c r="O19" i="61"/>
  <c r="N19" i="61"/>
  <c r="M19" i="61"/>
  <c r="L19" i="61"/>
  <c r="K19" i="61"/>
  <c r="J19" i="61"/>
  <c r="I19" i="61"/>
  <c r="G19" i="61"/>
  <c r="P18" i="61"/>
  <c r="P19" i="61" s="1"/>
  <c r="H18" i="61"/>
  <c r="H19" i="61" s="1"/>
  <c r="O17" i="61"/>
  <c r="N17" i="61"/>
  <c r="M17" i="61"/>
  <c r="L17" i="61"/>
  <c r="K17" i="61"/>
  <c r="J17" i="61"/>
  <c r="I17" i="61"/>
  <c r="G17" i="61"/>
  <c r="F17" i="61"/>
  <c r="P15" i="61"/>
  <c r="H15" i="61"/>
  <c r="P14" i="61"/>
  <c r="H14" i="61"/>
  <c r="P13" i="61"/>
  <c r="H13" i="61"/>
  <c r="O12" i="61"/>
  <c r="N12" i="61"/>
  <c r="M12" i="61"/>
  <c r="L12" i="61"/>
  <c r="K12" i="61"/>
  <c r="J12" i="61"/>
  <c r="I12" i="61"/>
  <c r="G12" i="61"/>
  <c r="F12" i="61"/>
  <c r="P11" i="61"/>
  <c r="H11" i="61"/>
  <c r="H10" i="61"/>
  <c r="P9" i="61"/>
  <c r="H9" i="61"/>
  <c r="P8" i="61"/>
  <c r="H8" i="61"/>
  <c r="P7" i="61"/>
  <c r="H7" i="61"/>
  <c r="H10" i="59"/>
  <c r="H11" i="59"/>
  <c r="R16" i="59"/>
  <c r="H16" i="59"/>
  <c r="J73" i="59"/>
  <c r="K73" i="59"/>
  <c r="L73" i="59"/>
  <c r="M73" i="59"/>
  <c r="N73" i="59"/>
  <c r="O73" i="59"/>
  <c r="P73" i="59"/>
  <c r="Q73" i="59"/>
  <c r="J68" i="59"/>
  <c r="K68" i="59"/>
  <c r="L68" i="59"/>
  <c r="M68" i="59"/>
  <c r="N68" i="59"/>
  <c r="O68" i="59"/>
  <c r="P68" i="59"/>
  <c r="Q68" i="59"/>
  <c r="I68" i="59"/>
  <c r="J66" i="59"/>
  <c r="K66" i="59"/>
  <c r="L66" i="59"/>
  <c r="M66" i="59"/>
  <c r="N66" i="59"/>
  <c r="O66" i="59"/>
  <c r="P66" i="59"/>
  <c r="Q66" i="59"/>
  <c r="J64" i="59"/>
  <c r="K64" i="59"/>
  <c r="L64" i="59"/>
  <c r="M64" i="59"/>
  <c r="N64" i="59"/>
  <c r="O64" i="59"/>
  <c r="P64" i="59"/>
  <c r="Q64" i="59"/>
  <c r="J59" i="59"/>
  <c r="K59" i="59"/>
  <c r="L59" i="59"/>
  <c r="M59" i="59"/>
  <c r="N59" i="59"/>
  <c r="O59" i="59"/>
  <c r="P59" i="59"/>
  <c r="Q59" i="59"/>
  <c r="J53" i="59"/>
  <c r="K53" i="59"/>
  <c r="L53" i="59"/>
  <c r="M53" i="59"/>
  <c r="N53" i="59"/>
  <c r="O53" i="59"/>
  <c r="P53" i="59"/>
  <c r="Q53" i="59"/>
  <c r="J47" i="59"/>
  <c r="K47" i="59"/>
  <c r="L47" i="59"/>
  <c r="M47" i="59"/>
  <c r="N47" i="59"/>
  <c r="O47" i="59"/>
  <c r="P47" i="59"/>
  <c r="Q47" i="59"/>
  <c r="J37" i="59"/>
  <c r="K37" i="59"/>
  <c r="L37" i="59"/>
  <c r="M37" i="59"/>
  <c r="N37" i="59"/>
  <c r="O37" i="59"/>
  <c r="P37" i="59"/>
  <c r="Q37" i="59"/>
  <c r="J35" i="59"/>
  <c r="K35" i="59"/>
  <c r="L35" i="59"/>
  <c r="M35" i="59"/>
  <c r="N35" i="59"/>
  <c r="O35" i="59"/>
  <c r="P35" i="59"/>
  <c r="Q35" i="59"/>
  <c r="J32" i="59"/>
  <c r="K32" i="59"/>
  <c r="L32" i="59"/>
  <c r="M32" i="59"/>
  <c r="N32" i="59"/>
  <c r="O32" i="59"/>
  <c r="P32" i="59"/>
  <c r="Q32" i="59"/>
  <c r="J30" i="59"/>
  <c r="K30" i="59"/>
  <c r="L30" i="59"/>
  <c r="M30" i="59"/>
  <c r="N30" i="59"/>
  <c r="O30" i="59"/>
  <c r="P30" i="59"/>
  <c r="Q30" i="59"/>
  <c r="J28" i="59"/>
  <c r="K28" i="59"/>
  <c r="L28" i="59"/>
  <c r="M28" i="59"/>
  <c r="N28" i="59"/>
  <c r="O28" i="59"/>
  <c r="P28" i="59"/>
  <c r="Q28" i="59"/>
  <c r="J26" i="59"/>
  <c r="K26" i="59"/>
  <c r="L26" i="59"/>
  <c r="M26" i="59"/>
  <c r="N26" i="59"/>
  <c r="O26" i="59"/>
  <c r="P26" i="59"/>
  <c r="Q26" i="59"/>
  <c r="J21" i="59"/>
  <c r="K21" i="59"/>
  <c r="L21" i="59"/>
  <c r="M21" i="59"/>
  <c r="N21" i="59"/>
  <c r="O21" i="59"/>
  <c r="P21" i="59"/>
  <c r="Q21" i="59"/>
  <c r="J18" i="59"/>
  <c r="K18" i="59"/>
  <c r="L18" i="59"/>
  <c r="M18" i="59"/>
  <c r="N18" i="59"/>
  <c r="O18" i="59"/>
  <c r="P18" i="59"/>
  <c r="Q18" i="59"/>
  <c r="J12" i="59"/>
  <c r="J74" i="59" s="1"/>
  <c r="K12" i="59"/>
  <c r="K74" i="59" s="1"/>
  <c r="L12" i="59"/>
  <c r="M12" i="59"/>
  <c r="N12" i="59"/>
  <c r="N74" i="59" s="1"/>
  <c r="O12" i="59"/>
  <c r="O74" i="59" s="1"/>
  <c r="P12" i="59"/>
  <c r="Q12" i="59"/>
  <c r="G68" i="59"/>
  <c r="F68" i="59"/>
  <c r="H70" i="59"/>
  <c r="H71" i="59"/>
  <c r="H72" i="59"/>
  <c r="I73" i="60"/>
  <c r="G73" i="60"/>
  <c r="F73" i="60"/>
  <c r="Q72" i="60"/>
  <c r="H72" i="60"/>
  <c r="Q71" i="60"/>
  <c r="H71" i="60"/>
  <c r="Q70" i="60"/>
  <c r="H70" i="60"/>
  <c r="I69" i="60"/>
  <c r="G69" i="60"/>
  <c r="F69" i="60"/>
  <c r="Q68" i="60"/>
  <c r="H68" i="60"/>
  <c r="Q67" i="60"/>
  <c r="H67" i="60"/>
  <c r="Q66" i="60"/>
  <c r="H66" i="60"/>
  <c r="I65" i="60"/>
  <c r="G65" i="60"/>
  <c r="F65" i="60"/>
  <c r="Q64" i="60"/>
  <c r="Q65" i="60" s="1"/>
  <c r="H64" i="60"/>
  <c r="H65" i="60" s="1"/>
  <c r="I63" i="60"/>
  <c r="G63" i="60"/>
  <c r="F63" i="60"/>
  <c r="Q62" i="60"/>
  <c r="H62" i="60"/>
  <c r="Q61" i="60"/>
  <c r="H61" i="60"/>
  <c r="Q60" i="60"/>
  <c r="H60" i="60"/>
  <c r="Q59" i="60"/>
  <c r="H59" i="60"/>
  <c r="I58" i="60"/>
  <c r="G58" i="60"/>
  <c r="F58" i="60"/>
  <c r="Q57" i="60"/>
  <c r="H57" i="60"/>
  <c r="Q56" i="60"/>
  <c r="H56" i="60"/>
  <c r="Q55" i="60"/>
  <c r="H55" i="60"/>
  <c r="Q54" i="60"/>
  <c r="H54" i="60"/>
  <c r="Q53" i="60"/>
  <c r="H53" i="60"/>
  <c r="I52" i="60"/>
  <c r="G52" i="60"/>
  <c r="F52" i="60"/>
  <c r="Q51" i="60"/>
  <c r="H51" i="60"/>
  <c r="Q50" i="60"/>
  <c r="H50" i="60"/>
  <c r="Q49" i="60"/>
  <c r="H49" i="60"/>
  <c r="Q48" i="60"/>
  <c r="H48" i="60"/>
  <c r="Q47" i="60"/>
  <c r="H47" i="60"/>
  <c r="I46" i="60"/>
  <c r="G46" i="60"/>
  <c r="F46" i="60"/>
  <c r="Q45" i="60"/>
  <c r="H45" i="60"/>
  <c r="Q44" i="60"/>
  <c r="H44" i="60"/>
  <c r="Q43" i="60"/>
  <c r="H43" i="60"/>
  <c r="Q42" i="60"/>
  <c r="H42" i="60"/>
  <c r="Q41" i="60"/>
  <c r="H41" i="60"/>
  <c r="Q40" i="60"/>
  <c r="H40" i="60"/>
  <c r="Q39" i="60"/>
  <c r="H39" i="60"/>
  <c r="I38" i="60"/>
  <c r="G38" i="60"/>
  <c r="F38" i="60"/>
  <c r="Q37" i="60"/>
  <c r="Q38" i="60" s="1"/>
  <c r="H37" i="60"/>
  <c r="H38" i="60" s="1"/>
  <c r="I36" i="60"/>
  <c r="G36" i="60"/>
  <c r="F36" i="60"/>
  <c r="Q35" i="60"/>
  <c r="Q36" i="60" s="1"/>
  <c r="H35" i="60"/>
  <c r="H36" i="60" s="1"/>
  <c r="I34" i="60"/>
  <c r="G34" i="60"/>
  <c r="F34" i="60"/>
  <c r="Q33" i="60"/>
  <c r="H33" i="60"/>
  <c r="Q32" i="60"/>
  <c r="H32" i="60"/>
  <c r="I31" i="60"/>
  <c r="G31" i="60"/>
  <c r="F31" i="60"/>
  <c r="Q30" i="60"/>
  <c r="Q31" i="60" s="1"/>
  <c r="H30" i="60"/>
  <c r="H31" i="60" s="1"/>
  <c r="I29" i="60"/>
  <c r="G29" i="60"/>
  <c r="F29" i="60"/>
  <c r="Q28" i="60"/>
  <c r="Q29" i="60" s="1"/>
  <c r="H28" i="60"/>
  <c r="H29" i="60" s="1"/>
  <c r="I27" i="60"/>
  <c r="G27" i="60"/>
  <c r="Q26" i="60"/>
  <c r="Q27" i="60" s="1"/>
  <c r="H26" i="60"/>
  <c r="H27" i="60" s="1"/>
  <c r="I25" i="60"/>
  <c r="G25" i="60"/>
  <c r="F25" i="60"/>
  <c r="Q24" i="60"/>
  <c r="H24" i="60"/>
  <c r="Q23" i="60"/>
  <c r="H23" i="60"/>
  <c r="Q22" i="60"/>
  <c r="H22" i="60"/>
  <c r="Q21" i="60"/>
  <c r="H21" i="60"/>
  <c r="I20" i="60"/>
  <c r="G20" i="60"/>
  <c r="F20" i="60"/>
  <c r="Q19" i="60"/>
  <c r="H19" i="60"/>
  <c r="Q18" i="60"/>
  <c r="Q20" i="60" s="1"/>
  <c r="H18" i="60"/>
  <c r="I17" i="60"/>
  <c r="G17" i="60"/>
  <c r="F17" i="60"/>
  <c r="Q16" i="60"/>
  <c r="H16" i="60"/>
  <c r="Q15" i="60"/>
  <c r="H15" i="60"/>
  <c r="Q14" i="60"/>
  <c r="H14" i="60"/>
  <c r="Q13" i="60"/>
  <c r="H13" i="60"/>
  <c r="I12" i="60"/>
  <c r="G12" i="60"/>
  <c r="F12" i="60"/>
  <c r="Q11" i="60"/>
  <c r="H11" i="60"/>
  <c r="Q10" i="60"/>
  <c r="H10" i="60"/>
  <c r="Q9" i="60"/>
  <c r="H9" i="60"/>
  <c r="Q8" i="60"/>
  <c r="H8" i="60"/>
  <c r="R69" i="59"/>
  <c r="R67" i="59"/>
  <c r="R68" i="59" s="1"/>
  <c r="R65" i="59"/>
  <c r="R61" i="59"/>
  <c r="R62" i="59"/>
  <c r="R63" i="59"/>
  <c r="R60" i="59"/>
  <c r="R55" i="59"/>
  <c r="R56" i="59"/>
  <c r="R57" i="59"/>
  <c r="R58" i="59"/>
  <c r="R54" i="59"/>
  <c r="R48" i="59"/>
  <c r="R41" i="59"/>
  <c r="R42" i="59"/>
  <c r="R43" i="59"/>
  <c r="R44" i="59"/>
  <c r="R45" i="59"/>
  <c r="R46" i="59"/>
  <c r="R40" i="59"/>
  <c r="R38" i="59"/>
  <c r="R36" i="59"/>
  <c r="R34" i="59"/>
  <c r="R33" i="59"/>
  <c r="R31" i="59"/>
  <c r="R29" i="59"/>
  <c r="R27" i="59"/>
  <c r="R23" i="59"/>
  <c r="R24" i="59"/>
  <c r="R25" i="59"/>
  <c r="R22" i="59"/>
  <c r="R20" i="59"/>
  <c r="R19" i="59"/>
  <c r="R14" i="59"/>
  <c r="R15" i="59"/>
  <c r="R17" i="59"/>
  <c r="R13" i="59"/>
  <c r="R8" i="59"/>
  <c r="R9" i="59"/>
  <c r="R11" i="59"/>
  <c r="R7" i="59"/>
  <c r="K51" i="63" l="1"/>
  <c r="O57" i="62"/>
  <c r="R32" i="62"/>
  <c r="F51" i="63"/>
  <c r="P74" i="59"/>
  <c r="I51" i="63"/>
  <c r="R57" i="62"/>
  <c r="H20" i="60"/>
  <c r="Q46" i="60"/>
  <c r="H52" i="60"/>
  <c r="H12" i="60"/>
  <c r="H69" i="60"/>
  <c r="L74" i="59"/>
  <c r="Q74" i="59"/>
  <c r="M74" i="59"/>
  <c r="T74" i="59" s="1"/>
  <c r="O61" i="61"/>
  <c r="N61" i="61"/>
  <c r="L61" i="61"/>
  <c r="R61" i="61" s="1"/>
  <c r="K61" i="61"/>
  <c r="I61" i="61"/>
  <c r="Q61" i="61" s="1"/>
  <c r="Q73" i="60"/>
  <c r="Q58" i="60"/>
  <c r="Q34" i="60"/>
  <c r="Q25" i="60"/>
  <c r="Q17" i="60"/>
  <c r="Q12" i="60"/>
  <c r="P44" i="62"/>
  <c r="P38" i="62"/>
  <c r="P32" i="62"/>
  <c r="M61" i="61"/>
  <c r="J61" i="61"/>
  <c r="L51" i="63"/>
  <c r="M40" i="63"/>
  <c r="M34" i="63"/>
  <c r="I57" i="62"/>
  <c r="Q57" i="62" s="1"/>
  <c r="G57" i="62"/>
  <c r="F57" i="62"/>
  <c r="F61" i="61"/>
  <c r="G61" i="61"/>
  <c r="H18" i="63"/>
  <c r="M13" i="63"/>
  <c r="M18" i="63"/>
  <c r="M28" i="63"/>
  <c r="M50" i="63"/>
  <c r="H43" i="63"/>
  <c r="H50" i="63"/>
  <c r="H34" i="63"/>
  <c r="H28" i="63"/>
  <c r="H13" i="63"/>
  <c r="H40" i="63"/>
  <c r="P47" i="62"/>
  <c r="P23" i="62"/>
  <c r="H23" i="62"/>
  <c r="H17" i="62"/>
  <c r="H32" i="62"/>
  <c r="H44" i="62"/>
  <c r="P12" i="62"/>
  <c r="H56" i="62"/>
  <c r="P17" i="62"/>
  <c r="H47" i="62"/>
  <c r="P56" i="62"/>
  <c r="H12" i="62"/>
  <c r="H38" i="62"/>
  <c r="P36" i="61"/>
  <c r="H48" i="61"/>
  <c r="P17" i="61"/>
  <c r="P60" i="61"/>
  <c r="P26" i="61"/>
  <c r="H51" i="61"/>
  <c r="P12" i="61"/>
  <c r="H36" i="61"/>
  <c r="P42" i="61"/>
  <c r="H42" i="61"/>
  <c r="P48" i="61"/>
  <c r="H12" i="61"/>
  <c r="H17" i="61"/>
  <c r="H26" i="61"/>
  <c r="P51" i="61"/>
  <c r="H60" i="61"/>
  <c r="Q52" i="60"/>
  <c r="Q63" i="60"/>
  <c r="H73" i="60"/>
  <c r="H17" i="60"/>
  <c r="H25" i="60"/>
  <c r="H34" i="60"/>
  <c r="H46" i="60"/>
  <c r="H58" i="60"/>
  <c r="H63" i="60"/>
  <c r="Q69" i="60"/>
  <c r="I74" i="60"/>
  <c r="R74" i="60" s="1"/>
  <c r="R75" i="60" s="1"/>
  <c r="F74" i="60"/>
  <c r="G74" i="60"/>
  <c r="I73" i="59"/>
  <c r="G73" i="59"/>
  <c r="F73" i="59"/>
  <c r="R73" i="59"/>
  <c r="H69" i="59"/>
  <c r="H73" i="59" s="1"/>
  <c r="H67" i="59"/>
  <c r="H68" i="59" s="1"/>
  <c r="I66" i="59"/>
  <c r="G66" i="59"/>
  <c r="F66" i="59"/>
  <c r="R66" i="59"/>
  <c r="H65" i="59"/>
  <c r="H66" i="59" s="1"/>
  <c r="I64" i="59"/>
  <c r="G64" i="59"/>
  <c r="F64" i="59"/>
  <c r="H63" i="59"/>
  <c r="H62" i="59"/>
  <c r="H61" i="59"/>
  <c r="H60" i="59"/>
  <c r="I59" i="59"/>
  <c r="G59" i="59"/>
  <c r="F59" i="59"/>
  <c r="H58" i="59"/>
  <c r="H57" i="59"/>
  <c r="H56" i="59"/>
  <c r="H55" i="59"/>
  <c r="R59" i="59"/>
  <c r="H54" i="59"/>
  <c r="I53" i="59"/>
  <c r="G53" i="59"/>
  <c r="F53" i="59"/>
  <c r="H52" i="59"/>
  <c r="H51" i="59"/>
  <c r="H50" i="59"/>
  <c r="H49" i="59"/>
  <c r="R53" i="59"/>
  <c r="H48" i="59"/>
  <c r="I47" i="59"/>
  <c r="G47" i="59"/>
  <c r="F47" i="59"/>
  <c r="H46" i="59"/>
  <c r="H45" i="59"/>
  <c r="H44" i="59"/>
  <c r="H43" i="59"/>
  <c r="H42" i="59"/>
  <c r="H41" i="59"/>
  <c r="R47" i="59"/>
  <c r="H40" i="59"/>
  <c r="I39" i="59"/>
  <c r="G39" i="59"/>
  <c r="F39" i="59"/>
  <c r="R39" i="59"/>
  <c r="H38" i="59"/>
  <c r="H39" i="59" s="1"/>
  <c r="I37" i="59"/>
  <c r="G37" i="59"/>
  <c r="F37" i="59"/>
  <c r="R37" i="59"/>
  <c r="H36" i="59"/>
  <c r="H37" i="59" s="1"/>
  <c r="I35" i="59"/>
  <c r="G35" i="59"/>
  <c r="F35" i="59"/>
  <c r="H34" i="59"/>
  <c r="R35" i="59"/>
  <c r="H33" i="59"/>
  <c r="R32" i="59"/>
  <c r="I32" i="59"/>
  <c r="G32" i="59"/>
  <c r="F32" i="59"/>
  <c r="H31" i="59"/>
  <c r="H32" i="59" s="1"/>
  <c r="R30" i="59"/>
  <c r="I30" i="59"/>
  <c r="G30" i="59"/>
  <c r="F30" i="59"/>
  <c r="H29" i="59"/>
  <c r="H30" i="59" s="1"/>
  <c r="I28" i="59"/>
  <c r="G28" i="59"/>
  <c r="R28" i="59"/>
  <c r="H27" i="59"/>
  <c r="H28" i="59" s="1"/>
  <c r="I26" i="59"/>
  <c r="G26" i="59"/>
  <c r="F26" i="59"/>
  <c r="H25" i="59"/>
  <c r="H24" i="59"/>
  <c r="H23" i="59"/>
  <c r="R26" i="59"/>
  <c r="H22" i="59"/>
  <c r="I21" i="59"/>
  <c r="G21" i="59"/>
  <c r="F21" i="59"/>
  <c r="H20" i="59"/>
  <c r="R21" i="59"/>
  <c r="H19" i="59"/>
  <c r="I18" i="59"/>
  <c r="G18" i="59"/>
  <c r="F18" i="59"/>
  <c r="H17" i="59"/>
  <c r="H15" i="59"/>
  <c r="H14" i="59"/>
  <c r="R18" i="59"/>
  <c r="H13" i="59"/>
  <c r="I12" i="59"/>
  <c r="G12" i="59"/>
  <c r="F12" i="59"/>
  <c r="H9" i="59"/>
  <c r="H8" i="59"/>
  <c r="H7" i="59"/>
  <c r="H61" i="61" l="1"/>
  <c r="H51" i="63"/>
  <c r="H21" i="59"/>
  <c r="H74" i="60"/>
  <c r="Q74" i="60"/>
  <c r="P57" i="62"/>
  <c r="M51" i="63"/>
  <c r="H57" i="62"/>
  <c r="P61" i="61"/>
  <c r="H18" i="59"/>
  <c r="H53" i="59"/>
  <c r="H12" i="59"/>
  <c r="H35" i="59"/>
  <c r="H64" i="59"/>
  <c r="H26" i="59"/>
  <c r="H47" i="59"/>
  <c r="H59" i="59"/>
  <c r="G74" i="59"/>
  <c r="F74" i="59"/>
  <c r="I74" i="59"/>
  <c r="S74" i="59" s="1"/>
  <c r="R64" i="59"/>
  <c r="R12" i="59"/>
  <c r="H74" i="59" l="1"/>
  <c r="R74" i="59"/>
  <c r="G74" i="20"/>
  <c r="F74" i="20"/>
  <c r="H72" i="20"/>
  <c r="H71" i="20"/>
  <c r="H70" i="20"/>
  <c r="H68" i="20"/>
  <c r="H69" i="20" s="1"/>
  <c r="H67" i="20"/>
  <c r="H66" i="20"/>
  <c r="H64" i="20"/>
  <c r="H65" i="20" s="1"/>
  <c r="H62" i="20"/>
  <c r="H61" i="20"/>
  <c r="H60" i="20"/>
  <c r="H59" i="20"/>
  <c r="H57" i="20"/>
  <c r="H56" i="20"/>
  <c r="H55" i="20"/>
  <c r="H54" i="20"/>
  <c r="H53" i="20"/>
  <c r="H58" i="20" s="1"/>
  <c r="H51" i="20"/>
  <c r="H50" i="20"/>
  <c r="H49" i="20"/>
  <c r="H48" i="20"/>
  <c r="H52" i="20" s="1"/>
  <c r="H47" i="20"/>
  <c r="H45" i="20"/>
  <c r="H44" i="20"/>
  <c r="H43" i="20"/>
  <c r="H42" i="20"/>
  <c r="H41" i="20"/>
  <c r="H40" i="20"/>
  <c r="H39" i="20"/>
  <c r="H46" i="20" s="1"/>
  <c r="H37" i="20"/>
  <c r="H38" i="20" s="1"/>
  <c r="H35" i="20"/>
  <c r="H36" i="20" s="1"/>
  <c r="H33" i="20"/>
  <c r="H32" i="20"/>
  <c r="H30" i="20"/>
  <c r="H31" i="20" s="1"/>
  <c r="H28" i="20"/>
  <c r="H29" i="20" s="1"/>
  <c r="H26" i="20"/>
  <c r="H27" i="20" s="1"/>
  <c r="H24" i="20"/>
  <c r="H23" i="20"/>
  <c r="H22" i="20"/>
  <c r="H21" i="20"/>
  <c r="H19" i="20"/>
  <c r="H20" i="20" s="1"/>
  <c r="H18" i="20"/>
  <c r="H16" i="20"/>
  <c r="H15" i="20"/>
  <c r="H14" i="20"/>
  <c r="H13" i="20"/>
  <c r="H11" i="20"/>
  <c r="H10" i="20"/>
  <c r="H9" i="20"/>
  <c r="H8" i="20"/>
  <c r="H63" i="20" l="1"/>
  <c r="H25" i="20"/>
  <c r="H12" i="20"/>
  <c r="H17" i="20"/>
  <c r="H74" i="20" s="1"/>
  <c r="H34" i="20"/>
  <c r="H73" i="20"/>
</calcChain>
</file>

<file path=xl/comments1.xml><?xml version="1.0" encoding="utf-8"?>
<comments xmlns="http://schemas.openxmlformats.org/spreadsheetml/2006/main">
  <authors>
    <author>Thai Thi My Sa</author>
  </authors>
  <commentList>
    <comment ref="M76" authorId="0" shapeId="0">
      <text>
        <r>
          <rPr>
            <b/>
            <sz val="12"/>
            <color indexed="81"/>
            <rFont val="Times New Roman"/>
            <family val="1"/>
          </rPr>
          <t>484 - 14 SV không đủ điều kiện học liên thông = 470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6" authorId="0" shapeId="0">
      <text>
        <r>
          <rPr>
            <b/>
            <sz val="12"/>
            <color indexed="81"/>
            <rFont val="Times New Roman"/>
            <family val="1"/>
          </rPr>
          <t>987 - 4 Bảo lưu - 7 TMD - 10 KXD = 966</t>
        </r>
      </text>
    </comment>
  </commentList>
</comments>
</file>

<file path=xl/comments2.xml><?xml version="1.0" encoding="utf-8"?>
<comments xmlns="http://schemas.openxmlformats.org/spreadsheetml/2006/main">
  <authors>
    <author>Thai Thi My Sa</author>
  </authors>
  <commentList>
    <comment ref="B18" authorId="0" shapeId="0">
      <text>
        <r>
          <rPr>
            <b/>
            <sz val="9"/>
            <color indexed="81"/>
            <rFont val="Tahoma"/>
            <family val="2"/>
          </rPr>
          <t>T3 không tính vào tuyển sinh năm 2020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<sst xmlns="http://schemas.openxmlformats.org/spreadsheetml/2006/main" count="1920" uniqueCount="303">
  <si>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</si>
  <si>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</si>
  <si>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</si>
  <si>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</si>
  <si>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THÀNH PHỐ HỒ CHÍ MINH</t>
  </si>
  <si>
    <t>TỔNG HỢP NGÀNH NGHỀ ĐÀO TẠO THEO NHÓM MÃ NGÀNH CẤP III
THÔNG TƯ 26/2020 CỦA BỘ LAO ĐỘNG - THƯƠNG BINH VÀ XÃ HỘI</t>
  </si>
  <si>
    <t>TT</t>
  </si>
  <si>
    <t>TÊN NGÀNH CẤP IV</t>
  </si>
  <si>
    <t>MÃ NGÀNH/NGHỀ CẤP IV</t>
  </si>
  <si>
    <t>TÊN NGÀNH CẤP III</t>
  </si>
  <si>
    <t>Chỉ tiêu tuyển sinh 2021</t>
  </si>
  <si>
    <t>TỔNG CỘNG CHỈ TIÊU 2021</t>
  </si>
  <si>
    <t>Trung cấp</t>
  </si>
  <si>
    <t>Cao đẳng</t>
  </si>
  <si>
    <t>Công nghệ kỹ thuật cơ khí</t>
  </si>
  <si>
    <t>Công nghệ kỹ thuật nhiệt</t>
  </si>
  <si>
    <t>Công nghệ chế tạo máy</t>
  </si>
  <si>
    <t>Công nghệ ô tô</t>
  </si>
  <si>
    <t>1. CHỈ TIÊU TỔNG CỘNG CỦA NHÓM</t>
  </si>
  <si>
    <t>Công nghệ kỹ thuật điện, điện tử</t>
  </si>
  <si>
    <t>Công nghệ kỹ thuật điện, điện tử và viễn thông</t>
  </si>
  <si>
    <t>Công nghệ kỹ thuật điều khiển và tự động hóa</t>
  </si>
  <si>
    <t>Công nghệ kỹ thuật điều khiển tự động</t>
  </si>
  <si>
    <t>Công nghệ kỹ thuật điện tử, truyền thông</t>
  </si>
  <si>
    <t>2. CHỈ TIÊU TỔNG CỘNG CỦA NHÓM</t>
  </si>
  <si>
    <t>Quản trị lữ hành</t>
  </si>
  <si>
    <t>Du lịch</t>
  </si>
  <si>
    <t>Quản trị du lịch MICE</t>
  </si>
  <si>
    <t>3. CHỈ TIÊU TỔNG CỘNG CỦA NHÓM</t>
  </si>
  <si>
    <t>Quản trị khách sạn</t>
  </si>
  <si>
    <t>Khách sạn, nhà hàng</t>
  </si>
  <si>
    <t>Quản trị nhà hàng</t>
  </si>
  <si>
    <t>Nghiệp vụ nhà hàng</t>
  </si>
  <si>
    <t>Kỹ thuật làm bánh</t>
  </si>
  <si>
    <t>4. CHỈ TIÊU TỔNG CỘNG CỦA NHÓM</t>
  </si>
  <si>
    <t>Quản lý xây dựng</t>
  </si>
  <si>
    <t>5. CHỈ TIÊU TỔNG CỘNG CỦA NHÓM</t>
  </si>
  <si>
    <t>Kỹ thuật xây dựng</t>
  </si>
  <si>
    <t>Xây dựng</t>
  </si>
  <si>
    <t>6. CHỈ TIÊU TỔNG CỘNG CỦA NHÓM</t>
  </si>
  <si>
    <t>Kế toán doanh nghiệp</t>
  </si>
  <si>
    <t>Kế toán - Kiểm toán</t>
  </si>
  <si>
    <t>7. CHỈ TIÊU TỔNG CỘNG CỦA NHÓM</t>
  </si>
  <si>
    <t>Logistics</t>
  </si>
  <si>
    <t>Kinh doanh</t>
  </si>
  <si>
    <t>Thương mại điện tử</t>
  </si>
  <si>
    <t>8. CHỈ TIÊU TỔNG CỘNG CỦA NHÓM</t>
  </si>
  <si>
    <t>Quản trị doanh nghiệp vừa và nhỏ</t>
  </si>
  <si>
    <t>Quản trị - Quản lý</t>
  </si>
  <si>
    <t>9. CHỈ TIÊU TỔNG CỘNG CỦA NHÓM</t>
  </si>
  <si>
    <t>Tài chính doanh nghiệp</t>
  </si>
  <si>
    <t>Tài chính - Ngân hàng - Bảo hiểm</t>
  </si>
  <si>
    <t>10. CHỈ TIÊU TỔNG CỘNG CỦA NHÓM</t>
  </si>
  <si>
    <t>Chế tạo khuôn mẫu</t>
  </si>
  <si>
    <t>Kỹ thuật cơ khí và cơ kỹ thuật</t>
  </si>
  <si>
    <t>Lắp đặt thiết bị lạnh</t>
  </si>
  <si>
    <t>Cắt gọt kim loại</t>
  </si>
  <si>
    <t>Sửa chữa máy tàu thủy</t>
  </si>
  <si>
    <t>Sửa chữa máy nâng chuyển</t>
  </si>
  <si>
    <t>Bảo trì hệ thống thiết bị công nghiệp</t>
  </si>
  <si>
    <t>Cơ khí chế tạo</t>
  </si>
  <si>
    <t>11. CHỈ TIÊU TỔNG CỘNG CỦA NHÓM</t>
  </si>
  <si>
    <t>Kỹ thuật máy lạnh và điều hòa không khí</t>
  </si>
  <si>
    <t>Kỹ thuật điện, điện tử và viễn thông</t>
  </si>
  <si>
    <t>Điện tử công nghiệp</t>
  </si>
  <si>
    <t>Điện công nghiệp</t>
  </si>
  <si>
    <t>Vận hành, sửa chữa thiết bị lạnh</t>
  </si>
  <si>
    <t>Cơ điện tử</t>
  </si>
  <si>
    <t>12. CHỈ TIÊU TỔNG CỘNG CỦA NHÓM</t>
  </si>
  <si>
    <t>Tin học ứng dụng</t>
  </si>
  <si>
    <t>Công nghệ thông tin</t>
  </si>
  <si>
    <t xml:space="preserve">Lập trình máy tính  </t>
  </si>
  <si>
    <t>Quản trị mạng máy tính</t>
  </si>
  <si>
    <t>Thiết kế trang Web</t>
  </si>
  <si>
    <t>An ninh mạng</t>
  </si>
  <si>
    <t>13. CHỈ TIÊU TỔNG CỘNG CỦA NHÓM</t>
  </si>
  <si>
    <t>Truyền thông mạng máy tính</t>
  </si>
  <si>
    <t>Máy tính</t>
  </si>
  <si>
    <t>Công nghệ kỹ thuật  máy tính</t>
  </si>
  <si>
    <t>Công nghệ kỹ thuật phần cứng máy tính</t>
  </si>
  <si>
    <t>Đồ họa đa phương tiện</t>
  </si>
  <si>
    <t>14. CHỈ TIÊU TỔNG CỘNG CỦA NHÓM</t>
  </si>
  <si>
    <t>Thiết kế đồ họa</t>
  </si>
  <si>
    <t>Mỹ thuật ứng dụng</t>
  </si>
  <si>
    <t>15. CHỈ TIÊU TỔNG CỘNG CỦA NHÓM</t>
  </si>
  <si>
    <t>Tiếng Anh</t>
  </si>
  <si>
    <t>Ngôn ngữ, văn học và văn hóa nước ngoài</t>
  </si>
  <si>
    <t>Tiếng Hàn quốc</t>
  </si>
  <si>
    <t>Tiếng Nhật</t>
  </si>
  <si>
    <t>16. CHỈ TIÊU TỔNG CỘNG CỦA NHÓM</t>
  </si>
  <si>
    <t>Công nghệ may</t>
  </si>
  <si>
    <t>Sản xuất, chế biến sợi, vải, giày, da</t>
  </si>
  <si>
    <t>May thời trang</t>
  </si>
  <si>
    <t>Công nghệ may Veston</t>
  </si>
  <si>
    <t>17. CHỈ TIÊU TỔNG CỘNG CỦA NHÓM</t>
  </si>
  <si>
    <t>TỔNG CỘNG</t>
  </si>
  <si>
    <t>45 ngành</t>
  </si>
  <si>
    <t>45  ngành</t>
  </si>
  <si>
    <t>49 ngành</t>
  </si>
  <si>
    <t>TỔNG</t>
  </si>
  <si>
    <t xml:space="preserve"> </t>
  </si>
  <si>
    <t>Tuyển sinh 2020</t>
  </si>
  <si>
    <t>T2</t>
  </si>
  <si>
    <t>T3</t>
  </si>
  <si>
    <t>T4</t>
  </si>
  <si>
    <t>T5</t>
  </si>
  <si>
    <t>C1</t>
  </si>
  <si>
    <t>C2</t>
  </si>
  <si>
    <t>C3</t>
  </si>
  <si>
    <t>C5</t>
  </si>
  <si>
    <t>C6</t>
  </si>
  <si>
    <t>43 ngành</t>
  </si>
  <si>
    <t>43  ngành</t>
  </si>
  <si>
    <t>Công nghệ may và thời trang</t>
  </si>
  <si>
    <t>Công nghệ kỹ thuật điện tử - viễn thông</t>
  </si>
  <si>
    <t>Công nghệ chế tạo dụng cụ</t>
  </si>
  <si>
    <t>50 ngành</t>
  </si>
  <si>
    <t>C7</t>
  </si>
  <si>
    <t>Chỉ tiêu tuyển sinh 2020</t>
  </si>
  <si>
    <t>TỔNG CỘNG CHỈ TIÊU 2020</t>
  </si>
  <si>
    <t>Chỉ tiêu tuyển sinh 2019</t>
  </si>
  <si>
    <t>TỔNG CỘNG CHỈ TIÊU 2019</t>
  </si>
  <si>
    <t>C4</t>
  </si>
  <si>
    <t>Tuyển sinh 2019</t>
  </si>
  <si>
    <t>Kỹ thuật mạng ngoại vi và thiết bị đầu cuối</t>
  </si>
  <si>
    <t>39 ngành</t>
  </si>
  <si>
    <t>34 ngành</t>
  </si>
  <si>
    <t>34  ngành</t>
  </si>
  <si>
    <t>Tuyển sinh 2018</t>
  </si>
  <si>
    <t>Chỉ tiêu tuyển sinh 2018</t>
  </si>
  <si>
    <t>36 ngành</t>
  </si>
  <si>
    <t>32 ngành</t>
  </si>
  <si>
    <t>31  ngành</t>
  </si>
  <si>
    <t>Chỉ tiêu tuyển sinh 2017</t>
  </si>
  <si>
    <t>TỔNG CỘNG CHỈ TIÊU 2017</t>
  </si>
  <si>
    <t>Tuyển sinh 2017</t>
  </si>
  <si>
    <t>26 ngành</t>
  </si>
  <si>
    <t>26  ngành</t>
  </si>
  <si>
    <t>T6</t>
  </si>
  <si>
    <t>T7</t>
  </si>
  <si>
    <t>Trung cấp: 1381</t>
  </si>
  <si>
    <t>Cao đẳng: 3516</t>
  </si>
  <si>
    <t>Trung cấp: 1884</t>
  </si>
  <si>
    <t>Cao đẳng: 3890</t>
  </si>
  <si>
    <t>Cao đẳng: 4135</t>
  </si>
  <si>
    <t>NĂM 2014</t>
  </si>
  <si>
    <t>NĂM 2015</t>
  </si>
  <si>
    <t>NĂM 2016</t>
  </si>
  <si>
    <t>Tuyển sinh</t>
  </si>
  <si>
    <t>Chỉ tiêu</t>
  </si>
  <si>
    <t>GCN</t>
  </si>
  <si>
    <t xml:space="preserve"> NĂM 2017
18/11/21</t>
  </si>
  <si>
    <t xml:space="preserve"> NĂM 2018
18/11/21</t>
  </si>
  <si>
    <t xml:space="preserve"> NĂM 2019
18/11/21</t>
  </si>
  <si>
    <t>NĂM 2020
18/11/21</t>
  </si>
  <si>
    <t>STT</t>
  </si>
  <si>
    <t>Ngành</t>
  </si>
  <si>
    <t>Năm 2020</t>
  </si>
  <si>
    <t>Năm 2017</t>
  </si>
  <si>
    <t>Năm 2018</t>
  </si>
  <si>
    <t>Năm 2019</t>
  </si>
  <si>
    <t>Chỉ tiêu Cao đẳng</t>
  </si>
  <si>
    <t>Chỉ tiêu Trung cấp</t>
  </si>
  <si>
    <t>Tổng cộng</t>
  </si>
  <si>
    <t>TS Cao đẳng</t>
  </si>
  <si>
    <t>TS Trung cấp</t>
  </si>
  <si>
    <t>Công nghệ Ô tô</t>
  </si>
  <si>
    <t>Công nghệ kỹ thuật Điện – Điện tử</t>
  </si>
  <si>
    <t>Công nghệ kỹ thuật Cơ khí</t>
  </si>
  <si>
    <t>Chưa cập nhật lại số liệu</t>
  </si>
  <si>
    <t>TC</t>
  </si>
  <si>
    <t>CĐ</t>
  </si>
  <si>
    <t>NĂM 2021
25/12/21</t>
  </si>
  <si>
    <t>C2: QĐ 142/QĐ-LTT-ĐT ngày 31/01/2019 v/v sinh viên trúng tuyển nhập học liên thông cao đẳng hệ chính quy khoá 2018 - đợt A
      QĐ 208A/QĐ-LTT-ĐT ngày 07/3/2019 v/v sinh viên trúng tuyển nhập học liên thông cao đẳng hệ chính quy khoá 2018 - đợt B</t>
  </si>
  <si>
    <t>C1: QĐ 1316/QĐ-LTT-ĐT ngày 30/11/2018 v/v sinh viên trúng tuyển nhập học cao đẳng hệ chính quy khoá 2018</t>
  </si>
  <si>
    <t>T5: QĐ 1085/QĐ-LTT-ĐT ngày 08/10/2018 v/v học sinh trúng tuyển nhập học trung cấp hệ chính quy khoá 2018 (khoá đào tạo cho Tổng Công ty Điện lực Tp.HCM)</t>
  </si>
  <si>
    <t>T6: QĐ 1085/QĐ-LTT-ĐT ngày 08/10/2018 v/v học sinh trúng tuyển nhập học trung cấp hệ chính quy khoá 2018 (khoá đào tạo cho Tổng Công ty Điện lực Tp.HCM)</t>
  </si>
  <si>
    <t>T7: QĐ 1085/QĐ-LTT-ĐT ngày 08/10/2018 v/v học sinh trúng tuyển nhập học trung cấp hệ chính quy khoá 2018 (khoá đào tạo cho Tổng Công ty Điện lực Tp.HCM)</t>
  </si>
  <si>
    <t>Trung cấp: 2312</t>
  </si>
  <si>
    <t>Cao đẳng: 3065</t>
  </si>
  <si>
    <t>T2: QĐ số 1315/QĐ-LTT-ĐT ngày 30/11/2018 v/v học sinh trúng tuyển nhập học trung cấp hệ chính quy khoá 2018</t>
  </si>
  <si>
    <t>T4: QĐ số 1315/QĐ-LTT-ĐT ngày 30/11/2018 v/v học sinh trúng tuyển nhập học trung cấp hệ chính quy khoá 2018</t>
  </si>
  <si>
    <t>NGƯỜI LẬP BIỂU</t>
  </si>
  <si>
    <t xml:space="preserve"> TRƯỞNG PHÒNG TUYỂN SINH ĐÀO TẠO</t>
  </si>
  <si>
    <t>Thành phố Hồ Chí Minh, ngày 30 tháng 12 năm 2021</t>
  </si>
  <si>
    <t>Thái Thị My Sa</t>
  </si>
  <si>
    <t>Hồ Văn Sĩ</t>
  </si>
  <si>
    <t>TỔNG CỘNG
CHỈ TIÊU 2018</t>
  </si>
  <si>
    <t>THỐNG KÊ TUYỂN SINH NĂM 2018</t>
  </si>
  <si>
    <t>THỐNG KÊ TUYỂN SINH NĂM 2019</t>
  </si>
  <si>
    <t>TRƯỜNG CAO ĐẲNG LÝ TỰ TRỌNG THÀNH PHỐ HỒ CHÍ MINH</t>
  </si>
  <si>
    <t>ỦY BAN NHÂN DÂN THÀNH PHỐ HỒ CHÍ MINH</t>
  </si>
  <si>
    <t>T2: QĐ 1151/QĐ-LTT-ĐT ngày 03/10/2019 v/v học sinh trúng tuyển nhập học trung cấp hệ chính quy khoá 2019</t>
  </si>
  <si>
    <t>T4: QĐ 1151/QĐ-LTT-ĐT ngày 03/10/2019 v/v học sinh trúng tuyển nhập học trung cấp hệ chính quy khoá 2019</t>
  </si>
  <si>
    <t>T5: QĐ 1151/QĐ-LTT-ĐT ngày 03/10/2019 v/v học sinh trúng tuyển nhập học trung cấp hệ chính quy khoá 2019</t>
  </si>
  <si>
    <t>C1: QĐ 1222/QĐ-LTT-ĐT ngày 14/10/2019 v/v sinh viên trúng tuyển nhập học cao đẳng hệ chính quy khoá 2019</t>
  </si>
  <si>
    <t>C3: QĐ 1222/QĐ-LTT-ĐT ngày 14/10/2019 v/v sinh viên trúng tuyển nhập học cao đẳng hệ chính quy khoá 2019</t>
  </si>
  <si>
    <r>
      <t xml:space="preserve">C2: QĐ 1222/QĐ-LTT-ĐT ngày 14/10/2019 v/v sinh viên trúng tuyển nhập học cao đẳng hệ chính quy khoá 2019
    </t>
    </r>
    <r>
      <rPr>
        <sz val="12"/>
        <color rgb="FFFF0000"/>
        <rFont val="Times New Roman"/>
        <family val="1"/>
      </rPr>
      <t xml:space="preserve">   </t>
    </r>
    <r>
      <rPr>
        <sz val="12"/>
        <rFont val="Times New Roman"/>
        <family val="1"/>
      </rPr>
      <t>QĐ 394/QĐ-LTT-ĐT ngày 11/5/2020 v/v sinh viên trúng tuyển nhập học liên thông cao đẳng, hệ chính quy khoá 2019 - đợt B</t>
    </r>
  </si>
  <si>
    <t>C4: QĐ 1313/QĐ-LTT-ĐT ngày 28/10/2019 v/v sinh viên trúng tuyển nhập học nghề công nghệ ô tô trình độ cao đẳng, cấp độ quốc tế theo bộ chương trình chuyển giao từ Công hoà Liên bang Đức</t>
  </si>
  <si>
    <t xml:space="preserve">  </t>
  </si>
  <si>
    <t>T5: QĐ 188/QĐ-LTT-ĐT ngày 08/3/2021 v/v sinh viên trúng tuyển nhập học trung cấp hệ 01 năm khoá 2020</t>
  </si>
  <si>
    <t>T2: QĐ 1205/QĐ-LTT-ĐT ngày 23/10/2020 v/v sinh viên trúng tuyển nhập học cao đẳng khoá 2020</t>
  </si>
  <si>
    <t>T4: QĐ 1205/QĐ-LTT-ĐT ngày 23/10/2020 v/v sinh viên trúng tuyển nhập học cao đẳng khoá 2020</t>
  </si>
  <si>
    <t>C1: QĐ 1205/QĐ-LTT-ĐT ngày 23/10/2020 v/v sinh viên trúng tuyển nhập học cao đẳng khoá 2020</t>
  </si>
  <si>
    <t>C3: QĐ 1205/QĐ-LTT-ĐT ngày 23/10/2020 v/v sinh viên trúng tuyển nhập học cao đẳng khoá 2020</t>
  </si>
  <si>
    <t>C5: QĐ 1205/QĐ-LTT-ĐT ngày 23/10/2020 v/v sinh viên trúng tuyển nhập học cao đẳng khoá 2020</t>
  </si>
  <si>
    <t>C6: QĐ 1205/QĐ-LTT-ĐT ngày 23/10/2020 v/v sinh viên trúng tuyển nhập học cao đẳng khoá 2020</t>
  </si>
  <si>
    <t>C2: QĐ 1390/QĐ-LTT-ĐT ngày 25/11/2020 v/v sinh viên trúng tuyển nhập học cao đẳng liên thông khoá 2020</t>
  </si>
  <si>
    <t>T3: QĐ 1652/QĐ-LTT-ĐT ngày 21/12/2020 v/v sinh viên trúng tuyển nhập học trung cấp 20T3 (TN THCS học tiếp lên trình độ trung cấp)</t>
  </si>
  <si>
    <t>Trung cấp: 3263</t>
  </si>
  <si>
    <t xml:space="preserve">   </t>
  </si>
  <si>
    <t>THỐNG KÊ TUYỂN SINH NĂM 2020</t>
  </si>
  <si>
    <t>Trung cấp: 2579 (Trừ T3)</t>
  </si>
  <si>
    <t>Tuyển sinh 2021</t>
  </si>
  <si>
    <t>Tiếng Hàn Quốc</t>
  </si>
  <si>
    <t>T2: QĐ 1269/QĐ-LTT-ĐT ngày 11/11/2021 v/v sinh viên trúng tuyển nhập học cao đẳng, trung cấp khoá 2021</t>
  </si>
  <si>
    <t>T4: QĐ 1269/QĐ-LTT-ĐT ngày 11/11/2021 v/v sinh viên trúng tuyển nhập học cao đẳng, trung cấp khoá 2021</t>
  </si>
  <si>
    <t>C1: QĐ 1269/QĐ-LTT-ĐT ngày 11/11/2021 v/v sinh viên trúng tuyển nhập học cao đẳng, trung cấp khoá 2021</t>
  </si>
  <si>
    <t>C3: QĐ 1269/QĐ-LTT-ĐT ngày 11/11/2021 v/v sinh viên trúng tuyển nhập học cao đẳng, trung cấp khoá 2021</t>
  </si>
  <si>
    <t>C5: QĐ 1269/QĐ-LTT-ĐT ngày 11/11/2021 v/v sinh viên trúng tuyển nhập học cao đẳng, trung cấp khoá 2021</t>
  </si>
  <si>
    <t>C6: QĐ 1269/QĐ-LTT-ĐT ngày 11/11/2021 v/v sinh viên trúng tuyển nhập học cao đẳng, trung cấp khoá 2021</t>
  </si>
  <si>
    <t>C7: QĐ 1271/QĐ-LTT-ĐT ngày 11/11/2021 v/v sinh viên trúng tuyển nhập học Cao đẳng Liên kết Quốc tế khoá 2021 (21C7)</t>
  </si>
  <si>
    <t>C2: QĐ 24/QĐ-LTT-ĐT ngày 25/01/2022 v/v sinh viên trúng tuyển nhập học cao đẳng liên thông khoá 2021 - đợt A</t>
  </si>
  <si>
    <t>Trung cấp: 2042</t>
  </si>
  <si>
    <t>Thành phố Hồ Chí Minh, ngày 14 tháng 02 năm 2022</t>
  </si>
  <si>
    <t>46 ngành</t>
  </si>
  <si>
    <t>46  ngành</t>
  </si>
  <si>
    <t>Chỉ tiêu tuyển sinh 2022</t>
  </si>
  <si>
    <t>TỔNG CỘNG CHỈ TIÊU 2022</t>
  </si>
  <si>
    <t>Tuyển sinh 2022</t>
  </si>
  <si>
    <t>Chỉ tiêu tuyển sinh 2015</t>
  </si>
  <si>
    <t>Công nghệ sinh học</t>
  </si>
  <si>
    <t>Sinh học ứng dụng</t>
  </si>
  <si>
    <t>TỔNG CỘNG CHỈ TIÊU 2015</t>
  </si>
  <si>
    <t>14 ngành</t>
  </si>
  <si>
    <t>Tên ngành</t>
  </si>
  <si>
    <t>Mã ngành nghề</t>
  </si>
  <si>
    <t>Cao đẳng: 2576</t>
  </si>
  <si>
    <t>Thành phố Hồ Chí Minh, ngày 11 tháng 6 năm 2022</t>
  </si>
  <si>
    <t>NĂM 2022
25/12/21</t>
  </si>
  <si>
    <t>Chỉ tiêu theo GCN ĐKHĐGDNN</t>
  </si>
  <si>
    <t>C2B</t>
  </si>
  <si>
    <t>THỐNG KÊ TUYỂN SINH CÁC NĂM</t>
  </si>
  <si>
    <t xml:space="preserve">Trung cấp: 2119 </t>
  </si>
  <si>
    <t>T2: QĐ 719/QĐ-LTT-ĐT ngày 01/11/2022 v/v sinh viên trúng tuyển nhập học cao đẳng, trung cấp khoá 2022</t>
  </si>
  <si>
    <t>T4: QĐ 719/QĐ-LTT-ĐT ngày 01/11/2022 v/v sinh viên trúng tuyển nhập học cao đẳng, trung cấp khoá 2022</t>
  </si>
  <si>
    <t>C1: QĐ 719/QĐ-LTT-ĐT ngày 01/11/2022 v/v sinh viên trúng tuyển nhập học cao đẳng, trung cấp khoá 2022</t>
  </si>
  <si>
    <t>C3: QĐ 719/QĐ-LTT-ĐT ngày 01/11/2022 v/v sinh viên trúng tuyển nhập học cao đẳng, trung cấp khoá 2022</t>
  </si>
  <si>
    <t>C6: QĐ 719/QĐ-LTT-ĐT ngày 01/11/2022 v/v sinh viên trúng tuyển nhập học cao đẳng, trung cấp khoá 2022</t>
  </si>
  <si>
    <t>(10)</t>
  </si>
  <si>
    <t>(7)</t>
  </si>
  <si>
    <t>Cao đẳng: 3730</t>
  </si>
  <si>
    <t>Nguyễn Thành Nam</t>
  </si>
  <si>
    <t>Thành phố Hồ Chí Minh, ngày 14 tháng 02 năm 2023</t>
  </si>
  <si>
    <t>Tên nghề đào tạo</t>
  </si>
  <si>
    <t>Stt</t>
  </si>
  <si>
    <t>Mã nghề</t>
  </si>
  <si>
    <t>Quy mô tuyển sinh/ năm</t>
  </si>
  <si>
    <t>Năm 2021</t>
  </si>
  <si>
    <t>Năm 2022</t>
  </si>
  <si>
    <r>
      <rPr>
        <b/>
        <sz val="10"/>
        <rFont val="Times New Roman"/>
        <family val="1"/>
      </rPr>
      <t>Kết quả tuyển sinh</t>
    </r>
    <r>
      <rPr>
        <i/>
        <sz val="10"/>
        <rFont val="Times New Roman"/>
        <family val="1"/>
      </rPr>
      <t xml:space="preserve"> (ĐVT: người)</t>
    </r>
  </si>
  <si>
    <t>Trình độ đào tạo</t>
  </si>
  <si>
    <t>NGÀNH ĐÀO TẠO</t>
  </si>
  <si>
    <r>
      <t xml:space="preserve">Hệ chất lượng cao </t>
    </r>
    <r>
      <rPr>
        <b/>
        <sz val="14"/>
        <color rgb="FF0070C0"/>
        <rFont val="Times New Roman"/>
        <family val="1"/>
      </rPr>
      <t>*</t>
    </r>
  </si>
  <si>
    <r>
      <t xml:space="preserve">Hệ song hành các tập đoàn </t>
    </r>
    <r>
      <rPr>
        <sz val="14"/>
        <color theme="9" tint="-0.249977111117893"/>
        <rFont val="Times New Roman"/>
        <family val="1"/>
      </rPr>
      <t>*</t>
    </r>
  </si>
  <si>
    <r>
      <t xml:space="preserve">Công nghệ chế tạo máy </t>
    </r>
    <r>
      <rPr>
        <b/>
        <sz val="14"/>
        <color rgb="FF0070C0"/>
        <rFont val="Times New Roman"/>
        <family val="1"/>
      </rPr>
      <t>*</t>
    </r>
  </si>
  <si>
    <r>
      <t xml:space="preserve">Cơ điện tử </t>
    </r>
    <r>
      <rPr>
        <b/>
        <sz val="14"/>
        <color rgb="FF0070C0"/>
        <rFont val="Times New Roman"/>
        <family val="1"/>
      </rPr>
      <t>*</t>
    </r>
  </si>
  <si>
    <r>
      <t>Công nghệ kỹ thuật điện, điện tử</t>
    </r>
    <r>
      <rPr>
        <b/>
        <sz val="14"/>
        <color rgb="FF0070C0"/>
        <rFont val="Times New Roman"/>
        <family val="1"/>
      </rPr>
      <t xml:space="preserve"> *</t>
    </r>
  </si>
  <si>
    <r>
      <t xml:space="preserve">Công nghệ may </t>
    </r>
    <r>
      <rPr>
        <b/>
        <sz val="14"/>
        <color rgb="FF0070C0"/>
        <rFont val="Times New Roman"/>
        <family val="1"/>
      </rPr>
      <t>*</t>
    </r>
  </si>
  <si>
    <r>
      <t xml:space="preserve">Công nghệ kỹ thuật nhiệt </t>
    </r>
    <r>
      <rPr>
        <b/>
        <sz val="14"/>
        <color rgb="FF0070C0"/>
        <rFont val="Times New Roman"/>
        <family val="1"/>
      </rPr>
      <t>*</t>
    </r>
  </si>
  <si>
    <r>
      <t xml:space="preserve">Kế toán doanh nghiệp </t>
    </r>
    <r>
      <rPr>
        <b/>
        <sz val="14"/>
        <color rgb="FF0070C0"/>
        <rFont val="Times New Roman"/>
        <family val="1"/>
      </rPr>
      <t>*</t>
    </r>
  </si>
  <si>
    <r>
      <t xml:space="preserve">Quản trị doanh nghiệp vừa và nhỏ </t>
    </r>
    <r>
      <rPr>
        <b/>
        <sz val="14"/>
        <color rgb="FF0070C0"/>
        <rFont val="Times New Roman"/>
        <family val="1"/>
      </rPr>
      <t>*</t>
    </r>
  </si>
  <si>
    <r>
      <t xml:space="preserve">Công nghệ kỹ thuật cơ khí </t>
    </r>
    <r>
      <rPr>
        <b/>
        <sz val="14"/>
        <color rgb="FF0070C0"/>
        <rFont val="Times New Roman"/>
        <family val="1"/>
      </rPr>
      <t xml:space="preserve">* </t>
    </r>
    <r>
      <rPr>
        <b/>
        <sz val="14"/>
        <color rgb="FFFF0000"/>
        <rFont val="Times New Roman"/>
        <family val="1"/>
      </rPr>
      <t>*</t>
    </r>
  </si>
  <si>
    <r>
      <t xml:space="preserve">Lập trình máy tính  </t>
    </r>
    <r>
      <rPr>
        <b/>
        <sz val="14"/>
        <color rgb="FF0070C0"/>
        <rFont val="Times New Roman"/>
        <family val="1"/>
      </rPr>
      <t xml:space="preserve">* </t>
    </r>
    <r>
      <rPr>
        <sz val="14"/>
        <color rgb="FFFF0000"/>
        <rFont val="Times New Roman"/>
        <family val="1"/>
      </rPr>
      <t>*</t>
    </r>
  </si>
  <si>
    <r>
      <t xml:space="preserve">Quản trị mạng máy tính </t>
    </r>
    <r>
      <rPr>
        <b/>
        <sz val="14"/>
        <color rgb="FF0070C0"/>
        <rFont val="Times New Roman"/>
        <family val="1"/>
      </rPr>
      <t xml:space="preserve">* </t>
    </r>
    <r>
      <rPr>
        <sz val="14"/>
        <color rgb="FFFF0000"/>
        <rFont val="Times New Roman"/>
        <family val="1"/>
      </rPr>
      <t>*</t>
    </r>
  </si>
  <si>
    <r>
      <t xml:space="preserve">Tiếng Anh </t>
    </r>
    <r>
      <rPr>
        <b/>
        <sz val="14"/>
        <color rgb="FF0070C0"/>
        <rFont val="Times New Roman"/>
        <family val="1"/>
      </rPr>
      <t>*</t>
    </r>
    <r>
      <rPr>
        <b/>
        <sz val="14"/>
        <color rgb="FFFF000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*</t>
    </r>
  </si>
  <si>
    <r>
      <t xml:space="preserve">Điện công nghiệp </t>
    </r>
    <r>
      <rPr>
        <b/>
        <sz val="14"/>
        <color rgb="FF0070C0"/>
        <rFont val="Times New Roman"/>
        <family val="1"/>
      </rPr>
      <t xml:space="preserve">* </t>
    </r>
    <r>
      <rPr>
        <b/>
        <sz val="14"/>
        <color rgb="FFFF0000"/>
        <rFont val="Times New Roman"/>
        <family val="1"/>
      </rPr>
      <t xml:space="preserve">* </t>
    </r>
    <r>
      <rPr>
        <b/>
        <sz val="14"/>
        <color theme="9" tint="-0.249977111117893"/>
        <rFont val="Times New Roman"/>
        <family val="1"/>
      </rPr>
      <t>*</t>
    </r>
  </si>
  <si>
    <r>
      <t xml:space="preserve">Công nghệ ô tô </t>
    </r>
    <r>
      <rPr>
        <b/>
        <sz val="14"/>
        <color rgb="FF0070C0"/>
        <rFont val="Times New Roman"/>
        <family val="1"/>
      </rPr>
      <t xml:space="preserve">* </t>
    </r>
    <r>
      <rPr>
        <b/>
        <sz val="14"/>
        <color theme="9" tint="-0.249977111117893"/>
        <rFont val="Times New Roman"/>
        <family val="1"/>
      </rPr>
      <t>*</t>
    </r>
  </si>
  <si>
    <r>
      <t xml:space="preserve">Hệ quốc tế </t>
    </r>
    <r>
      <rPr>
        <b/>
        <sz val="14"/>
        <color rgb="FFFF0000"/>
        <rFont val="Times New Roman"/>
        <family val="1"/>
      </rPr>
      <t>*</t>
    </r>
  </si>
  <si>
    <t>C8</t>
  </si>
  <si>
    <t>Tuyển sinh 2023</t>
  </si>
  <si>
    <t>TỔNG CỘNG CHỈ TIÊU 2023</t>
  </si>
  <si>
    <t>Chỉ tiêu tuyển sinh 2023</t>
  </si>
  <si>
    <t>Truyền thông và mạng máy tính</t>
  </si>
  <si>
    <t>Công nghệ kỹ thuật máy tính</t>
  </si>
  <si>
    <t>x</t>
  </si>
  <si>
    <t>NĂM 2023
20/10/23</t>
  </si>
  <si>
    <t>Lập trình máy tính</t>
  </si>
  <si>
    <t>Cao đẳng: 3142</t>
  </si>
  <si>
    <t>Thành phố Hồ Chí Minh, ngày 20 tháng 12 năm 2023</t>
  </si>
  <si>
    <t>T3 k học</t>
  </si>
  <si>
    <t>T5 k học</t>
  </si>
  <si>
    <t>Trung cấp: 2258</t>
  </si>
  <si>
    <t>Trung cấp: 1848 (trừ T3)</t>
  </si>
  <si>
    <t>C2: QĐ 209/QĐ-LTT-ĐT ngày 21/4/2022 v/v sinh viên trúng tuyển nhập học cao đẳng liên thông khoá 2022 - đợt A</t>
  </si>
  <si>
    <t>C2B: QĐ 723/QĐ-LTT-ĐT ngày 01/11/2022 v/v sinh viên trúng tuyển nhập học cao đẳng liên thông khoá 2022 - đợt B</t>
  </si>
  <si>
    <t>C7: QĐ 721/QĐ-LTT-ĐT ngày 01/11/2022 v/v sinh viên trúng tuyển nhập học Cao đẳng Liên kết Quốc tế khoá 2022 (22C7)</t>
  </si>
  <si>
    <t>T2: QĐ 664/QĐ-LTT-ĐT ngày 24/10/2023 v/v sinh viên trúng tuyển nhập học cao đẳng, trung cấp khoá 2023</t>
  </si>
  <si>
    <t>C2: QĐ 666/QĐ-LTT-ĐT ngày 24/10/2023 v/v sinh viên trúng tuyển nhập học cao đẳng liên thông khoá 2023</t>
  </si>
  <si>
    <t>T4: QĐ 664/QĐ-LTT-ĐT ngày 24/10/2023 v/v sinh viên trúng tuyển nhập học cao đẳng, trung cấp khoá 2023</t>
  </si>
  <si>
    <t>C1: QĐ 664/QĐ-LTT-ĐT ngày 24/10/2023 v/v sinh viên trúng tuyển nhập học cao đẳng, trung cấp khoá 2023</t>
  </si>
  <si>
    <t>C3: QĐ 664/QĐ-LTT-ĐT ngày 24/10/2023 v/v sinh viên trúng tuyển nhập học cao đẳng, trung cấp khoá 2023</t>
  </si>
  <si>
    <t>T5: QĐ 873/QĐ-LTT-ĐT ngày 29/12/2023 v/v sinh viên trúng tuyển nhập học trung cấp hệ 01 năm 6 tháng khóa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</si>
</sst>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2"/>
      <color theme="1"/>
      <name val="Times New Roman"/>
      <charset val="134"/>
    </font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u/>
      <sz val="13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.5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  <font>
      <b/>
      <sz val="12"/>
      <color indexed="81"/>
      <name val="Times New Roman"/>
      <family val="1"/>
    </font>
    <font>
      <b/>
      <sz val="14"/>
      <color rgb="FF7030A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color rgb="FF0070C0"/>
      <name val="Times New Roman"/>
      <family val="1"/>
    </font>
    <font>
      <sz val="14"/>
      <color theme="9" tint="-0.249977111117893"/>
      <name val="Times New Roman"/>
      <family val="1"/>
    </font>
    <font>
      <b/>
      <sz val="14"/>
      <color theme="9" tint="-0.249977111117893"/>
      <name val="Times New Roman"/>
      <family val="1"/>
    </font>
    <font>
      <sz val="14"/>
      <color indexed="8"/>
      <name val="Times New Roman"/>
      <family val="1"/>
    </font>
    <font>
      <sz val="14"/>
      <color rgb="FF0070C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99999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4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5" fillId="2" borderId="0" xfId="0" applyFont="1" applyFill="1" applyAlignment="1"/>
    <xf numFmtId="0" fontId="6" fillId="0" borderId="0" xfId="0" applyFont="1" applyFill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3" fontId="9" fillId="3" borderId="7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justify" vertical="center" wrapText="1"/>
    </xf>
    <xf numFmtId="0" fontId="3" fillId="0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3" borderId="7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5" fillId="2" borderId="7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9" fillId="5" borderId="7" xfId="0" applyNumberFormat="1" applyFont="1" applyFill="1" applyBorder="1" applyAlignment="1">
      <alignment horizontal="center" vertical="center" wrapText="1"/>
    </xf>
    <xf numFmtId="3" fontId="9" fillId="5" borderId="7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" fillId="0" borderId="0" xfId="1"/>
    <xf numFmtId="0" fontId="17" fillId="3" borderId="1" xfId="1" applyFont="1" applyFill="1" applyBorder="1" applyAlignment="1">
      <alignment horizontal="center" vertical="center" wrapText="1"/>
    </xf>
    <xf numFmtId="0" fontId="1" fillId="0" borderId="1" xfId="1" applyBorder="1"/>
    <xf numFmtId="0" fontId="1" fillId="0" borderId="1" xfId="1" applyFill="1" applyBorder="1"/>
    <xf numFmtId="0" fontId="17" fillId="2" borderId="1" xfId="1" applyFont="1" applyFill="1" applyBorder="1" applyAlignment="1">
      <alignment horizontal="center" vertical="center" wrapText="1"/>
    </xf>
    <xf numFmtId="0" fontId="1" fillId="0" borderId="0" xfId="1" applyFill="1"/>
    <xf numFmtId="0" fontId="18" fillId="3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18" fillId="3" borderId="1" xfId="1" applyNumberFormat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0" fontId="18" fillId="0" borderId="0" xfId="1" applyFont="1"/>
    <xf numFmtId="0" fontId="18" fillId="0" borderId="1" xfId="1" applyFont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justify" vertical="center" wrapText="1"/>
    </xf>
    <xf numFmtId="0" fontId="1" fillId="2" borderId="0" xfId="1" applyFill="1"/>
    <xf numFmtId="0" fontId="18" fillId="0" borderId="1" xfId="1" applyFont="1" applyBorder="1" applyAlignment="1">
      <alignment horizontal="justify" vertical="center" wrapText="1"/>
    </xf>
    <xf numFmtId="0" fontId="17" fillId="0" borderId="1" xfId="1" applyNumberFormat="1" applyFont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justify" vertical="center" wrapText="1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8" fillId="0" borderId="0" xfId="0" applyFont="1" applyFill="1" applyAlignment="1"/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justify" vertical="center" wrapText="1"/>
    </xf>
    <xf numFmtId="0" fontId="2" fillId="0" borderId="0" xfId="0" applyFont="1" applyFill="1"/>
    <xf numFmtId="0" fontId="20" fillId="2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6" fillId="3" borderId="0" xfId="0" applyFont="1" applyFill="1"/>
    <xf numFmtId="0" fontId="5" fillId="3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9" borderId="1" xfId="0" applyFont="1" applyFill="1" applyBorder="1" applyAlignment="1">
      <alignment horizontal="justify" vertical="center" wrapText="1"/>
    </xf>
    <xf numFmtId="0" fontId="4" fillId="9" borderId="2" xfId="0" applyFont="1" applyFill="1" applyBorder="1" applyAlignment="1">
      <alignment horizontal="justify" vertical="center" wrapText="1"/>
    </xf>
    <xf numFmtId="0" fontId="4" fillId="9" borderId="8" xfId="0" applyFont="1" applyFill="1" applyBorder="1" applyAlignment="1">
      <alignment horizontal="justify" vertical="center" wrapText="1"/>
    </xf>
    <xf numFmtId="0" fontId="4" fillId="9" borderId="10" xfId="0" applyFont="1" applyFill="1" applyBorder="1" applyAlignment="1">
      <alignment horizontal="justify" vertical="center" wrapText="1"/>
    </xf>
    <xf numFmtId="0" fontId="15" fillId="2" borderId="8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vertical="center"/>
    </xf>
    <xf numFmtId="0" fontId="14" fillId="9" borderId="7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justify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 wrapText="1"/>
    </xf>
    <xf numFmtId="0" fontId="17" fillId="0" borderId="21" xfId="1" applyFont="1" applyFill="1" applyBorder="1" applyAlignment="1">
      <alignment horizontal="center" vertical="center" wrapText="1"/>
    </xf>
    <xf numFmtId="0" fontId="17" fillId="10" borderId="22" xfId="1" applyFont="1" applyFill="1" applyBorder="1" applyAlignment="1">
      <alignment horizontal="center" vertical="center" wrapText="1"/>
    </xf>
    <xf numFmtId="0" fontId="17" fillId="10" borderId="2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5" xfId="1" applyFont="1" applyFill="1" applyBorder="1" applyAlignment="1">
      <alignment horizontal="center" vertical="center" wrapText="1"/>
    </xf>
    <xf numFmtId="0" fontId="18" fillId="0" borderId="8" xfId="1" applyNumberFormat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9" borderId="8" xfId="0" quotePrefix="1" applyFont="1" applyFill="1" applyBorder="1" applyAlignment="1">
      <alignment horizontal="center" vertical="center" wrapText="1"/>
    </xf>
    <xf numFmtId="0" fontId="6" fillId="5" borderId="0" xfId="0" applyFont="1" applyFill="1"/>
    <xf numFmtId="0" fontId="9" fillId="5" borderId="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2" fillId="5" borderId="0" xfId="0" applyFont="1" applyFill="1"/>
    <xf numFmtId="0" fontId="2" fillId="9" borderId="1" xfId="0" quotePrefix="1" applyFont="1" applyFill="1" applyBorder="1" applyAlignment="1">
      <alignment horizontal="center" vertical="center" wrapText="1"/>
    </xf>
    <xf numFmtId="1" fontId="9" fillId="3" borderId="7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vertical="center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justify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3" fontId="30" fillId="0" borderId="7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7" fillId="0" borderId="11" xfId="1" applyNumberFormat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justify" vertical="center" wrapText="1"/>
    </xf>
    <xf numFmtId="0" fontId="3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36" fillId="0" borderId="28" xfId="0" applyFont="1" applyBorder="1" applyAlignment="1">
      <alignment horizontal="left" vertical="center"/>
    </xf>
    <xf numFmtId="0" fontId="9" fillId="5" borderId="6" xfId="0" applyNumberFormat="1" applyFont="1" applyFill="1" applyBorder="1" applyAlignment="1">
      <alignment horizontal="center" vertical="center" wrapText="1"/>
    </xf>
    <xf numFmtId="0" fontId="9" fillId="5" borderId="29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6" fillId="11" borderId="0" xfId="0" applyFont="1" applyFill="1"/>
    <xf numFmtId="0" fontId="33" fillId="11" borderId="1" xfId="0" applyFont="1" applyFill="1" applyBorder="1" applyAlignment="1">
      <alignment horizontal="center" vertical="center" wrapText="1"/>
    </xf>
    <xf numFmtId="0" fontId="37" fillId="11" borderId="1" xfId="0" applyFont="1" applyFill="1" applyBorder="1" applyAlignment="1">
      <alignment horizontal="center" vertical="center" wrapText="1"/>
    </xf>
    <xf numFmtId="0" fontId="33" fillId="11" borderId="6" xfId="0" applyFont="1" applyFill="1" applyBorder="1" applyAlignment="1">
      <alignment horizontal="center" vertical="center" wrapText="1"/>
    </xf>
    <xf numFmtId="0" fontId="37" fillId="11" borderId="7" xfId="0" applyFont="1" applyFill="1" applyBorder="1" applyAlignment="1">
      <alignment horizontal="center" vertical="center" wrapText="1"/>
    </xf>
    <xf numFmtId="0" fontId="37" fillId="11" borderId="8" xfId="0" applyFont="1" applyFill="1" applyBorder="1" applyAlignment="1">
      <alignment horizontal="center" vertical="center" wrapText="1"/>
    </xf>
    <xf numFmtId="0" fontId="33" fillId="11" borderId="6" xfId="0" applyFont="1" applyFill="1" applyBorder="1" applyAlignment="1">
      <alignment horizontal="center" vertical="center"/>
    </xf>
    <xf numFmtId="0" fontId="33" fillId="11" borderId="7" xfId="0" applyNumberFormat="1" applyFont="1" applyFill="1" applyBorder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11" borderId="0" xfId="0" applyFont="1" applyFill="1"/>
    <xf numFmtId="0" fontId="6" fillId="12" borderId="0" xfId="0" applyFont="1" applyFill="1"/>
    <xf numFmtId="0" fontId="3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/>
    </xf>
    <xf numFmtId="0" fontId="9" fillId="12" borderId="7" xfId="0" applyNumberFormat="1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2" fillId="12" borderId="0" xfId="0" applyFont="1" applyFill="1"/>
    <xf numFmtId="0" fontId="6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wrapText="1"/>
    </xf>
    <xf numFmtId="0" fontId="19" fillId="2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left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left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0" fontId="3" fillId="8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wrapText="1"/>
    </xf>
    <xf numFmtId="0" fontId="6" fillId="0" borderId="0" xfId="0" applyFont="1" applyFill="1" applyAlignment="1">
      <alignment horizontal="left"/>
    </xf>
    <xf numFmtId="0" fontId="17" fillId="0" borderId="11" xfId="1" applyFont="1" applyFill="1" applyBorder="1" applyAlignment="1">
      <alignment horizontal="center"/>
    </xf>
    <xf numFmtId="0" fontId="17" fillId="0" borderId="14" xfId="1" applyFont="1" applyFill="1" applyBorder="1" applyAlignment="1">
      <alignment horizontal="center"/>
    </xf>
    <xf numFmtId="0" fontId="17" fillId="0" borderId="12" xfId="1" applyFont="1" applyFill="1" applyBorder="1" applyAlignment="1">
      <alignment horizontal="center"/>
    </xf>
    <xf numFmtId="0" fontId="17" fillId="0" borderId="11" xfId="1" applyNumberFormat="1" applyFont="1" applyFill="1" applyBorder="1" applyAlignment="1">
      <alignment horizontal="center" vertical="center" wrapText="1"/>
    </xf>
    <xf numFmtId="0" fontId="17" fillId="0" borderId="14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>
      <alignment horizontal="center" vertical="center" wrapText="1"/>
    </xf>
    <xf numFmtId="0" fontId="17" fillId="0" borderId="11" xfId="1" applyFont="1" applyBorder="1" applyAlignment="1">
      <alignment horizontal="center"/>
    </xf>
    <xf numFmtId="0" fontId="17" fillId="0" borderId="14" xfId="1" applyFont="1" applyBorder="1" applyAlignment="1">
      <alignment horizontal="center"/>
    </xf>
    <xf numFmtId="0" fontId="17" fillId="0" borderId="12" xfId="1" applyFont="1" applyBorder="1" applyAlignment="1">
      <alignment horizontal="center"/>
    </xf>
    <xf numFmtId="0" fontId="17" fillId="0" borderId="11" xfId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17" fillId="10" borderId="11" xfId="1" applyNumberFormat="1" applyFont="1" applyFill="1" applyBorder="1" applyAlignment="1">
      <alignment horizontal="center" vertical="center" wrapText="1"/>
    </xf>
    <xf numFmtId="0" fontId="17" fillId="10" borderId="14" xfId="1" applyFont="1" applyFill="1" applyBorder="1" applyAlignment="1">
      <alignment horizontal="center" vertical="center" wrapText="1"/>
    </xf>
    <xf numFmtId="0" fontId="17" fillId="10" borderId="12" xfId="1" applyFont="1" applyFill="1" applyBorder="1" applyAlignment="1">
      <alignment horizontal="center" vertical="center" wrapText="1"/>
    </xf>
    <xf numFmtId="0" fontId="17" fillId="10" borderId="14" xfId="1" applyNumberFormat="1" applyFont="1" applyFill="1" applyBorder="1" applyAlignment="1">
      <alignment horizontal="center" vertical="center" wrapText="1"/>
    </xf>
    <xf numFmtId="0" fontId="17" fillId="10" borderId="12" xfId="1" applyNumberFormat="1" applyFont="1" applyFill="1" applyBorder="1" applyAlignment="1">
      <alignment horizontal="center" vertical="center" wrapText="1"/>
    </xf>
    <xf numFmtId="0" fontId="17" fillId="0" borderId="11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16" xfId="1" applyFont="1" applyFill="1" applyBorder="1" applyAlignment="1">
      <alignment horizontal="center" vertical="center" wrapText="1"/>
    </xf>
    <xf numFmtId="0" fontId="17" fillId="0" borderId="19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/>
    </xf>
    <xf numFmtId="0" fontId="17" fillId="0" borderId="3" xfId="1" applyNumberFormat="1" applyFont="1" applyFill="1" applyBorder="1" applyAlignment="1">
      <alignment horizontal="center" vertical="center" wrapText="1"/>
    </xf>
    <xf numFmtId="0" fontId="17" fillId="0" borderId="4" xfId="1" applyNumberFormat="1" applyFont="1" applyFill="1" applyBorder="1" applyAlignment="1">
      <alignment horizontal="center" vertical="center" wrapText="1"/>
    </xf>
    <xf numFmtId="0" fontId="17" fillId="0" borderId="5" xfId="1" applyNumberFormat="1" applyFont="1" applyFill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7" fillId="0" borderId="0" xfId="1" applyFont="1" applyAlignment="1">
      <alignment horizontal="left"/>
    </xf>
    <xf numFmtId="0" fontId="17" fillId="0" borderId="2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F3F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774989</xdr:colOff>
      <xdr:row>2</xdr:row>
      <xdr:rowOff>199160</xdr:rowOff>
    </xdr:from>
    <xdr:to>
      <xdr:col>1</xdr:col>
      <xdr:colOff>1750219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1250950" y="60325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2</xdr:row>
      <xdr:rowOff>13609</xdr:rowOff>
    </xdr:from>
    <xdr:to>
      <xdr:col>1</xdr:col>
      <xdr:colOff>2512060</xdr:colOff>
      <xdr:row>2</xdr:row>
      <xdr:rowOff>13609</xdr:rowOff>
    </xdr:to>
    <xdr:cxnSp macro="">
      <xdr:nvCxnSpPr>
        <xdr:cNvPr id="2" name="Straight Connector 1"/>
        <xdr:cNvCxnSpPr/>
      </xdr:nvCxnSpPr>
      <xdr:spPr>
        <a:xfrm>
          <a:off x="2012950" y="421823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881063</xdr:colOff>
      <xdr:row>2</xdr:row>
      <xdr:rowOff>23812</xdr:rowOff>
    </xdr:from>
    <xdr:to>
      <xdr:col>1</xdr:col>
      <xdr:colOff>2583656</xdr:colOff>
      <xdr:row>2</xdr:row>
      <xdr:rowOff>23812</xdr:rowOff>
    </xdr:to>
    <xdr:cxnSp macro="">
      <xdr:nvCxnSpPr>
        <xdr:cNvPr id="4" name="Straight Connector 3"/>
        <xdr:cNvCxnSpPr/>
      </xdr:nvCxnSpPr>
      <xdr:spPr>
        <a:xfrm>
          <a:off x="1357313" y="440531"/>
          <a:ext cx="170259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1495879</xdr:colOff>
      <xdr:row>2</xdr:row>
      <xdr:rowOff>40822</xdr:rowOff>
    </xdr:from>
    <xdr:to>
      <xdr:col>1</xdr:col>
      <xdr:colOff>2471239</xdr:colOff>
      <xdr:row>2</xdr:row>
      <xdr:rowOff>40822</xdr:rowOff>
    </xdr:to>
    <xdr:cxnSp macro="">
      <xdr:nvCxnSpPr>
        <xdr:cNvPr id="2" name="Straight Connector 1"/>
        <xdr:cNvCxnSpPr/>
      </xdr:nvCxnSpPr>
      <xdr:spPr>
        <a:xfrm>
          <a:off x="1849665" y="449036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1927225" y="600075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hinh-Dt\Desktop\Th&#7889;ng%20k&#234;%20l&#7841;i\19.12.23_TRA%20CUU%20SV%2062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"/>
      <sheetName val="Du lieu CD"/>
      <sheetName val="Nguồn"/>
      <sheetName val="Du lieu TC"/>
      <sheetName val="6291"/>
      <sheetName val="Bình Phước"/>
      <sheetName val="Sheet11"/>
      <sheetName val="Sheet9"/>
      <sheetName val="Sheet8"/>
    </sheetNames>
    <sheetDataSet>
      <sheetData sheetId="0">
        <row r="6">
          <cell r="A6" t="str">
            <v>Công nghệ chế tạo máy</v>
          </cell>
          <cell r="B6">
            <v>26</v>
          </cell>
        </row>
        <row r="7">
          <cell r="A7" t="str">
            <v>Công nghệ kỹ thuật cơ khí</v>
          </cell>
          <cell r="B7">
            <v>158</v>
          </cell>
        </row>
        <row r="8">
          <cell r="A8" t="str">
            <v>Công nghệ kỹ thuật điện, điện tử</v>
          </cell>
          <cell r="B8">
            <v>56</v>
          </cell>
        </row>
        <row r="9">
          <cell r="A9" t="str">
            <v>Công nghệ kỹ thuật điều khiển và tự động hóa</v>
          </cell>
          <cell r="B9">
            <v>32</v>
          </cell>
        </row>
        <row r="10">
          <cell r="A10" t="str">
            <v>Công nghệ kỹ thuật máy tính</v>
          </cell>
          <cell r="B10">
            <v>32</v>
          </cell>
        </row>
        <row r="11">
          <cell r="A11" t="str">
            <v>Công nghệ kỹ thuật nhiệt</v>
          </cell>
          <cell r="B11">
            <v>20</v>
          </cell>
        </row>
        <row r="12">
          <cell r="A12" t="str">
            <v>Công nghệ ô tô</v>
          </cell>
          <cell r="B12">
            <v>461</v>
          </cell>
        </row>
        <row r="13">
          <cell r="A13" t="str">
            <v>Cơ điện tử</v>
          </cell>
          <cell r="B13">
            <v>28</v>
          </cell>
        </row>
        <row r="14">
          <cell r="A14" t="str">
            <v>Điện công nghiệp</v>
          </cell>
          <cell r="B14">
            <v>70</v>
          </cell>
        </row>
        <row r="15">
          <cell r="A15" t="str">
            <v>Đồ họa đa phương tiện</v>
          </cell>
          <cell r="B15">
            <v>29</v>
          </cell>
        </row>
        <row r="16">
          <cell r="A16" t="str">
            <v>Kế toán doanh nghiệp</v>
          </cell>
          <cell r="B16">
            <v>35</v>
          </cell>
        </row>
        <row r="17">
          <cell r="A17" t="str">
            <v>Kỹ thuật làm bánh</v>
          </cell>
          <cell r="B17">
            <v>11</v>
          </cell>
          <cell r="E17" t="str">
            <v>An ninh mạng</v>
          </cell>
          <cell r="F17">
            <v>24</v>
          </cell>
        </row>
        <row r="18">
          <cell r="A18" t="str">
            <v>Kỹ thuật máy lạnh và điều hòa không khí</v>
          </cell>
          <cell r="B18">
            <v>53</v>
          </cell>
          <cell r="E18" t="str">
            <v>Cắt gọt kim loại</v>
          </cell>
          <cell r="F18">
            <v>24</v>
          </cell>
        </row>
        <row r="19">
          <cell r="A19" t="str">
            <v>Kỹ thuật Xây dựng</v>
          </cell>
          <cell r="B19">
            <v>20</v>
          </cell>
          <cell r="E19" t="str">
            <v>Công nghệ chế tạo máy</v>
          </cell>
          <cell r="F19">
            <v>54</v>
          </cell>
        </row>
        <row r="20">
          <cell r="A20" t="str">
            <v>Lập trình máy tính</v>
          </cell>
          <cell r="B20">
            <v>67</v>
          </cell>
          <cell r="E20" t="str">
            <v>Công nghệ kỹ thuật cơ khí</v>
          </cell>
          <cell r="F20">
            <v>53</v>
          </cell>
        </row>
        <row r="21">
          <cell r="A21" t="str">
            <v>Logistics</v>
          </cell>
          <cell r="B21">
            <v>38</v>
          </cell>
          <cell r="E21" t="str">
            <v>Công nghệ kỹ thuật điện, điện tử</v>
          </cell>
          <cell r="F21">
            <v>34</v>
          </cell>
        </row>
        <row r="22">
          <cell r="A22" t="str">
            <v>May thời trang</v>
          </cell>
          <cell r="B22">
            <v>6</v>
          </cell>
          <cell r="E22" t="str">
            <v>Công nghệ kỹ thuật điều khiển và tự động hóa</v>
          </cell>
          <cell r="F22">
            <v>31</v>
          </cell>
        </row>
        <row r="23">
          <cell r="A23" t="str">
            <v>Quản trị doanh nghiệp vừa và nhỏ</v>
          </cell>
          <cell r="B23">
            <v>32</v>
          </cell>
          <cell r="E23" t="str">
            <v>Công nghệ kỹ thuật máy tính</v>
          </cell>
          <cell r="F23">
            <v>46</v>
          </cell>
        </row>
        <row r="24">
          <cell r="A24" t="str">
            <v>Quản trị khách sạn</v>
          </cell>
          <cell r="B24">
            <v>29</v>
          </cell>
          <cell r="E24" t="str">
            <v>Công nghệ kỹ thuật nhiệt</v>
          </cell>
          <cell r="F24">
            <v>17</v>
          </cell>
        </row>
        <row r="25">
          <cell r="A25" t="str">
            <v>Quản trị mạng máy tính</v>
          </cell>
          <cell r="B25">
            <v>27</v>
          </cell>
          <cell r="E25" t="str">
            <v>Công nghệ may</v>
          </cell>
          <cell r="F25">
            <v>28</v>
          </cell>
        </row>
        <row r="26">
          <cell r="A26" t="str">
            <v>Quản trị nhà hàng</v>
          </cell>
          <cell r="B26">
            <v>31</v>
          </cell>
          <cell r="E26" t="str">
            <v>Công nghệ ô tô</v>
          </cell>
          <cell r="F26">
            <v>170</v>
          </cell>
        </row>
        <row r="27">
          <cell r="A27" t="str">
            <v>Tiếng Anh</v>
          </cell>
          <cell r="B27">
            <v>43</v>
          </cell>
          <cell r="E27" t="str">
            <v>Cơ điện tử</v>
          </cell>
          <cell r="F27">
            <v>57</v>
          </cell>
        </row>
        <row r="28">
          <cell r="A28" t="str">
            <v>Tiếng Hàn Quốc</v>
          </cell>
          <cell r="B28">
            <v>9</v>
          </cell>
          <cell r="E28" t="str">
            <v>Điện công nghiệp</v>
          </cell>
          <cell r="F28">
            <v>57</v>
          </cell>
        </row>
        <row r="29">
          <cell r="A29" t="str">
            <v>Tiếng Nhật</v>
          </cell>
          <cell r="B29">
            <v>16</v>
          </cell>
          <cell r="E29" t="str">
            <v>Đồ họa đa phương tiện</v>
          </cell>
          <cell r="F29">
            <v>44</v>
          </cell>
        </row>
        <row r="30">
          <cell r="A30" t="str">
            <v>Thiết kế đồ họa</v>
          </cell>
          <cell r="B30">
            <v>67</v>
          </cell>
          <cell r="E30" t="str">
            <v>Kế toán doanh nghiệp</v>
          </cell>
          <cell r="F30">
            <v>77</v>
          </cell>
        </row>
        <row r="31">
          <cell r="A31" t="str">
            <v>Thương mại điện tử</v>
          </cell>
          <cell r="B31">
            <v>25</v>
          </cell>
          <cell r="E31" t="str">
            <v>Kỹ thuật làm bánh</v>
          </cell>
          <cell r="F31">
            <v>49</v>
          </cell>
        </row>
        <row r="32">
          <cell r="A32" t="str">
            <v>Vận hành, sửa chữa thiết bị lạnh</v>
          </cell>
          <cell r="B32">
            <v>31</v>
          </cell>
          <cell r="E32" t="str">
            <v>Kỹ thuật máy lạnh và điều hòa không khí</v>
          </cell>
          <cell r="F32">
            <v>32</v>
          </cell>
        </row>
        <row r="33">
          <cell r="E33" t="str">
            <v>Kỹ thuật Xây dựng</v>
          </cell>
          <cell r="F33">
            <v>45</v>
          </cell>
        </row>
        <row r="34">
          <cell r="E34" t="str">
            <v>Lắp đặt thiết bị lạnh</v>
          </cell>
          <cell r="F34">
            <v>18</v>
          </cell>
        </row>
        <row r="35">
          <cell r="E35" t="str">
            <v>Lập trình máy tính</v>
          </cell>
          <cell r="F35">
            <v>67</v>
          </cell>
        </row>
        <row r="36">
          <cell r="E36" t="str">
            <v>Logistics</v>
          </cell>
          <cell r="F36">
            <v>30</v>
          </cell>
        </row>
        <row r="37">
          <cell r="E37" t="str">
            <v>Quản trị doanh nghiệp vừa và nhỏ</v>
          </cell>
          <cell r="F37">
            <v>56</v>
          </cell>
        </row>
        <row r="38">
          <cell r="E38" t="str">
            <v>Quản trị du lịch MICE</v>
          </cell>
          <cell r="F38">
            <v>33</v>
          </cell>
        </row>
        <row r="39">
          <cell r="E39" t="str">
            <v>Quản trị khách sạn</v>
          </cell>
          <cell r="F39">
            <v>31</v>
          </cell>
        </row>
        <row r="40">
          <cell r="E40" t="str">
            <v>Quản trị lữ hành</v>
          </cell>
          <cell r="F40">
            <v>15</v>
          </cell>
        </row>
        <row r="41">
          <cell r="E41" t="str">
            <v>Quản trị mạng máy tính</v>
          </cell>
          <cell r="F41">
            <v>58</v>
          </cell>
        </row>
        <row r="42">
          <cell r="E42" t="str">
            <v>Quản trị nhà hàng</v>
          </cell>
          <cell r="F42">
            <v>30</v>
          </cell>
        </row>
        <row r="43">
          <cell r="E43" t="str">
            <v>Tài chính doanh nghiệp</v>
          </cell>
          <cell r="F43">
            <v>28</v>
          </cell>
        </row>
        <row r="44">
          <cell r="E44" t="str">
            <v>Tiếng Anh</v>
          </cell>
          <cell r="F44">
            <v>106</v>
          </cell>
        </row>
        <row r="45">
          <cell r="E45" t="str">
            <v>Tin học ứng dụng</v>
          </cell>
          <cell r="F45">
            <v>49</v>
          </cell>
        </row>
        <row r="46">
          <cell r="E46" t="str">
            <v>Thiết kế đồ họa</v>
          </cell>
          <cell r="F46">
            <v>115</v>
          </cell>
        </row>
        <row r="47">
          <cell r="E47" t="str">
            <v>Thiết kế trang Web</v>
          </cell>
          <cell r="F47">
            <v>41</v>
          </cell>
        </row>
        <row r="48">
          <cell r="E48" t="str">
            <v>Thương mại điện tử</v>
          </cell>
          <cell r="F48">
            <v>30</v>
          </cell>
        </row>
        <row r="49">
          <cell r="E49" t="str">
            <v>Vận hành, sửa chữa thiết bị lạnh</v>
          </cell>
          <cell r="F49">
            <v>53</v>
          </cell>
        </row>
      </sheetData>
      <sheetData sheetId="1"/>
      <sheetData sheetId="2">
        <row r="8">
          <cell r="B8" t="str">
            <v>Công nghệ kỹ thuật cơ khí</v>
          </cell>
        </row>
        <row r="9">
          <cell r="B9" t="str">
            <v>Công nghệ kỹ thuật nhiệt</v>
          </cell>
        </row>
        <row r="10">
          <cell r="B10" t="str">
            <v>Công nghệ chế tạo máy</v>
          </cell>
        </row>
        <row r="11">
          <cell r="B11" t="str">
            <v>Công nghệ ô tô</v>
          </cell>
        </row>
        <row r="13">
          <cell r="B13" t="str">
            <v>Công nghệ kỹ thuật điện, điện tử</v>
          </cell>
        </row>
        <row r="14">
          <cell r="B14" t="str">
            <v>Công nghệ kỹ thuật điều khiển và tự động hóa</v>
          </cell>
        </row>
        <row r="18">
          <cell r="B18" t="str">
            <v>Quản trị lữ hành</v>
          </cell>
        </row>
        <row r="19">
          <cell r="B19" t="str">
            <v>Quản trị du lịch MICE</v>
          </cell>
        </row>
        <row r="21">
          <cell r="B21" t="str">
            <v>Quản trị khách sạn</v>
          </cell>
        </row>
        <row r="22">
          <cell r="B22" t="str">
            <v>Quản trị nhà hàng</v>
          </cell>
        </row>
        <row r="23">
          <cell r="B23" t="str">
            <v>Nghiệp vụ nhà hàng</v>
          </cell>
        </row>
        <row r="24">
          <cell r="B24" t="str">
            <v>Kỹ thuật làm bánh</v>
          </cell>
        </row>
        <row r="28">
          <cell r="B28" t="str">
            <v>Kỹ thuật xây dựng</v>
          </cell>
        </row>
        <row r="30">
          <cell r="B30" t="str">
            <v>Kế toán doanh nghiệp</v>
          </cell>
        </row>
        <row r="32">
          <cell r="B32" t="str">
            <v>Logistics</v>
          </cell>
        </row>
        <row r="33">
          <cell r="B33" t="str">
            <v>Thương mại điện tử</v>
          </cell>
        </row>
        <row r="35">
          <cell r="B35" t="str">
            <v>Quản trị doanh nghiệp vừa và nhỏ</v>
          </cell>
        </row>
        <row r="37">
          <cell r="B37" t="str">
            <v>Tài chính doanh nghiệp</v>
          </cell>
        </row>
        <row r="40">
          <cell r="B40" t="str">
            <v>Lắp đặt thiết bị lạnh</v>
          </cell>
        </row>
        <row r="41">
          <cell r="B41" t="str">
            <v>Cắt gọt kim loại</v>
          </cell>
        </row>
        <row r="47">
          <cell r="B47" t="str">
            <v>Kỹ thuật máy lạnh và điều hòa không khí</v>
          </cell>
        </row>
        <row r="49">
          <cell r="B49" t="str">
            <v>Điện công nghiệp</v>
          </cell>
        </row>
        <row r="50">
          <cell r="B50" t="str">
            <v>Vận hành, sửa chữa thiết bị lạnh</v>
          </cell>
        </row>
        <row r="51">
          <cell r="B51" t="str">
            <v>Cơ điện tử</v>
          </cell>
        </row>
        <row r="53">
          <cell r="B53" t="str">
            <v>Tin học ứng dụng</v>
          </cell>
        </row>
        <row r="54">
          <cell r="B54" t="str">
            <v>Lập trình máy tính</v>
          </cell>
        </row>
        <row r="55">
          <cell r="B55" t="str">
            <v>Quản trị mạng máy tính</v>
          </cell>
        </row>
        <row r="56">
          <cell r="B56" t="str">
            <v>Thiết kế trang Web</v>
          </cell>
        </row>
        <row r="57">
          <cell r="B57" t="str">
            <v>An ninh mạng</v>
          </cell>
        </row>
        <row r="60">
          <cell r="B60" t="str">
            <v>Công nghệ kỹ thuật máy tính</v>
          </cell>
        </row>
        <row r="61">
          <cell r="B61" t="str">
            <v>Công nghệ kỹ thuật phần cứng máy tính</v>
          </cell>
        </row>
        <row r="62">
          <cell r="B62" t="str">
            <v>Đồ họa đa phương tiện</v>
          </cell>
        </row>
        <row r="64">
          <cell r="B64" t="str">
            <v>Thiết kế đồ họa</v>
          </cell>
        </row>
        <row r="66">
          <cell r="B66" t="str">
            <v>Tiếng Anh</v>
          </cell>
        </row>
        <row r="67">
          <cell r="B67" t="str">
            <v>Tiếng Hàn quốc</v>
          </cell>
        </row>
        <row r="68">
          <cell r="B68" t="str">
            <v>Tiếng Nhật</v>
          </cell>
        </row>
        <row r="70">
          <cell r="B70" t="str">
            <v>Công nghệ may</v>
          </cell>
        </row>
        <row r="71">
          <cell r="B71" t="str">
            <v>May thời trang</v>
          </cell>
        </row>
      </sheetData>
      <sheetData sheetId="3"/>
      <sheetData sheetId="4"/>
      <sheetData sheetId="5"/>
      <sheetData sheetId="6"/>
      <sheetData sheetId="7">
        <row r="7">
          <cell r="D7" t="str">
            <v>Công nghệ chế tạo máy</v>
          </cell>
          <cell r="E7">
            <v>46</v>
          </cell>
        </row>
        <row r="8">
          <cell r="D8" t="str">
            <v>Công nghệ kỹ thuật cơ khí</v>
          </cell>
          <cell r="E8">
            <v>106</v>
          </cell>
        </row>
        <row r="9">
          <cell r="D9" t="str">
            <v>Công nghệ kỹ thuật điện, điện tử</v>
          </cell>
          <cell r="E9">
            <v>47</v>
          </cell>
        </row>
        <row r="10">
          <cell r="D10" t="str">
            <v>Công nghệ kỹ thuật phần cứng máy tính</v>
          </cell>
          <cell r="E10">
            <v>46</v>
          </cell>
        </row>
        <row r="11">
          <cell r="D11" t="str">
            <v>Công nghệ may</v>
          </cell>
          <cell r="E11">
            <v>17</v>
          </cell>
        </row>
        <row r="12">
          <cell r="D12" t="str">
            <v>Công nghệ ô tô</v>
          </cell>
          <cell r="E12">
            <v>323</v>
          </cell>
        </row>
        <row r="13">
          <cell r="D13" t="str">
            <v>Cơ điện tử</v>
          </cell>
          <cell r="E13">
            <v>27</v>
          </cell>
        </row>
        <row r="14">
          <cell r="D14" t="str">
            <v>Điện công nghiệp</v>
          </cell>
          <cell r="E14">
            <v>64</v>
          </cell>
        </row>
        <row r="15">
          <cell r="D15" t="str">
            <v>Đồ họa đa phương tiện</v>
          </cell>
          <cell r="E15">
            <v>61</v>
          </cell>
        </row>
        <row r="16">
          <cell r="D16" t="str">
            <v>Kế toán doanh nghiệp</v>
          </cell>
          <cell r="E16">
            <v>48</v>
          </cell>
        </row>
        <row r="17">
          <cell r="D17" t="str">
            <v>Kỹ thuật làm bánh</v>
          </cell>
          <cell r="E17">
            <v>79</v>
          </cell>
          <cell r="P17" t="str">
            <v>Công nghệ ô tô</v>
          </cell>
          <cell r="Q17">
            <v>43</v>
          </cell>
          <cell r="S17" t="str">
            <v>Công nghệ ô tô</v>
          </cell>
          <cell r="V17">
            <v>56</v>
          </cell>
        </row>
        <row r="18">
          <cell r="D18" t="str">
            <v>Kỹ thuật máy lạnh và điều hòa không khí</v>
          </cell>
          <cell r="E18">
            <v>44</v>
          </cell>
          <cell r="P18" t="str">
            <v>Điện công nghiệp</v>
          </cell>
          <cell r="Q18">
            <v>89</v>
          </cell>
          <cell r="S18" t="str">
            <v>Điện công nghiệp</v>
          </cell>
          <cell r="V18">
            <v>79</v>
          </cell>
        </row>
        <row r="19">
          <cell r="D19" t="str">
            <v>Kỹ thuật Xây dựng</v>
          </cell>
          <cell r="E19">
            <v>15</v>
          </cell>
          <cell r="P19" t="str">
            <v>Logistics</v>
          </cell>
          <cell r="Q19">
            <v>13</v>
          </cell>
          <cell r="S19" t="str">
            <v>Kế toán doanh nghiệp</v>
          </cell>
          <cell r="V19">
            <v>89</v>
          </cell>
        </row>
        <row r="20">
          <cell r="D20" t="str">
            <v>Lập trình máy tính</v>
          </cell>
          <cell r="E20">
            <v>130</v>
          </cell>
          <cell r="P20" t="str">
            <v>Quản trị khách sạn</v>
          </cell>
          <cell r="Q20">
            <v>15</v>
          </cell>
          <cell r="S20" t="str">
            <v>Kỹ thuật Xây dựng</v>
          </cell>
          <cell r="V20">
            <v>72</v>
          </cell>
        </row>
        <row r="21">
          <cell r="D21" t="str">
            <v>Logistics</v>
          </cell>
          <cell r="E21">
            <v>30</v>
          </cell>
          <cell r="P21" t="str">
            <v>Tiếng Hàn Quốc</v>
          </cell>
          <cell r="Q21">
            <v>192</v>
          </cell>
          <cell r="S21" t="str">
            <v>Logistics</v>
          </cell>
          <cell r="V21">
            <v>17</v>
          </cell>
        </row>
        <row r="22">
          <cell r="D22" t="str">
            <v>Nghiệp vụ nhà hàng</v>
          </cell>
          <cell r="E22">
            <v>62</v>
          </cell>
          <cell r="P22" t="str">
            <v>Tiếng Nhật</v>
          </cell>
          <cell r="Q22">
            <v>55</v>
          </cell>
          <cell r="S22" t="str">
            <v>May thời trang</v>
          </cell>
          <cell r="V22">
            <v>130</v>
          </cell>
        </row>
        <row r="23">
          <cell r="D23" t="str">
            <v>Quản trị doanh nghiệp vừa và nhỏ</v>
          </cell>
          <cell r="E23">
            <v>50</v>
          </cell>
          <cell r="P23" t="str">
            <v>Tin học ứng dụng</v>
          </cell>
          <cell r="Q23">
            <v>29</v>
          </cell>
          <cell r="S23" t="str">
            <v>Quản trị khách sạn</v>
          </cell>
          <cell r="V23">
            <v>0</v>
          </cell>
        </row>
        <row r="24">
          <cell r="D24" t="str">
            <v>Quản trị du lịch MICE</v>
          </cell>
          <cell r="E24">
            <v>41</v>
          </cell>
          <cell r="S24" t="str">
            <v>Quản trị lữ hành</v>
          </cell>
          <cell r="V24">
            <v>76</v>
          </cell>
        </row>
        <row r="25">
          <cell r="D25" t="str">
            <v>Quản trị khách sạn</v>
          </cell>
          <cell r="E25">
            <v>50</v>
          </cell>
          <cell r="S25" t="str">
            <v>Quản trị mạng máy tính</v>
          </cell>
          <cell r="V25">
            <v>133</v>
          </cell>
        </row>
        <row r="26">
          <cell r="D26" t="str">
            <v>Quản trị mạng máy tính</v>
          </cell>
          <cell r="E26">
            <v>58</v>
          </cell>
          <cell r="S26" t="str">
            <v>Tài chính doanh nghiệp</v>
          </cell>
          <cell r="V26">
            <v>24</v>
          </cell>
        </row>
        <row r="27">
          <cell r="D27" t="str">
            <v>Tiếng Anh</v>
          </cell>
          <cell r="E27">
            <v>82</v>
          </cell>
          <cell r="S27" t="str">
            <v>Tiếng Anh</v>
          </cell>
          <cell r="V27">
            <v>31</v>
          </cell>
        </row>
        <row r="28">
          <cell r="D28" t="str">
            <v>Tiếng Hàn Quốc</v>
          </cell>
          <cell r="E28">
            <v>13</v>
          </cell>
          <cell r="S28" t="str">
            <v>Tiếng Hàn Quốc</v>
          </cell>
          <cell r="V28">
            <v>0</v>
          </cell>
        </row>
        <row r="29">
          <cell r="D29" t="str">
            <v>Tiếng Nhật</v>
          </cell>
          <cell r="E29">
            <v>11</v>
          </cell>
          <cell r="S29" t="str">
            <v>Tiếng Nhật</v>
          </cell>
          <cell r="V29">
            <v>21</v>
          </cell>
        </row>
        <row r="30">
          <cell r="D30" t="str">
            <v>Tin học ứng dụng</v>
          </cell>
          <cell r="E30">
            <v>42</v>
          </cell>
          <cell r="S30" t="str">
            <v>Tin học ứng dụng</v>
          </cell>
          <cell r="V30">
            <v>125</v>
          </cell>
        </row>
        <row r="31">
          <cell r="D31" t="str">
            <v>Thiết kế đồ họa</v>
          </cell>
          <cell r="E31">
            <v>141</v>
          </cell>
        </row>
        <row r="32">
          <cell r="D32" t="str">
            <v>Thiết kế trang Web</v>
          </cell>
          <cell r="E32">
            <v>29</v>
          </cell>
        </row>
        <row r="33">
          <cell r="D33" t="str">
            <v>Thương mại điện tử</v>
          </cell>
          <cell r="E33">
            <v>31</v>
          </cell>
        </row>
        <row r="34">
          <cell r="D34" t="str">
            <v>Vận hành, sửa chữa thiết bị lạnh</v>
          </cell>
          <cell r="E34">
            <v>67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0" zoomScaleNormal="80" workbookViewId="0">
      <selection activeCell="E10" sqref="E10"/>
    </sheetView>
  </sheetViews>
  <sheetFormatPr defaultColWidth="9" defaultRowHeight="15.75"/>
  <cols>
    <col min="1" max="1" width="6.25" style="9" customWidth="1"/>
    <col min="2" max="2" width="47.5" style="11" customWidth="1"/>
    <col min="3" max="3" width="11.75" style="11" customWidth="1"/>
    <col min="4" max="4" width="11.625" style="11" customWidth="1"/>
    <col min="5" max="5" width="45" style="12" customWidth="1"/>
    <col min="6" max="7" width="12.25" style="13" customWidth="1"/>
    <col min="8" max="8" width="15.5" style="13" customWidth="1"/>
    <col min="9" max="16384" width="9" style="11"/>
  </cols>
  <sheetData>
    <row r="1" spans="1:11">
      <c r="A1" s="330" t="s">
        <v>0</v>
      </c>
      <c r="B1" s="330"/>
      <c r="C1" s="330"/>
      <c r="E1" s="331" t="s">
        <v>1</v>
      </c>
      <c r="F1" s="331"/>
      <c r="G1" s="331"/>
      <c r="H1" s="331"/>
    </row>
    <row r="2" spans="1:11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</row>
    <row r="3" spans="1:11">
      <c r="A3" s="332" t="s">
        <v>4</v>
      </c>
      <c r="B3" s="332"/>
      <c r="C3" s="332"/>
      <c r="F3" s="14"/>
      <c r="G3" s="17"/>
      <c r="H3" s="14"/>
    </row>
    <row r="4" spans="1:11" ht="6" customHeight="1"/>
    <row r="5" spans="1:11" ht="46.5" customHeight="1">
      <c r="A5" s="337" t="s">
        <v>5</v>
      </c>
      <c r="B5" s="337"/>
      <c r="C5" s="337"/>
      <c r="D5" s="337"/>
      <c r="E5" s="337"/>
      <c r="F5" s="337"/>
      <c r="G5" s="337"/>
      <c r="H5" s="337"/>
    </row>
    <row r="6" spans="1:11" s="1" customFormat="1" ht="60.75" customHeight="1">
      <c r="A6" s="344" t="s">
        <v>6</v>
      </c>
      <c r="B6" s="345" t="s">
        <v>7</v>
      </c>
      <c r="C6" s="338" t="s">
        <v>8</v>
      </c>
      <c r="D6" s="339"/>
      <c r="E6" s="346" t="s">
        <v>9</v>
      </c>
      <c r="F6" s="340" t="s">
        <v>10</v>
      </c>
      <c r="G6" s="341"/>
      <c r="H6" s="348" t="s">
        <v>11</v>
      </c>
    </row>
    <row r="7" spans="1:11" s="2" customFormat="1" ht="40.5" customHeight="1">
      <c r="A7" s="344"/>
      <c r="B7" s="345"/>
      <c r="C7" s="18" t="s">
        <v>12</v>
      </c>
      <c r="D7" s="18" t="s">
        <v>13</v>
      </c>
      <c r="E7" s="347"/>
      <c r="F7" s="19" t="s">
        <v>12</v>
      </c>
      <c r="G7" s="19" t="s">
        <v>13</v>
      </c>
      <c r="H7" s="349"/>
    </row>
    <row r="8" spans="1:11" s="3" customFormat="1" ht="27.75" customHeight="1">
      <c r="A8" s="25">
        <v>1</v>
      </c>
      <c r="B8" s="21" t="s">
        <v>14</v>
      </c>
      <c r="C8" s="20">
        <v>5510201</v>
      </c>
      <c r="D8" s="20">
        <v>6510201</v>
      </c>
      <c r="E8" s="39" t="s">
        <v>14</v>
      </c>
      <c r="F8" s="93">
        <v>90</v>
      </c>
      <c r="G8" s="93">
        <v>280</v>
      </c>
      <c r="H8" s="94">
        <f t="shared" ref="H8:H71" si="0">F8+G8</f>
        <v>370</v>
      </c>
      <c r="I8" s="4"/>
      <c r="J8" s="4"/>
      <c r="K8" s="4"/>
    </row>
    <row r="9" spans="1:11" s="4" customFormat="1" ht="27.75" customHeight="1">
      <c r="A9" s="25">
        <v>2</v>
      </c>
      <c r="B9" s="26" t="s">
        <v>15</v>
      </c>
      <c r="C9" s="25">
        <v>5510211</v>
      </c>
      <c r="D9" s="25">
        <v>6510211</v>
      </c>
      <c r="E9" s="39" t="s">
        <v>14</v>
      </c>
      <c r="F9" s="93">
        <v>65</v>
      </c>
      <c r="G9" s="93">
        <v>150</v>
      </c>
      <c r="H9" s="94">
        <f t="shared" si="0"/>
        <v>215</v>
      </c>
    </row>
    <row r="10" spans="1:11" s="4" customFormat="1" ht="27.75" customHeight="1">
      <c r="A10" s="25">
        <v>3</v>
      </c>
      <c r="B10" s="21" t="s">
        <v>16</v>
      </c>
      <c r="C10" s="95">
        <v>5510212</v>
      </c>
      <c r="D10" s="20">
        <v>6510212</v>
      </c>
      <c r="E10" s="39" t="s">
        <v>14</v>
      </c>
      <c r="F10" s="93">
        <v>100</v>
      </c>
      <c r="G10" s="93">
        <v>140</v>
      </c>
      <c r="H10" s="94">
        <f t="shared" si="0"/>
        <v>240</v>
      </c>
    </row>
    <row r="11" spans="1:11" s="5" customFormat="1" ht="27.75" customHeight="1">
      <c r="A11" s="22">
        <v>4</v>
      </c>
      <c r="B11" s="21" t="s">
        <v>17</v>
      </c>
      <c r="C11" s="20">
        <v>5510216</v>
      </c>
      <c r="D11" s="20">
        <v>6510216</v>
      </c>
      <c r="E11" s="23" t="s">
        <v>14</v>
      </c>
      <c r="F11" s="93">
        <v>205</v>
      </c>
      <c r="G11" s="93">
        <v>520</v>
      </c>
      <c r="H11" s="94">
        <f t="shared" si="0"/>
        <v>725</v>
      </c>
    </row>
    <row r="12" spans="1:11" s="4" customFormat="1" ht="27.75" customHeight="1">
      <c r="A12" s="334" t="s">
        <v>18</v>
      </c>
      <c r="B12" s="335"/>
      <c r="C12" s="336"/>
      <c r="D12" s="28"/>
      <c r="E12" s="29"/>
      <c r="F12" s="96"/>
      <c r="G12" s="96"/>
      <c r="H12" s="97">
        <f>SUM(H8:H11)</f>
        <v>1550</v>
      </c>
      <c r="I12" s="3"/>
      <c r="J12" s="3"/>
      <c r="K12" s="3"/>
    </row>
    <row r="13" spans="1:11" s="4" customFormat="1" ht="33.75" customHeight="1">
      <c r="A13" s="42">
        <v>5</v>
      </c>
      <c r="B13" s="33" t="s">
        <v>19</v>
      </c>
      <c r="C13" s="98">
        <v>5510303</v>
      </c>
      <c r="D13" s="98">
        <v>6510303</v>
      </c>
      <c r="E13" s="45" t="s">
        <v>20</v>
      </c>
      <c r="F13" s="99">
        <v>85</v>
      </c>
      <c r="G13" s="99">
        <v>190</v>
      </c>
      <c r="H13" s="100">
        <f t="shared" si="0"/>
        <v>275</v>
      </c>
    </row>
    <row r="14" spans="1:11" s="4" customFormat="1" ht="38.25" customHeight="1">
      <c r="A14" s="25">
        <v>6</v>
      </c>
      <c r="B14" s="26" t="s">
        <v>21</v>
      </c>
      <c r="C14" s="38"/>
      <c r="D14" s="38">
        <v>6510305</v>
      </c>
      <c r="E14" s="39" t="s">
        <v>20</v>
      </c>
      <c r="F14" s="93"/>
      <c r="G14" s="93">
        <v>120</v>
      </c>
      <c r="H14" s="100">
        <f t="shared" si="0"/>
        <v>120</v>
      </c>
    </row>
    <row r="15" spans="1:11" s="4" customFormat="1" ht="33.75" customHeight="1">
      <c r="A15" s="25">
        <v>7</v>
      </c>
      <c r="B15" s="26" t="s">
        <v>22</v>
      </c>
      <c r="C15" s="38">
        <v>5510305</v>
      </c>
      <c r="D15" s="38"/>
      <c r="E15" s="39" t="s">
        <v>20</v>
      </c>
      <c r="F15" s="93">
        <v>70</v>
      </c>
      <c r="G15" s="93"/>
      <c r="H15" s="100">
        <f t="shared" si="0"/>
        <v>70</v>
      </c>
    </row>
    <row r="16" spans="1:11" s="4" customFormat="1" ht="33.75" customHeight="1">
      <c r="A16" s="25">
        <v>8</v>
      </c>
      <c r="B16" s="26" t="s">
        <v>23</v>
      </c>
      <c r="C16" s="41">
        <v>5510312</v>
      </c>
      <c r="D16" s="25">
        <v>6510312</v>
      </c>
      <c r="E16" s="39" t="s">
        <v>20</v>
      </c>
      <c r="F16" s="93">
        <v>85</v>
      </c>
      <c r="G16" s="93">
        <v>115</v>
      </c>
      <c r="H16" s="100">
        <f t="shared" si="0"/>
        <v>200</v>
      </c>
    </row>
    <row r="17" spans="1:11" s="4" customFormat="1" ht="27.75" customHeight="1">
      <c r="A17" s="334" t="s">
        <v>24</v>
      </c>
      <c r="B17" s="335"/>
      <c r="C17" s="336"/>
      <c r="D17" s="28"/>
      <c r="E17" s="29"/>
      <c r="F17" s="96"/>
      <c r="G17" s="96"/>
      <c r="H17" s="97">
        <f>SUM(H13:H16)</f>
        <v>665</v>
      </c>
      <c r="I17" s="3"/>
      <c r="J17" s="3"/>
      <c r="K17" s="3"/>
    </row>
    <row r="18" spans="1:11" s="4" customFormat="1" ht="27.75" customHeight="1">
      <c r="A18" s="42">
        <v>9</v>
      </c>
      <c r="B18" s="43" t="s">
        <v>25</v>
      </c>
      <c r="C18" s="44">
        <v>5810104</v>
      </c>
      <c r="D18" s="44">
        <v>6810104</v>
      </c>
      <c r="E18" s="45" t="s">
        <v>26</v>
      </c>
      <c r="F18" s="99">
        <v>50</v>
      </c>
      <c r="G18" s="99">
        <v>50</v>
      </c>
      <c r="H18" s="100">
        <f t="shared" si="0"/>
        <v>100</v>
      </c>
    </row>
    <row r="19" spans="1:11" s="4" customFormat="1" ht="27.75" customHeight="1">
      <c r="A19" s="41">
        <v>10</v>
      </c>
      <c r="B19" s="46" t="s">
        <v>27</v>
      </c>
      <c r="C19" s="47">
        <v>5810105</v>
      </c>
      <c r="D19" s="47">
        <v>6810105</v>
      </c>
      <c r="E19" s="48" t="s">
        <v>26</v>
      </c>
      <c r="F19" s="101">
        <v>50</v>
      </c>
      <c r="G19" s="101">
        <v>50</v>
      </c>
      <c r="H19" s="31">
        <f t="shared" si="0"/>
        <v>100</v>
      </c>
    </row>
    <row r="20" spans="1:11" s="4" customFormat="1" ht="27.75" customHeight="1">
      <c r="A20" s="334" t="s">
        <v>28</v>
      </c>
      <c r="B20" s="335"/>
      <c r="C20" s="336"/>
      <c r="D20" s="28"/>
      <c r="E20" s="29"/>
      <c r="F20" s="96"/>
      <c r="G20" s="96"/>
      <c r="H20" s="97">
        <f>SUM(H18:H19)</f>
        <v>200</v>
      </c>
      <c r="I20" s="3"/>
      <c r="J20" s="3"/>
      <c r="K20" s="3"/>
    </row>
    <row r="21" spans="1:11" s="3" customFormat="1" ht="27.75" customHeight="1">
      <c r="A21" s="42">
        <v>11</v>
      </c>
      <c r="B21" s="43" t="s">
        <v>29</v>
      </c>
      <c r="C21" s="44">
        <v>5810201</v>
      </c>
      <c r="D21" s="44">
        <v>6810201</v>
      </c>
      <c r="E21" s="45" t="s">
        <v>30</v>
      </c>
      <c r="F21" s="99">
        <v>35</v>
      </c>
      <c r="G21" s="99">
        <v>35</v>
      </c>
      <c r="H21" s="100">
        <f t="shared" si="0"/>
        <v>70</v>
      </c>
      <c r="I21" s="4"/>
      <c r="J21" s="4"/>
      <c r="K21" s="4"/>
    </row>
    <row r="22" spans="1:11" s="4" customFormat="1" ht="27.75" customHeight="1">
      <c r="A22" s="25">
        <v>12</v>
      </c>
      <c r="B22" s="26" t="s">
        <v>31</v>
      </c>
      <c r="C22" s="38"/>
      <c r="D22" s="38">
        <v>6810206</v>
      </c>
      <c r="E22" s="39" t="s">
        <v>30</v>
      </c>
      <c r="F22" s="93"/>
      <c r="G22" s="93">
        <v>35</v>
      </c>
      <c r="H22" s="94">
        <f t="shared" si="0"/>
        <v>35</v>
      </c>
    </row>
    <row r="23" spans="1:11" s="4" customFormat="1" ht="27.75" customHeight="1">
      <c r="A23" s="41">
        <v>13</v>
      </c>
      <c r="B23" s="46" t="s">
        <v>32</v>
      </c>
      <c r="C23" s="47">
        <v>5810206</v>
      </c>
      <c r="D23" s="47"/>
      <c r="E23" s="48" t="s">
        <v>30</v>
      </c>
      <c r="F23" s="101">
        <v>35</v>
      </c>
      <c r="G23" s="101"/>
      <c r="H23" s="31">
        <f t="shared" si="0"/>
        <v>35</v>
      </c>
    </row>
    <row r="24" spans="1:11" s="4" customFormat="1" ht="27.75" customHeight="1">
      <c r="A24" s="25">
        <v>14</v>
      </c>
      <c r="B24" s="26" t="s">
        <v>33</v>
      </c>
      <c r="C24" s="25">
        <v>5810210</v>
      </c>
      <c r="D24" s="25">
        <v>6810210</v>
      </c>
      <c r="E24" s="39" t="s">
        <v>30</v>
      </c>
      <c r="F24" s="93">
        <v>50</v>
      </c>
      <c r="G24" s="93">
        <v>50</v>
      </c>
      <c r="H24" s="94">
        <f t="shared" si="0"/>
        <v>100</v>
      </c>
    </row>
    <row r="25" spans="1:11" s="4" customFormat="1" ht="27.75" customHeight="1">
      <c r="A25" s="334" t="s">
        <v>34</v>
      </c>
      <c r="B25" s="335"/>
      <c r="C25" s="336"/>
      <c r="D25" s="28"/>
      <c r="E25" s="29"/>
      <c r="F25" s="96"/>
      <c r="G25" s="96"/>
      <c r="H25" s="97">
        <f>SUM(H21:H24)</f>
        <v>240</v>
      </c>
      <c r="I25" s="3"/>
      <c r="J25" s="3"/>
      <c r="K25" s="3"/>
    </row>
    <row r="26" spans="1:11" s="4" customFormat="1" ht="27.75" customHeight="1">
      <c r="A26" s="51">
        <v>15</v>
      </c>
      <c r="B26" s="52" t="s">
        <v>35</v>
      </c>
      <c r="C26" s="51"/>
      <c r="D26" s="51">
        <v>6580301</v>
      </c>
      <c r="E26" s="53" t="s">
        <v>35</v>
      </c>
      <c r="F26" s="54"/>
      <c r="G26" s="54">
        <v>70</v>
      </c>
      <c r="H26" s="102">
        <f t="shared" si="0"/>
        <v>70</v>
      </c>
    </row>
    <row r="27" spans="1:11" s="4" customFormat="1" ht="27.75" customHeight="1">
      <c r="A27" s="334" t="s">
        <v>36</v>
      </c>
      <c r="B27" s="335"/>
      <c r="C27" s="336"/>
      <c r="D27" s="28"/>
      <c r="E27" s="29"/>
      <c r="F27" s="96"/>
      <c r="G27" s="96"/>
      <c r="H27" s="97">
        <f>SUM(H26)</f>
        <v>70</v>
      </c>
      <c r="I27" s="3"/>
      <c r="J27" s="3"/>
      <c r="K27" s="3"/>
    </row>
    <row r="28" spans="1:11" s="3" customFormat="1" ht="27.75" customHeight="1">
      <c r="A28" s="57">
        <v>16</v>
      </c>
      <c r="B28" s="58" t="s">
        <v>37</v>
      </c>
      <c r="C28" s="57">
        <v>5580201</v>
      </c>
      <c r="D28" s="57">
        <v>6580201</v>
      </c>
      <c r="E28" s="59" t="s">
        <v>38</v>
      </c>
      <c r="F28" s="103">
        <v>60</v>
      </c>
      <c r="G28" s="103">
        <v>60</v>
      </c>
      <c r="H28" s="102">
        <f t="shared" si="0"/>
        <v>120</v>
      </c>
      <c r="I28" s="4"/>
      <c r="J28" s="4"/>
      <c r="K28" s="4"/>
    </row>
    <row r="29" spans="1:11" s="4" customFormat="1" ht="27.75" customHeight="1">
      <c r="A29" s="334" t="s">
        <v>39</v>
      </c>
      <c r="B29" s="335"/>
      <c r="C29" s="336"/>
      <c r="D29" s="28"/>
      <c r="E29" s="29"/>
      <c r="F29" s="96"/>
      <c r="G29" s="96"/>
      <c r="H29" s="97">
        <f>SUM(H28)</f>
        <v>120</v>
      </c>
      <c r="I29" s="3"/>
      <c r="J29" s="3"/>
      <c r="K29" s="3"/>
    </row>
    <row r="30" spans="1:11" s="4" customFormat="1" ht="27.75" customHeight="1">
      <c r="A30" s="57">
        <v>17</v>
      </c>
      <c r="B30" s="58" t="s">
        <v>40</v>
      </c>
      <c r="C30" s="57">
        <v>5340302</v>
      </c>
      <c r="D30" s="57">
        <v>6340302</v>
      </c>
      <c r="E30" s="59" t="s">
        <v>41</v>
      </c>
      <c r="F30" s="103">
        <v>65</v>
      </c>
      <c r="G30" s="103">
        <v>160</v>
      </c>
      <c r="H30" s="104">
        <f t="shared" si="0"/>
        <v>225</v>
      </c>
      <c r="I30" s="3"/>
      <c r="J30" s="3"/>
      <c r="K30" s="3"/>
    </row>
    <row r="31" spans="1:11" s="4" customFormat="1" ht="27.75" customHeight="1">
      <c r="A31" s="334" t="s">
        <v>42</v>
      </c>
      <c r="B31" s="335"/>
      <c r="C31" s="336"/>
      <c r="D31" s="28"/>
      <c r="E31" s="29"/>
      <c r="F31" s="96"/>
      <c r="G31" s="96"/>
      <c r="H31" s="105">
        <f>SUM(H30)</f>
        <v>225</v>
      </c>
      <c r="I31" s="3"/>
      <c r="J31" s="3"/>
      <c r="K31" s="3"/>
    </row>
    <row r="32" spans="1:11" s="4" customFormat="1" ht="27.75" customHeight="1">
      <c r="A32" s="62">
        <v>18</v>
      </c>
      <c r="B32" s="63" t="s">
        <v>43</v>
      </c>
      <c r="C32" s="64">
        <v>5340113</v>
      </c>
      <c r="D32" s="64">
        <v>6340113</v>
      </c>
      <c r="E32" s="65" t="s">
        <v>44</v>
      </c>
      <c r="F32" s="106">
        <v>30</v>
      </c>
      <c r="G32" s="106">
        <v>60</v>
      </c>
      <c r="H32" s="37">
        <f t="shared" si="0"/>
        <v>90</v>
      </c>
    </row>
    <row r="33" spans="1:11" s="4" customFormat="1" ht="27.75" customHeight="1">
      <c r="A33" s="41">
        <v>19</v>
      </c>
      <c r="B33" s="46" t="s">
        <v>45</v>
      </c>
      <c r="C33" s="41">
        <v>5340122</v>
      </c>
      <c r="D33" s="41">
        <v>6340122</v>
      </c>
      <c r="E33" s="48" t="s">
        <v>44</v>
      </c>
      <c r="F33" s="101">
        <v>50</v>
      </c>
      <c r="G33" s="101">
        <v>75</v>
      </c>
      <c r="H33" s="31">
        <f t="shared" si="0"/>
        <v>125</v>
      </c>
    </row>
    <row r="34" spans="1:11" s="4" customFormat="1" ht="27.75" customHeight="1">
      <c r="A34" s="334" t="s">
        <v>46</v>
      </c>
      <c r="B34" s="335"/>
      <c r="C34" s="336"/>
      <c r="D34" s="28"/>
      <c r="E34" s="29"/>
      <c r="F34" s="96"/>
      <c r="G34" s="96"/>
      <c r="H34" s="97">
        <f>SUM(H32:H33)</f>
        <v>215</v>
      </c>
      <c r="I34" s="3"/>
      <c r="J34" s="3"/>
      <c r="K34" s="3"/>
    </row>
    <row r="35" spans="1:11" s="4" customFormat="1" ht="27.75" customHeight="1">
      <c r="A35" s="57">
        <v>20</v>
      </c>
      <c r="B35" s="58" t="s">
        <v>47</v>
      </c>
      <c r="C35" s="67">
        <v>5340417</v>
      </c>
      <c r="D35" s="67">
        <v>6340417</v>
      </c>
      <c r="E35" s="59" t="s">
        <v>48</v>
      </c>
      <c r="F35" s="103">
        <v>65</v>
      </c>
      <c r="G35" s="103">
        <v>160</v>
      </c>
      <c r="H35" s="102">
        <f t="shared" si="0"/>
        <v>225</v>
      </c>
    </row>
    <row r="36" spans="1:11" s="4" customFormat="1" ht="27.75" customHeight="1">
      <c r="A36" s="334" t="s">
        <v>49</v>
      </c>
      <c r="B36" s="335"/>
      <c r="C36" s="336"/>
      <c r="D36" s="28"/>
      <c r="E36" s="29"/>
      <c r="F36" s="96"/>
      <c r="G36" s="96"/>
      <c r="H36" s="105">
        <f>SUM(H35)</f>
        <v>225</v>
      </c>
      <c r="I36" s="3"/>
      <c r="J36" s="3"/>
      <c r="K36" s="3"/>
    </row>
    <row r="37" spans="1:11" s="4" customFormat="1" ht="27.75" customHeight="1">
      <c r="A37" s="62">
        <v>21</v>
      </c>
      <c r="B37" s="63" t="s">
        <v>50</v>
      </c>
      <c r="C37" s="62">
        <v>5340201</v>
      </c>
      <c r="D37" s="62">
        <v>6340201</v>
      </c>
      <c r="E37" s="65" t="s">
        <v>51</v>
      </c>
      <c r="F37" s="106">
        <v>65</v>
      </c>
      <c r="G37" s="106">
        <v>160</v>
      </c>
      <c r="H37" s="37">
        <f t="shared" si="0"/>
        <v>225</v>
      </c>
    </row>
    <row r="38" spans="1:11" s="4" customFormat="1" ht="27.75" customHeight="1">
      <c r="A38" s="334" t="s">
        <v>52</v>
      </c>
      <c r="B38" s="335"/>
      <c r="C38" s="336"/>
      <c r="D38" s="28"/>
      <c r="E38" s="29"/>
      <c r="F38" s="96"/>
      <c r="G38" s="96"/>
      <c r="H38" s="97">
        <f>SUM(H37)</f>
        <v>225</v>
      </c>
      <c r="I38" s="3"/>
      <c r="J38" s="3"/>
      <c r="K38" s="3"/>
    </row>
    <row r="39" spans="1:11" s="4" customFormat="1" ht="27.75" customHeight="1">
      <c r="A39" s="42">
        <v>22</v>
      </c>
      <c r="B39" s="43" t="s">
        <v>53</v>
      </c>
      <c r="C39" s="42">
        <v>5520105</v>
      </c>
      <c r="D39" s="42">
        <v>6520105</v>
      </c>
      <c r="E39" s="45" t="s">
        <v>54</v>
      </c>
      <c r="F39" s="99">
        <v>30</v>
      </c>
      <c r="G39" s="99">
        <v>60</v>
      </c>
      <c r="H39" s="37">
        <f t="shared" si="0"/>
        <v>90</v>
      </c>
    </row>
    <row r="40" spans="1:11" s="4" customFormat="1" ht="27.75" customHeight="1">
      <c r="A40" s="25">
        <v>23</v>
      </c>
      <c r="B40" s="26" t="s">
        <v>55</v>
      </c>
      <c r="C40" s="25">
        <v>5520114</v>
      </c>
      <c r="D40" s="25">
        <v>6520114</v>
      </c>
      <c r="E40" s="39" t="s">
        <v>54</v>
      </c>
      <c r="F40" s="93">
        <v>75</v>
      </c>
      <c r="G40" s="93">
        <v>110</v>
      </c>
      <c r="H40" s="94">
        <f t="shared" si="0"/>
        <v>185</v>
      </c>
    </row>
    <row r="41" spans="1:11" s="4" customFormat="1" ht="27.75" customHeight="1">
      <c r="A41" s="25">
        <v>24</v>
      </c>
      <c r="B41" s="26" t="s">
        <v>56</v>
      </c>
      <c r="C41" s="25">
        <v>5520121</v>
      </c>
      <c r="D41" s="25">
        <v>6520121</v>
      </c>
      <c r="E41" s="39" t="s">
        <v>54</v>
      </c>
      <c r="F41" s="93">
        <v>65</v>
      </c>
      <c r="G41" s="93">
        <v>110</v>
      </c>
      <c r="H41" s="94">
        <f t="shared" si="0"/>
        <v>175</v>
      </c>
      <c r="I41" s="3"/>
      <c r="J41" s="3"/>
      <c r="K41" s="3"/>
    </row>
    <row r="42" spans="1:11" s="4" customFormat="1" ht="27.75" customHeight="1">
      <c r="A42" s="25">
        <v>25</v>
      </c>
      <c r="B42" s="26" t="s">
        <v>57</v>
      </c>
      <c r="C42" s="25">
        <v>5520131</v>
      </c>
      <c r="D42" s="25">
        <v>6520131</v>
      </c>
      <c r="E42" s="39" t="s">
        <v>54</v>
      </c>
      <c r="F42" s="93">
        <v>35</v>
      </c>
      <c r="G42" s="93">
        <v>35</v>
      </c>
      <c r="H42" s="94">
        <f t="shared" si="0"/>
        <v>70</v>
      </c>
      <c r="I42" s="3"/>
      <c r="J42" s="3"/>
      <c r="K42" s="3"/>
    </row>
    <row r="43" spans="1:11" s="3" customFormat="1" ht="27.75" customHeight="1">
      <c r="A43" s="25">
        <v>26</v>
      </c>
      <c r="B43" s="26" t="s">
        <v>58</v>
      </c>
      <c r="C43" s="25">
        <v>5520145</v>
      </c>
      <c r="D43" s="25">
        <v>6520145</v>
      </c>
      <c r="E43" s="39" t="s">
        <v>54</v>
      </c>
      <c r="F43" s="93">
        <v>50</v>
      </c>
      <c r="G43" s="93">
        <v>50</v>
      </c>
      <c r="H43" s="94">
        <f t="shared" si="0"/>
        <v>100</v>
      </c>
      <c r="I43" s="4"/>
      <c r="J43" s="4"/>
      <c r="K43" s="4"/>
    </row>
    <row r="44" spans="1:11" s="4" customFormat="1" ht="36" customHeight="1">
      <c r="A44" s="25">
        <v>27</v>
      </c>
      <c r="B44" s="26" t="s">
        <v>59</v>
      </c>
      <c r="C44" s="38">
        <v>5520155</v>
      </c>
      <c r="D44" s="38">
        <v>6520155</v>
      </c>
      <c r="E44" s="39" t="s">
        <v>54</v>
      </c>
      <c r="F44" s="93">
        <v>65</v>
      </c>
      <c r="G44" s="93">
        <v>120</v>
      </c>
      <c r="H44" s="94">
        <f t="shared" si="0"/>
        <v>185</v>
      </c>
      <c r="I44" s="3"/>
      <c r="J44" s="3"/>
      <c r="K44" s="3"/>
    </row>
    <row r="45" spans="1:11" s="4" customFormat="1" ht="27.75" customHeight="1">
      <c r="A45" s="25">
        <v>28</v>
      </c>
      <c r="B45" s="46" t="s">
        <v>60</v>
      </c>
      <c r="C45" s="41">
        <v>5520117</v>
      </c>
      <c r="D45" s="41"/>
      <c r="E45" s="48" t="s">
        <v>54</v>
      </c>
      <c r="F45" s="101">
        <v>100</v>
      </c>
      <c r="G45" s="101"/>
      <c r="H45" s="31">
        <f t="shared" si="0"/>
        <v>100</v>
      </c>
    </row>
    <row r="46" spans="1:11" s="4" customFormat="1" ht="27.75" customHeight="1">
      <c r="A46" s="334" t="s">
        <v>61</v>
      </c>
      <c r="B46" s="335"/>
      <c r="C46" s="336"/>
      <c r="D46" s="28"/>
      <c r="E46" s="29"/>
      <c r="F46" s="96"/>
      <c r="G46" s="96"/>
      <c r="H46" s="97">
        <f>SUM(H39:H45)</f>
        <v>905</v>
      </c>
      <c r="I46" s="3"/>
      <c r="J46" s="3"/>
      <c r="K46" s="3"/>
    </row>
    <row r="47" spans="1:11" s="4" customFormat="1" ht="36" customHeight="1">
      <c r="A47" s="62">
        <v>29</v>
      </c>
      <c r="B47" s="63" t="s">
        <v>62</v>
      </c>
      <c r="C47" s="64">
        <v>5520205</v>
      </c>
      <c r="D47" s="64">
        <v>6520205</v>
      </c>
      <c r="E47" s="65" t="s">
        <v>63</v>
      </c>
      <c r="F47" s="106">
        <v>65</v>
      </c>
      <c r="G47" s="106">
        <v>125</v>
      </c>
      <c r="H47" s="100">
        <f t="shared" si="0"/>
        <v>190</v>
      </c>
    </row>
    <row r="48" spans="1:11" s="4" customFormat="1" ht="27.75" customHeight="1">
      <c r="A48" s="25">
        <v>30</v>
      </c>
      <c r="B48" s="26" t="s">
        <v>64</v>
      </c>
      <c r="C48" s="25">
        <v>5520225</v>
      </c>
      <c r="D48" s="25">
        <v>6520225</v>
      </c>
      <c r="E48" s="39" t="s">
        <v>63</v>
      </c>
      <c r="F48" s="93">
        <v>115</v>
      </c>
      <c r="G48" s="93">
        <v>165</v>
      </c>
      <c r="H48" s="94">
        <f t="shared" si="0"/>
        <v>280</v>
      </c>
    </row>
    <row r="49" spans="1:11" s="4" customFormat="1" ht="27.75" customHeight="1">
      <c r="A49" s="25">
        <v>31</v>
      </c>
      <c r="B49" s="21" t="s">
        <v>65</v>
      </c>
      <c r="C49" s="20">
        <v>5520227</v>
      </c>
      <c r="D49" s="20">
        <v>6520227</v>
      </c>
      <c r="E49" s="39" t="s">
        <v>63</v>
      </c>
      <c r="F49" s="93">
        <v>135</v>
      </c>
      <c r="G49" s="93">
        <v>230</v>
      </c>
      <c r="H49" s="94">
        <f t="shared" si="0"/>
        <v>365</v>
      </c>
    </row>
    <row r="50" spans="1:11" s="4" customFormat="1" ht="27.75" customHeight="1">
      <c r="A50" s="25">
        <v>32</v>
      </c>
      <c r="B50" s="26" t="s">
        <v>66</v>
      </c>
      <c r="C50" s="38">
        <v>5520255</v>
      </c>
      <c r="D50" s="38">
        <v>6520255</v>
      </c>
      <c r="E50" s="39" t="s">
        <v>63</v>
      </c>
      <c r="F50" s="93">
        <v>95</v>
      </c>
      <c r="G50" s="93">
        <v>115</v>
      </c>
      <c r="H50" s="94">
        <f t="shared" si="0"/>
        <v>210</v>
      </c>
    </row>
    <row r="51" spans="1:11" s="4" customFormat="1" ht="27.75" customHeight="1">
      <c r="A51" s="25">
        <v>33</v>
      </c>
      <c r="B51" s="68" t="s">
        <v>67</v>
      </c>
      <c r="C51" s="95">
        <v>5520263</v>
      </c>
      <c r="D51" s="95">
        <v>6520263</v>
      </c>
      <c r="E51" s="48" t="s">
        <v>63</v>
      </c>
      <c r="F51" s="101">
        <v>85</v>
      </c>
      <c r="G51" s="101">
        <v>170</v>
      </c>
      <c r="H51" s="31">
        <f t="shared" si="0"/>
        <v>255</v>
      </c>
      <c r="I51" s="1"/>
      <c r="J51" s="1"/>
      <c r="K51" s="1"/>
    </row>
    <row r="52" spans="1:11" s="4" customFormat="1" ht="27.75" customHeight="1">
      <c r="A52" s="334" t="s">
        <v>68</v>
      </c>
      <c r="B52" s="335"/>
      <c r="C52" s="336"/>
      <c r="D52" s="28"/>
      <c r="E52" s="29"/>
      <c r="F52" s="96"/>
      <c r="G52" s="96"/>
      <c r="H52" s="105">
        <f>SUM(H47:H51)</f>
        <v>1300</v>
      </c>
      <c r="I52" s="3"/>
      <c r="J52" s="3"/>
      <c r="K52" s="3"/>
    </row>
    <row r="53" spans="1:11" s="3" customFormat="1" ht="27.75" customHeight="1">
      <c r="A53" s="62">
        <v>34</v>
      </c>
      <c r="B53" s="63" t="s">
        <v>69</v>
      </c>
      <c r="C53" s="62">
        <v>5480205</v>
      </c>
      <c r="D53" s="62">
        <v>6480205</v>
      </c>
      <c r="E53" s="65" t="s">
        <v>70</v>
      </c>
      <c r="F53" s="106">
        <v>65</v>
      </c>
      <c r="G53" s="106">
        <v>75</v>
      </c>
      <c r="H53" s="37">
        <f t="shared" si="0"/>
        <v>140</v>
      </c>
      <c r="I53" s="1"/>
      <c r="J53" s="1"/>
      <c r="K53" s="1"/>
    </row>
    <row r="54" spans="1:11" s="4" customFormat="1" ht="27.75" customHeight="1">
      <c r="A54" s="25">
        <v>35</v>
      </c>
      <c r="B54" s="26" t="s">
        <v>71</v>
      </c>
      <c r="C54" s="38">
        <v>5480207</v>
      </c>
      <c r="D54" s="38">
        <v>6480207</v>
      </c>
      <c r="E54" s="39" t="s">
        <v>70</v>
      </c>
      <c r="F54" s="93">
        <v>85</v>
      </c>
      <c r="G54" s="93">
        <v>150</v>
      </c>
      <c r="H54" s="94">
        <f t="shared" si="0"/>
        <v>235</v>
      </c>
    </row>
    <row r="55" spans="1:11" s="4" customFormat="1" ht="27.75" customHeight="1">
      <c r="A55" s="25">
        <v>36</v>
      </c>
      <c r="B55" s="21" t="s">
        <v>72</v>
      </c>
      <c r="C55" s="20">
        <v>5480209</v>
      </c>
      <c r="D55" s="20">
        <v>6480209</v>
      </c>
      <c r="E55" s="39" t="s">
        <v>70</v>
      </c>
      <c r="F55" s="93">
        <v>65</v>
      </c>
      <c r="G55" s="93">
        <v>150</v>
      </c>
      <c r="H55" s="94">
        <f t="shared" si="0"/>
        <v>215</v>
      </c>
    </row>
    <row r="56" spans="1:11" s="4" customFormat="1" ht="27.75" customHeight="1">
      <c r="A56" s="25">
        <v>37</v>
      </c>
      <c r="B56" s="26" t="s">
        <v>73</v>
      </c>
      <c r="C56" s="25">
        <v>5480214</v>
      </c>
      <c r="D56" s="25">
        <v>6480214</v>
      </c>
      <c r="E56" s="39" t="s">
        <v>70</v>
      </c>
      <c r="F56" s="93">
        <v>65</v>
      </c>
      <c r="G56" s="93">
        <v>85</v>
      </c>
      <c r="H56" s="94">
        <f t="shared" si="0"/>
        <v>150</v>
      </c>
    </row>
    <row r="57" spans="1:11" s="3" customFormat="1" ht="27.75" customHeight="1">
      <c r="A57" s="25">
        <v>38</v>
      </c>
      <c r="B57" s="46" t="s">
        <v>74</v>
      </c>
      <c r="C57" s="41">
        <v>5480216</v>
      </c>
      <c r="D57" s="41">
        <v>6480216</v>
      </c>
      <c r="E57" s="48" t="s">
        <v>70</v>
      </c>
      <c r="F57" s="101">
        <v>65</v>
      </c>
      <c r="G57" s="101">
        <v>85</v>
      </c>
      <c r="H57" s="31">
        <f t="shared" si="0"/>
        <v>150</v>
      </c>
      <c r="I57" s="4"/>
      <c r="J57" s="4"/>
      <c r="K57" s="4"/>
    </row>
    <row r="58" spans="1:11" s="4" customFormat="1" ht="27.75" customHeight="1">
      <c r="A58" s="334" t="s">
        <v>75</v>
      </c>
      <c r="B58" s="335"/>
      <c r="C58" s="336"/>
      <c r="D58" s="28"/>
      <c r="E58" s="29"/>
      <c r="F58" s="96"/>
      <c r="G58" s="96"/>
      <c r="H58" s="97">
        <f>SUM(H53:H57)</f>
        <v>890</v>
      </c>
      <c r="I58" s="3"/>
      <c r="J58" s="3"/>
      <c r="K58" s="3"/>
    </row>
    <row r="59" spans="1:11" s="4" customFormat="1" ht="27.75" customHeight="1">
      <c r="A59" s="62">
        <v>39</v>
      </c>
      <c r="B59" s="63" t="s">
        <v>76</v>
      </c>
      <c r="C59" s="62">
        <v>5480104</v>
      </c>
      <c r="D59" s="62">
        <v>6480104</v>
      </c>
      <c r="E59" s="65" t="s">
        <v>77</v>
      </c>
      <c r="F59" s="106">
        <v>50</v>
      </c>
      <c r="G59" s="106">
        <v>50</v>
      </c>
      <c r="H59" s="100">
        <f t="shared" si="0"/>
        <v>100</v>
      </c>
    </row>
    <row r="60" spans="1:11" s="4" customFormat="1" ht="27.75" customHeight="1">
      <c r="A60" s="25">
        <v>40</v>
      </c>
      <c r="B60" s="26" t="s">
        <v>78</v>
      </c>
      <c r="C60" s="38"/>
      <c r="D60" s="38">
        <v>6480105</v>
      </c>
      <c r="E60" s="39" t="s">
        <v>77</v>
      </c>
      <c r="F60" s="93"/>
      <c r="G60" s="93">
        <v>110</v>
      </c>
      <c r="H60" s="94">
        <f t="shared" si="0"/>
        <v>110</v>
      </c>
    </row>
    <row r="61" spans="1:11" s="3" customFormat="1" ht="36" customHeight="1">
      <c r="A61" s="25">
        <v>41</v>
      </c>
      <c r="B61" s="46" t="s">
        <v>79</v>
      </c>
      <c r="C61" s="47">
        <v>5480105</v>
      </c>
      <c r="D61" s="47"/>
      <c r="E61" s="48" t="s">
        <v>77</v>
      </c>
      <c r="F61" s="101">
        <v>85</v>
      </c>
      <c r="G61" s="101"/>
      <c r="H61" s="31">
        <f t="shared" si="0"/>
        <v>85</v>
      </c>
      <c r="I61" s="4"/>
      <c r="J61" s="4"/>
      <c r="K61" s="4"/>
    </row>
    <row r="62" spans="1:11" s="4" customFormat="1" ht="27.75" customHeight="1">
      <c r="A62" s="25">
        <v>42</v>
      </c>
      <c r="B62" s="26" t="s">
        <v>80</v>
      </c>
      <c r="C62" s="25">
        <v>5480108</v>
      </c>
      <c r="D62" s="25">
        <v>6480108</v>
      </c>
      <c r="E62" s="39" t="s">
        <v>77</v>
      </c>
      <c r="F62" s="93">
        <v>50</v>
      </c>
      <c r="G62" s="93">
        <v>50</v>
      </c>
      <c r="H62" s="94">
        <f t="shared" si="0"/>
        <v>100</v>
      </c>
      <c r="I62" s="1"/>
      <c r="J62" s="1"/>
      <c r="K62" s="1"/>
    </row>
    <row r="63" spans="1:11" s="4" customFormat="1" ht="27.75" customHeight="1">
      <c r="A63" s="334" t="s">
        <v>81</v>
      </c>
      <c r="B63" s="335"/>
      <c r="C63" s="336"/>
      <c r="D63" s="28"/>
      <c r="E63" s="29"/>
      <c r="F63" s="96"/>
      <c r="G63" s="96"/>
      <c r="H63" s="105">
        <f>SUM(H59:H62)</f>
        <v>395</v>
      </c>
      <c r="I63" s="3"/>
      <c r="J63" s="3"/>
      <c r="K63" s="3"/>
    </row>
    <row r="64" spans="1:11" s="4" customFormat="1" ht="27.75" customHeight="1">
      <c r="A64" s="57">
        <v>43</v>
      </c>
      <c r="B64" s="58" t="s">
        <v>82</v>
      </c>
      <c r="C64" s="57">
        <v>5210402</v>
      </c>
      <c r="D64" s="57">
        <v>6210402</v>
      </c>
      <c r="E64" s="59" t="s">
        <v>83</v>
      </c>
      <c r="F64" s="103">
        <v>90</v>
      </c>
      <c r="G64" s="103">
        <v>130</v>
      </c>
      <c r="H64" s="104">
        <f t="shared" si="0"/>
        <v>220</v>
      </c>
    </row>
    <row r="65" spans="1:11" s="4" customFormat="1" ht="27.75" customHeight="1">
      <c r="A65" s="334" t="s">
        <v>84</v>
      </c>
      <c r="B65" s="335"/>
      <c r="C65" s="336"/>
      <c r="D65" s="28"/>
      <c r="E65" s="29"/>
      <c r="F65" s="96"/>
      <c r="G65" s="96"/>
      <c r="H65" s="97">
        <f>SUM(H64)</f>
        <v>220</v>
      </c>
      <c r="I65" s="3"/>
      <c r="J65" s="3"/>
      <c r="K65" s="3"/>
    </row>
    <row r="66" spans="1:11" s="4" customFormat="1" ht="27.75" customHeight="1">
      <c r="A66" s="62">
        <v>44</v>
      </c>
      <c r="B66" s="63" t="s">
        <v>85</v>
      </c>
      <c r="C66" s="62">
        <v>5220206</v>
      </c>
      <c r="D66" s="62">
        <v>6220206</v>
      </c>
      <c r="E66" s="65" t="s">
        <v>86</v>
      </c>
      <c r="F66" s="106">
        <v>150</v>
      </c>
      <c r="G66" s="106">
        <v>320</v>
      </c>
      <c r="H66" s="37">
        <f t="shared" si="0"/>
        <v>470</v>
      </c>
    </row>
    <row r="67" spans="1:11" s="4" customFormat="1" ht="27.75" customHeight="1">
      <c r="A67" s="25">
        <v>45</v>
      </c>
      <c r="B67" s="26" t="s">
        <v>87</v>
      </c>
      <c r="C67" s="25">
        <v>5220211</v>
      </c>
      <c r="D67" s="25">
        <v>6220211</v>
      </c>
      <c r="E67" s="39" t="s">
        <v>86</v>
      </c>
      <c r="F67" s="93">
        <v>50</v>
      </c>
      <c r="G67" s="93">
        <v>50</v>
      </c>
      <c r="H67" s="94">
        <f t="shared" si="0"/>
        <v>100</v>
      </c>
    </row>
    <row r="68" spans="1:11" s="4" customFormat="1" ht="27.75" customHeight="1">
      <c r="A68" s="25">
        <v>46</v>
      </c>
      <c r="B68" s="26" t="s">
        <v>88</v>
      </c>
      <c r="C68" s="25">
        <v>5220212</v>
      </c>
      <c r="D68" s="25">
        <v>6220212</v>
      </c>
      <c r="E68" s="39" t="s">
        <v>86</v>
      </c>
      <c r="F68" s="93">
        <v>35</v>
      </c>
      <c r="G68" s="93">
        <v>35</v>
      </c>
      <c r="H68" s="94">
        <f t="shared" si="0"/>
        <v>70</v>
      </c>
    </row>
    <row r="69" spans="1:11" s="4" customFormat="1" ht="27.75" customHeight="1">
      <c r="A69" s="334" t="s">
        <v>89</v>
      </c>
      <c r="B69" s="335"/>
      <c r="C69" s="336"/>
      <c r="D69" s="28"/>
      <c r="E69" s="29"/>
      <c r="F69" s="96"/>
      <c r="G69" s="96"/>
      <c r="H69" s="97">
        <f>SUM(H66:H68)</f>
        <v>640</v>
      </c>
      <c r="I69" s="3"/>
      <c r="J69" s="3"/>
      <c r="K69" s="3"/>
    </row>
    <row r="70" spans="1:11" s="4" customFormat="1" ht="27.75" customHeight="1">
      <c r="A70" s="62">
        <v>47</v>
      </c>
      <c r="B70" s="63" t="s">
        <v>90</v>
      </c>
      <c r="C70" s="25">
        <v>5540204</v>
      </c>
      <c r="D70" s="62">
        <v>6540204</v>
      </c>
      <c r="E70" s="65" t="s">
        <v>91</v>
      </c>
      <c r="F70" s="106">
        <v>100</v>
      </c>
      <c r="G70" s="106">
        <v>150</v>
      </c>
      <c r="H70" s="37">
        <f t="shared" si="0"/>
        <v>250</v>
      </c>
      <c r="I70" s="3"/>
      <c r="J70" s="3"/>
      <c r="K70" s="3"/>
    </row>
    <row r="71" spans="1:11" s="4" customFormat="1" ht="27.75" customHeight="1">
      <c r="A71" s="25">
        <v>48</v>
      </c>
      <c r="B71" s="26" t="s">
        <v>92</v>
      </c>
      <c r="C71" s="25">
        <v>5540205</v>
      </c>
      <c r="D71" s="25">
        <v>6540205</v>
      </c>
      <c r="E71" s="39" t="s">
        <v>91</v>
      </c>
      <c r="F71" s="93">
        <v>65</v>
      </c>
      <c r="G71" s="93">
        <v>150</v>
      </c>
      <c r="H71" s="94">
        <f t="shared" si="0"/>
        <v>215</v>
      </c>
    </row>
    <row r="72" spans="1:11" s="4" customFormat="1" ht="27.75" customHeight="1">
      <c r="A72" s="25">
        <v>49</v>
      </c>
      <c r="B72" s="26" t="s">
        <v>93</v>
      </c>
      <c r="C72" s="25">
        <v>5540207</v>
      </c>
      <c r="D72" s="25">
        <v>6540207</v>
      </c>
      <c r="E72" s="39" t="s">
        <v>91</v>
      </c>
      <c r="F72" s="93">
        <v>45</v>
      </c>
      <c r="G72" s="93">
        <v>80</v>
      </c>
      <c r="H72" s="94">
        <f>F72+G72</f>
        <v>125</v>
      </c>
    </row>
    <row r="73" spans="1:11" s="4" customFormat="1" ht="27.75" customHeight="1">
      <c r="A73" s="334" t="s">
        <v>94</v>
      </c>
      <c r="B73" s="335"/>
      <c r="C73" s="336"/>
      <c r="D73" s="28"/>
      <c r="E73" s="29"/>
      <c r="F73" s="96"/>
      <c r="G73" s="96"/>
      <c r="H73" s="97">
        <f>SUM(H70:H72)</f>
        <v>590</v>
      </c>
      <c r="I73" s="3"/>
      <c r="J73" s="3"/>
      <c r="K73" s="3"/>
    </row>
    <row r="74" spans="1:11" s="6" customFormat="1" ht="36" customHeight="1">
      <c r="A74" s="342" t="s">
        <v>95</v>
      </c>
      <c r="B74" s="343"/>
      <c r="C74" s="82"/>
      <c r="D74" s="82"/>
      <c r="E74" s="83"/>
      <c r="F74" s="107">
        <f>SUM(F8:F72)</f>
        <v>3235</v>
      </c>
      <c r="G74" s="107">
        <f>SUM(G8:G72)</f>
        <v>5440</v>
      </c>
      <c r="H74" s="107">
        <f>H73+H69+H65+H63+H58+H52+H46+H38+H36+H34+H31+H29+H27+H25+H20+H17+H12</f>
        <v>8675</v>
      </c>
      <c r="I74" s="108"/>
      <c r="J74" s="108"/>
      <c r="K74" s="108"/>
    </row>
    <row r="75" spans="1:11" s="7" customFormat="1" ht="39.950000000000003" customHeight="1">
      <c r="E75" s="86"/>
      <c r="F75" s="87" t="s">
        <v>96</v>
      </c>
      <c r="G75" s="87" t="s">
        <v>97</v>
      </c>
      <c r="H75" s="87" t="s">
        <v>98</v>
      </c>
    </row>
    <row r="76" spans="1:11" s="8" customFormat="1" ht="28.5" customHeight="1">
      <c r="F76" s="89"/>
      <c r="G76" s="89"/>
      <c r="H76" s="89"/>
      <c r="I76" s="11"/>
      <c r="J76" s="11"/>
      <c r="K76" s="11"/>
    </row>
    <row r="77" spans="1:11" s="8" customFormat="1" ht="20.25" customHeight="1">
      <c r="E77" s="12"/>
      <c r="F77" s="15"/>
      <c r="G77" s="15"/>
      <c r="H77" s="15"/>
      <c r="I77" s="11"/>
      <c r="J77" s="11"/>
      <c r="K77" s="11"/>
    </row>
    <row r="78" spans="1:11" s="8" customFormat="1" ht="27" customHeight="1">
      <c r="E78" s="12"/>
      <c r="F78" s="15"/>
      <c r="G78" s="15"/>
      <c r="H78" s="15"/>
      <c r="I78" s="11"/>
      <c r="J78" s="11"/>
      <c r="K78" s="11"/>
    </row>
    <row r="83" spans="6:8">
      <c r="F83" s="90"/>
      <c r="G83" s="90"/>
      <c r="H83" s="90"/>
    </row>
  </sheetData>
  <mergeCells count="30">
    <mergeCell ref="A74:B74"/>
    <mergeCell ref="A6:A7"/>
    <mergeCell ref="B6:B7"/>
    <mergeCell ref="E6:E7"/>
    <mergeCell ref="H6:H7"/>
    <mergeCell ref="A58:C58"/>
    <mergeCell ref="A63:C63"/>
    <mergeCell ref="A65:C65"/>
    <mergeCell ref="A69:C69"/>
    <mergeCell ref="A73:C73"/>
    <mergeCell ref="A34:C34"/>
    <mergeCell ref="A36:C36"/>
    <mergeCell ref="A38:C38"/>
    <mergeCell ref="A46:C46"/>
    <mergeCell ref="A52:C52"/>
    <mergeCell ref="A20:C20"/>
    <mergeCell ref="A25:C25"/>
    <mergeCell ref="A27:C27"/>
    <mergeCell ref="A29:C29"/>
    <mergeCell ref="A31:C31"/>
    <mergeCell ref="A5:H5"/>
    <mergeCell ref="C6:D6"/>
    <mergeCell ref="F6:G6"/>
    <mergeCell ref="A12:C12"/>
    <mergeCell ref="A17:C17"/>
    <mergeCell ref="A1:C1"/>
    <mergeCell ref="E1:H1"/>
    <mergeCell ref="A2:C2"/>
    <mergeCell ref="E2:H2"/>
    <mergeCell ref="A3:C3"/>
  </mergeCells>
  <printOptions horizontalCentered="1"/>
  <pageMargins left="0.25" right="0.25" top="0.25" bottom="0.3" header="0" footer="0"/>
  <pageSetup paperSize="9"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zoomScale="60" zoomScaleNormal="60" workbookViewId="0">
      <selection activeCell="N32" sqref="N32"/>
    </sheetView>
  </sheetViews>
  <sheetFormatPr defaultColWidth="9" defaultRowHeight="15.75"/>
  <cols>
    <col min="1" max="1" width="6.25" style="199" customWidth="1"/>
    <col min="2" max="2" width="47.5" style="10" customWidth="1"/>
    <col min="3" max="3" width="11.75" style="11" customWidth="1"/>
    <col min="4" max="4" width="11.625" style="11" customWidth="1"/>
    <col min="5" max="5" width="47.25" style="12" customWidth="1"/>
    <col min="6" max="7" width="12.25" style="199" customWidth="1"/>
    <col min="8" max="8" width="15.5" style="199" customWidth="1"/>
    <col min="9" max="9" width="9" style="11" customWidth="1"/>
    <col min="10" max="16384" width="9" style="11"/>
  </cols>
  <sheetData>
    <row r="1" spans="1:10">
      <c r="A1" s="330" t="s">
        <v>0</v>
      </c>
      <c r="B1" s="330"/>
      <c r="C1" s="330"/>
      <c r="E1" s="331" t="s">
        <v>1</v>
      </c>
      <c r="F1" s="331"/>
      <c r="G1" s="331"/>
      <c r="H1" s="331"/>
    </row>
    <row r="2" spans="1:10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</row>
    <row r="3" spans="1:10">
      <c r="A3" s="332" t="s">
        <v>4</v>
      </c>
      <c r="B3" s="332"/>
      <c r="C3" s="332"/>
      <c r="F3" s="11"/>
      <c r="G3" s="12"/>
      <c r="H3" s="11"/>
    </row>
    <row r="4" spans="1:10" ht="6" customHeight="1"/>
    <row r="5" spans="1:10" ht="46.5" customHeight="1">
      <c r="A5" s="351" t="s">
        <v>5</v>
      </c>
      <c r="B5" s="351"/>
      <c r="C5" s="351"/>
      <c r="D5" s="351"/>
      <c r="E5" s="351"/>
      <c r="F5" s="351"/>
      <c r="G5" s="351"/>
      <c r="H5" s="351"/>
    </row>
    <row r="6" spans="1:10" s="1" customFormat="1" ht="60.75" customHeight="1">
      <c r="A6" s="344" t="s">
        <v>6</v>
      </c>
      <c r="B6" s="345" t="s">
        <v>7</v>
      </c>
      <c r="C6" s="352" t="s">
        <v>8</v>
      </c>
      <c r="D6" s="352"/>
      <c r="E6" s="344" t="s">
        <v>9</v>
      </c>
      <c r="F6" s="352" t="s">
        <v>230</v>
      </c>
      <c r="G6" s="352"/>
      <c r="H6" s="350" t="s">
        <v>233</v>
      </c>
    </row>
    <row r="7" spans="1:10" s="2" customFormat="1" ht="40.5" customHeight="1">
      <c r="A7" s="344"/>
      <c r="B7" s="345"/>
      <c r="C7" s="198" t="s">
        <v>12</v>
      </c>
      <c r="D7" s="198" t="s">
        <v>13</v>
      </c>
      <c r="E7" s="344"/>
      <c r="F7" s="201" t="s">
        <v>12</v>
      </c>
      <c r="G7" s="201" t="s">
        <v>13</v>
      </c>
      <c r="H7" s="350"/>
    </row>
    <row r="8" spans="1:10" s="5" customFormat="1" ht="27.75" customHeight="1">
      <c r="A8" s="22">
        <v>1</v>
      </c>
      <c r="B8" s="207" t="s">
        <v>17</v>
      </c>
      <c r="C8" s="22">
        <v>5510216</v>
      </c>
      <c r="D8" s="22">
        <v>6510216</v>
      </c>
      <c r="E8" s="23" t="s">
        <v>14</v>
      </c>
      <c r="F8" s="25">
        <v>60</v>
      </c>
      <c r="G8" s="25">
        <v>35</v>
      </c>
      <c r="H8" s="122">
        <f>F8+G8</f>
        <v>95</v>
      </c>
      <c r="J8" s="5" t="s">
        <v>100</v>
      </c>
    </row>
    <row r="9" spans="1:10" s="4" customFormat="1" ht="27.75" customHeight="1" thickBot="1">
      <c r="A9" s="334" t="s">
        <v>18</v>
      </c>
      <c r="B9" s="335"/>
      <c r="C9" s="336"/>
      <c r="D9" s="28"/>
      <c r="E9" s="29"/>
      <c r="F9" s="125">
        <f>SUM(F8:F8)</f>
        <v>60</v>
      </c>
      <c r="G9" s="125">
        <f>SUM(G8:G8)</f>
        <v>35</v>
      </c>
      <c r="H9" s="125">
        <f>SUM(H8:H8)</f>
        <v>95</v>
      </c>
    </row>
    <row r="10" spans="1:10" s="4" customFormat="1" ht="27.75" customHeight="1">
      <c r="A10" s="42">
        <v>2</v>
      </c>
      <c r="B10" s="213" t="s">
        <v>124</v>
      </c>
      <c r="C10" s="214">
        <v>5520217</v>
      </c>
      <c r="D10" s="44">
        <v>6520217</v>
      </c>
      <c r="E10" s="45" t="s">
        <v>20</v>
      </c>
      <c r="F10" s="42">
        <v>70</v>
      </c>
      <c r="G10" s="42">
        <v>90</v>
      </c>
      <c r="H10" s="128">
        <f>F10+G10</f>
        <v>160</v>
      </c>
    </row>
    <row r="11" spans="1:10" s="4" customFormat="1" ht="27.75" customHeight="1" thickBot="1">
      <c r="A11" s="334" t="s">
        <v>24</v>
      </c>
      <c r="B11" s="335"/>
      <c r="C11" s="336"/>
      <c r="D11" s="28"/>
      <c r="E11" s="29"/>
      <c r="F11" s="125">
        <f>SUM(F10:F10)</f>
        <v>70</v>
      </c>
      <c r="G11" s="125">
        <f>SUM(G10:G10)</f>
        <v>90</v>
      </c>
      <c r="H11" s="125">
        <f>SUM(H10:H10)</f>
        <v>160</v>
      </c>
    </row>
    <row r="12" spans="1:10" s="4" customFormat="1" ht="27.75" customHeight="1">
      <c r="A12" s="57">
        <v>3</v>
      </c>
      <c r="B12" s="210" t="s">
        <v>40</v>
      </c>
      <c r="C12" s="57">
        <v>5340302</v>
      </c>
      <c r="D12" s="57">
        <v>6340302</v>
      </c>
      <c r="E12" s="59" t="s">
        <v>41</v>
      </c>
      <c r="F12" s="57">
        <v>35</v>
      </c>
      <c r="G12" s="57">
        <v>60</v>
      </c>
      <c r="H12" s="130">
        <f>F12+G12</f>
        <v>95</v>
      </c>
    </row>
    <row r="13" spans="1:10" s="4" customFormat="1" ht="27.75" customHeight="1" thickBot="1">
      <c r="A13" s="334" t="s">
        <v>28</v>
      </c>
      <c r="B13" s="335"/>
      <c r="C13" s="336"/>
      <c r="D13" s="28"/>
      <c r="E13" s="29"/>
      <c r="F13" s="125">
        <f>SUM(F12)</f>
        <v>35</v>
      </c>
      <c r="G13" s="125">
        <f>SUM(G12)</f>
        <v>60</v>
      </c>
      <c r="H13" s="125">
        <f>SUM(H12)</f>
        <v>95</v>
      </c>
    </row>
    <row r="14" spans="1:10" s="4" customFormat="1" ht="27.75" customHeight="1">
      <c r="A14" s="57">
        <v>4</v>
      </c>
      <c r="B14" s="210" t="s">
        <v>47</v>
      </c>
      <c r="C14" s="67">
        <v>5340417</v>
      </c>
      <c r="D14" s="67">
        <v>6340417</v>
      </c>
      <c r="E14" s="59" t="s">
        <v>48</v>
      </c>
      <c r="F14" s="57">
        <v>35</v>
      </c>
      <c r="G14" s="57">
        <v>60</v>
      </c>
      <c r="H14" s="130">
        <f>F14+G14</f>
        <v>95</v>
      </c>
    </row>
    <row r="15" spans="1:10" s="4" customFormat="1" ht="27.75" customHeight="1" thickBot="1">
      <c r="A15" s="334" t="s">
        <v>34</v>
      </c>
      <c r="B15" s="335"/>
      <c r="C15" s="336"/>
      <c r="D15" s="28"/>
      <c r="E15" s="29"/>
      <c r="F15" s="125">
        <f>SUM(F14)</f>
        <v>35</v>
      </c>
      <c r="G15" s="125">
        <f>SUM(G14)</f>
        <v>60</v>
      </c>
      <c r="H15" s="125">
        <f>SUM(H14)</f>
        <v>95</v>
      </c>
    </row>
    <row r="16" spans="1:10" s="4" customFormat="1" ht="27.75" customHeight="1">
      <c r="A16" s="62">
        <v>5</v>
      </c>
      <c r="B16" s="209" t="s">
        <v>50</v>
      </c>
      <c r="C16" s="62">
        <v>5340201</v>
      </c>
      <c r="D16" s="62">
        <v>6340201</v>
      </c>
      <c r="E16" s="65" t="s">
        <v>51</v>
      </c>
      <c r="F16" s="62">
        <v>35</v>
      </c>
      <c r="G16" s="62">
        <v>60</v>
      </c>
      <c r="H16" s="132">
        <f>F16+G16</f>
        <v>95</v>
      </c>
    </row>
    <row r="17" spans="1:10" s="4" customFormat="1" ht="27.75" customHeight="1" thickBot="1">
      <c r="A17" s="334" t="s">
        <v>36</v>
      </c>
      <c r="B17" s="335"/>
      <c r="C17" s="336"/>
      <c r="D17" s="28"/>
      <c r="E17" s="29"/>
      <c r="F17" s="125">
        <f>SUM(F16)</f>
        <v>35</v>
      </c>
      <c r="G17" s="125">
        <f>SUM(G16)</f>
        <v>60</v>
      </c>
      <c r="H17" s="125">
        <f>SUM(H16)</f>
        <v>95</v>
      </c>
    </row>
    <row r="18" spans="1:10" s="4" customFormat="1" ht="27.75" customHeight="1">
      <c r="A18" s="25">
        <v>6</v>
      </c>
      <c r="B18" s="207" t="s">
        <v>55</v>
      </c>
      <c r="C18" s="25">
        <v>5520114</v>
      </c>
      <c r="D18" s="25">
        <v>6520114</v>
      </c>
      <c r="E18" s="39" t="s">
        <v>54</v>
      </c>
      <c r="F18" s="25">
        <v>60</v>
      </c>
      <c r="G18" s="25">
        <v>90</v>
      </c>
      <c r="H18" s="122">
        <f>F18+G18</f>
        <v>150</v>
      </c>
    </row>
    <row r="19" spans="1:10" s="4" customFormat="1" ht="27.75" customHeight="1">
      <c r="A19" s="25">
        <v>7</v>
      </c>
      <c r="B19" s="207" t="s">
        <v>56</v>
      </c>
      <c r="C19" s="25">
        <v>5520121</v>
      </c>
      <c r="D19" s="25">
        <v>6520121</v>
      </c>
      <c r="E19" s="39" t="s">
        <v>54</v>
      </c>
      <c r="F19" s="25">
        <v>50</v>
      </c>
      <c r="G19" s="25">
        <v>70</v>
      </c>
      <c r="H19" s="122">
        <f>F19+G19</f>
        <v>120</v>
      </c>
    </row>
    <row r="20" spans="1:10" s="4" customFormat="1" ht="27.75" customHeight="1" thickBot="1">
      <c r="A20" s="334" t="s">
        <v>39</v>
      </c>
      <c r="B20" s="335"/>
      <c r="C20" s="336"/>
      <c r="D20" s="28"/>
      <c r="E20" s="29"/>
      <c r="F20" s="125">
        <f>SUM(F18:F19)</f>
        <v>110</v>
      </c>
      <c r="G20" s="125">
        <f>SUM(G18:G19)</f>
        <v>160</v>
      </c>
      <c r="H20" s="125">
        <f>SUM(H18:H19)</f>
        <v>270</v>
      </c>
    </row>
    <row r="21" spans="1:10" s="4" customFormat="1" ht="27.75" customHeight="1">
      <c r="A21" s="25">
        <v>8</v>
      </c>
      <c r="B21" s="207" t="s">
        <v>64</v>
      </c>
      <c r="C21" s="25">
        <v>5520225</v>
      </c>
      <c r="D21" s="25">
        <v>6520225</v>
      </c>
      <c r="E21" s="39" t="s">
        <v>63</v>
      </c>
      <c r="F21" s="25">
        <v>50</v>
      </c>
      <c r="G21" s="25">
        <v>90</v>
      </c>
      <c r="H21" s="122">
        <f>F21+G21</f>
        <v>140</v>
      </c>
    </row>
    <row r="22" spans="1:10" s="4" customFormat="1" ht="27.75" customHeight="1">
      <c r="A22" s="22">
        <v>9</v>
      </c>
      <c r="B22" s="207" t="s">
        <v>65</v>
      </c>
      <c r="C22" s="22">
        <v>5520227</v>
      </c>
      <c r="D22" s="22">
        <v>6520227</v>
      </c>
      <c r="E22" s="23" t="s">
        <v>63</v>
      </c>
      <c r="F22" s="25">
        <v>50</v>
      </c>
      <c r="G22" s="25">
        <v>90</v>
      </c>
      <c r="H22" s="122">
        <f>F22+G22</f>
        <v>140</v>
      </c>
    </row>
    <row r="23" spans="1:10" s="4" customFormat="1" ht="27.75" customHeight="1">
      <c r="A23" s="22">
        <v>10</v>
      </c>
      <c r="B23" s="208" t="s">
        <v>67</v>
      </c>
      <c r="C23" s="27">
        <v>5520263</v>
      </c>
      <c r="D23" s="27">
        <v>6520263</v>
      </c>
      <c r="E23" s="69" t="s">
        <v>63</v>
      </c>
      <c r="F23" s="41">
        <v>60</v>
      </c>
      <c r="G23" s="41">
        <v>105</v>
      </c>
      <c r="H23" s="133">
        <f>F23+G23</f>
        <v>165</v>
      </c>
    </row>
    <row r="24" spans="1:10" s="4" customFormat="1" ht="27.75" customHeight="1" thickBot="1">
      <c r="A24" s="334" t="s">
        <v>42</v>
      </c>
      <c r="B24" s="335"/>
      <c r="C24" s="336"/>
      <c r="D24" s="28"/>
      <c r="E24" s="29"/>
      <c r="F24" s="125">
        <f>SUM(F21:F23)</f>
        <v>160</v>
      </c>
      <c r="G24" s="125">
        <f>SUM(G21:G23)</f>
        <v>285</v>
      </c>
      <c r="H24" s="125">
        <f>SUM(H21:H23)</f>
        <v>445</v>
      </c>
    </row>
    <row r="25" spans="1:10" s="4" customFormat="1" ht="27.75" customHeight="1">
      <c r="A25" s="22">
        <v>11</v>
      </c>
      <c r="B25" s="207" t="s">
        <v>72</v>
      </c>
      <c r="C25" s="22">
        <v>5480209</v>
      </c>
      <c r="D25" s="22">
        <v>6480209</v>
      </c>
      <c r="E25" s="23" t="s">
        <v>70</v>
      </c>
      <c r="F25" s="25">
        <v>50</v>
      </c>
      <c r="G25" s="25">
        <v>120</v>
      </c>
      <c r="H25" s="122">
        <f>F25+G25</f>
        <v>170</v>
      </c>
    </row>
    <row r="26" spans="1:10" s="4" customFormat="1" ht="27.75" customHeight="1" thickBot="1">
      <c r="A26" s="334" t="s">
        <v>46</v>
      </c>
      <c r="B26" s="335"/>
      <c r="C26" s="336"/>
      <c r="D26" s="28"/>
      <c r="E26" s="29"/>
      <c r="F26" s="125">
        <f>SUM(F25:F25)</f>
        <v>50</v>
      </c>
      <c r="G26" s="125">
        <f>SUM(G25:G25)</f>
        <v>120</v>
      </c>
      <c r="H26" s="125">
        <f>SUM(H25:H25)</f>
        <v>170</v>
      </c>
    </row>
    <row r="27" spans="1:10" s="4" customFormat="1" ht="27.75" customHeight="1">
      <c r="A27" s="62">
        <v>12</v>
      </c>
      <c r="B27" s="209" t="s">
        <v>92</v>
      </c>
      <c r="C27" s="62">
        <v>5540205</v>
      </c>
      <c r="D27" s="62">
        <v>6540205</v>
      </c>
      <c r="E27" s="211" t="s">
        <v>91</v>
      </c>
      <c r="F27" s="62">
        <v>50</v>
      </c>
      <c r="G27" s="62">
        <v>90</v>
      </c>
      <c r="H27" s="132">
        <f>F27+G27</f>
        <v>140</v>
      </c>
    </row>
    <row r="28" spans="1:10" s="4" customFormat="1" ht="24.75" customHeight="1">
      <c r="A28" s="25">
        <v>13</v>
      </c>
      <c r="B28" s="207" t="s">
        <v>93</v>
      </c>
      <c r="C28" s="25">
        <v>5540207</v>
      </c>
      <c r="D28" s="25">
        <v>6540207</v>
      </c>
      <c r="E28" s="39" t="s">
        <v>91</v>
      </c>
      <c r="F28" s="25">
        <v>35</v>
      </c>
      <c r="G28" s="25">
        <v>35</v>
      </c>
      <c r="H28" s="128">
        <f>F28+G28</f>
        <v>70</v>
      </c>
    </row>
    <row r="29" spans="1:10" s="4" customFormat="1" ht="24.75" customHeight="1" thickBot="1">
      <c r="A29" s="334" t="s">
        <v>49</v>
      </c>
      <c r="B29" s="335"/>
      <c r="C29" s="336"/>
      <c r="D29" s="28"/>
      <c r="E29" s="29"/>
      <c r="F29" s="125">
        <f>SUM(F27:F28)</f>
        <v>85</v>
      </c>
      <c r="G29" s="125">
        <f>SUM(G27:G28)</f>
        <v>125</v>
      </c>
      <c r="H29" s="125">
        <f>SUM(H27:H28)</f>
        <v>210</v>
      </c>
    </row>
    <row r="30" spans="1:10" s="4" customFormat="1" ht="24.75" customHeight="1">
      <c r="A30" s="62">
        <v>14</v>
      </c>
      <c r="B30" s="209" t="s">
        <v>231</v>
      </c>
      <c r="C30" s="62">
        <v>40420201</v>
      </c>
      <c r="D30" s="62">
        <v>50420201</v>
      </c>
      <c r="E30" s="65" t="s">
        <v>232</v>
      </c>
      <c r="F30" s="62">
        <v>20</v>
      </c>
      <c r="G30" s="62">
        <v>35</v>
      </c>
      <c r="H30" s="132">
        <f>F30+G30</f>
        <v>55</v>
      </c>
    </row>
    <row r="31" spans="1:10" s="4" customFormat="1" ht="27.75" customHeight="1" thickBot="1">
      <c r="A31" s="334" t="s">
        <v>52</v>
      </c>
      <c r="B31" s="335"/>
      <c r="C31" s="336"/>
      <c r="D31" s="212"/>
      <c r="E31" s="212"/>
      <c r="F31" s="125">
        <f>F30</f>
        <v>20</v>
      </c>
      <c r="G31" s="125">
        <f>G30</f>
        <v>35</v>
      </c>
      <c r="H31" s="125">
        <f>F31+G31</f>
        <v>55</v>
      </c>
    </row>
    <row r="32" spans="1:10" s="6" customFormat="1" ht="36" customHeight="1">
      <c r="A32" s="353" t="s">
        <v>95</v>
      </c>
      <c r="B32" s="353"/>
      <c r="C32" s="119"/>
      <c r="D32" s="119"/>
      <c r="E32" s="120"/>
      <c r="F32" s="84">
        <f>F9+F11+F13+F15+F17+F20+F24+F26+F29+F31</f>
        <v>660</v>
      </c>
      <c r="G32" s="84">
        <f>G9+G11+G13+G15+G17+G20+G24+G26+G29+G31</f>
        <v>1030</v>
      </c>
      <c r="H32" s="137">
        <f>F32+G32</f>
        <v>1690</v>
      </c>
      <c r="J32" s="92"/>
    </row>
    <row r="33" spans="1:10" s="203" customFormat="1" ht="39.950000000000003" customHeight="1">
      <c r="B33" s="85"/>
      <c r="E33" s="86"/>
      <c r="F33" s="202" t="s">
        <v>234</v>
      </c>
      <c r="G33" s="202" t="s">
        <v>234</v>
      </c>
      <c r="H33" s="202" t="s">
        <v>234</v>
      </c>
    </row>
    <row r="34" spans="1:10" s="200" customFormat="1" ht="28.5" customHeight="1">
      <c r="B34" s="88"/>
      <c r="F34" s="134"/>
      <c r="G34" s="134"/>
      <c r="H34" s="134"/>
    </row>
    <row r="35" spans="1:10" s="200" customFormat="1" ht="20.25" customHeight="1">
      <c r="B35" s="88"/>
      <c r="E35" s="12"/>
    </row>
    <row r="36" spans="1:10" s="200" customFormat="1" ht="27" customHeight="1">
      <c r="B36" s="88"/>
      <c r="E36" s="12"/>
    </row>
    <row r="41" spans="1:10" s="14" customFormat="1">
      <c r="A41" s="199"/>
      <c r="B41" s="10"/>
      <c r="C41" s="11"/>
      <c r="D41" s="11"/>
      <c r="E41" s="12"/>
      <c r="F41" s="135"/>
      <c r="G41" s="135"/>
      <c r="H41" s="135"/>
      <c r="I41" s="11"/>
      <c r="J41" s="11"/>
    </row>
  </sheetData>
  <mergeCells count="23">
    <mergeCell ref="A32:B32"/>
    <mergeCell ref="A31:C31"/>
    <mergeCell ref="A20:C20"/>
    <mergeCell ref="A24:C24"/>
    <mergeCell ref="A26:C26"/>
    <mergeCell ref="A29:C29"/>
    <mergeCell ref="A9:C9"/>
    <mergeCell ref="A11:C11"/>
    <mergeCell ref="A13:C13"/>
    <mergeCell ref="A15:C15"/>
    <mergeCell ref="A17:C17"/>
    <mergeCell ref="H6:H7"/>
    <mergeCell ref="A1:C1"/>
    <mergeCell ref="E1:H1"/>
    <mergeCell ref="A2:C2"/>
    <mergeCell ref="E2:H2"/>
    <mergeCell ref="A3:C3"/>
    <mergeCell ref="A5:H5"/>
    <mergeCell ref="A6:A7"/>
    <mergeCell ref="B6:B7"/>
    <mergeCell ref="C6:D6"/>
    <mergeCell ref="E6:E7"/>
    <mergeCell ref="F6:G6"/>
  </mergeCells>
  <printOptions horizontalCentered="1"/>
  <pageMargins left="0.1" right="0.1" top="0.2" bottom="0.2" header="0.31496062992126" footer="0.31496062992126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60"/>
  <sheetViews>
    <sheetView topLeftCell="A4" zoomScale="60" zoomScaleNormal="60" workbookViewId="0">
      <selection activeCell="F6" sqref="F6:G50"/>
    </sheetView>
  </sheetViews>
  <sheetFormatPr defaultColWidth="9" defaultRowHeight="15.75"/>
  <cols>
    <col min="1" max="1" width="6.25" style="111" customWidth="1"/>
    <col min="2" max="2" width="47.5" style="10" customWidth="1"/>
    <col min="3" max="3" width="11.75" style="11" customWidth="1"/>
    <col min="4" max="4" width="11.625" style="11" customWidth="1"/>
    <col min="5" max="5" width="47.25" style="12" customWidth="1"/>
    <col min="6" max="7" width="12.25" style="111" customWidth="1"/>
    <col min="8" max="8" width="15.5" style="111" customWidth="1"/>
    <col min="9" max="12" width="10.625" style="14" customWidth="1"/>
    <col min="13" max="13" width="10.625" style="11" customWidth="1"/>
    <col min="14" max="14" width="9" style="11" customWidth="1"/>
    <col min="15" max="16384" width="9" style="11"/>
  </cols>
  <sheetData>
    <row r="1" spans="1:15">
      <c r="A1" s="330" t="s">
        <v>0</v>
      </c>
      <c r="B1" s="330"/>
      <c r="C1" s="330"/>
      <c r="E1" s="331" t="s">
        <v>1</v>
      </c>
      <c r="F1" s="331"/>
      <c r="G1" s="331"/>
      <c r="H1" s="331"/>
    </row>
    <row r="2" spans="1:15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</row>
    <row r="3" spans="1:15">
      <c r="A3" s="332" t="s">
        <v>4</v>
      </c>
      <c r="B3" s="332"/>
      <c r="C3" s="332"/>
      <c r="F3" s="11"/>
      <c r="G3" s="12"/>
      <c r="H3" s="11"/>
    </row>
    <row r="4" spans="1:15" ht="6" customHeight="1"/>
    <row r="5" spans="1:15" ht="46.5" customHeight="1">
      <c r="A5" s="351" t="s">
        <v>5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</row>
    <row r="6" spans="1:15" s="1" customFormat="1" ht="60.75" customHeight="1">
      <c r="A6" s="344" t="s">
        <v>6</v>
      </c>
      <c r="B6" s="345" t="s">
        <v>7</v>
      </c>
      <c r="C6" s="352" t="s">
        <v>8</v>
      </c>
      <c r="D6" s="352"/>
      <c r="E6" s="344" t="s">
        <v>9</v>
      </c>
      <c r="F6" s="358" t="s">
        <v>133</v>
      </c>
      <c r="G6" s="352"/>
      <c r="H6" s="359" t="s">
        <v>134</v>
      </c>
      <c r="I6" s="356" t="s">
        <v>135</v>
      </c>
      <c r="J6" s="357"/>
      <c r="K6" s="357"/>
      <c r="L6" s="357"/>
      <c r="M6" s="357"/>
    </row>
    <row r="7" spans="1:15" s="2" customFormat="1" ht="40.5" customHeight="1">
      <c r="A7" s="344"/>
      <c r="B7" s="345"/>
      <c r="C7" s="113" t="s">
        <v>12</v>
      </c>
      <c r="D7" s="113" t="s">
        <v>13</v>
      </c>
      <c r="E7" s="344"/>
      <c r="F7" s="114" t="s">
        <v>12</v>
      </c>
      <c r="G7" s="114" t="s">
        <v>13</v>
      </c>
      <c r="H7" s="350"/>
      <c r="I7" s="71" t="s">
        <v>102</v>
      </c>
      <c r="J7" s="71" t="s">
        <v>104</v>
      </c>
      <c r="K7" s="71" t="s">
        <v>106</v>
      </c>
      <c r="L7" s="71" t="s">
        <v>107</v>
      </c>
      <c r="M7" s="71" t="s">
        <v>99</v>
      </c>
    </row>
    <row r="8" spans="1:15" s="3" customFormat="1" ht="27.75" customHeight="1">
      <c r="A8" s="20">
        <v>1</v>
      </c>
      <c r="B8" s="21" t="s">
        <v>14</v>
      </c>
      <c r="C8" s="22">
        <v>5510201</v>
      </c>
      <c r="D8" s="22">
        <v>6510201</v>
      </c>
      <c r="E8" s="23" t="s">
        <v>14</v>
      </c>
      <c r="F8" s="25">
        <v>35</v>
      </c>
      <c r="G8" s="25">
        <v>50</v>
      </c>
      <c r="H8" s="122">
        <f>F8+G8</f>
        <v>85</v>
      </c>
      <c r="I8" s="72"/>
      <c r="J8" s="72">
        <v>103</v>
      </c>
      <c r="K8" s="72">
        <v>555</v>
      </c>
      <c r="L8" s="72">
        <v>20</v>
      </c>
      <c r="M8" s="73">
        <f>SUM(I8:L8)</f>
        <v>678</v>
      </c>
    </row>
    <row r="9" spans="1:15" s="4" customFormat="1" ht="27.75" customHeight="1">
      <c r="A9" s="25">
        <v>2</v>
      </c>
      <c r="B9" s="26" t="s">
        <v>15</v>
      </c>
      <c r="C9" s="22">
        <v>5510211</v>
      </c>
      <c r="D9" s="22">
        <v>6510211</v>
      </c>
      <c r="E9" s="23" t="s">
        <v>14</v>
      </c>
      <c r="F9" s="25">
        <v>50</v>
      </c>
      <c r="G9" s="25">
        <v>70</v>
      </c>
      <c r="H9" s="122">
        <f>F9+G9</f>
        <v>120</v>
      </c>
      <c r="I9" s="72"/>
      <c r="J9" s="72">
        <v>58</v>
      </c>
      <c r="K9" s="72">
        <v>64</v>
      </c>
      <c r="L9" s="72"/>
      <c r="M9" s="73">
        <f>SUM(I9:L9)</f>
        <v>122</v>
      </c>
    </row>
    <row r="10" spans="1:15" s="4" customFormat="1" ht="27.75" customHeight="1">
      <c r="A10" s="20">
        <v>3</v>
      </c>
      <c r="B10" s="21" t="s">
        <v>16</v>
      </c>
      <c r="C10" s="27"/>
      <c r="D10" s="22">
        <v>6510212</v>
      </c>
      <c r="E10" s="23" t="s">
        <v>14</v>
      </c>
      <c r="F10" s="25"/>
      <c r="G10" s="25">
        <v>35</v>
      </c>
      <c r="H10" s="122">
        <f>F10+G10</f>
        <v>35</v>
      </c>
      <c r="I10" s="72"/>
      <c r="J10" s="72"/>
      <c r="K10" s="72">
        <v>153</v>
      </c>
      <c r="L10" s="72"/>
      <c r="M10" s="73">
        <f>SUM(I10:L10)</f>
        <v>153</v>
      </c>
    </row>
    <row r="11" spans="1:15" s="4" customFormat="1" ht="27.75" customHeight="1">
      <c r="A11" s="25">
        <v>4</v>
      </c>
      <c r="B11" s="121" t="s">
        <v>115</v>
      </c>
      <c r="C11" s="27">
        <v>5510212</v>
      </c>
      <c r="D11" s="25"/>
      <c r="E11" s="23" t="s">
        <v>14</v>
      </c>
      <c r="F11" s="25">
        <v>35</v>
      </c>
      <c r="G11" s="25"/>
      <c r="H11" s="122">
        <f>F11+G11</f>
        <v>35</v>
      </c>
      <c r="I11" s="38"/>
      <c r="J11" s="38"/>
      <c r="K11" s="38"/>
      <c r="L11" s="38"/>
      <c r="M11" s="73">
        <f>SUM(I11:L11)</f>
        <v>0</v>
      </c>
    </row>
    <row r="12" spans="1:15" s="5" customFormat="1" ht="27.75" customHeight="1">
      <c r="A12" s="20">
        <v>5</v>
      </c>
      <c r="B12" s="21" t="s">
        <v>17</v>
      </c>
      <c r="C12" s="22">
        <v>5510216</v>
      </c>
      <c r="D12" s="22">
        <v>6510216</v>
      </c>
      <c r="E12" s="23" t="s">
        <v>14</v>
      </c>
      <c r="F12" s="25">
        <v>50</v>
      </c>
      <c r="G12" s="25">
        <v>150</v>
      </c>
      <c r="H12" s="122">
        <f>F12+G12</f>
        <v>200</v>
      </c>
      <c r="I12" s="72"/>
      <c r="J12" s="72">
        <v>229</v>
      </c>
      <c r="K12" s="72">
        <v>927</v>
      </c>
      <c r="L12" s="72">
        <v>21</v>
      </c>
      <c r="M12" s="73">
        <f>SUM(I12:L12)</f>
        <v>1177</v>
      </c>
      <c r="O12" s="5" t="s">
        <v>100</v>
      </c>
    </row>
    <row r="13" spans="1:15" s="4" customFormat="1" ht="27.75" customHeight="1" thickBot="1">
      <c r="A13" s="334" t="s">
        <v>18</v>
      </c>
      <c r="B13" s="335"/>
      <c r="C13" s="336"/>
      <c r="D13" s="28"/>
      <c r="E13" s="29"/>
      <c r="F13" s="125">
        <f t="shared" ref="F13:M13" si="0">SUM(F8:F12)</f>
        <v>170</v>
      </c>
      <c r="G13" s="125">
        <f t="shared" si="0"/>
        <v>305</v>
      </c>
      <c r="H13" s="126">
        <f t="shared" si="0"/>
        <v>475</v>
      </c>
      <c r="I13" s="74">
        <f t="shared" si="0"/>
        <v>0</v>
      </c>
      <c r="J13" s="74">
        <f t="shared" si="0"/>
        <v>390</v>
      </c>
      <c r="K13" s="74">
        <f t="shared" si="0"/>
        <v>1699</v>
      </c>
      <c r="L13" s="74">
        <f t="shared" si="0"/>
        <v>41</v>
      </c>
      <c r="M13" s="75">
        <f t="shared" si="0"/>
        <v>2130</v>
      </c>
    </row>
    <row r="14" spans="1:15" s="4" customFormat="1" ht="27.75" customHeight="1">
      <c r="A14" s="32">
        <v>6</v>
      </c>
      <c r="B14" s="33" t="s">
        <v>19</v>
      </c>
      <c r="C14" s="34">
        <v>5510303</v>
      </c>
      <c r="D14" s="34">
        <v>6510303</v>
      </c>
      <c r="E14" s="35" t="s">
        <v>20</v>
      </c>
      <c r="F14" s="42">
        <v>30</v>
      </c>
      <c r="G14" s="42">
        <v>50</v>
      </c>
      <c r="H14" s="127">
        <f>F14+G14</f>
        <v>80</v>
      </c>
      <c r="I14" s="76"/>
      <c r="J14" s="76">
        <v>65</v>
      </c>
      <c r="K14" s="76">
        <v>245</v>
      </c>
      <c r="L14" s="76">
        <v>29</v>
      </c>
      <c r="M14" s="76">
        <f>SUM(I14:L14)</f>
        <v>339</v>
      </c>
    </row>
    <row r="15" spans="1:15" s="4" customFormat="1" ht="27.75" customHeight="1">
      <c r="A15" s="25">
        <v>7</v>
      </c>
      <c r="B15" s="26" t="s">
        <v>21</v>
      </c>
      <c r="C15" s="38"/>
      <c r="D15" s="38">
        <v>6510305</v>
      </c>
      <c r="E15" s="39" t="s">
        <v>20</v>
      </c>
      <c r="F15" s="25"/>
      <c r="G15" s="25">
        <v>30</v>
      </c>
      <c r="H15" s="128">
        <f>F15+G15</f>
        <v>30</v>
      </c>
      <c r="I15" s="72"/>
      <c r="J15" s="72"/>
      <c r="K15" s="72">
        <v>68</v>
      </c>
      <c r="L15" s="72"/>
      <c r="M15" s="72">
        <f>SUM(I15:L15)</f>
        <v>68</v>
      </c>
    </row>
    <row r="16" spans="1:15" s="4" customFormat="1" ht="27.75" customHeight="1">
      <c r="A16" s="25">
        <v>8</v>
      </c>
      <c r="B16" s="26" t="s">
        <v>22</v>
      </c>
      <c r="C16" s="38">
        <v>5510305</v>
      </c>
      <c r="D16" s="38"/>
      <c r="E16" s="39" t="s">
        <v>20</v>
      </c>
      <c r="F16" s="25">
        <v>30</v>
      </c>
      <c r="G16" s="25"/>
      <c r="H16" s="128">
        <f>F16+G16</f>
        <v>30</v>
      </c>
      <c r="I16" s="72"/>
      <c r="J16" s="72"/>
      <c r="K16" s="72"/>
      <c r="L16" s="72"/>
      <c r="M16" s="72">
        <f>SUM(I16:L16)</f>
        <v>0</v>
      </c>
    </row>
    <row r="17" spans="1:13" s="4" customFormat="1" ht="27.75" customHeight="1">
      <c r="A17" s="25">
        <v>9</v>
      </c>
      <c r="B17" s="121" t="s">
        <v>124</v>
      </c>
      <c r="C17" s="47">
        <v>5520217</v>
      </c>
      <c r="D17" s="38">
        <v>6520217</v>
      </c>
      <c r="E17" s="39" t="s">
        <v>20</v>
      </c>
      <c r="F17" s="25">
        <v>70</v>
      </c>
      <c r="G17" s="25">
        <v>50</v>
      </c>
      <c r="H17" s="128">
        <f>F17+G17</f>
        <v>120</v>
      </c>
      <c r="I17" s="72"/>
      <c r="J17" s="72"/>
      <c r="K17" s="72"/>
      <c r="L17" s="72"/>
      <c r="M17" s="72">
        <f>SUM(I17:L17)</f>
        <v>0</v>
      </c>
    </row>
    <row r="18" spans="1:13" s="4" customFormat="1" ht="27.75" customHeight="1" thickBot="1">
      <c r="A18" s="334" t="s">
        <v>24</v>
      </c>
      <c r="B18" s="335"/>
      <c r="C18" s="336"/>
      <c r="D18" s="28"/>
      <c r="E18" s="29"/>
      <c r="F18" s="125">
        <f t="shared" ref="F18:M18" si="1">SUM(F14:F17)</f>
        <v>130</v>
      </c>
      <c r="G18" s="125">
        <f t="shared" si="1"/>
        <v>130</v>
      </c>
      <c r="H18" s="125">
        <f t="shared" si="1"/>
        <v>260</v>
      </c>
      <c r="I18" s="77">
        <f t="shared" si="1"/>
        <v>0</v>
      </c>
      <c r="J18" s="77">
        <f t="shared" si="1"/>
        <v>65</v>
      </c>
      <c r="K18" s="77">
        <f t="shared" si="1"/>
        <v>313</v>
      </c>
      <c r="L18" s="77">
        <f t="shared" si="1"/>
        <v>29</v>
      </c>
      <c r="M18" s="78">
        <f t="shared" si="1"/>
        <v>407</v>
      </c>
    </row>
    <row r="19" spans="1:13" s="4" customFormat="1" ht="27.75" customHeight="1">
      <c r="A19" s="57">
        <v>10</v>
      </c>
      <c r="B19" s="58" t="s">
        <v>40</v>
      </c>
      <c r="C19" s="57">
        <v>5340302</v>
      </c>
      <c r="D19" s="57">
        <v>6340302</v>
      </c>
      <c r="E19" s="59" t="s">
        <v>41</v>
      </c>
      <c r="F19" s="57">
        <v>35</v>
      </c>
      <c r="G19" s="57">
        <v>70</v>
      </c>
      <c r="H19" s="130">
        <f>F19+G19</f>
        <v>105</v>
      </c>
      <c r="I19" s="34"/>
      <c r="J19" s="34">
        <v>57</v>
      </c>
      <c r="K19" s="34">
        <v>67</v>
      </c>
      <c r="L19" s="34"/>
      <c r="M19" s="79">
        <f>SUM(I19:L19)</f>
        <v>124</v>
      </c>
    </row>
    <row r="20" spans="1:13" s="4" customFormat="1" ht="27.75" customHeight="1" thickBot="1">
      <c r="A20" s="334" t="s">
        <v>42</v>
      </c>
      <c r="B20" s="335"/>
      <c r="C20" s="336"/>
      <c r="D20" s="28"/>
      <c r="E20" s="29"/>
      <c r="F20" s="125">
        <f t="shared" ref="F20:L20" si="2">SUM(F19)</f>
        <v>35</v>
      </c>
      <c r="G20" s="125">
        <f t="shared" si="2"/>
        <v>70</v>
      </c>
      <c r="H20" s="125">
        <f t="shared" si="2"/>
        <v>105</v>
      </c>
      <c r="I20" s="77">
        <f t="shared" si="2"/>
        <v>0</v>
      </c>
      <c r="J20" s="77">
        <f t="shared" si="2"/>
        <v>57</v>
      </c>
      <c r="K20" s="77">
        <f t="shared" si="2"/>
        <v>67</v>
      </c>
      <c r="L20" s="77">
        <f t="shared" si="2"/>
        <v>0</v>
      </c>
      <c r="M20" s="77">
        <f>M19</f>
        <v>124</v>
      </c>
    </row>
    <row r="21" spans="1:13" s="4" customFormat="1" ht="27.75" customHeight="1">
      <c r="A21" s="57">
        <v>11</v>
      </c>
      <c r="B21" s="58" t="s">
        <v>47</v>
      </c>
      <c r="C21" s="67">
        <v>5340417</v>
      </c>
      <c r="D21" s="67">
        <v>6340417</v>
      </c>
      <c r="E21" s="59" t="s">
        <v>48</v>
      </c>
      <c r="F21" s="57">
        <v>35</v>
      </c>
      <c r="G21" s="57">
        <v>70</v>
      </c>
      <c r="H21" s="130">
        <f>F21+G21</f>
        <v>105</v>
      </c>
      <c r="I21" s="34"/>
      <c r="J21" s="34">
        <v>73</v>
      </c>
      <c r="K21" s="34">
        <v>71</v>
      </c>
      <c r="L21" s="34"/>
      <c r="M21" s="79">
        <f>SUM(I21:L21)</f>
        <v>144</v>
      </c>
    </row>
    <row r="22" spans="1:13" s="4" customFormat="1" ht="27.75" customHeight="1" thickBot="1">
      <c r="A22" s="334" t="s">
        <v>49</v>
      </c>
      <c r="B22" s="335"/>
      <c r="C22" s="336"/>
      <c r="D22" s="28"/>
      <c r="E22" s="29"/>
      <c r="F22" s="125">
        <f t="shared" ref="F22:L22" si="3">SUM(F21)</f>
        <v>35</v>
      </c>
      <c r="G22" s="125">
        <f t="shared" si="3"/>
        <v>70</v>
      </c>
      <c r="H22" s="125">
        <f t="shared" si="3"/>
        <v>105</v>
      </c>
      <c r="I22" s="77">
        <f t="shared" si="3"/>
        <v>0</v>
      </c>
      <c r="J22" s="77">
        <f t="shared" si="3"/>
        <v>73</v>
      </c>
      <c r="K22" s="77">
        <f t="shared" si="3"/>
        <v>71</v>
      </c>
      <c r="L22" s="77">
        <f t="shared" si="3"/>
        <v>0</v>
      </c>
      <c r="M22" s="77">
        <f>M21</f>
        <v>144</v>
      </c>
    </row>
    <row r="23" spans="1:13" s="4" customFormat="1" ht="27.75" customHeight="1">
      <c r="A23" s="62">
        <v>12</v>
      </c>
      <c r="B23" s="63" t="s">
        <v>50</v>
      </c>
      <c r="C23" s="62">
        <v>5340201</v>
      </c>
      <c r="D23" s="62">
        <v>6340201</v>
      </c>
      <c r="E23" s="65" t="s">
        <v>51</v>
      </c>
      <c r="F23" s="62">
        <v>35</v>
      </c>
      <c r="G23" s="62">
        <v>70</v>
      </c>
      <c r="H23" s="132">
        <f>F23+G23</f>
        <v>105</v>
      </c>
      <c r="I23" s="76"/>
      <c r="J23" s="76"/>
      <c r="K23" s="76"/>
      <c r="L23" s="76"/>
      <c r="M23" s="80">
        <f>SUM(I23:L23)</f>
        <v>0</v>
      </c>
    </row>
    <row r="24" spans="1:13" s="4" customFormat="1" ht="27.75" customHeight="1" thickBot="1">
      <c r="A24" s="334" t="s">
        <v>52</v>
      </c>
      <c r="B24" s="335"/>
      <c r="C24" s="336"/>
      <c r="D24" s="28"/>
      <c r="E24" s="29"/>
      <c r="F24" s="125">
        <f>SUM(F23)</f>
        <v>35</v>
      </c>
      <c r="G24" s="125">
        <f>SUM(G23)</f>
        <v>70</v>
      </c>
      <c r="H24" s="125">
        <f>SUM(H23)</f>
        <v>105</v>
      </c>
      <c r="I24" s="77">
        <f>SUM(I23)</f>
        <v>0</v>
      </c>
      <c r="J24" s="77"/>
      <c r="K24" s="77"/>
      <c r="L24" s="77"/>
      <c r="M24" s="77">
        <f>M23</f>
        <v>0</v>
      </c>
    </row>
    <row r="25" spans="1:13" s="4" customFormat="1" ht="27.75" customHeight="1">
      <c r="A25" s="25">
        <v>13</v>
      </c>
      <c r="B25" s="26" t="s">
        <v>55</v>
      </c>
      <c r="C25" s="25">
        <v>5520114</v>
      </c>
      <c r="D25" s="25">
        <v>6520114</v>
      </c>
      <c r="E25" s="39" t="s">
        <v>54</v>
      </c>
      <c r="F25" s="25">
        <v>60</v>
      </c>
      <c r="G25" s="25">
        <v>50</v>
      </c>
      <c r="H25" s="122">
        <f>F25+G25</f>
        <v>110</v>
      </c>
      <c r="I25" s="72"/>
      <c r="J25" s="72">
        <v>85</v>
      </c>
      <c r="K25" s="72"/>
      <c r="L25" s="72"/>
      <c r="M25" s="79">
        <f>SUM(I25:L25)</f>
        <v>85</v>
      </c>
    </row>
    <row r="26" spans="1:13" s="4" customFormat="1" ht="27.75" customHeight="1">
      <c r="A26" s="25">
        <v>14</v>
      </c>
      <c r="B26" s="26" t="s">
        <v>56</v>
      </c>
      <c r="C26" s="25">
        <v>5520121</v>
      </c>
      <c r="D26" s="25">
        <v>6520121</v>
      </c>
      <c r="E26" s="39" t="s">
        <v>54</v>
      </c>
      <c r="F26" s="25">
        <v>50</v>
      </c>
      <c r="G26" s="25">
        <v>50</v>
      </c>
      <c r="H26" s="122">
        <f>F26+G26</f>
        <v>100</v>
      </c>
      <c r="I26" s="72"/>
      <c r="J26" s="72">
        <v>37</v>
      </c>
      <c r="K26" s="72">
        <v>22</v>
      </c>
      <c r="L26" s="72"/>
      <c r="M26" s="79">
        <f>SUM(I26:L26)</f>
        <v>59</v>
      </c>
    </row>
    <row r="27" spans="1:13" s="4" customFormat="1" ht="36" customHeight="1">
      <c r="A27" s="25">
        <v>15</v>
      </c>
      <c r="B27" s="26" t="s">
        <v>59</v>
      </c>
      <c r="C27" s="38">
        <v>5520155</v>
      </c>
      <c r="D27" s="38">
        <v>6520155</v>
      </c>
      <c r="E27" s="39" t="s">
        <v>54</v>
      </c>
      <c r="F27" s="25">
        <v>35</v>
      </c>
      <c r="G27" s="25">
        <v>35</v>
      </c>
      <c r="H27" s="122">
        <f>F27+G27</f>
        <v>70</v>
      </c>
      <c r="I27" s="72"/>
      <c r="J27" s="72"/>
      <c r="K27" s="72">
        <v>44</v>
      </c>
      <c r="L27" s="72"/>
      <c r="M27" s="79">
        <f>SUM(I27:L27)</f>
        <v>44</v>
      </c>
    </row>
    <row r="28" spans="1:13" s="4" customFormat="1" ht="27.75" customHeight="1" thickBot="1">
      <c r="A28" s="334" t="s">
        <v>61</v>
      </c>
      <c r="B28" s="335"/>
      <c r="C28" s="336"/>
      <c r="D28" s="28"/>
      <c r="E28" s="29"/>
      <c r="F28" s="125">
        <f t="shared" ref="F28:M28" si="4">SUM(F25:F27)</f>
        <v>145</v>
      </c>
      <c r="G28" s="125">
        <f t="shared" si="4"/>
        <v>135</v>
      </c>
      <c r="H28" s="125">
        <f t="shared" si="4"/>
        <v>280</v>
      </c>
      <c r="I28" s="77">
        <f t="shared" si="4"/>
        <v>0</v>
      </c>
      <c r="J28" s="77">
        <f t="shared" si="4"/>
        <v>122</v>
      </c>
      <c r="K28" s="77">
        <f t="shared" si="4"/>
        <v>66</v>
      </c>
      <c r="L28" s="77">
        <f t="shared" si="4"/>
        <v>0</v>
      </c>
      <c r="M28" s="78">
        <f t="shared" si="4"/>
        <v>188</v>
      </c>
    </row>
    <row r="29" spans="1:13" s="4" customFormat="1" ht="36" customHeight="1">
      <c r="A29" s="62">
        <v>16</v>
      </c>
      <c r="B29" s="63" t="s">
        <v>62</v>
      </c>
      <c r="C29" s="64">
        <v>5520205</v>
      </c>
      <c r="D29" s="64">
        <v>6520205</v>
      </c>
      <c r="E29" s="65" t="s">
        <v>63</v>
      </c>
      <c r="F29" s="62"/>
      <c r="G29" s="62"/>
      <c r="H29" s="132">
        <f>F29+G29</f>
        <v>0</v>
      </c>
      <c r="I29" s="76"/>
      <c r="J29" s="76"/>
      <c r="K29" s="76">
        <v>107</v>
      </c>
      <c r="L29" s="76"/>
      <c r="M29" s="80">
        <f>SUM(I29:L29)</f>
        <v>107</v>
      </c>
    </row>
    <row r="30" spans="1:13" s="4" customFormat="1" ht="27.75" customHeight="1">
      <c r="A30" s="25">
        <v>17</v>
      </c>
      <c r="B30" s="26" t="s">
        <v>64</v>
      </c>
      <c r="C30" s="25">
        <v>5520225</v>
      </c>
      <c r="D30" s="25">
        <v>6520225</v>
      </c>
      <c r="E30" s="39" t="s">
        <v>63</v>
      </c>
      <c r="F30" s="25">
        <v>50</v>
      </c>
      <c r="G30" s="25">
        <v>50</v>
      </c>
      <c r="H30" s="122">
        <f>F30+G30</f>
        <v>100</v>
      </c>
      <c r="I30" s="72"/>
      <c r="J30" s="72">
        <v>44</v>
      </c>
      <c r="K30" s="72">
        <v>38</v>
      </c>
      <c r="L30" s="72"/>
      <c r="M30" s="73">
        <f>SUM(I30:L30)</f>
        <v>82</v>
      </c>
    </row>
    <row r="31" spans="1:13" s="4" customFormat="1" ht="27.75" customHeight="1">
      <c r="A31" s="20">
        <v>18</v>
      </c>
      <c r="B31" s="21" t="s">
        <v>65</v>
      </c>
      <c r="C31" s="22">
        <v>5520227</v>
      </c>
      <c r="D31" s="22">
        <v>6520227</v>
      </c>
      <c r="E31" s="23" t="s">
        <v>63</v>
      </c>
      <c r="F31" s="25">
        <v>50</v>
      </c>
      <c r="G31" s="25">
        <v>50</v>
      </c>
      <c r="H31" s="122">
        <f>F31+G31</f>
        <v>100</v>
      </c>
      <c r="I31" s="72">
        <v>32</v>
      </c>
      <c r="J31" s="72">
        <v>86</v>
      </c>
      <c r="K31" s="72">
        <v>273</v>
      </c>
      <c r="L31" s="72"/>
      <c r="M31" s="73">
        <f>SUM(I31:L31)</f>
        <v>391</v>
      </c>
    </row>
    <row r="32" spans="1:13" s="4" customFormat="1" ht="27.75" customHeight="1">
      <c r="A32" s="25">
        <v>19</v>
      </c>
      <c r="B32" s="26" t="s">
        <v>66</v>
      </c>
      <c r="C32" s="38">
        <v>5520255</v>
      </c>
      <c r="D32" s="38">
        <v>6520255</v>
      </c>
      <c r="E32" s="39" t="s">
        <v>63</v>
      </c>
      <c r="F32" s="25"/>
      <c r="G32" s="25"/>
      <c r="H32" s="122">
        <f>F32+G32</f>
        <v>0</v>
      </c>
      <c r="I32" s="72"/>
      <c r="J32" s="72"/>
      <c r="K32" s="72">
        <v>115</v>
      </c>
      <c r="L32" s="72"/>
      <c r="M32" s="73">
        <f>SUM(I32:L32)</f>
        <v>115</v>
      </c>
    </row>
    <row r="33" spans="1:13" s="4" customFormat="1" ht="27.75" customHeight="1">
      <c r="A33" s="20">
        <v>20</v>
      </c>
      <c r="B33" s="68" t="s">
        <v>67</v>
      </c>
      <c r="C33" s="27">
        <v>5520263</v>
      </c>
      <c r="D33" s="27">
        <v>6520263</v>
      </c>
      <c r="E33" s="69" t="s">
        <v>63</v>
      </c>
      <c r="F33" s="41">
        <v>70</v>
      </c>
      <c r="G33" s="41">
        <v>50</v>
      </c>
      <c r="H33" s="133">
        <f>F33+G33</f>
        <v>120</v>
      </c>
      <c r="I33" s="72"/>
      <c r="J33" s="72"/>
      <c r="K33" s="72">
        <v>72</v>
      </c>
      <c r="L33" s="72"/>
      <c r="M33" s="73">
        <f>SUM(I33:L33)</f>
        <v>72</v>
      </c>
    </row>
    <row r="34" spans="1:13" s="4" customFormat="1" ht="27.75" customHeight="1" thickBot="1">
      <c r="A34" s="360" t="s">
        <v>68</v>
      </c>
      <c r="B34" s="335"/>
      <c r="C34" s="336"/>
      <c r="D34" s="28"/>
      <c r="E34" s="29"/>
      <c r="F34" s="125">
        <f t="shared" ref="F34:M34" si="5">SUM(F29:F33)</f>
        <v>170</v>
      </c>
      <c r="G34" s="125">
        <f t="shared" si="5"/>
        <v>150</v>
      </c>
      <c r="H34" s="125">
        <f t="shared" si="5"/>
        <v>320</v>
      </c>
      <c r="I34" s="77">
        <f t="shared" si="5"/>
        <v>32</v>
      </c>
      <c r="J34" s="77">
        <f t="shared" si="5"/>
        <v>130</v>
      </c>
      <c r="K34" s="77">
        <f t="shared" si="5"/>
        <v>605</v>
      </c>
      <c r="L34" s="77">
        <f t="shared" si="5"/>
        <v>0</v>
      </c>
      <c r="M34" s="78">
        <f t="shared" si="5"/>
        <v>767</v>
      </c>
    </row>
    <row r="35" spans="1:13" s="3" customFormat="1" ht="27.75" customHeight="1">
      <c r="A35" s="62">
        <v>21</v>
      </c>
      <c r="B35" s="63" t="s">
        <v>69</v>
      </c>
      <c r="C35" s="62">
        <v>5480205</v>
      </c>
      <c r="D35" s="62">
        <v>6480205</v>
      </c>
      <c r="E35" s="65" t="s">
        <v>70</v>
      </c>
      <c r="F35" s="62">
        <v>30</v>
      </c>
      <c r="G35" s="62">
        <v>35</v>
      </c>
      <c r="H35" s="128">
        <f>F35+G35</f>
        <v>65</v>
      </c>
      <c r="I35" s="34"/>
      <c r="J35" s="34">
        <v>78</v>
      </c>
      <c r="K35" s="34">
        <v>39</v>
      </c>
      <c r="L35" s="34"/>
      <c r="M35" s="79">
        <f>SUM(I35:L35)</f>
        <v>117</v>
      </c>
    </row>
    <row r="36" spans="1:13" s="4" customFormat="1" ht="27.75" customHeight="1">
      <c r="A36" s="25">
        <v>22</v>
      </c>
      <c r="B36" s="26" t="s">
        <v>71</v>
      </c>
      <c r="C36" s="38">
        <v>5480207</v>
      </c>
      <c r="D36" s="38">
        <v>6480207</v>
      </c>
      <c r="E36" s="39" t="s">
        <v>70</v>
      </c>
      <c r="F36" s="25">
        <v>50</v>
      </c>
      <c r="G36" s="25">
        <v>35</v>
      </c>
      <c r="H36" s="122">
        <f>F36+G36</f>
        <v>85</v>
      </c>
      <c r="I36" s="72"/>
      <c r="J36" s="72">
        <v>71</v>
      </c>
      <c r="K36" s="72">
        <v>106</v>
      </c>
      <c r="L36" s="72"/>
      <c r="M36" s="79">
        <f>SUM(I36:L36)</f>
        <v>177</v>
      </c>
    </row>
    <row r="37" spans="1:13" s="4" customFormat="1" ht="27.75" customHeight="1">
      <c r="A37" s="20">
        <v>23</v>
      </c>
      <c r="B37" s="21" t="s">
        <v>72</v>
      </c>
      <c r="C37" s="22">
        <v>5480209</v>
      </c>
      <c r="D37" s="22">
        <v>6480209</v>
      </c>
      <c r="E37" s="23" t="s">
        <v>70</v>
      </c>
      <c r="F37" s="25">
        <v>50</v>
      </c>
      <c r="G37" s="25">
        <v>70</v>
      </c>
      <c r="H37" s="122">
        <f>F37+G37</f>
        <v>120</v>
      </c>
      <c r="I37" s="72">
        <v>45</v>
      </c>
      <c r="J37" s="72">
        <v>88</v>
      </c>
      <c r="K37" s="72">
        <v>70</v>
      </c>
      <c r="L37" s="72">
        <v>13</v>
      </c>
      <c r="M37" s="79">
        <f>SUM(I37:L37)</f>
        <v>216</v>
      </c>
    </row>
    <row r="38" spans="1:13" s="4" customFormat="1" ht="27.75" customHeight="1">
      <c r="A38" s="25">
        <v>24</v>
      </c>
      <c r="B38" s="26" t="s">
        <v>73</v>
      </c>
      <c r="C38" s="25">
        <v>5480214</v>
      </c>
      <c r="D38" s="25">
        <v>6480214</v>
      </c>
      <c r="E38" s="39" t="s">
        <v>70</v>
      </c>
      <c r="F38" s="25">
        <v>30</v>
      </c>
      <c r="G38" s="25">
        <v>35</v>
      </c>
      <c r="H38" s="122">
        <f>F38+G38</f>
        <v>65</v>
      </c>
      <c r="I38" s="72"/>
      <c r="J38" s="72">
        <v>31</v>
      </c>
      <c r="K38" s="72">
        <v>41</v>
      </c>
      <c r="L38" s="72"/>
      <c r="M38" s="79">
        <f>SUM(I38:L38)</f>
        <v>72</v>
      </c>
    </row>
    <row r="39" spans="1:13" s="3" customFormat="1" ht="27.75" customHeight="1">
      <c r="A39" s="25">
        <v>25</v>
      </c>
      <c r="B39" s="46" t="s">
        <v>74</v>
      </c>
      <c r="C39" s="41">
        <v>5480216</v>
      </c>
      <c r="D39" s="41">
        <v>6480216</v>
      </c>
      <c r="E39" s="48" t="s">
        <v>70</v>
      </c>
      <c r="F39" s="41">
        <v>30</v>
      </c>
      <c r="G39" s="41">
        <v>35</v>
      </c>
      <c r="H39" s="133">
        <f>F39+G39</f>
        <v>65</v>
      </c>
      <c r="I39" s="72"/>
      <c r="J39" s="72"/>
      <c r="K39" s="72">
        <v>26</v>
      </c>
      <c r="L39" s="72"/>
      <c r="M39" s="79">
        <f>SUM(I39:L39)</f>
        <v>26</v>
      </c>
    </row>
    <row r="40" spans="1:13" s="4" customFormat="1" ht="27.75" customHeight="1" thickBot="1">
      <c r="A40" s="334" t="s">
        <v>75</v>
      </c>
      <c r="B40" s="335"/>
      <c r="C40" s="336"/>
      <c r="D40" s="28"/>
      <c r="E40" s="29"/>
      <c r="F40" s="125">
        <f t="shared" ref="F40:M40" si="6">SUM(F35:F39)</f>
        <v>190</v>
      </c>
      <c r="G40" s="125">
        <f t="shared" si="6"/>
        <v>210</v>
      </c>
      <c r="H40" s="125">
        <f t="shared" si="6"/>
        <v>400</v>
      </c>
      <c r="I40" s="77">
        <f t="shared" si="6"/>
        <v>45</v>
      </c>
      <c r="J40" s="77">
        <f t="shared" si="6"/>
        <v>268</v>
      </c>
      <c r="K40" s="77">
        <f t="shared" si="6"/>
        <v>282</v>
      </c>
      <c r="L40" s="77">
        <f t="shared" si="6"/>
        <v>13</v>
      </c>
      <c r="M40" s="78">
        <f t="shared" si="6"/>
        <v>608</v>
      </c>
    </row>
    <row r="41" spans="1:13" s="4" customFormat="1" ht="27.75" customHeight="1">
      <c r="A41" s="25">
        <v>26</v>
      </c>
      <c r="B41" s="26" t="s">
        <v>78</v>
      </c>
      <c r="C41" s="38"/>
      <c r="D41" s="38">
        <v>6480105</v>
      </c>
      <c r="E41" s="39" t="s">
        <v>77</v>
      </c>
      <c r="F41" s="25"/>
      <c r="G41" s="25">
        <v>35</v>
      </c>
      <c r="H41" s="122">
        <f>F41+G41</f>
        <v>35</v>
      </c>
      <c r="I41" s="72"/>
      <c r="J41" s="72"/>
      <c r="K41" s="72">
        <v>110</v>
      </c>
      <c r="L41" s="72"/>
      <c r="M41" s="73">
        <f>SUM(I41:L41)</f>
        <v>110</v>
      </c>
    </row>
    <row r="42" spans="1:13" s="3" customFormat="1" ht="36" customHeight="1">
      <c r="A42" s="25">
        <v>27</v>
      </c>
      <c r="B42" s="46" t="s">
        <v>79</v>
      </c>
      <c r="C42" s="47">
        <v>5480105</v>
      </c>
      <c r="D42" s="47"/>
      <c r="E42" s="48" t="s">
        <v>77</v>
      </c>
      <c r="F42" s="41">
        <v>30</v>
      </c>
      <c r="G42" s="41"/>
      <c r="H42" s="133">
        <f>F42+G42</f>
        <v>30</v>
      </c>
      <c r="I42" s="72"/>
      <c r="J42" s="72">
        <v>54</v>
      </c>
      <c r="K42" s="72"/>
      <c r="L42" s="72"/>
      <c r="M42" s="73">
        <f>SUM(I42:L42)</f>
        <v>54</v>
      </c>
    </row>
    <row r="43" spans="1:13" s="4" customFormat="1" ht="27.75" customHeight="1" thickBot="1">
      <c r="A43" s="334" t="s">
        <v>81</v>
      </c>
      <c r="B43" s="335"/>
      <c r="C43" s="336"/>
      <c r="D43" s="28"/>
      <c r="E43" s="29"/>
      <c r="F43" s="125">
        <f t="shared" ref="F43:M43" si="7">SUM(F41:F42)</f>
        <v>30</v>
      </c>
      <c r="G43" s="125">
        <f t="shared" si="7"/>
        <v>35</v>
      </c>
      <c r="H43" s="125">
        <f t="shared" si="7"/>
        <v>65</v>
      </c>
      <c r="I43" s="77">
        <f t="shared" si="7"/>
        <v>0</v>
      </c>
      <c r="J43" s="77">
        <f t="shared" si="7"/>
        <v>54</v>
      </c>
      <c r="K43" s="77">
        <f t="shared" si="7"/>
        <v>110</v>
      </c>
      <c r="L43" s="77">
        <f t="shared" si="7"/>
        <v>0</v>
      </c>
      <c r="M43" s="78">
        <f t="shared" si="7"/>
        <v>164</v>
      </c>
    </row>
    <row r="44" spans="1:13" s="4" customFormat="1" ht="27.75" customHeight="1">
      <c r="A44" s="62">
        <v>28</v>
      </c>
      <c r="B44" s="63" t="s">
        <v>85</v>
      </c>
      <c r="C44" s="62">
        <v>5220206</v>
      </c>
      <c r="D44" s="62">
        <v>6220206</v>
      </c>
      <c r="E44" s="65" t="s">
        <v>86</v>
      </c>
      <c r="F44" s="62">
        <v>50</v>
      </c>
      <c r="G44" s="62">
        <v>120</v>
      </c>
      <c r="H44" s="132">
        <f>F44+G44</f>
        <v>170</v>
      </c>
      <c r="I44" s="76"/>
      <c r="J44" s="76">
        <v>96</v>
      </c>
      <c r="K44" s="76">
        <v>104</v>
      </c>
      <c r="L44" s="76"/>
      <c r="M44" s="80">
        <f>SUM(I44:L44)</f>
        <v>200</v>
      </c>
    </row>
    <row r="45" spans="1:13" s="4" customFormat="1" ht="27.75" customHeight="1" thickBot="1">
      <c r="A45" s="334" t="s">
        <v>89</v>
      </c>
      <c r="B45" s="335"/>
      <c r="C45" s="336"/>
      <c r="D45" s="28"/>
      <c r="E45" s="29"/>
      <c r="F45" s="125">
        <f t="shared" ref="F45:L45" si="8">SUM(F44)</f>
        <v>50</v>
      </c>
      <c r="G45" s="125">
        <f t="shared" si="8"/>
        <v>120</v>
      </c>
      <c r="H45" s="125">
        <f t="shared" si="8"/>
        <v>170</v>
      </c>
      <c r="I45" s="77">
        <f t="shared" si="8"/>
        <v>0</v>
      </c>
      <c r="J45" s="77">
        <f t="shared" si="8"/>
        <v>96</v>
      </c>
      <c r="K45" s="77">
        <f t="shared" si="8"/>
        <v>104</v>
      </c>
      <c r="L45" s="77">
        <f t="shared" si="8"/>
        <v>0</v>
      </c>
      <c r="M45" s="78">
        <f>M44</f>
        <v>200</v>
      </c>
    </row>
    <row r="46" spans="1:13" s="4" customFormat="1" ht="27.75" customHeight="1">
      <c r="A46" s="62">
        <v>29</v>
      </c>
      <c r="B46" s="63" t="s">
        <v>90</v>
      </c>
      <c r="C46" s="25"/>
      <c r="D46" s="62">
        <v>6540204</v>
      </c>
      <c r="E46" s="65" t="s">
        <v>91</v>
      </c>
      <c r="F46" s="62"/>
      <c r="G46" s="62">
        <v>70</v>
      </c>
      <c r="H46" s="128">
        <f>F46+G46</f>
        <v>70</v>
      </c>
      <c r="I46" s="34"/>
      <c r="J46" s="34"/>
      <c r="K46" s="34">
        <v>116</v>
      </c>
      <c r="L46" s="34"/>
      <c r="M46" s="79">
        <f>SUM(I46:L46)</f>
        <v>116</v>
      </c>
    </row>
    <row r="47" spans="1:13" s="4" customFormat="1" ht="27.75" customHeight="1">
      <c r="A47" s="42">
        <v>30</v>
      </c>
      <c r="B47" s="116" t="s">
        <v>113</v>
      </c>
      <c r="C47" s="25">
        <v>5540204</v>
      </c>
      <c r="D47" s="42"/>
      <c r="E47" s="118" t="s">
        <v>91</v>
      </c>
      <c r="F47" s="42">
        <v>50</v>
      </c>
      <c r="G47" s="42"/>
      <c r="H47" s="128">
        <f>F47+G47</f>
        <v>50</v>
      </c>
      <c r="I47" s="34"/>
      <c r="J47" s="34">
        <v>49</v>
      </c>
      <c r="K47" s="34"/>
      <c r="L47" s="34"/>
      <c r="M47" s="79">
        <f>SUM(I47:L47)</f>
        <v>49</v>
      </c>
    </row>
    <row r="48" spans="1:13" s="4" customFormat="1" ht="27.75" customHeight="1">
      <c r="A48" s="25">
        <v>31</v>
      </c>
      <c r="B48" s="26" t="s">
        <v>92</v>
      </c>
      <c r="C48" s="25">
        <v>5540205</v>
      </c>
      <c r="D48" s="25">
        <v>6540205</v>
      </c>
      <c r="E48" s="117" t="s">
        <v>91</v>
      </c>
      <c r="F48" s="25">
        <v>50</v>
      </c>
      <c r="G48" s="25">
        <v>50</v>
      </c>
      <c r="H48" s="128">
        <f>F48+G48</f>
        <v>100</v>
      </c>
      <c r="I48" s="72"/>
      <c r="J48" s="72"/>
      <c r="K48" s="72"/>
      <c r="L48" s="72"/>
      <c r="M48" s="79">
        <f>SUM(I48:L48)</f>
        <v>0</v>
      </c>
    </row>
    <row r="49" spans="1:15" s="4" customFormat="1" ht="24.75" customHeight="1">
      <c r="A49" s="25">
        <v>32</v>
      </c>
      <c r="B49" s="26" t="s">
        <v>93</v>
      </c>
      <c r="C49" s="25">
        <v>5540207</v>
      </c>
      <c r="D49" s="25">
        <v>6540207</v>
      </c>
      <c r="E49" s="39" t="s">
        <v>91</v>
      </c>
      <c r="F49" s="25">
        <v>35</v>
      </c>
      <c r="G49" s="25">
        <v>35</v>
      </c>
      <c r="H49" s="128">
        <f>F49+G49</f>
        <v>70</v>
      </c>
      <c r="I49" s="72"/>
      <c r="J49" s="72"/>
      <c r="K49" s="72"/>
      <c r="L49" s="72"/>
      <c r="M49" s="79">
        <f>SUM(I49:L49)</f>
        <v>0</v>
      </c>
    </row>
    <row r="50" spans="1:15" s="4" customFormat="1" ht="27.75" customHeight="1" thickBot="1">
      <c r="A50" s="334" t="s">
        <v>94</v>
      </c>
      <c r="B50" s="335"/>
      <c r="C50" s="336"/>
      <c r="D50" s="28"/>
      <c r="E50" s="29"/>
      <c r="F50" s="125">
        <f t="shared" ref="F50:M50" si="9">SUM(F46:F49)</f>
        <v>135</v>
      </c>
      <c r="G50" s="125">
        <f t="shared" si="9"/>
        <v>155</v>
      </c>
      <c r="H50" s="125">
        <f t="shared" si="9"/>
        <v>290</v>
      </c>
      <c r="I50" s="77">
        <f t="shared" si="9"/>
        <v>0</v>
      </c>
      <c r="J50" s="77">
        <f t="shared" si="9"/>
        <v>49</v>
      </c>
      <c r="K50" s="77">
        <f t="shared" si="9"/>
        <v>116</v>
      </c>
      <c r="L50" s="77">
        <f t="shared" si="9"/>
        <v>0</v>
      </c>
      <c r="M50" s="78">
        <f t="shared" si="9"/>
        <v>165</v>
      </c>
    </row>
    <row r="51" spans="1:15" s="6" customFormat="1" ht="36" customHeight="1">
      <c r="A51" s="342" t="s">
        <v>95</v>
      </c>
      <c r="B51" s="343"/>
      <c r="C51" s="82"/>
      <c r="D51" s="119"/>
      <c r="E51" s="120"/>
      <c r="F51" s="84">
        <f>F50+F45+F43+F40+F34+F28+F24+F22+F20+F18+F13</f>
        <v>1125</v>
      </c>
      <c r="G51" s="84">
        <f>G50+G45+G43+G40+G34+G28+G24+G22+G20+G18+G13</f>
        <v>1450</v>
      </c>
      <c r="H51" s="137">
        <f>H50+H45+H43+H40+H34+H28+H24+H22+H20+H18+H13</f>
        <v>2575</v>
      </c>
      <c r="I51" s="91">
        <f>I13+I18+I20+I22+I24+I28+I34+I40+I43+I45+I50</f>
        <v>77</v>
      </c>
      <c r="J51" s="91">
        <f>J13+J18+J20+J22+J24+J28+J34+J40+J43+J45+J50</f>
        <v>1304</v>
      </c>
      <c r="K51" s="91">
        <f>K13+K18+K20+K22+K24+K28+K34+K40+K43+K45+K50</f>
        <v>3433</v>
      </c>
      <c r="L51" s="91">
        <f>L13+L18+L20+L22+L24+L28+L34+L40+L43+L45+L50</f>
        <v>83</v>
      </c>
      <c r="M51" s="136">
        <f>M13+M18+M20+M22+M24+M28+M34+M40+M43+M45+M50</f>
        <v>4897</v>
      </c>
      <c r="O51" s="92"/>
    </row>
    <row r="52" spans="1:15" s="7" customFormat="1" ht="39.950000000000003" customHeight="1">
      <c r="B52" s="85"/>
      <c r="E52" s="86"/>
      <c r="F52" s="138" t="s">
        <v>136</v>
      </c>
      <c r="G52" s="138" t="s">
        <v>137</v>
      </c>
      <c r="H52" s="138" t="s">
        <v>131</v>
      </c>
      <c r="I52" s="354" t="s">
        <v>140</v>
      </c>
      <c r="J52" s="355"/>
      <c r="K52" s="354" t="s">
        <v>141</v>
      </c>
      <c r="L52" s="355"/>
    </row>
    <row r="53" spans="1:15" s="112" customFormat="1" ht="28.5" customHeight="1">
      <c r="B53" s="88"/>
      <c r="F53" s="134"/>
      <c r="G53" s="134"/>
      <c r="H53" s="134"/>
      <c r="I53" s="14"/>
      <c r="J53" s="14"/>
      <c r="K53" s="14"/>
      <c r="L53" s="14"/>
      <c r="M53" s="11"/>
    </row>
    <row r="54" spans="1:15" s="112" customFormat="1" ht="20.25" customHeight="1">
      <c r="B54" s="88"/>
      <c r="E54" s="12"/>
      <c r="I54" s="14"/>
      <c r="J54" s="14"/>
      <c r="K54" s="14"/>
      <c r="L54" s="14"/>
      <c r="M54" s="11"/>
    </row>
    <row r="55" spans="1:15" s="112" customFormat="1" ht="27" customHeight="1">
      <c r="B55" s="88"/>
      <c r="E55" s="12"/>
      <c r="I55" s="14"/>
      <c r="J55" s="14">
        <f>378+33</f>
        <v>411</v>
      </c>
      <c r="K55" s="14"/>
      <c r="L55" s="14"/>
      <c r="M55" s="11"/>
    </row>
    <row r="60" spans="1:15" s="14" customFormat="1">
      <c r="A60" s="111"/>
      <c r="B60" s="10"/>
      <c r="C60" s="11"/>
      <c r="D60" s="11"/>
      <c r="E60" s="12"/>
      <c r="F60" s="135"/>
      <c r="G60" s="135"/>
      <c r="H60" s="135"/>
      <c r="M60" s="11"/>
      <c r="N60" s="11"/>
      <c r="O60" s="11"/>
    </row>
  </sheetData>
  <mergeCells count="27">
    <mergeCell ref="A5:M5"/>
    <mergeCell ref="A1:C1"/>
    <mergeCell ref="E1:H1"/>
    <mergeCell ref="A2:C2"/>
    <mergeCell ref="E2:H2"/>
    <mergeCell ref="A3:C3"/>
    <mergeCell ref="A43:C43"/>
    <mergeCell ref="I6:M6"/>
    <mergeCell ref="A13:C13"/>
    <mergeCell ref="A18:C18"/>
    <mergeCell ref="A20:C20"/>
    <mergeCell ref="A6:A7"/>
    <mergeCell ref="B6:B7"/>
    <mergeCell ref="C6:D6"/>
    <mergeCell ref="E6:E7"/>
    <mergeCell ref="F6:G6"/>
    <mergeCell ref="H6:H7"/>
    <mergeCell ref="A22:C22"/>
    <mergeCell ref="A24:C24"/>
    <mergeCell ref="A28:C28"/>
    <mergeCell ref="A34:C34"/>
    <mergeCell ref="A40:C40"/>
    <mergeCell ref="I52:J52"/>
    <mergeCell ref="K52:L52"/>
    <mergeCell ref="A45:C45"/>
    <mergeCell ref="A50:C50"/>
    <mergeCell ref="A51:B51"/>
  </mergeCells>
  <printOptions horizontalCentered="1"/>
  <pageMargins left="0.1" right="0.1" top="0.2" bottom="0.2" header="0.31496062992126" footer="0.31496062992126"/>
  <pageSetup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5"/>
  <sheetViews>
    <sheetView topLeftCell="A43" zoomScale="70" zoomScaleNormal="70" workbookViewId="0">
      <selection activeCell="T62" sqref="T62"/>
    </sheetView>
  </sheetViews>
  <sheetFormatPr defaultColWidth="9" defaultRowHeight="15.75"/>
  <cols>
    <col min="1" max="1" width="6.25" style="111" customWidth="1"/>
    <col min="2" max="2" width="45.875" style="10" customWidth="1"/>
    <col min="3" max="4" width="9.375" style="11" customWidth="1"/>
    <col min="5" max="5" width="46.125" style="12" hidden="1" customWidth="1"/>
    <col min="6" max="7" width="7.5" style="111" customWidth="1"/>
    <col min="8" max="8" width="8" style="111" customWidth="1"/>
    <col min="9" max="15" width="6.875" style="14" customWidth="1"/>
    <col min="16" max="16" width="7.5" style="11" customWidth="1"/>
    <col min="17" max="18" width="11.625" style="11" customWidth="1"/>
    <col min="19" max="16384" width="9" style="11"/>
  </cols>
  <sheetData>
    <row r="1" spans="1:18" ht="19.5" customHeight="1">
      <c r="A1" s="330" t="s">
        <v>191</v>
      </c>
      <c r="B1" s="330"/>
      <c r="C1" s="330"/>
      <c r="D1" s="330"/>
      <c r="F1" s="169"/>
      <c r="G1" s="169"/>
      <c r="H1" s="331" t="s">
        <v>1</v>
      </c>
      <c r="I1" s="331"/>
      <c r="J1" s="331"/>
      <c r="K1" s="331"/>
      <c r="L1" s="331"/>
      <c r="M1" s="331"/>
      <c r="N1" s="331"/>
      <c r="O1" s="331"/>
      <c r="P1" s="331"/>
    </row>
    <row r="2" spans="1:18" ht="19.5" customHeight="1">
      <c r="A2" s="332" t="s">
        <v>190</v>
      </c>
      <c r="B2" s="332"/>
      <c r="C2" s="332"/>
      <c r="D2" s="332"/>
      <c r="F2" s="170"/>
      <c r="G2" s="170"/>
      <c r="H2" s="333" t="s">
        <v>3</v>
      </c>
      <c r="I2" s="333"/>
      <c r="J2" s="333"/>
      <c r="K2" s="333"/>
      <c r="L2" s="333"/>
      <c r="M2" s="333"/>
      <c r="N2" s="333"/>
      <c r="O2" s="333"/>
      <c r="P2" s="333"/>
    </row>
    <row r="3" spans="1:18" ht="11.25" customHeight="1">
      <c r="A3" s="332"/>
      <c r="B3" s="332"/>
      <c r="C3" s="332"/>
      <c r="F3" s="11"/>
      <c r="G3" s="12"/>
      <c r="H3" s="11"/>
    </row>
    <row r="4" spans="1:18" ht="29.25" customHeight="1">
      <c r="A4" s="351" t="s">
        <v>188</v>
      </c>
      <c r="B4" s="351"/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</row>
    <row r="5" spans="1:18" s="1" customFormat="1" ht="53.25" customHeight="1">
      <c r="A5" s="367" t="s">
        <v>6</v>
      </c>
      <c r="B5" s="368" t="s">
        <v>7</v>
      </c>
      <c r="C5" s="369" t="s">
        <v>8</v>
      </c>
      <c r="D5" s="369"/>
      <c r="E5" s="367" t="s">
        <v>9</v>
      </c>
      <c r="F5" s="369" t="s">
        <v>129</v>
      </c>
      <c r="G5" s="369"/>
      <c r="H5" s="365" t="s">
        <v>187</v>
      </c>
      <c r="I5" s="366" t="s">
        <v>128</v>
      </c>
      <c r="J5" s="366"/>
      <c r="K5" s="366"/>
      <c r="L5" s="366"/>
      <c r="M5" s="366"/>
      <c r="N5" s="366"/>
      <c r="O5" s="366"/>
      <c r="P5" s="366"/>
      <c r="Q5" s="186"/>
      <c r="R5" s="186"/>
    </row>
    <row r="6" spans="1:18" s="2" customFormat="1" ht="37.5" customHeight="1">
      <c r="A6" s="367"/>
      <c r="B6" s="368"/>
      <c r="C6" s="177" t="s">
        <v>12</v>
      </c>
      <c r="D6" s="177" t="s">
        <v>13</v>
      </c>
      <c r="E6" s="367"/>
      <c r="F6" s="177" t="s">
        <v>12</v>
      </c>
      <c r="G6" s="177" t="s">
        <v>13</v>
      </c>
      <c r="H6" s="365"/>
      <c r="I6" s="178" t="s">
        <v>102</v>
      </c>
      <c r="J6" s="178" t="s">
        <v>104</v>
      </c>
      <c r="K6" s="178" t="s">
        <v>105</v>
      </c>
      <c r="L6" s="178" t="s">
        <v>138</v>
      </c>
      <c r="M6" s="178" t="s">
        <v>139</v>
      </c>
      <c r="N6" s="178" t="s">
        <v>106</v>
      </c>
      <c r="O6" s="178" t="s">
        <v>107</v>
      </c>
      <c r="P6" s="178" t="s">
        <v>99</v>
      </c>
      <c r="Q6" s="184" t="s">
        <v>170</v>
      </c>
      <c r="R6" s="184" t="s">
        <v>171</v>
      </c>
    </row>
    <row r="7" spans="1:18" s="3" customFormat="1" ht="21" customHeight="1">
      <c r="A7" s="20">
        <v>1</v>
      </c>
      <c r="B7" s="21" t="s">
        <v>14</v>
      </c>
      <c r="C7" s="22">
        <v>5510201</v>
      </c>
      <c r="D7" s="22">
        <v>6510201</v>
      </c>
      <c r="E7" s="23" t="s">
        <v>14</v>
      </c>
      <c r="F7" s="25">
        <v>50</v>
      </c>
      <c r="G7" s="25">
        <v>180</v>
      </c>
      <c r="H7" s="122">
        <f>F7+G7</f>
        <v>230</v>
      </c>
      <c r="I7" s="72"/>
      <c r="J7" s="72">
        <v>77</v>
      </c>
      <c r="K7" s="72"/>
      <c r="L7" s="72"/>
      <c r="M7" s="72"/>
      <c r="N7" s="72">
        <v>548</v>
      </c>
      <c r="O7" s="72">
        <v>17</v>
      </c>
      <c r="P7" s="73">
        <f>SUM(I7:O7)</f>
        <v>642</v>
      </c>
      <c r="Q7" s="187">
        <f>SUM(I7:M7)</f>
        <v>77</v>
      </c>
      <c r="R7" s="187">
        <f>SUM(N7:O7)</f>
        <v>565</v>
      </c>
    </row>
    <row r="8" spans="1:18" s="4" customFormat="1" ht="21" customHeight="1">
      <c r="A8" s="25">
        <v>2</v>
      </c>
      <c r="B8" s="26" t="s">
        <v>15</v>
      </c>
      <c r="C8" s="22">
        <v>5510211</v>
      </c>
      <c r="D8" s="22">
        <v>6510211</v>
      </c>
      <c r="E8" s="23" t="s">
        <v>14</v>
      </c>
      <c r="F8" s="25">
        <v>50</v>
      </c>
      <c r="G8" s="25">
        <v>120</v>
      </c>
      <c r="H8" s="122">
        <f>F8+G8</f>
        <v>170</v>
      </c>
      <c r="I8" s="72"/>
      <c r="J8" s="72"/>
      <c r="K8" s="72"/>
      <c r="L8" s="72"/>
      <c r="M8" s="72"/>
      <c r="N8" s="72">
        <v>66</v>
      </c>
      <c r="O8" s="72">
        <v>18</v>
      </c>
      <c r="P8" s="73">
        <f>SUM(I8:O8)</f>
        <v>84</v>
      </c>
      <c r="Q8" s="187">
        <f t="shared" ref="Q8:Q57" si="0">SUM(I8:M8)</f>
        <v>0</v>
      </c>
      <c r="R8" s="187">
        <f>SUM(N8:O8)</f>
        <v>84</v>
      </c>
    </row>
    <row r="9" spans="1:18" s="4" customFormat="1" ht="21" customHeight="1">
      <c r="A9" s="20">
        <v>3</v>
      </c>
      <c r="B9" s="21" t="s">
        <v>16</v>
      </c>
      <c r="C9" s="27"/>
      <c r="D9" s="22">
        <v>6510212</v>
      </c>
      <c r="E9" s="23" t="s">
        <v>14</v>
      </c>
      <c r="F9" s="25"/>
      <c r="G9" s="25">
        <v>110</v>
      </c>
      <c r="H9" s="122">
        <f>F9+G9</f>
        <v>110</v>
      </c>
      <c r="I9" s="72"/>
      <c r="J9" s="72"/>
      <c r="K9" s="72"/>
      <c r="L9" s="72"/>
      <c r="M9" s="72"/>
      <c r="N9" s="72">
        <v>85</v>
      </c>
      <c r="O9" s="72"/>
      <c r="P9" s="73">
        <f>SUM(I9:O9)</f>
        <v>85</v>
      </c>
      <c r="Q9" s="187">
        <f t="shared" si="0"/>
        <v>0</v>
      </c>
      <c r="R9" s="187">
        <f>SUM(N9:O9)</f>
        <v>85</v>
      </c>
    </row>
    <row r="10" spans="1:18" s="4" customFormat="1" ht="21" customHeight="1">
      <c r="A10" s="25">
        <v>4</v>
      </c>
      <c r="B10" s="121" t="s">
        <v>115</v>
      </c>
      <c r="C10" s="27">
        <v>5510212</v>
      </c>
      <c r="D10" s="25"/>
      <c r="E10" s="23" t="s">
        <v>14</v>
      </c>
      <c r="F10" s="25">
        <v>80</v>
      </c>
      <c r="G10" s="25"/>
      <c r="H10" s="122">
        <f>F10+G10</f>
        <v>80</v>
      </c>
      <c r="I10" s="38"/>
      <c r="J10" s="38"/>
      <c r="K10" s="38"/>
      <c r="L10" s="38"/>
      <c r="M10" s="38"/>
      <c r="N10" s="38"/>
      <c r="O10" s="38"/>
      <c r="P10" s="123"/>
      <c r="Q10" s="187">
        <f t="shared" si="0"/>
        <v>0</v>
      </c>
      <c r="R10" s="187">
        <f>SUM(N10:O10)</f>
        <v>0</v>
      </c>
    </row>
    <row r="11" spans="1:18" s="5" customFormat="1" ht="21" customHeight="1">
      <c r="A11" s="20">
        <v>5</v>
      </c>
      <c r="B11" s="21" t="s">
        <v>17</v>
      </c>
      <c r="C11" s="22">
        <v>5510216</v>
      </c>
      <c r="D11" s="22">
        <v>6510216</v>
      </c>
      <c r="E11" s="23" t="s">
        <v>14</v>
      </c>
      <c r="F11" s="25">
        <v>145</v>
      </c>
      <c r="G11" s="25">
        <v>400</v>
      </c>
      <c r="H11" s="122">
        <f>F11+G11</f>
        <v>545</v>
      </c>
      <c r="I11" s="72">
        <v>72</v>
      </c>
      <c r="J11" s="72">
        <v>330</v>
      </c>
      <c r="K11" s="72"/>
      <c r="L11" s="72"/>
      <c r="M11" s="72"/>
      <c r="N11" s="72">
        <v>1128</v>
      </c>
      <c r="O11" s="72">
        <v>46</v>
      </c>
      <c r="P11" s="73">
        <f>SUM(I11:O11)</f>
        <v>1576</v>
      </c>
      <c r="Q11" s="187">
        <f t="shared" si="0"/>
        <v>402</v>
      </c>
      <c r="R11" s="187">
        <f>SUM(N11:O11)</f>
        <v>1174</v>
      </c>
    </row>
    <row r="12" spans="1:18" s="4" customFormat="1" ht="21" customHeight="1" thickBot="1">
      <c r="A12" s="334" t="s">
        <v>18</v>
      </c>
      <c r="B12" s="335"/>
      <c r="C12" s="336"/>
      <c r="D12" s="28"/>
      <c r="E12" s="29"/>
      <c r="F12" s="125">
        <f t="shared" ref="F12:P12" si="1">SUM(F7:F11)</f>
        <v>325</v>
      </c>
      <c r="G12" s="125">
        <f t="shared" si="1"/>
        <v>810</v>
      </c>
      <c r="H12" s="126">
        <f t="shared" si="1"/>
        <v>1135</v>
      </c>
      <c r="I12" s="74">
        <f t="shared" si="1"/>
        <v>72</v>
      </c>
      <c r="J12" s="74">
        <f t="shared" ref="J12:O12" si="2">SUM(J7:J11)</f>
        <v>407</v>
      </c>
      <c r="K12" s="74">
        <f t="shared" si="2"/>
        <v>0</v>
      </c>
      <c r="L12" s="74">
        <f t="shared" si="2"/>
        <v>0</v>
      </c>
      <c r="M12" s="74">
        <f t="shared" si="2"/>
        <v>0</v>
      </c>
      <c r="N12" s="74">
        <f t="shared" si="2"/>
        <v>1827</v>
      </c>
      <c r="O12" s="74">
        <f t="shared" si="2"/>
        <v>81</v>
      </c>
      <c r="P12" s="75">
        <f t="shared" si="1"/>
        <v>2387</v>
      </c>
      <c r="Q12" s="187">
        <f t="shared" si="0"/>
        <v>479</v>
      </c>
      <c r="R12" s="187">
        <f t="shared" ref="R12:R57" si="3">SUM(N12:O12)</f>
        <v>1908</v>
      </c>
    </row>
    <row r="13" spans="1:18" s="4" customFormat="1" ht="21" customHeight="1">
      <c r="A13" s="32">
        <v>6</v>
      </c>
      <c r="B13" s="33" t="s">
        <v>19</v>
      </c>
      <c r="C13" s="34">
        <v>5510303</v>
      </c>
      <c r="D13" s="34">
        <v>6510303</v>
      </c>
      <c r="E13" s="35" t="s">
        <v>20</v>
      </c>
      <c r="F13" s="42">
        <v>55</v>
      </c>
      <c r="G13" s="42">
        <v>130</v>
      </c>
      <c r="H13" s="127">
        <f>F13+G13</f>
        <v>185</v>
      </c>
      <c r="I13" s="76"/>
      <c r="J13" s="76">
        <v>58</v>
      </c>
      <c r="K13" s="76"/>
      <c r="L13" s="76"/>
      <c r="M13" s="76"/>
      <c r="N13" s="76">
        <v>201</v>
      </c>
      <c r="O13" s="76">
        <v>70</v>
      </c>
      <c r="P13" s="76">
        <f>SUM(I13:O13)</f>
        <v>329</v>
      </c>
      <c r="Q13" s="187">
        <f t="shared" si="0"/>
        <v>58</v>
      </c>
      <c r="R13" s="187">
        <f t="shared" si="3"/>
        <v>271</v>
      </c>
    </row>
    <row r="14" spans="1:18" s="4" customFormat="1" ht="21" customHeight="1">
      <c r="A14" s="25">
        <v>7</v>
      </c>
      <c r="B14" s="26" t="s">
        <v>21</v>
      </c>
      <c r="C14" s="38"/>
      <c r="D14" s="38">
        <v>6510305</v>
      </c>
      <c r="E14" s="39" t="s">
        <v>20</v>
      </c>
      <c r="F14" s="25"/>
      <c r="G14" s="25">
        <v>95</v>
      </c>
      <c r="H14" s="128">
        <f>F14+G14</f>
        <v>95</v>
      </c>
      <c r="I14" s="72"/>
      <c r="J14" s="72"/>
      <c r="K14" s="72"/>
      <c r="L14" s="72"/>
      <c r="M14" s="72"/>
      <c r="N14" s="72">
        <v>102</v>
      </c>
      <c r="O14" s="72"/>
      <c r="P14" s="72">
        <f>SUM(I14:O14)</f>
        <v>102</v>
      </c>
      <c r="Q14" s="187">
        <f t="shared" si="0"/>
        <v>0</v>
      </c>
      <c r="R14" s="187">
        <f t="shared" si="3"/>
        <v>102</v>
      </c>
    </row>
    <row r="15" spans="1:18" s="4" customFormat="1" ht="21" customHeight="1">
      <c r="A15" s="25">
        <v>8</v>
      </c>
      <c r="B15" s="26" t="s">
        <v>22</v>
      </c>
      <c r="C15" s="38">
        <v>5510305</v>
      </c>
      <c r="D15" s="38"/>
      <c r="E15" s="39" t="s">
        <v>20</v>
      </c>
      <c r="F15" s="25">
        <v>55</v>
      </c>
      <c r="G15" s="25"/>
      <c r="H15" s="128">
        <f>F15+G15</f>
        <v>55</v>
      </c>
      <c r="I15" s="72"/>
      <c r="J15" s="72"/>
      <c r="K15" s="72"/>
      <c r="L15" s="72"/>
      <c r="M15" s="72"/>
      <c r="N15" s="72"/>
      <c r="O15" s="72"/>
      <c r="P15" s="72">
        <f>SUM(I15:O15)</f>
        <v>0</v>
      </c>
      <c r="Q15" s="187">
        <f t="shared" si="0"/>
        <v>0</v>
      </c>
      <c r="R15" s="187">
        <f t="shared" si="3"/>
        <v>0</v>
      </c>
    </row>
    <row r="16" spans="1:18" s="4" customFormat="1" ht="21" customHeight="1">
      <c r="A16" s="25">
        <v>9</v>
      </c>
      <c r="B16" s="121" t="s">
        <v>124</v>
      </c>
      <c r="C16" s="47">
        <v>5520217</v>
      </c>
      <c r="D16" s="38">
        <v>6520217</v>
      </c>
      <c r="E16" s="39" t="s">
        <v>20</v>
      </c>
      <c r="F16" s="25">
        <v>70</v>
      </c>
      <c r="G16" s="25">
        <v>90</v>
      </c>
      <c r="H16" s="128">
        <f>F16+G16</f>
        <v>160</v>
      </c>
      <c r="I16" s="72"/>
      <c r="J16" s="72"/>
      <c r="K16" s="72"/>
      <c r="L16" s="72"/>
      <c r="M16" s="72"/>
      <c r="N16" s="72"/>
      <c r="O16" s="72"/>
      <c r="P16" s="72"/>
      <c r="Q16" s="187">
        <f t="shared" si="0"/>
        <v>0</v>
      </c>
      <c r="R16" s="187">
        <f t="shared" si="3"/>
        <v>0</v>
      </c>
    </row>
    <row r="17" spans="1:18" s="4" customFormat="1" ht="21" customHeight="1" thickBot="1">
      <c r="A17" s="334" t="s">
        <v>24</v>
      </c>
      <c r="B17" s="335"/>
      <c r="C17" s="336"/>
      <c r="D17" s="28"/>
      <c r="E17" s="29"/>
      <c r="F17" s="125">
        <f t="shared" ref="F17:P17" si="4">SUM(F13:F16)</f>
        <v>180</v>
      </c>
      <c r="G17" s="125">
        <f t="shared" si="4"/>
        <v>315</v>
      </c>
      <c r="H17" s="125">
        <f t="shared" si="4"/>
        <v>495</v>
      </c>
      <c r="I17" s="77">
        <f t="shared" si="4"/>
        <v>0</v>
      </c>
      <c r="J17" s="77">
        <f t="shared" ref="J17:O17" si="5">SUM(J13:J16)</f>
        <v>58</v>
      </c>
      <c r="K17" s="77">
        <f t="shared" si="5"/>
        <v>0</v>
      </c>
      <c r="L17" s="77">
        <f t="shared" si="5"/>
        <v>0</v>
      </c>
      <c r="M17" s="77">
        <f t="shared" si="5"/>
        <v>0</v>
      </c>
      <c r="N17" s="77">
        <f t="shared" si="5"/>
        <v>303</v>
      </c>
      <c r="O17" s="77">
        <f t="shared" si="5"/>
        <v>70</v>
      </c>
      <c r="P17" s="78">
        <f t="shared" si="4"/>
        <v>431</v>
      </c>
      <c r="Q17" s="187">
        <f t="shared" si="0"/>
        <v>58</v>
      </c>
      <c r="R17" s="187">
        <f t="shared" si="3"/>
        <v>373</v>
      </c>
    </row>
    <row r="18" spans="1:18" s="3" customFormat="1" ht="21" customHeight="1">
      <c r="A18" s="57">
        <v>10</v>
      </c>
      <c r="B18" s="58" t="s">
        <v>37</v>
      </c>
      <c r="C18" s="57">
        <v>5580201</v>
      </c>
      <c r="D18" s="57">
        <v>6580201</v>
      </c>
      <c r="E18" s="59" t="s">
        <v>38</v>
      </c>
      <c r="F18" s="57">
        <v>30</v>
      </c>
      <c r="G18" s="57">
        <v>30</v>
      </c>
      <c r="H18" s="131">
        <f>F18+G18</f>
        <v>60</v>
      </c>
      <c r="I18" s="76"/>
      <c r="J18" s="76">
        <v>24</v>
      </c>
      <c r="K18" s="76"/>
      <c r="L18" s="76"/>
      <c r="M18" s="76"/>
      <c r="N18" s="76">
        <v>68</v>
      </c>
      <c r="O18" s="76"/>
      <c r="P18" s="80">
        <f>SUM(I18:O18)</f>
        <v>92</v>
      </c>
      <c r="Q18" s="187">
        <f t="shared" si="0"/>
        <v>24</v>
      </c>
      <c r="R18" s="187">
        <f t="shared" si="3"/>
        <v>68</v>
      </c>
    </row>
    <row r="19" spans="1:18" s="4" customFormat="1" ht="21" customHeight="1" thickBot="1">
      <c r="A19" s="334" t="s">
        <v>28</v>
      </c>
      <c r="B19" s="335"/>
      <c r="C19" s="336"/>
      <c r="D19" s="28"/>
      <c r="E19" s="29"/>
      <c r="F19" s="125">
        <f t="shared" ref="F19:O19" si="6">SUM(F18)</f>
        <v>30</v>
      </c>
      <c r="G19" s="125">
        <f t="shared" si="6"/>
        <v>30</v>
      </c>
      <c r="H19" s="125">
        <f t="shared" si="6"/>
        <v>60</v>
      </c>
      <c r="I19" s="77">
        <f t="shared" si="6"/>
        <v>0</v>
      </c>
      <c r="J19" s="77">
        <f t="shared" si="6"/>
        <v>24</v>
      </c>
      <c r="K19" s="77">
        <f t="shared" si="6"/>
        <v>0</v>
      </c>
      <c r="L19" s="77">
        <f t="shared" si="6"/>
        <v>0</v>
      </c>
      <c r="M19" s="77">
        <f t="shared" si="6"/>
        <v>0</v>
      </c>
      <c r="N19" s="77">
        <f t="shared" si="6"/>
        <v>68</v>
      </c>
      <c r="O19" s="77">
        <f t="shared" si="6"/>
        <v>0</v>
      </c>
      <c r="P19" s="77">
        <f>P18</f>
        <v>92</v>
      </c>
      <c r="Q19" s="187">
        <f t="shared" si="0"/>
        <v>24</v>
      </c>
      <c r="R19" s="187">
        <f t="shared" si="3"/>
        <v>68</v>
      </c>
    </row>
    <row r="20" spans="1:18" s="4" customFormat="1" ht="21" customHeight="1">
      <c r="A20" s="57">
        <v>11</v>
      </c>
      <c r="B20" s="58" t="s">
        <v>40</v>
      </c>
      <c r="C20" s="57">
        <v>5340302</v>
      </c>
      <c r="D20" s="57">
        <v>6340302</v>
      </c>
      <c r="E20" s="59" t="s">
        <v>41</v>
      </c>
      <c r="F20" s="57">
        <v>50</v>
      </c>
      <c r="G20" s="57">
        <v>130</v>
      </c>
      <c r="H20" s="130">
        <f>F20+G20</f>
        <v>180</v>
      </c>
      <c r="I20" s="34"/>
      <c r="J20" s="34">
        <v>69</v>
      </c>
      <c r="K20" s="34"/>
      <c r="L20" s="34"/>
      <c r="M20" s="34"/>
      <c r="N20" s="34">
        <v>102</v>
      </c>
      <c r="O20" s="34">
        <v>13</v>
      </c>
      <c r="P20" s="79">
        <f>SUM(I20:O20)</f>
        <v>184</v>
      </c>
      <c r="Q20" s="187">
        <f t="shared" si="0"/>
        <v>69</v>
      </c>
      <c r="R20" s="187">
        <f t="shared" si="3"/>
        <v>115</v>
      </c>
    </row>
    <row r="21" spans="1:18" s="4" customFormat="1" ht="21" customHeight="1" thickBot="1">
      <c r="A21" s="334" t="s">
        <v>34</v>
      </c>
      <c r="B21" s="335"/>
      <c r="C21" s="336"/>
      <c r="D21" s="28"/>
      <c r="E21" s="29"/>
      <c r="F21" s="125">
        <f t="shared" ref="F21:O21" si="7">SUM(F20)</f>
        <v>50</v>
      </c>
      <c r="G21" s="125">
        <f t="shared" si="7"/>
        <v>130</v>
      </c>
      <c r="H21" s="125">
        <f t="shared" si="7"/>
        <v>180</v>
      </c>
      <c r="I21" s="77">
        <f t="shared" si="7"/>
        <v>0</v>
      </c>
      <c r="J21" s="77">
        <f t="shared" si="7"/>
        <v>69</v>
      </c>
      <c r="K21" s="77">
        <f t="shared" si="7"/>
        <v>0</v>
      </c>
      <c r="L21" s="77">
        <f t="shared" si="7"/>
        <v>0</v>
      </c>
      <c r="M21" s="77">
        <f t="shared" si="7"/>
        <v>0</v>
      </c>
      <c r="N21" s="77">
        <f t="shared" si="7"/>
        <v>102</v>
      </c>
      <c r="O21" s="77">
        <f t="shared" si="7"/>
        <v>13</v>
      </c>
      <c r="P21" s="77">
        <f>P20</f>
        <v>184</v>
      </c>
      <c r="Q21" s="187">
        <f t="shared" si="0"/>
        <v>69</v>
      </c>
      <c r="R21" s="187">
        <f t="shared" si="3"/>
        <v>115</v>
      </c>
    </row>
    <row r="22" spans="1:18" s="4" customFormat="1" ht="21" customHeight="1">
      <c r="A22" s="41">
        <v>12</v>
      </c>
      <c r="B22" s="46" t="s">
        <v>45</v>
      </c>
      <c r="C22" s="41">
        <v>5340122</v>
      </c>
      <c r="D22" s="41">
        <v>6340122</v>
      </c>
      <c r="E22" s="48" t="s">
        <v>44</v>
      </c>
      <c r="F22" s="41">
        <v>40</v>
      </c>
      <c r="G22" s="41">
        <v>60</v>
      </c>
      <c r="H22" s="133">
        <f>F22+G22</f>
        <v>100</v>
      </c>
      <c r="I22" s="72"/>
      <c r="J22" s="72"/>
      <c r="K22" s="72"/>
      <c r="L22" s="72"/>
      <c r="M22" s="72"/>
      <c r="N22" s="72">
        <v>17</v>
      </c>
      <c r="O22" s="72"/>
      <c r="P22" s="73">
        <f>SUM(I22:O22)</f>
        <v>17</v>
      </c>
      <c r="Q22" s="187">
        <f t="shared" si="0"/>
        <v>0</v>
      </c>
      <c r="R22" s="187">
        <f t="shared" si="3"/>
        <v>17</v>
      </c>
    </row>
    <row r="23" spans="1:18" s="4" customFormat="1" ht="21" customHeight="1" thickBot="1">
      <c r="A23" s="334" t="s">
        <v>36</v>
      </c>
      <c r="B23" s="335"/>
      <c r="C23" s="336"/>
      <c r="D23" s="28"/>
      <c r="E23" s="29"/>
      <c r="F23" s="125">
        <f t="shared" ref="F23:P23" si="8">SUM(F22:F22)</f>
        <v>40</v>
      </c>
      <c r="G23" s="125">
        <f t="shared" si="8"/>
        <v>60</v>
      </c>
      <c r="H23" s="125">
        <f t="shared" si="8"/>
        <v>100</v>
      </c>
      <c r="I23" s="77">
        <f t="shared" si="8"/>
        <v>0</v>
      </c>
      <c r="J23" s="77">
        <f t="shared" ref="J23:O23" si="9">SUM(J22:J22)</f>
        <v>0</v>
      </c>
      <c r="K23" s="77">
        <f t="shared" si="9"/>
        <v>0</v>
      </c>
      <c r="L23" s="77">
        <f t="shared" si="9"/>
        <v>0</v>
      </c>
      <c r="M23" s="77">
        <f t="shared" si="9"/>
        <v>0</v>
      </c>
      <c r="N23" s="77">
        <f t="shared" si="9"/>
        <v>17</v>
      </c>
      <c r="O23" s="77">
        <f t="shared" si="9"/>
        <v>0</v>
      </c>
      <c r="P23" s="78">
        <f t="shared" si="8"/>
        <v>17</v>
      </c>
      <c r="Q23" s="187">
        <f t="shared" si="0"/>
        <v>0</v>
      </c>
      <c r="R23" s="187">
        <f t="shared" si="3"/>
        <v>17</v>
      </c>
    </row>
    <row r="24" spans="1:18" s="4" customFormat="1" ht="21" customHeight="1">
      <c r="A24" s="57">
        <v>13</v>
      </c>
      <c r="B24" s="58" t="s">
        <v>47</v>
      </c>
      <c r="C24" s="67">
        <v>5340417</v>
      </c>
      <c r="D24" s="67">
        <v>6340417</v>
      </c>
      <c r="E24" s="59" t="s">
        <v>48</v>
      </c>
      <c r="F24" s="57">
        <v>50</v>
      </c>
      <c r="G24" s="57">
        <v>130</v>
      </c>
      <c r="H24" s="130">
        <f>F24+G24</f>
        <v>180</v>
      </c>
      <c r="I24" s="34"/>
      <c r="J24" s="34">
        <v>102</v>
      </c>
      <c r="K24" s="34"/>
      <c r="L24" s="34"/>
      <c r="M24" s="34"/>
      <c r="N24" s="34">
        <v>96</v>
      </c>
      <c r="O24" s="34"/>
      <c r="P24" s="79">
        <f>SUM(I24:O24)</f>
        <v>198</v>
      </c>
      <c r="Q24" s="187">
        <f t="shared" si="0"/>
        <v>102</v>
      </c>
      <c r="R24" s="187">
        <f t="shared" si="3"/>
        <v>96</v>
      </c>
    </row>
    <row r="25" spans="1:18" s="4" customFormat="1" ht="21" customHeight="1" thickBot="1">
      <c r="A25" s="334" t="s">
        <v>39</v>
      </c>
      <c r="B25" s="335"/>
      <c r="C25" s="336"/>
      <c r="D25" s="28"/>
      <c r="E25" s="29"/>
      <c r="F25" s="125">
        <f t="shared" ref="F25:O25" si="10">SUM(F24)</f>
        <v>50</v>
      </c>
      <c r="G25" s="125">
        <f t="shared" si="10"/>
        <v>130</v>
      </c>
      <c r="H25" s="125">
        <f t="shared" si="10"/>
        <v>180</v>
      </c>
      <c r="I25" s="77">
        <f t="shared" si="10"/>
        <v>0</v>
      </c>
      <c r="J25" s="77">
        <f t="shared" si="10"/>
        <v>102</v>
      </c>
      <c r="K25" s="77">
        <f t="shared" si="10"/>
        <v>0</v>
      </c>
      <c r="L25" s="77">
        <f t="shared" si="10"/>
        <v>0</v>
      </c>
      <c r="M25" s="77">
        <f t="shared" si="10"/>
        <v>0</v>
      </c>
      <c r="N25" s="77">
        <f t="shared" si="10"/>
        <v>96</v>
      </c>
      <c r="O25" s="77">
        <f t="shared" si="10"/>
        <v>0</v>
      </c>
      <c r="P25" s="77">
        <f>P24</f>
        <v>198</v>
      </c>
      <c r="Q25" s="187">
        <f t="shared" si="0"/>
        <v>102</v>
      </c>
      <c r="R25" s="187">
        <f t="shared" si="3"/>
        <v>96</v>
      </c>
    </row>
    <row r="26" spans="1:18" s="4" customFormat="1" ht="21" customHeight="1">
      <c r="A26" s="62">
        <v>14</v>
      </c>
      <c r="B26" s="63" t="s">
        <v>50</v>
      </c>
      <c r="C26" s="62">
        <v>5340201</v>
      </c>
      <c r="D26" s="62">
        <v>6340201</v>
      </c>
      <c r="E26" s="65" t="s">
        <v>51</v>
      </c>
      <c r="F26" s="62">
        <v>50</v>
      </c>
      <c r="G26" s="62">
        <v>130</v>
      </c>
      <c r="H26" s="132">
        <f t="shared" ref="H26:H31" si="11">F26+G26</f>
        <v>180</v>
      </c>
      <c r="I26" s="76"/>
      <c r="J26" s="76">
        <v>19</v>
      </c>
      <c r="K26" s="76"/>
      <c r="L26" s="76"/>
      <c r="M26" s="76"/>
      <c r="N26" s="76"/>
      <c r="O26" s="76"/>
      <c r="P26" s="80">
        <f>SUM(I26:O26)</f>
        <v>19</v>
      </c>
      <c r="Q26" s="187">
        <f t="shared" si="0"/>
        <v>19</v>
      </c>
      <c r="R26" s="187">
        <f t="shared" si="3"/>
        <v>0</v>
      </c>
    </row>
    <row r="27" spans="1:18" s="4" customFormat="1" ht="21" customHeight="1" thickBot="1">
      <c r="A27" s="334" t="s">
        <v>42</v>
      </c>
      <c r="B27" s="335"/>
      <c r="C27" s="336"/>
      <c r="D27" s="28"/>
      <c r="E27" s="29"/>
      <c r="F27" s="125">
        <f t="shared" ref="F27:N27" si="12">SUM(F26)</f>
        <v>50</v>
      </c>
      <c r="G27" s="125">
        <f t="shared" si="12"/>
        <v>130</v>
      </c>
      <c r="H27" s="125">
        <f t="shared" si="12"/>
        <v>180</v>
      </c>
      <c r="I27" s="77">
        <f t="shared" si="12"/>
        <v>0</v>
      </c>
      <c r="J27" s="77">
        <f t="shared" si="12"/>
        <v>19</v>
      </c>
      <c r="K27" s="77">
        <f t="shared" si="12"/>
        <v>0</v>
      </c>
      <c r="L27" s="77">
        <f t="shared" si="12"/>
        <v>0</v>
      </c>
      <c r="M27" s="77">
        <f t="shared" si="12"/>
        <v>0</v>
      </c>
      <c r="N27" s="77">
        <f t="shared" si="12"/>
        <v>0</v>
      </c>
      <c r="O27" s="77"/>
      <c r="P27" s="77">
        <f>P26</f>
        <v>19</v>
      </c>
      <c r="Q27" s="187">
        <f t="shared" si="0"/>
        <v>19</v>
      </c>
      <c r="R27" s="187">
        <f t="shared" si="3"/>
        <v>0</v>
      </c>
    </row>
    <row r="28" spans="1:18" s="4" customFormat="1" ht="21" customHeight="1">
      <c r="A28" s="25">
        <v>15</v>
      </c>
      <c r="B28" s="26" t="s">
        <v>55</v>
      </c>
      <c r="C28" s="25">
        <v>5520114</v>
      </c>
      <c r="D28" s="25">
        <v>6520114</v>
      </c>
      <c r="E28" s="39" t="s">
        <v>54</v>
      </c>
      <c r="F28" s="25">
        <v>60</v>
      </c>
      <c r="G28" s="25">
        <v>90</v>
      </c>
      <c r="H28" s="122">
        <f t="shared" si="11"/>
        <v>150</v>
      </c>
      <c r="I28" s="72"/>
      <c r="J28" s="72"/>
      <c r="K28" s="72"/>
      <c r="L28" s="72"/>
      <c r="M28" s="72"/>
      <c r="N28" s="72"/>
      <c r="O28" s="72"/>
      <c r="P28" s="79">
        <f>SUM(I28:O28)</f>
        <v>0</v>
      </c>
      <c r="Q28" s="187">
        <f t="shared" si="0"/>
        <v>0</v>
      </c>
      <c r="R28" s="187">
        <f t="shared" si="3"/>
        <v>0</v>
      </c>
    </row>
    <row r="29" spans="1:18" s="4" customFormat="1" ht="21" customHeight="1">
      <c r="A29" s="25">
        <v>16</v>
      </c>
      <c r="B29" s="26" t="s">
        <v>56</v>
      </c>
      <c r="C29" s="25">
        <v>5520121</v>
      </c>
      <c r="D29" s="25">
        <v>6520121</v>
      </c>
      <c r="E29" s="39" t="s">
        <v>54</v>
      </c>
      <c r="F29" s="25">
        <v>50</v>
      </c>
      <c r="G29" s="25">
        <v>90</v>
      </c>
      <c r="H29" s="122">
        <f t="shared" si="11"/>
        <v>140</v>
      </c>
      <c r="I29" s="72"/>
      <c r="J29" s="72"/>
      <c r="K29" s="72"/>
      <c r="L29" s="72"/>
      <c r="M29" s="72"/>
      <c r="N29" s="72">
        <v>40</v>
      </c>
      <c r="O29" s="72"/>
      <c r="P29" s="79">
        <f>SUM(I29:O29)</f>
        <v>40</v>
      </c>
      <c r="Q29" s="187">
        <f t="shared" si="0"/>
        <v>0</v>
      </c>
      <c r="R29" s="187">
        <f t="shared" si="3"/>
        <v>40</v>
      </c>
    </row>
    <row r="30" spans="1:18" s="4" customFormat="1" ht="21" customHeight="1">
      <c r="A30" s="25">
        <v>17</v>
      </c>
      <c r="B30" s="26" t="s">
        <v>59</v>
      </c>
      <c r="C30" s="38">
        <v>5520155</v>
      </c>
      <c r="D30" s="38">
        <v>6520155</v>
      </c>
      <c r="E30" s="39" t="s">
        <v>54</v>
      </c>
      <c r="F30" s="25">
        <v>50</v>
      </c>
      <c r="G30" s="25">
        <v>95</v>
      </c>
      <c r="H30" s="122">
        <f t="shared" si="11"/>
        <v>145</v>
      </c>
      <c r="I30" s="72"/>
      <c r="J30" s="72"/>
      <c r="K30" s="72"/>
      <c r="L30" s="72"/>
      <c r="M30" s="72"/>
      <c r="N30" s="72">
        <v>38</v>
      </c>
      <c r="O30" s="72"/>
      <c r="P30" s="79">
        <f>SUM(I30:O30)</f>
        <v>38</v>
      </c>
      <c r="Q30" s="187">
        <f t="shared" si="0"/>
        <v>0</v>
      </c>
      <c r="R30" s="187">
        <f t="shared" si="3"/>
        <v>38</v>
      </c>
    </row>
    <row r="31" spans="1:18" s="4" customFormat="1" ht="21" customHeight="1">
      <c r="A31" s="25">
        <v>18</v>
      </c>
      <c r="B31" s="46" t="s">
        <v>60</v>
      </c>
      <c r="C31" s="41">
        <v>5520117</v>
      </c>
      <c r="D31" s="41"/>
      <c r="E31" s="48" t="s">
        <v>54</v>
      </c>
      <c r="F31" s="41">
        <v>80</v>
      </c>
      <c r="G31" s="41"/>
      <c r="H31" s="133">
        <f t="shared" si="11"/>
        <v>80</v>
      </c>
      <c r="I31" s="72"/>
      <c r="J31" s="72">
        <v>48</v>
      </c>
      <c r="K31" s="72"/>
      <c r="L31" s="72"/>
      <c r="M31" s="72"/>
      <c r="N31" s="72"/>
      <c r="O31" s="72"/>
      <c r="P31" s="79">
        <f>SUM(I31:O31)</f>
        <v>48</v>
      </c>
      <c r="Q31" s="187">
        <f t="shared" si="0"/>
        <v>48</v>
      </c>
      <c r="R31" s="187">
        <f t="shared" si="3"/>
        <v>0</v>
      </c>
    </row>
    <row r="32" spans="1:18" s="4" customFormat="1" ht="21" customHeight="1" thickBot="1">
      <c r="A32" s="334" t="s">
        <v>46</v>
      </c>
      <c r="B32" s="335"/>
      <c r="C32" s="336"/>
      <c r="D32" s="28"/>
      <c r="E32" s="29"/>
      <c r="F32" s="125">
        <f t="shared" ref="F32:P32" si="13">SUM(F28:F31)</f>
        <v>240</v>
      </c>
      <c r="G32" s="125">
        <f t="shared" si="13"/>
        <v>275</v>
      </c>
      <c r="H32" s="125">
        <f t="shared" si="13"/>
        <v>515</v>
      </c>
      <c r="I32" s="77">
        <f t="shared" si="13"/>
        <v>0</v>
      </c>
      <c r="J32" s="77">
        <f>SUM(J28:J31)</f>
        <v>48</v>
      </c>
      <c r="K32" s="77">
        <f>SUM(K28:K31)</f>
        <v>0</v>
      </c>
      <c r="L32" s="77">
        <f>SUM(L28:L31)</f>
        <v>0</v>
      </c>
      <c r="M32" s="77">
        <f>SUM(M28:M31)</f>
        <v>0</v>
      </c>
      <c r="N32" s="77">
        <f>SUM(N28:N31)</f>
        <v>78</v>
      </c>
      <c r="O32" s="77">
        <f t="shared" si="13"/>
        <v>0</v>
      </c>
      <c r="P32" s="78">
        <f t="shared" si="13"/>
        <v>126</v>
      </c>
      <c r="Q32" s="187">
        <f t="shared" si="0"/>
        <v>48</v>
      </c>
      <c r="R32" s="187">
        <f t="shared" si="3"/>
        <v>78</v>
      </c>
    </row>
    <row r="33" spans="1:18" s="4" customFormat="1" ht="21" customHeight="1">
      <c r="A33" s="62">
        <v>19</v>
      </c>
      <c r="B33" s="63" t="s">
        <v>62</v>
      </c>
      <c r="C33" s="64">
        <v>5520205</v>
      </c>
      <c r="D33" s="64">
        <v>6520205</v>
      </c>
      <c r="E33" s="65" t="s">
        <v>63</v>
      </c>
      <c r="F33" s="62">
        <v>50</v>
      </c>
      <c r="G33" s="62">
        <v>75</v>
      </c>
      <c r="H33" s="132">
        <f>F33+G33</f>
        <v>125</v>
      </c>
      <c r="I33" s="76"/>
      <c r="J33" s="76">
        <v>46</v>
      </c>
      <c r="K33" s="76"/>
      <c r="L33" s="76"/>
      <c r="M33" s="76"/>
      <c r="N33" s="76">
        <v>109</v>
      </c>
      <c r="O33" s="76"/>
      <c r="P33" s="80">
        <f>SUM(I33:O33)</f>
        <v>155</v>
      </c>
      <c r="Q33" s="187">
        <f t="shared" si="0"/>
        <v>46</v>
      </c>
      <c r="R33" s="187">
        <f t="shared" si="3"/>
        <v>109</v>
      </c>
    </row>
    <row r="34" spans="1:18" s="4" customFormat="1" ht="21" customHeight="1">
      <c r="A34" s="25">
        <v>20</v>
      </c>
      <c r="B34" s="26" t="s">
        <v>64</v>
      </c>
      <c r="C34" s="25">
        <v>5520225</v>
      </c>
      <c r="D34" s="25">
        <v>6520225</v>
      </c>
      <c r="E34" s="39" t="s">
        <v>63</v>
      </c>
      <c r="F34" s="25">
        <v>90</v>
      </c>
      <c r="G34" s="25">
        <v>130</v>
      </c>
      <c r="H34" s="122">
        <f>F34+G34</f>
        <v>220</v>
      </c>
      <c r="I34" s="72"/>
      <c r="J34" s="72"/>
      <c r="K34" s="72"/>
      <c r="L34" s="72"/>
      <c r="M34" s="72"/>
      <c r="N34" s="72"/>
      <c r="O34" s="72"/>
      <c r="P34" s="73">
        <f>SUM(I34:O34)</f>
        <v>0</v>
      </c>
      <c r="Q34" s="187">
        <f t="shared" si="0"/>
        <v>0</v>
      </c>
      <c r="R34" s="187">
        <f t="shared" si="3"/>
        <v>0</v>
      </c>
    </row>
    <row r="35" spans="1:18" s="4" customFormat="1" ht="21" customHeight="1">
      <c r="A35" s="20">
        <v>21</v>
      </c>
      <c r="B35" s="21" t="s">
        <v>65</v>
      </c>
      <c r="C35" s="25">
        <v>5520227</v>
      </c>
      <c r="D35" s="25">
        <v>6520227</v>
      </c>
      <c r="E35" s="39" t="s">
        <v>63</v>
      </c>
      <c r="F35" s="25">
        <v>95</v>
      </c>
      <c r="G35" s="25">
        <v>150</v>
      </c>
      <c r="H35" s="122">
        <f>F35+G35</f>
        <v>245</v>
      </c>
      <c r="I35" s="38"/>
      <c r="J35" s="38">
        <v>73</v>
      </c>
      <c r="K35" s="38">
        <v>23</v>
      </c>
      <c r="L35" s="38">
        <v>8</v>
      </c>
      <c r="M35" s="38">
        <v>43</v>
      </c>
      <c r="N35" s="38">
        <v>250</v>
      </c>
      <c r="O35" s="38"/>
      <c r="P35" s="123">
        <f>SUM(I35:O35)</f>
        <v>397</v>
      </c>
      <c r="Q35" s="187">
        <f t="shared" si="0"/>
        <v>147</v>
      </c>
      <c r="R35" s="187">
        <f t="shared" si="3"/>
        <v>250</v>
      </c>
    </row>
    <row r="36" spans="1:18" s="4" customFormat="1" ht="21" customHeight="1">
      <c r="A36" s="25">
        <v>22</v>
      </c>
      <c r="B36" s="26" t="s">
        <v>66</v>
      </c>
      <c r="C36" s="38">
        <v>5520255</v>
      </c>
      <c r="D36" s="38">
        <v>6520255</v>
      </c>
      <c r="E36" s="39" t="s">
        <v>63</v>
      </c>
      <c r="F36" s="25">
        <v>55</v>
      </c>
      <c r="G36" s="25">
        <v>75</v>
      </c>
      <c r="H36" s="122">
        <f>F36+G36</f>
        <v>130</v>
      </c>
      <c r="I36" s="72"/>
      <c r="J36" s="72">
        <v>131</v>
      </c>
      <c r="K36" s="72"/>
      <c r="L36" s="72"/>
      <c r="M36" s="72"/>
      <c r="N36" s="72">
        <v>178</v>
      </c>
      <c r="O36" s="72"/>
      <c r="P36" s="73">
        <f>SUM(I36:O36)</f>
        <v>309</v>
      </c>
      <c r="Q36" s="187">
        <f t="shared" si="0"/>
        <v>131</v>
      </c>
      <c r="R36" s="187">
        <f t="shared" si="3"/>
        <v>178</v>
      </c>
    </row>
    <row r="37" spans="1:18" s="4" customFormat="1" ht="21" customHeight="1">
      <c r="A37" s="20">
        <v>23</v>
      </c>
      <c r="B37" s="68" t="s">
        <v>67</v>
      </c>
      <c r="C37" s="27">
        <v>5520263</v>
      </c>
      <c r="D37" s="27">
        <v>6520263</v>
      </c>
      <c r="E37" s="69" t="s">
        <v>63</v>
      </c>
      <c r="F37" s="41">
        <v>70</v>
      </c>
      <c r="G37" s="41">
        <v>135</v>
      </c>
      <c r="H37" s="133">
        <f>F37+G37</f>
        <v>205</v>
      </c>
      <c r="I37" s="72"/>
      <c r="J37" s="72">
        <v>47</v>
      </c>
      <c r="K37" s="72"/>
      <c r="L37" s="72"/>
      <c r="M37" s="72"/>
      <c r="N37" s="72">
        <v>117</v>
      </c>
      <c r="O37" s="72"/>
      <c r="P37" s="73">
        <f>SUM(I37:O37)</f>
        <v>164</v>
      </c>
      <c r="Q37" s="187">
        <f t="shared" si="0"/>
        <v>47</v>
      </c>
      <c r="R37" s="187">
        <f t="shared" si="3"/>
        <v>117</v>
      </c>
    </row>
    <row r="38" spans="1:18" s="4" customFormat="1" ht="21" customHeight="1" thickBot="1">
      <c r="A38" s="334" t="s">
        <v>49</v>
      </c>
      <c r="B38" s="335"/>
      <c r="C38" s="336"/>
      <c r="D38" s="28"/>
      <c r="E38" s="29"/>
      <c r="F38" s="125">
        <f t="shared" ref="F38:P38" si="14">SUM(F33:F37)</f>
        <v>360</v>
      </c>
      <c r="G38" s="125">
        <f t="shared" si="14"/>
        <v>565</v>
      </c>
      <c r="H38" s="125">
        <f t="shared" si="14"/>
        <v>925</v>
      </c>
      <c r="I38" s="77">
        <f t="shared" si="14"/>
        <v>0</v>
      </c>
      <c r="J38" s="77">
        <f t="shared" si="14"/>
        <v>297</v>
      </c>
      <c r="K38" s="77">
        <f t="shared" si="14"/>
        <v>23</v>
      </c>
      <c r="L38" s="77">
        <f t="shared" si="14"/>
        <v>8</v>
      </c>
      <c r="M38" s="77">
        <f t="shared" si="14"/>
        <v>43</v>
      </c>
      <c r="N38" s="77">
        <f t="shared" si="14"/>
        <v>654</v>
      </c>
      <c r="O38" s="77">
        <f t="shared" si="14"/>
        <v>0</v>
      </c>
      <c r="P38" s="78">
        <f t="shared" si="14"/>
        <v>1025</v>
      </c>
      <c r="Q38" s="187">
        <f t="shared" si="0"/>
        <v>371</v>
      </c>
      <c r="R38" s="187">
        <f t="shared" si="3"/>
        <v>654</v>
      </c>
    </row>
    <row r="39" spans="1:18" s="3" customFormat="1" ht="21" customHeight="1">
      <c r="A39" s="62">
        <v>24</v>
      </c>
      <c r="B39" s="63" t="s">
        <v>69</v>
      </c>
      <c r="C39" s="62">
        <v>5480205</v>
      </c>
      <c r="D39" s="62">
        <v>6480205</v>
      </c>
      <c r="E39" s="65" t="s">
        <v>70</v>
      </c>
      <c r="F39" s="62">
        <v>50</v>
      </c>
      <c r="G39" s="62">
        <v>60</v>
      </c>
      <c r="H39" s="128">
        <f>F39+G39</f>
        <v>110</v>
      </c>
      <c r="I39" s="34"/>
      <c r="J39" s="34">
        <v>75</v>
      </c>
      <c r="K39" s="34"/>
      <c r="L39" s="34"/>
      <c r="M39" s="34"/>
      <c r="N39" s="34">
        <v>32</v>
      </c>
      <c r="O39" s="34"/>
      <c r="P39" s="79">
        <f>SUM(I39:O39)</f>
        <v>107</v>
      </c>
      <c r="Q39" s="187">
        <f t="shared" si="0"/>
        <v>75</v>
      </c>
      <c r="R39" s="187">
        <f t="shared" si="3"/>
        <v>32</v>
      </c>
    </row>
    <row r="40" spans="1:18" s="4" customFormat="1" ht="21" customHeight="1">
      <c r="A40" s="25">
        <v>25</v>
      </c>
      <c r="B40" s="26" t="s">
        <v>71</v>
      </c>
      <c r="C40" s="38">
        <v>5480207</v>
      </c>
      <c r="D40" s="38">
        <v>6480207</v>
      </c>
      <c r="E40" s="39" t="s">
        <v>70</v>
      </c>
      <c r="F40" s="25">
        <v>50</v>
      </c>
      <c r="G40" s="25">
        <v>80</v>
      </c>
      <c r="H40" s="122">
        <f>F40+G40</f>
        <v>130</v>
      </c>
      <c r="I40" s="72"/>
      <c r="J40" s="72">
        <v>87</v>
      </c>
      <c r="K40" s="72"/>
      <c r="L40" s="72"/>
      <c r="M40" s="72"/>
      <c r="N40" s="72">
        <v>112</v>
      </c>
      <c r="O40" s="72"/>
      <c r="P40" s="79">
        <f>SUM(I40:O40)</f>
        <v>199</v>
      </c>
      <c r="Q40" s="187">
        <f t="shared" si="0"/>
        <v>87</v>
      </c>
      <c r="R40" s="187">
        <f t="shared" si="3"/>
        <v>112</v>
      </c>
    </row>
    <row r="41" spans="1:18" s="4" customFormat="1" ht="21" customHeight="1">
      <c r="A41" s="20">
        <v>26</v>
      </c>
      <c r="B41" s="21" t="s">
        <v>72</v>
      </c>
      <c r="C41" s="22">
        <v>5480209</v>
      </c>
      <c r="D41" s="22">
        <v>6480209</v>
      </c>
      <c r="E41" s="23" t="s">
        <v>70</v>
      </c>
      <c r="F41" s="25">
        <v>50</v>
      </c>
      <c r="G41" s="25">
        <v>120</v>
      </c>
      <c r="H41" s="122">
        <f>F41+G41</f>
        <v>170</v>
      </c>
      <c r="I41" s="72"/>
      <c r="J41" s="72">
        <v>60</v>
      </c>
      <c r="K41" s="72"/>
      <c r="L41" s="72"/>
      <c r="M41" s="72"/>
      <c r="N41" s="72">
        <v>64</v>
      </c>
      <c r="O41" s="72">
        <v>45</v>
      </c>
      <c r="P41" s="79">
        <f>SUM(I41:O41)</f>
        <v>169</v>
      </c>
      <c r="Q41" s="187">
        <f t="shared" si="0"/>
        <v>60</v>
      </c>
      <c r="R41" s="187">
        <f t="shared" si="3"/>
        <v>109</v>
      </c>
    </row>
    <row r="42" spans="1:18" s="4" customFormat="1" ht="21" customHeight="1">
      <c r="A42" s="25">
        <v>27</v>
      </c>
      <c r="B42" s="26" t="s">
        <v>73</v>
      </c>
      <c r="C42" s="25">
        <v>5480214</v>
      </c>
      <c r="D42" s="25">
        <v>6480214</v>
      </c>
      <c r="E42" s="39" t="s">
        <v>70</v>
      </c>
      <c r="F42" s="25">
        <v>50</v>
      </c>
      <c r="G42" s="25">
        <v>70</v>
      </c>
      <c r="H42" s="122">
        <f>F42+G42</f>
        <v>120</v>
      </c>
      <c r="I42" s="72"/>
      <c r="J42" s="72">
        <v>47</v>
      </c>
      <c r="K42" s="72"/>
      <c r="L42" s="72"/>
      <c r="M42" s="72"/>
      <c r="N42" s="72"/>
      <c r="O42" s="72"/>
      <c r="P42" s="79">
        <f>SUM(I42:O42)</f>
        <v>47</v>
      </c>
      <c r="Q42" s="187">
        <f t="shared" si="0"/>
        <v>47</v>
      </c>
      <c r="R42" s="187">
        <f t="shared" si="3"/>
        <v>0</v>
      </c>
    </row>
    <row r="43" spans="1:18" s="3" customFormat="1" ht="21" customHeight="1">
      <c r="A43" s="25">
        <v>28</v>
      </c>
      <c r="B43" s="46" t="s">
        <v>74</v>
      </c>
      <c r="C43" s="41">
        <v>5480216</v>
      </c>
      <c r="D43" s="41">
        <v>6480216</v>
      </c>
      <c r="E43" s="48" t="s">
        <v>70</v>
      </c>
      <c r="F43" s="41">
        <v>50</v>
      </c>
      <c r="G43" s="41">
        <v>70</v>
      </c>
      <c r="H43" s="133">
        <f>F43+G43</f>
        <v>120</v>
      </c>
      <c r="I43" s="72"/>
      <c r="J43" s="72">
        <v>39</v>
      </c>
      <c r="K43" s="72"/>
      <c r="L43" s="72"/>
      <c r="M43" s="72"/>
      <c r="N43" s="72"/>
      <c r="O43" s="72"/>
      <c r="P43" s="79">
        <f>SUM(I43:O43)</f>
        <v>39</v>
      </c>
      <c r="Q43" s="187">
        <f t="shared" si="0"/>
        <v>39</v>
      </c>
      <c r="R43" s="187">
        <f t="shared" si="3"/>
        <v>0</v>
      </c>
    </row>
    <row r="44" spans="1:18" s="4" customFormat="1" ht="21" customHeight="1" thickBot="1">
      <c r="A44" s="334" t="s">
        <v>52</v>
      </c>
      <c r="B44" s="335"/>
      <c r="C44" s="336"/>
      <c r="D44" s="28"/>
      <c r="E44" s="29"/>
      <c r="F44" s="125">
        <f t="shared" ref="F44:P44" si="15">SUM(F39:F43)</f>
        <v>250</v>
      </c>
      <c r="G44" s="125">
        <f t="shared" si="15"/>
        <v>400</v>
      </c>
      <c r="H44" s="125">
        <f t="shared" si="15"/>
        <v>650</v>
      </c>
      <c r="I44" s="77">
        <f t="shared" si="15"/>
        <v>0</v>
      </c>
      <c r="J44" s="77">
        <f t="shared" si="15"/>
        <v>308</v>
      </c>
      <c r="K44" s="77">
        <f t="shared" si="15"/>
        <v>0</v>
      </c>
      <c r="L44" s="77">
        <f t="shared" si="15"/>
        <v>0</v>
      </c>
      <c r="M44" s="77">
        <f t="shared" si="15"/>
        <v>0</v>
      </c>
      <c r="N44" s="77">
        <f t="shared" si="15"/>
        <v>208</v>
      </c>
      <c r="O44" s="77">
        <f t="shared" si="15"/>
        <v>45</v>
      </c>
      <c r="P44" s="78">
        <f t="shared" si="15"/>
        <v>561</v>
      </c>
      <c r="Q44" s="187">
        <f t="shared" si="0"/>
        <v>308</v>
      </c>
      <c r="R44" s="187">
        <f t="shared" si="3"/>
        <v>253</v>
      </c>
    </row>
    <row r="45" spans="1:18" s="4" customFormat="1" ht="21" customHeight="1">
      <c r="A45" s="25">
        <v>29</v>
      </c>
      <c r="B45" s="26" t="s">
        <v>78</v>
      </c>
      <c r="C45" s="38"/>
      <c r="D45" s="38">
        <v>6480105</v>
      </c>
      <c r="E45" s="39" t="s">
        <v>77</v>
      </c>
      <c r="F45" s="25"/>
      <c r="G45" s="25">
        <v>90</v>
      </c>
      <c r="H45" s="122">
        <f>F45+G45</f>
        <v>90</v>
      </c>
      <c r="I45" s="72"/>
      <c r="J45" s="72"/>
      <c r="K45" s="72"/>
      <c r="L45" s="72"/>
      <c r="M45" s="72"/>
      <c r="N45" s="72">
        <v>79</v>
      </c>
      <c r="O45" s="72"/>
      <c r="P45" s="73">
        <f>SUM(I45:O45)</f>
        <v>79</v>
      </c>
      <c r="Q45" s="187">
        <f t="shared" si="0"/>
        <v>0</v>
      </c>
      <c r="R45" s="187">
        <f t="shared" si="3"/>
        <v>79</v>
      </c>
    </row>
    <row r="46" spans="1:18" s="3" customFormat="1" ht="21" customHeight="1">
      <c r="A46" s="25">
        <v>30</v>
      </c>
      <c r="B46" s="46" t="s">
        <v>79</v>
      </c>
      <c r="C46" s="47">
        <v>5480105</v>
      </c>
      <c r="D46" s="47"/>
      <c r="E46" s="48" t="s">
        <v>77</v>
      </c>
      <c r="F46" s="41">
        <v>70</v>
      </c>
      <c r="G46" s="41"/>
      <c r="H46" s="133">
        <f>F46+G46</f>
        <v>70</v>
      </c>
      <c r="I46" s="72"/>
      <c r="J46" s="72">
        <v>72</v>
      </c>
      <c r="K46" s="72"/>
      <c r="L46" s="72"/>
      <c r="M46" s="72"/>
      <c r="N46" s="72"/>
      <c r="O46" s="72"/>
      <c r="P46" s="73">
        <f>SUM(I46:O46)</f>
        <v>72</v>
      </c>
      <c r="Q46" s="187">
        <f t="shared" si="0"/>
        <v>72</v>
      </c>
      <c r="R46" s="187">
        <f t="shared" si="3"/>
        <v>0</v>
      </c>
    </row>
    <row r="47" spans="1:18" s="4" customFormat="1" ht="21" customHeight="1" thickBot="1">
      <c r="A47" s="334" t="s">
        <v>61</v>
      </c>
      <c r="B47" s="335"/>
      <c r="C47" s="336"/>
      <c r="D47" s="28"/>
      <c r="E47" s="29"/>
      <c r="F47" s="125">
        <f t="shared" ref="F47:P47" si="16">SUM(F45:F46)</f>
        <v>70</v>
      </c>
      <c r="G47" s="125">
        <f t="shared" si="16"/>
        <v>90</v>
      </c>
      <c r="H47" s="125">
        <f t="shared" si="16"/>
        <v>160</v>
      </c>
      <c r="I47" s="77">
        <f t="shared" si="16"/>
        <v>0</v>
      </c>
      <c r="J47" s="77">
        <f t="shared" ref="J47:O47" si="17">SUM(J45:J46)</f>
        <v>72</v>
      </c>
      <c r="K47" s="77">
        <f t="shared" si="17"/>
        <v>0</v>
      </c>
      <c r="L47" s="77">
        <f t="shared" si="17"/>
        <v>0</v>
      </c>
      <c r="M47" s="77">
        <f t="shared" si="17"/>
        <v>0</v>
      </c>
      <c r="N47" s="77">
        <f t="shared" si="17"/>
        <v>79</v>
      </c>
      <c r="O47" s="77">
        <f t="shared" si="17"/>
        <v>0</v>
      </c>
      <c r="P47" s="78">
        <f t="shared" si="16"/>
        <v>151</v>
      </c>
      <c r="Q47" s="187">
        <f t="shared" si="0"/>
        <v>72</v>
      </c>
      <c r="R47" s="187">
        <f t="shared" si="3"/>
        <v>79</v>
      </c>
    </row>
    <row r="48" spans="1:18" s="4" customFormat="1" ht="21" customHeight="1">
      <c r="A48" s="57">
        <v>31</v>
      </c>
      <c r="B48" s="58" t="s">
        <v>82</v>
      </c>
      <c r="C48" s="57">
        <v>5210402</v>
      </c>
      <c r="D48" s="57">
        <v>6210402</v>
      </c>
      <c r="E48" s="59" t="s">
        <v>83</v>
      </c>
      <c r="F48" s="57">
        <v>55</v>
      </c>
      <c r="G48" s="57">
        <v>60</v>
      </c>
      <c r="H48" s="130">
        <f>F48+G48</f>
        <v>115</v>
      </c>
      <c r="I48" s="34"/>
      <c r="J48" s="34">
        <v>92</v>
      </c>
      <c r="K48" s="34"/>
      <c r="L48" s="34"/>
      <c r="M48" s="34"/>
      <c r="N48" s="34">
        <v>71</v>
      </c>
      <c r="O48" s="34"/>
      <c r="P48" s="79">
        <f>SUM(I48:O48)</f>
        <v>163</v>
      </c>
      <c r="Q48" s="187">
        <f t="shared" si="0"/>
        <v>92</v>
      </c>
      <c r="R48" s="187">
        <f t="shared" si="3"/>
        <v>71</v>
      </c>
    </row>
    <row r="49" spans="1:18" s="4" customFormat="1" ht="21" customHeight="1" thickBot="1">
      <c r="A49" s="334" t="s">
        <v>68</v>
      </c>
      <c r="B49" s="335"/>
      <c r="C49" s="336"/>
      <c r="D49" s="28"/>
      <c r="E49" s="29"/>
      <c r="F49" s="125">
        <f t="shared" ref="F49:O49" si="18">SUM(F48)</f>
        <v>55</v>
      </c>
      <c r="G49" s="125">
        <f t="shared" si="18"/>
        <v>60</v>
      </c>
      <c r="H49" s="125">
        <f t="shared" si="18"/>
        <v>115</v>
      </c>
      <c r="I49" s="77">
        <f t="shared" si="18"/>
        <v>0</v>
      </c>
      <c r="J49" s="77">
        <f t="shared" si="18"/>
        <v>92</v>
      </c>
      <c r="K49" s="77">
        <f t="shared" si="18"/>
        <v>0</v>
      </c>
      <c r="L49" s="77">
        <f t="shared" si="18"/>
        <v>0</v>
      </c>
      <c r="M49" s="77">
        <f t="shared" si="18"/>
        <v>0</v>
      </c>
      <c r="N49" s="77">
        <f t="shared" si="18"/>
        <v>71</v>
      </c>
      <c r="O49" s="77">
        <f t="shared" si="18"/>
        <v>0</v>
      </c>
      <c r="P49" s="77">
        <f>P48</f>
        <v>163</v>
      </c>
      <c r="Q49" s="187">
        <f t="shared" si="0"/>
        <v>92</v>
      </c>
      <c r="R49" s="187">
        <f t="shared" si="3"/>
        <v>71</v>
      </c>
    </row>
    <row r="50" spans="1:18" s="4" customFormat="1" ht="21" customHeight="1">
      <c r="A50" s="62">
        <v>32</v>
      </c>
      <c r="B50" s="63" t="s">
        <v>85</v>
      </c>
      <c r="C50" s="62">
        <v>5220206</v>
      </c>
      <c r="D50" s="62">
        <v>6220206</v>
      </c>
      <c r="E50" s="65" t="s">
        <v>86</v>
      </c>
      <c r="F50" s="62">
        <v>110</v>
      </c>
      <c r="G50" s="62">
        <v>200</v>
      </c>
      <c r="H50" s="132">
        <f>F50+G50</f>
        <v>310</v>
      </c>
      <c r="I50" s="76"/>
      <c r="J50" s="76">
        <v>179</v>
      </c>
      <c r="K50" s="76"/>
      <c r="L50" s="76"/>
      <c r="M50" s="76"/>
      <c r="N50" s="76">
        <v>95</v>
      </c>
      <c r="O50" s="76"/>
      <c r="P50" s="80">
        <f>SUM(I50:O50)</f>
        <v>274</v>
      </c>
      <c r="Q50" s="187">
        <f t="shared" si="0"/>
        <v>179</v>
      </c>
      <c r="R50" s="187">
        <f t="shared" si="3"/>
        <v>95</v>
      </c>
    </row>
    <row r="51" spans="1:18" s="4" customFormat="1" ht="21" customHeight="1" thickBot="1">
      <c r="A51" s="334" t="s">
        <v>75</v>
      </c>
      <c r="B51" s="335"/>
      <c r="C51" s="336"/>
      <c r="D51" s="28"/>
      <c r="E51" s="29"/>
      <c r="F51" s="125">
        <f>SUM(F50)</f>
        <v>110</v>
      </c>
      <c r="G51" s="125">
        <f>SUM(G50)</f>
        <v>200</v>
      </c>
      <c r="H51" s="125">
        <f>SUM(H50)</f>
        <v>310</v>
      </c>
      <c r="I51" s="77">
        <f>SUM(I50)</f>
        <v>0</v>
      </c>
      <c r="J51" s="77">
        <f t="shared" ref="J51:O51" si="19">SUM(J50)</f>
        <v>179</v>
      </c>
      <c r="K51" s="77">
        <f t="shared" si="19"/>
        <v>0</v>
      </c>
      <c r="L51" s="77">
        <f t="shared" si="19"/>
        <v>0</v>
      </c>
      <c r="M51" s="77">
        <f t="shared" si="19"/>
        <v>0</v>
      </c>
      <c r="N51" s="77">
        <f t="shared" si="19"/>
        <v>95</v>
      </c>
      <c r="O51" s="77">
        <f t="shared" si="19"/>
        <v>0</v>
      </c>
      <c r="P51" s="78">
        <f>P50</f>
        <v>274</v>
      </c>
      <c r="Q51" s="187">
        <f t="shared" si="0"/>
        <v>179</v>
      </c>
      <c r="R51" s="187">
        <f t="shared" si="3"/>
        <v>95</v>
      </c>
    </row>
    <row r="52" spans="1:18" s="4" customFormat="1" ht="21" customHeight="1">
      <c r="A52" s="62">
        <v>33</v>
      </c>
      <c r="B52" s="63" t="s">
        <v>90</v>
      </c>
      <c r="C52" s="25"/>
      <c r="D52" s="62">
        <v>6540204</v>
      </c>
      <c r="E52" s="65" t="s">
        <v>91</v>
      </c>
      <c r="F52" s="62"/>
      <c r="G52" s="62">
        <v>120</v>
      </c>
      <c r="H52" s="128">
        <f>F52+G52</f>
        <v>120</v>
      </c>
      <c r="I52" s="34"/>
      <c r="J52" s="34"/>
      <c r="K52" s="34"/>
      <c r="L52" s="34"/>
      <c r="M52" s="34"/>
      <c r="N52" s="34">
        <v>74</v>
      </c>
      <c r="O52" s="34">
        <v>9</v>
      </c>
      <c r="P52" s="79">
        <f>SUM(I52:O52)</f>
        <v>83</v>
      </c>
      <c r="Q52" s="187">
        <f t="shared" si="0"/>
        <v>0</v>
      </c>
      <c r="R52" s="187">
        <f t="shared" si="3"/>
        <v>83</v>
      </c>
    </row>
    <row r="53" spans="1:18" s="4" customFormat="1" ht="21" customHeight="1">
      <c r="A53" s="42">
        <v>34</v>
      </c>
      <c r="B53" s="116" t="s">
        <v>113</v>
      </c>
      <c r="C53" s="25">
        <v>5540204</v>
      </c>
      <c r="D53" s="42"/>
      <c r="E53" s="118" t="s">
        <v>91</v>
      </c>
      <c r="F53" s="42">
        <v>80</v>
      </c>
      <c r="G53" s="42"/>
      <c r="H53" s="128">
        <f>F53+G53</f>
        <v>80</v>
      </c>
      <c r="I53" s="34"/>
      <c r="J53" s="34">
        <v>63</v>
      </c>
      <c r="K53" s="34"/>
      <c r="L53" s="34"/>
      <c r="M53" s="34"/>
      <c r="N53" s="34"/>
      <c r="O53" s="34"/>
      <c r="P53" s="79">
        <f>SUM(I53:O53)</f>
        <v>63</v>
      </c>
      <c r="Q53" s="187">
        <f t="shared" si="0"/>
        <v>63</v>
      </c>
      <c r="R53" s="187">
        <f t="shared" si="3"/>
        <v>0</v>
      </c>
    </row>
    <row r="54" spans="1:18" s="4" customFormat="1" ht="21" customHeight="1">
      <c r="A54" s="25">
        <v>35</v>
      </c>
      <c r="B54" s="26" t="s">
        <v>92</v>
      </c>
      <c r="C54" s="25">
        <v>5540205</v>
      </c>
      <c r="D54" s="25">
        <v>6540205</v>
      </c>
      <c r="E54" s="117" t="s">
        <v>91</v>
      </c>
      <c r="F54" s="25">
        <v>50</v>
      </c>
      <c r="G54" s="25">
        <v>120</v>
      </c>
      <c r="H54" s="128">
        <f>F54+G54</f>
        <v>170</v>
      </c>
      <c r="I54" s="72"/>
      <c r="J54" s="72"/>
      <c r="K54" s="72"/>
      <c r="L54" s="72"/>
      <c r="M54" s="72"/>
      <c r="N54" s="72"/>
      <c r="O54" s="72"/>
      <c r="P54" s="79">
        <f>SUM(I54:O54)</f>
        <v>0</v>
      </c>
      <c r="Q54" s="187">
        <f t="shared" si="0"/>
        <v>0</v>
      </c>
      <c r="R54" s="187">
        <f t="shared" si="3"/>
        <v>0</v>
      </c>
    </row>
    <row r="55" spans="1:18" s="4" customFormat="1" ht="21" customHeight="1">
      <c r="A55" s="25">
        <v>36</v>
      </c>
      <c r="B55" s="26" t="s">
        <v>93</v>
      </c>
      <c r="C55" s="25">
        <v>5540207</v>
      </c>
      <c r="D55" s="25">
        <v>6540207</v>
      </c>
      <c r="E55" s="39" t="s">
        <v>91</v>
      </c>
      <c r="F55" s="25">
        <v>35</v>
      </c>
      <c r="G55" s="25">
        <v>65</v>
      </c>
      <c r="H55" s="128">
        <f>F55+G55</f>
        <v>100</v>
      </c>
      <c r="I55" s="72"/>
      <c r="J55" s="72"/>
      <c r="K55" s="72"/>
      <c r="L55" s="72"/>
      <c r="M55" s="72"/>
      <c r="N55" s="72"/>
      <c r="O55" s="72"/>
      <c r="P55" s="79">
        <f>SUM(I55:O55)</f>
        <v>0</v>
      </c>
      <c r="Q55" s="187">
        <f t="shared" si="0"/>
        <v>0</v>
      </c>
      <c r="R55" s="187">
        <f t="shared" si="3"/>
        <v>0</v>
      </c>
    </row>
    <row r="56" spans="1:18" s="4" customFormat="1" ht="21" customHeight="1" thickBot="1">
      <c r="A56" s="334" t="s">
        <v>81</v>
      </c>
      <c r="B56" s="335"/>
      <c r="C56" s="336"/>
      <c r="D56" s="28"/>
      <c r="E56" s="29"/>
      <c r="F56" s="125">
        <f t="shared" ref="F56:P56" si="20">SUM(F52:F55)</f>
        <v>165</v>
      </c>
      <c r="G56" s="125">
        <f t="shared" si="20"/>
        <v>305</v>
      </c>
      <c r="H56" s="125">
        <f t="shared" si="20"/>
        <v>470</v>
      </c>
      <c r="I56" s="77">
        <f t="shared" si="20"/>
        <v>0</v>
      </c>
      <c r="J56" s="77">
        <f t="shared" si="20"/>
        <v>63</v>
      </c>
      <c r="K56" s="77">
        <f t="shared" si="20"/>
        <v>0</v>
      </c>
      <c r="L56" s="77">
        <f t="shared" si="20"/>
        <v>0</v>
      </c>
      <c r="M56" s="77">
        <f t="shared" si="20"/>
        <v>0</v>
      </c>
      <c r="N56" s="77">
        <f t="shared" si="20"/>
        <v>74</v>
      </c>
      <c r="O56" s="77">
        <f t="shared" si="20"/>
        <v>9</v>
      </c>
      <c r="P56" s="78">
        <f t="shared" si="20"/>
        <v>146</v>
      </c>
      <c r="Q56" s="187">
        <f t="shared" si="0"/>
        <v>63</v>
      </c>
      <c r="R56" s="187">
        <f t="shared" si="3"/>
        <v>83</v>
      </c>
    </row>
    <row r="57" spans="1:18" s="6" customFormat="1" ht="21" customHeight="1">
      <c r="A57" s="342" t="s">
        <v>95</v>
      </c>
      <c r="B57" s="343"/>
      <c r="C57" s="82"/>
      <c r="D57" s="119"/>
      <c r="E57" s="120"/>
      <c r="F57" s="84">
        <f>F56+F51+F49+F47+F44+F38+F32+F27+F25+F23+F21+F19+F17+F12</f>
        <v>1975</v>
      </c>
      <c r="G57" s="84">
        <f>G56+G51+G49+G47+G44+G38+G32+G27+G25+G23+G21+G19+G17+G12</f>
        <v>3500</v>
      </c>
      <c r="H57" s="137">
        <f>H56+H51+H49+H47+H44+H38+H32+H27+H25+H23+H21+H19+H17+H12</f>
        <v>5475</v>
      </c>
      <c r="I57" s="91">
        <f>I12+I17+I19+I21+I23+I25+I27+I32+I38+I44+I47+I49+I51+I56</f>
        <v>72</v>
      </c>
      <c r="J57" s="91">
        <f t="shared" ref="J57:P57" si="21">J12+J17+J19+J21+J23+J25+J27+J32+J38+J44+J47+J49+J51+J56</f>
        <v>1738</v>
      </c>
      <c r="K57" s="91">
        <f t="shared" si="21"/>
        <v>23</v>
      </c>
      <c r="L57" s="91">
        <f t="shared" si="21"/>
        <v>8</v>
      </c>
      <c r="M57" s="91">
        <f t="shared" si="21"/>
        <v>43</v>
      </c>
      <c r="N57" s="91">
        <f t="shared" si="21"/>
        <v>3672</v>
      </c>
      <c r="O57" s="91">
        <f t="shared" si="21"/>
        <v>218</v>
      </c>
      <c r="P57" s="136">
        <f t="shared" si="21"/>
        <v>5774</v>
      </c>
      <c r="Q57" s="187">
        <f t="shared" si="0"/>
        <v>1884</v>
      </c>
      <c r="R57" s="187">
        <f t="shared" si="3"/>
        <v>3890</v>
      </c>
    </row>
    <row r="58" spans="1:18" s="7" customFormat="1" ht="40.5" customHeight="1">
      <c r="B58" s="85"/>
      <c r="E58" s="86"/>
      <c r="F58" s="138" t="s">
        <v>131</v>
      </c>
      <c r="G58" s="138" t="s">
        <v>132</v>
      </c>
      <c r="H58" s="138" t="s">
        <v>130</v>
      </c>
      <c r="I58" s="354" t="s">
        <v>142</v>
      </c>
      <c r="J58" s="355"/>
      <c r="K58" s="355"/>
      <c r="L58" s="355"/>
      <c r="M58" s="355"/>
      <c r="N58" s="354" t="s">
        <v>143</v>
      </c>
      <c r="O58" s="355"/>
      <c r="P58" s="185">
        <f>1884+3890</f>
        <v>5774</v>
      </c>
      <c r="Q58" s="188"/>
      <c r="R58" s="188"/>
    </row>
    <row r="59" spans="1:18" ht="24.75" customHeight="1">
      <c r="A59" s="362" t="s">
        <v>180</v>
      </c>
      <c r="B59" s="362"/>
      <c r="C59" s="362"/>
      <c r="D59" s="362"/>
      <c r="E59" s="362"/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189"/>
      <c r="R59" s="189"/>
    </row>
    <row r="60" spans="1:18" s="14" customFormat="1" ht="24.75" customHeight="1">
      <c r="A60" s="362" t="s">
        <v>181</v>
      </c>
      <c r="B60" s="362"/>
      <c r="C60" s="362"/>
      <c r="D60" s="362"/>
      <c r="E60" s="362"/>
      <c r="F60" s="362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189"/>
      <c r="R60" s="189"/>
    </row>
    <row r="61" spans="1:18" ht="24.75" customHeight="1">
      <c r="A61" s="362" t="s">
        <v>175</v>
      </c>
      <c r="B61" s="362"/>
      <c r="C61" s="362"/>
      <c r="D61" s="362"/>
      <c r="E61" s="362"/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189"/>
      <c r="R61" s="189"/>
    </row>
    <row r="62" spans="1:18" ht="24.75" customHeight="1">
      <c r="A62" s="362" t="s">
        <v>176</v>
      </c>
      <c r="B62" s="362"/>
      <c r="C62" s="362"/>
      <c r="D62" s="362"/>
      <c r="E62" s="362"/>
      <c r="F62" s="362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189"/>
      <c r="R62" s="189"/>
    </row>
    <row r="63" spans="1:18" ht="24.75" customHeight="1">
      <c r="A63" s="362" t="s">
        <v>177</v>
      </c>
      <c r="B63" s="362"/>
      <c r="C63" s="362"/>
      <c r="D63" s="362"/>
      <c r="E63" s="362"/>
      <c r="F63" s="362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189"/>
      <c r="R63" s="189"/>
    </row>
    <row r="64" spans="1:18" ht="24.75" customHeight="1">
      <c r="A64" s="362" t="s">
        <v>174</v>
      </c>
      <c r="B64" s="362"/>
      <c r="C64" s="362"/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2"/>
      <c r="O64" s="362"/>
      <c r="P64" s="362"/>
      <c r="Q64" s="189"/>
      <c r="R64" s="189"/>
    </row>
    <row r="65" spans="1:18" ht="39.75" customHeight="1">
      <c r="A65" s="363" t="s">
        <v>173</v>
      </c>
      <c r="B65" s="362"/>
      <c r="C65" s="362"/>
      <c r="D65" s="362"/>
      <c r="E65" s="362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189"/>
      <c r="R65" s="189"/>
    </row>
    <row r="66" spans="1:18" ht="18" customHeight="1">
      <c r="A66" s="171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  <c r="M66" s="172"/>
      <c r="N66" s="172"/>
      <c r="O66" s="172"/>
      <c r="P66" s="172"/>
    </row>
    <row r="67" spans="1:18" ht="18.75">
      <c r="A67" s="173"/>
      <c r="B67" s="174"/>
      <c r="C67" s="1"/>
      <c r="D67" s="1"/>
      <c r="E67" s="364" t="s">
        <v>184</v>
      </c>
      <c r="F67" s="364"/>
      <c r="G67" s="364"/>
      <c r="H67" s="364"/>
      <c r="I67" s="364"/>
      <c r="J67" s="364"/>
      <c r="K67" s="364"/>
      <c r="L67" s="364"/>
      <c r="M67" s="364"/>
      <c r="N67" s="364"/>
      <c r="O67" s="364"/>
      <c r="P67" s="364"/>
    </row>
    <row r="68" spans="1:18" ht="18.75" customHeight="1">
      <c r="A68" s="361" t="s">
        <v>182</v>
      </c>
      <c r="B68" s="361"/>
      <c r="C68" s="361"/>
      <c r="D68" s="361"/>
      <c r="E68" s="351" t="s">
        <v>183</v>
      </c>
      <c r="F68" s="351"/>
      <c r="G68" s="351"/>
      <c r="H68" s="351"/>
      <c r="I68" s="351"/>
      <c r="J68" s="351"/>
      <c r="K68" s="351"/>
      <c r="L68" s="351"/>
      <c r="M68" s="351"/>
      <c r="N68" s="351"/>
      <c r="O68" s="351"/>
      <c r="P68" s="351"/>
    </row>
    <row r="69" spans="1:18" ht="18.75">
      <c r="A69" s="173"/>
      <c r="B69" s="174"/>
      <c r="C69" s="1"/>
      <c r="D69" s="1"/>
      <c r="E69" s="175"/>
      <c r="F69" s="173"/>
      <c r="G69" s="173"/>
      <c r="H69" s="173"/>
      <c r="I69" s="176"/>
      <c r="J69" s="176"/>
      <c r="K69" s="176"/>
      <c r="L69" s="176"/>
      <c r="M69" s="176"/>
      <c r="N69" s="176"/>
      <c r="O69" s="176"/>
      <c r="P69" s="1"/>
    </row>
    <row r="70" spans="1:18" ht="18.75">
      <c r="A70" s="173"/>
      <c r="B70" s="174"/>
      <c r="C70" s="1"/>
      <c r="D70" s="1"/>
      <c r="E70" s="175"/>
      <c r="F70" s="173"/>
      <c r="G70" s="173"/>
      <c r="H70" s="173"/>
      <c r="I70" s="176"/>
      <c r="J70" s="176"/>
      <c r="K70" s="176"/>
      <c r="L70" s="176"/>
      <c r="M70" s="176"/>
      <c r="N70" s="176"/>
      <c r="O70" s="176"/>
      <c r="P70" s="1"/>
    </row>
    <row r="71" spans="1:18" ht="18.75">
      <c r="A71" s="173"/>
      <c r="B71" s="174"/>
      <c r="C71" s="1"/>
      <c r="D71" s="1"/>
      <c r="E71" s="175"/>
      <c r="F71" s="173"/>
      <c r="G71" s="173"/>
      <c r="H71" s="173"/>
      <c r="I71" s="176"/>
      <c r="J71" s="176"/>
      <c r="K71" s="176"/>
      <c r="L71" s="176"/>
      <c r="M71" s="176"/>
      <c r="N71" s="176"/>
      <c r="O71" s="176"/>
      <c r="P71" s="1"/>
    </row>
    <row r="72" spans="1:18" ht="18.75">
      <c r="A72" s="173"/>
      <c r="B72" s="174"/>
      <c r="C72" s="1"/>
      <c r="D72" s="1"/>
      <c r="E72" s="175"/>
      <c r="F72" s="173"/>
      <c r="G72" s="173"/>
      <c r="H72" s="173"/>
      <c r="I72" s="176"/>
      <c r="J72" s="176"/>
      <c r="K72" s="176"/>
      <c r="L72" s="176"/>
      <c r="M72" s="176"/>
      <c r="N72" s="176"/>
      <c r="O72" s="176"/>
      <c r="P72" s="1"/>
    </row>
    <row r="73" spans="1:18" ht="18.75">
      <c r="A73" s="173"/>
      <c r="B73" s="174"/>
      <c r="C73" s="1"/>
      <c r="D73" s="1"/>
      <c r="E73" s="175"/>
      <c r="F73" s="173"/>
      <c r="G73" s="173"/>
      <c r="H73" s="173"/>
      <c r="I73" s="176"/>
      <c r="J73" s="176"/>
      <c r="K73" s="176"/>
      <c r="L73" s="176"/>
      <c r="M73" s="176"/>
      <c r="N73" s="176"/>
      <c r="O73" s="176"/>
      <c r="P73" s="1"/>
    </row>
    <row r="74" spans="1:18" ht="18.75">
      <c r="A74" s="173"/>
      <c r="B74" s="174"/>
      <c r="C74" s="1"/>
      <c r="D74" s="1"/>
      <c r="E74" s="175"/>
      <c r="F74" s="173"/>
      <c r="G74" s="173"/>
      <c r="H74" s="173"/>
      <c r="I74" s="176"/>
      <c r="J74" s="176"/>
      <c r="K74" s="176"/>
      <c r="L74" s="176"/>
      <c r="M74" s="176"/>
      <c r="N74" s="176"/>
      <c r="O74" s="176"/>
      <c r="P74" s="1"/>
    </row>
    <row r="75" spans="1:18" ht="18.75">
      <c r="A75" s="361" t="s">
        <v>185</v>
      </c>
      <c r="B75" s="361"/>
      <c r="C75" s="361"/>
      <c r="D75" s="361"/>
      <c r="E75" s="351" t="s">
        <v>186</v>
      </c>
      <c r="F75" s="351"/>
      <c r="G75" s="351"/>
      <c r="H75" s="351"/>
      <c r="I75" s="351"/>
      <c r="J75" s="351"/>
      <c r="K75" s="351"/>
      <c r="L75" s="351"/>
      <c r="M75" s="351"/>
      <c r="N75" s="351"/>
      <c r="O75" s="351"/>
      <c r="P75" s="351"/>
    </row>
  </sheetData>
  <mergeCells count="42">
    <mergeCell ref="A3:C3"/>
    <mergeCell ref="A23:C23"/>
    <mergeCell ref="A25:C25"/>
    <mergeCell ref="A27:C27"/>
    <mergeCell ref="A32:C32"/>
    <mergeCell ref="A4:P4"/>
    <mergeCell ref="I5:P5"/>
    <mergeCell ref="A12:C12"/>
    <mergeCell ref="A17:C17"/>
    <mergeCell ref="A19:C19"/>
    <mergeCell ref="A21:C21"/>
    <mergeCell ref="A5:A6"/>
    <mergeCell ref="B5:B6"/>
    <mergeCell ref="C5:D5"/>
    <mergeCell ref="E5:E6"/>
    <mergeCell ref="F5:G5"/>
    <mergeCell ref="H5:H6"/>
    <mergeCell ref="A57:B57"/>
    <mergeCell ref="I58:M58"/>
    <mergeCell ref="N58:O58"/>
    <mergeCell ref="A38:C38"/>
    <mergeCell ref="A47:C47"/>
    <mergeCell ref="A49:C49"/>
    <mergeCell ref="A51:C51"/>
    <mergeCell ref="A56:C56"/>
    <mergeCell ref="A44:C44"/>
    <mergeCell ref="A75:D75"/>
    <mergeCell ref="E75:P75"/>
    <mergeCell ref="H1:P1"/>
    <mergeCell ref="H2:P2"/>
    <mergeCell ref="A1:D1"/>
    <mergeCell ref="A2:D2"/>
    <mergeCell ref="A64:P64"/>
    <mergeCell ref="A65:P65"/>
    <mergeCell ref="E68:P68"/>
    <mergeCell ref="A68:D68"/>
    <mergeCell ref="E67:P67"/>
    <mergeCell ref="A59:P59"/>
    <mergeCell ref="A60:P60"/>
    <mergeCell ref="A61:P61"/>
    <mergeCell ref="A62:P62"/>
    <mergeCell ref="A63:P63"/>
  </mergeCells>
  <printOptions horizontalCentered="1"/>
  <pageMargins left="0.1" right="0.1" top="0.4" bottom="0.2" header="0.31496062992126" footer="0.31496062992126"/>
  <pageSetup scale="6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6"/>
  <sheetViews>
    <sheetView topLeftCell="A46" zoomScale="80" zoomScaleNormal="80" workbookViewId="0">
      <selection activeCell="I43" sqref="I1:I1048576"/>
    </sheetView>
  </sheetViews>
  <sheetFormatPr defaultColWidth="9" defaultRowHeight="15.75"/>
  <cols>
    <col min="1" max="1" width="6.25" style="111" customWidth="1"/>
    <col min="2" max="2" width="45.75" style="10" customWidth="1"/>
    <col min="3" max="4" width="9" style="11" customWidth="1"/>
    <col min="5" max="5" width="47.25" style="12" hidden="1" customWidth="1"/>
    <col min="6" max="7" width="8.625" style="13" customWidth="1"/>
    <col min="8" max="8" width="10.5" style="13" customWidth="1"/>
    <col min="9" max="15" width="5.875" style="14" customWidth="1"/>
    <col min="16" max="16" width="7" style="11" customWidth="1"/>
    <col min="17" max="17" width="9" style="11" customWidth="1"/>
    <col min="18" max="16384" width="9" style="11"/>
  </cols>
  <sheetData>
    <row r="1" spans="1:18">
      <c r="A1" s="330" t="s">
        <v>191</v>
      </c>
      <c r="B1" s="330"/>
      <c r="C1" s="330"/>
      <c r="F1" s="169"/>
      <c r="G1" s="331" t="s">
        <v>1</v>
      </c>
      <c r="H1" s="331"/>
      <c r="I1" s="331"/>
      <c r="J1" s="331"/>
      <c r="K1" s="331"/>
      <c r="L1" s="331"/>
      <c r="M1" s="331"/>
      <c r="N1" s="331"/>
      <c r="O1" s="331"/>
      <c r="P1" s="331"/>
    </row>
    <row r="2" spans="1:18" ht="16.5">
      <c r="A2" s="332" t="s">
        <v>190</v>
      </c>
      <c r="B2" s="332"/>
      <c r="C2" s="332"/>
      <c r="D2" s="16"/>
      <c r="F2" s="170"/>
      <c r="G2" s="333" t="s">
        <v>3</v>
      </c>
      <c r="H2" s="333"/>
      <c r="I2" s="333"/>
      <c r="J2" s="333"/>
      <c r="K2" s="333"/>
      <c r="L2" s="333"/>
      <c r="M2" s="333"/>
      <c r="N2" s="333"/>
      <c r="O2" s="333"/>
      <c r="P2" s="333"/>
    </row>
    <row r="3" spans="1:18" ht="5.25" customHeight="1">
      <c r="A3" s="332" t="s">
        <v>199</v>
      </c>
      <c r="B3" s="332"/>
      <c r="C3" s="332"/>
      <c r="F3" s="14"/>
      <c r="G3" s="17"/>
      <c r="H3" s="14"/>
    </row>
    <row r="4" spans="1:18" ht="22.5" customHeight="1">
      <c r="A4" s="351" t="s">
        <v>189</v>
      </c>
      <c r="B4" s="351"/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</row>
    <row r="5" spans="1:18" s="1" customFormat="1" ht="53.25" customHeight="1">
      <c r="A5" s="367" t="s">
        <v>6</v>
      </c>
      <c r="B5" s="368" t="s">
        <v>7</v>
      </c>
      <c r="C5" s="369" t="s">
        <v>8</v>
      </c>
      <c r="D5" s="369"/>
      <c r="E5" s="367" t="s">
        <v>9</v>
      </c>
      <c r="F5" s="372" t="s">
        <v>120</v>
      </c>
      <c r="G5" s="372"/>
      <c r="H5" s="373" t="s">
        <v>121</v>
      </c>
      <c r="I5" s="366" t="s">
        <v>123</v>
      </c>
      <c r="J5" s="366"/>
      <c r="K5" s="366"/>
      <c r="L5" s="366"/>
      <c r="M5" s="366"/>
      <c r="N5" s="366"/>
      <c r="O5" s="366"/>
      <c r="P5" s="366"/>
    </row>
    <row r="6" spans="1:18" s="2" customFormat="1" ht="36.75" customHeight="1">
      <c r="A6" s="367"/>
      <c r="B6" s="368"/>
      <c r="C6" s="177" t="s">
        <v>12</v>
      </c>
      <c r="D6" s="177" t="s">
        <v>13</v>
      </c>
      <c r="E6" s="367"/>
      <c r="F6" s="179" t="s">
        <v>12</v>
      </c>
      <c r="G6" s="179" t="s">
        <v>13</v>
      </c>
      <c r="H6" s="373"/>
      <c r="I6" s="178" t="s">
        <v>102</v>
      </c>
      <c r="J6" s="178" t="s">
        <v>104</v>
      </c>
      <c r="K6" s="178" t="s">
        <v>105</v>
      </c>
      <c r="L6" s="178" t="s">
        <v>106</v>
      </c>
      <c r="M6" s="178" t="s">
        <v>107</v>
      </c>
      <c r="N6" s="178" t="s">
        <v>108</v>
      </c>
      <c r="O6" s="178" t="s">
        <v>122</v>
      </c>
      <c r="P6" s="178" t="s">
        <v>99</v>
      </c>
      <c r="Q6" s="184" t="s">
        <v>170</v>
      </c>
      <c r="R6" s="184" t="s">
        <v>171</v>
      </c>
    </row>
    <row r="7" spans="1:18" s="3" customFormat="1" ht="22.5" customHeight="1">
      <c r="A7" s="20">
        <v>1</v>
      </c>
      <c r="B7" s="21" t="s">
        <v>14</v>
      </c>
      <c r="C7" s="22">
        <v>5510201</v>
      </c>
      <c r="D7" s="22">
        <v>6510201</v>
      </c>
      <c r="E7" s="23" t="s">
        <v>14</v>
      </c>
      <c r="F7" s="25">
        <v>90</v>
      </c>
      <c r="G7" s="25">
        <v>280</v>
      </c>
      <c r="H7" s="122">
        <f>F7+G7</f>
        <v>370</v>
      </c>
      <c r="I7" s="72">
        <v>26</v>
      </c>
      <c r="J7" s="72">
        <v>67</v>
      </c>
      <c r="K7" s="72"/>
      <c r="L7" s="72">
        <v>316</v>
      </c>
      <c r="M7" s="72">
        <v>46</v>
      </c>
      <c r="N7" s="72">
        <v>33</v>
      </c>
      <c r="O7" s="72"/>
      <c r="P7" s="73">
        <f>SUM(I7:O7)</f>
        <v>488</v>
      </c>
      <c r="Q7" s="187">
        <f>SUM(I7:K7)</f>
        <v>93</v>
      </c>
      <c r="R7" s="187">
        <f>SUM(L7:O7)</f>
        <v>395</v>
      </c>
    </row>
    <row r="8" spans="1:18" s="4" customFormat="1" ht="22.5" customHeight="1">
      <c r="A8" s="25">
        <v>2</v>
      </c>
      <c r="B8" s="26" t="s">
        <v>15</v>
      </c>
      <c r="C8" s="22">
        <v>5510211</v>
      </c>
      <c r="D8" s="22">
        <v>6510211</v>
      </c>
      <c r="E8" s="23" t="s">
        <v>14</v>
      </c>
      <c r="F8" s="25">
        <v>65</v>
      </c>
      <c r="G8" s="25">
        <v>150</v>
      </c>
      <c r="H8" s="122">
        <f>F8+G8</f>
        <v>215</v>
      </c>
      <c r="I8" s="72"/>
      <c r="J8" s="72"/>
      <c r="K8" s="72"/>
      <c r="L8" s="72">
        <v>54</v>
      </c>
      <c r="M8" s="72">
        <v>33</v>
      </c>
      <c r="N8" s="72"/>
      <c r="O8" s="72"/>
      <c r="P8" s="73">
        <f>SUM(I8:O8)</f>
        <v>87</v>
      </c>
      <c r="Q8" s="187">
        <f t="shared" ref="Q8:Q61" si="0">SUM(I8:K8)</f>
        <v>0</v>
      </c>
      <c r="R8" s="187">
        <f t="shared" ref="R8:R61" si="1">SUM(L8:O8)</f>
        <v>87</v>
      </c>
    </row>
    <row r="9" spans="1:18" s="4" customFormat="1" ht="22.5" customHeight="1">
      <c r="A9" s="20">
        <v>3</v>
      </c>
      <c r="B9" s="21" t="s">
        <v>16</v>
      </c>
      <c r="C9" s="27"/>
      <c r="D9" s="22">
        <v>6510212</v>
      </c>
      <c r="E9" s="23" t="s">
        <v>14</v>
      </c>
      <c r="F9" s="25"/>
      <c r="G9" s="25">
        <v>140</v>
      </c>
      <c r="H9" s="122">
        <f>F9+G9</f>
        <v>140</v>
      </c>
      <c r="I9" s="72"/>
      <c r="J9" s="72"/>
      <c r="K9" s="72"/>
      <c r="L9" s="72">
        <v>66</v>
      </c>
      <c r="M9" s="72"/>
      <c r="N9" s="72"/>
      <c r="O9" s="72"/>
      <c r="P9" s="73">
        <f>SUM(I9:O9)</f>
        <v>66</v>
      </c>
      <c r="Q9" s="187">
        <f t="shared" si="0"/>
        <v>0</v>
      </c>
      <c r="R9" s="187">
        <f t="shared" si="1"/>
        <v>66</v>
      </c>
    </row>
    <row r="10" spans="1:18" s="4" customFormat="1" ht="22.5" customHeight="1">
      <c r="A10" s="25">
        <v>4</v>
      </c>
      <c r="B10" s="121" t="s">
        <v>115</v>
      </c>
      <c r="C10" s="27">
        <v>5510212</v>
      </c>
      <c r="D10" s="25"/>
      <c r="E10" s="23" t="s">
        <v>14</v>
      </c>
      <c r="F10" s="25">
        <v>100</v>
      </c>
      <c r="G10" s="25"/>
      <c r="H10" s="122">
        <f>F10+G10</f>
        <v>100</v>
      </c>
      <c r="I10" s="38"/>
      <c r="J10" s="38"/>
      <c r="K10" s="38"/>
      <c r="L10" s="38"/>
      <c r="M10" s="38"/>
      <c r="N10" s="38"/>
      <c r="O10" s="38"/>
      <c r="P10" s="123"/>
      <c r="Q10" s="187">
        <f t="shared" si="0"/>
        <v>0</v>
      </c>
      <c r="R10" s="187">
        <f t="shared" si="1"/>
        <v>0</v>
      </c>
    </row>
    <row r="11" spans="1:18" s="5" customFormat="1" ht="22.5" customHeight="1">
      <c r="A11" s="20">
        <v>5</v>
      </c>
      <c r="B11" s="21" t="s">
        <v>17</v>
      </c>
      <c r="C11" s="22">
        <v>5510216</v>
      </c>
      <c r="D11" s="22">
        <v>6510216</v>
      </c>
      <c r="E11" s="23" t="s">
        <v>14</v>
      </c>
      <c r="F11" s="25">
        <v>205</v>
      </c>
      <c r="G11" s="25">
        <v>520</v>
      </c>
      <c r="H11" s="122">
        <f>F11+G11</f>
        <v>725</v>
      </c>
      <c r="I11" s="72">
        <v>64</v>
      </c>
      <c r="J11" s="72">
        <v>315</v>
      </c>
      <c r="K11" s="72"/>
      <c r="L11" s="72">
        <v>774</v>
      </c>
      <c r="M11" s="72">
        <v>103</v>
      </c>
      <c r="N11" s="72">
        <v>60</v>
      </c>
      <c r="O11" s="72">
        <v>18</v>
      </c>
      <c r="P11" s="73">
        <f>SUM(I11:O11)</f>
        <v>1334</v>
      </c>
      <c r="Q11" s="187">
        <f t="shared" si="0"/>
        <v>379</v>
      </c>
      <c r="R11" s="187">
        <f t="shared" si="1"/>
        <v>955</v>
      </c>
    </row>
    <row r="12" spans="1:18" s="4" customFormat="1" ht="22.5" customHeight="1" thickBot="1">
      <c r="A12" s="334" t="s">
        <v>18</v>
      </c>
      <c r="B12" s="335"/>
      <c r="C12" s="336"/>
      <c r="D12" s="28"/>
      <c r="E12" s="29"/>
      <c r="F12" s="125">
        <f t="shared" ref="F12:P12" si="2">SUM(F7:F11)</f>
        <v>460</v>
      </c>
      <c r="G12" s="125">
        <f t="shared" si="2"/>
        <v>1090</v>
      </c>
      <c r="H12" s="126">
        <f t="shared" si="2"/>
        <v>1550</v>
      </c>
      <c r="I12" s="74">
        <f t="shared" si="2"/>
        <v>90</v>
      </c>
      <c r="J12" s="74">
        <f t="shared" si="2"/>
        <v>382</v>
      </c>
      <c r="K12" s="74">
        <f t="shared" si="2"/>
        <v>0</v>
      </c>
      <c r="L12" s="74">
        <f t="shared" si="2"/>
        <v>1210</v>
      </c>
      <c r="M12" s="74">
        <f t="shared" si="2"/>
        <v>182</v>
      </c>
      <c r="N12" s="74">
        <f t="shared" si="2"/>
        <v>93</v>
      </c>
      <c r="O12" s="74">
        <f t="shared" si="2"/>
        <v>18</v>
      </c>
      <c r="P12" s="75">
        <f t="shared" si="2"/>
        <v>1975</v>
      </c>
      <c r="Q12" s="187"/>
      <c r="R12" s="187"/>
    </row>
    <row r="13" spans="1:18" s="4" customFormat="1" ht="22.5" customHeight="1">
      <c r="A13" s="32">
        <v>6</v>
      </c>
      <c r="B13" s="33" t="s">
        <v>19</v>
      </c>
      <c r="C13" s="34">
        <v>5510303</v>
      </c>
      <c r="D13" s="34">
        <v>6510303</v>
      </c>
      <c r="E13" s="35" t="s">
        <v>20</v>
      </c>
      <c r="F13" s="42">
        <v>85</v>
      </c>
      <c r="G13" s="42">
        <v>190</v>
      </c>
      <c r="H13" s="127">
        <f>F13+G13</f>
        <v>275</v>
      </c>
      <c r="I13" s="76"/>
      <c r="J13" s="76">
        <v>73</v>
      </c>
      <c r="K13" s="76"/>
      <c r="L13" s="76">
        <v>160</v>
      </c>
      <c r="M13" s="76">
        <v>85</v>
      </c>
      <c r="N13" s="76"/>
      <c r="O13" s="76"/>
      <c r="P13" s="76">
        <f>SUM(I13:O13)</f>
        <v>318</v>
      </c>
      <c r="Q13" s="187">
        <f t="shared" si="0"/>
        <v>73</v>
      </c>
      <c r="R13" s="187">
        <f t="shared" si="1"/>
        <v>245</v>
      </c>
    </row>
    <row r="14" spans="1:18" s="4" customFormat="1" ht="22.5" customHeight="1">
      <c r="A14" s="25">
        <v>7</v>
      </c>
      <c r="B14" s="26" t="s">
        <v>21</v>
      </c>
      <c r="C14" s="38"/>
      <c r="D14" s="38">
        <v>6510305</v>
      </c>
      <c r="E14" s="39" t="s">
        <v>20</v>
      </c>
      <c r="F14" s="25"/>
      <c r="G14" s="25">
        <v>120</v>
      </c>
      <c r="H14" s="128">
        <f>F14+G14</f>
        <v>120</v>
      </c>
      <c r="I14" s="72"/>
      <c r="J14" s="72"/>
      <c r="K14" s="72"/>
      <c r="L14" s="72">
        <v>63</v>
      </c>
      <c r="M14" s="72"/>
      <c r="N14" s="72"/>
      <c r="O14" s="72"/>
      <c r="P14" s="72">
        <f>SUM(I14:O14)</f>
        <v>63</v>
      </c>
      <c r="Q14" s="187">
        <f t="shared" si="0"/>
        <v>0</v>
      </c>
      <c r="R14" s="187">
        <f t="shared" si="1"/>
        <v>63</v>
      </c>
    </row>
    <row r="15" spans="1:18" s="4" customFormat="1" ht="22.5" customHeight="1">
      <c r="A15" s="25">
        <v>8</v>
      </c>
      <c r="B15" s="26" t="s">
        <v>22</v>
      </c>
      <c r="C15" s="38">
        <v>5510305</v>
      </c>
      <c r="D15" s="38"/>
      <c r="E15" s="39" t="s">
        <v>20</v>
      </c>
      <c r="F15" s="25">
        <v>70</v>
      </c>
      <c r="G15" s="25"/>
      <c r="H15" s="128">
        <f>F15+G15</f>
        <v>70</v>
      </c>
      <c r="I15" s="72"/>
      <c r="J15" s="72"/>
      <c r="K15" s="72"/>
      <c r="L15" s="72"/>
      <c r="M15" s="72"/>
      <c r="N15" s="72"/>
      <c r="O15" s="72"/>
      <c r="P15" s="72">
        <f>SUM(I15:O15)</f>
        <v>0</v>
      </c>
      <c r="Q15" s="187">
        <f t="shared" si="0"/>
        <v>0</v>
      </c>
      <c r="R15" s="187">
        <f t="shared" si="1"/>
        <v>0</v>
      </c>
    </row>
    <row r="16" spans="1:18" s="4" customFormat="1" ht="22.5" customHeight="1">
      <c r="A16" s="25">
        <v>9</v>
      </c>
      <c r="B16" s="121" t="s">
        <v>124</v>
      </c>
      <c r="C16" s="47">
        <v>5520217</v>
      </c>
      <c r="D16" s="38">
        <v>6520217</v>
      </c>
      <c r="E16" s="39" t="s">
        <v>20</v>
      </c>
      <c r="F16" s="25">
        <v>85</v>
      </c>
      <c r="G16" s="25">
        <v>115</v>
      </c>
      <c r="H16" s="128">
        <f>F16+G16</f>
        <v>200</v>
      </c>
      <c r="I16" s="72"/>
      <c r="J16" s="72"/>
      <c r="K16" s="72"/>
      <c r="L16" s="72"/>
      <c r="M16" s="72"/>
      <c r="N16" s="72"/>
      <c r="O16" s="72"/>
      <c r="P16" s="72"/>
      <c r="Q16" s="187">
        <f t="shared" si="0"/>
        <v>0</v>
      </c>
      <c r="R16" s="187">
        <f t="shared" si="1"/>
        <v>0</v>
      </c>
    </row>
    <row r="17" spans="1:18" s="4" customFormat="1" ht="22.5" customHeight="1" thickBot="1">
      <c r="A17" s="334" t="s">
        <v>24</v>
      </c>
      <c r="B17" s="335"/>
      <c r="C17" s="336"/>
      <c r="D17" s="28"/>
      <c r="E17" s="29"/>
      <c r="F17" s="125">
        <f t="shared" ref="F17:P17" si="3">SUM(F13:F16)</f>
        <v>240</v>
      </c>
      <c r="G17" s="125">
        <f t="shared" si="3"/>
        <v>425</v>
      </c>
      <c r="H17" s="125">
        <f t="shared" si="3"/>
        <v>665</v>
      </c>
      <c r="I17" s="77">
        <f t="shared" si="3"/>
        <v>0</v>
      </c>
      <c r="J17" s="77">
        <f t="shared" si="3"/>
        <v>73</v>
      </c>
      <c r="K17" s="77">
        <f t="shared" si="3"/>
        <v>0</v>
      </c>
      <c r="L17" s="77">
        <f t="shared" si="3"/>
        <v>223</v>
      </c>
      <c r="M17" s="77">
        <f t="shared" si="3"/>
        <v>85</v>
      </c>
      <c r="N17" s="77">
        <f t="shared" si="3"/>
        <v>0</v>
      </c>
      <c r="O17" s="77">
        <f t="shared" si="3"/>
        <v>0</v>
      </c>
      <c r="P17" s="78">
        <f t="shared" si="3"/>
        <v>381</v>
      </c>
      <c r="Q17" s="187"/>
      <c r="R17" s="187"/>
    </row>
    <row r="18" spans="1:18" s="4" customFormat="1" ht="22.5" customHeight="1">
      <c r="A18" s="51">
        <v>10</v>
      </c>
      <c r="B18" s="52" t="s">
        <v>35</v>
      </c>
      <c r="C18" s="51"/>
      <c r="D18" s="51">
        <v>6580301</v>
      </c>
      <c r="E18" s="53" t="s">
        <v>35</v>
      </c>
      <c r="F18" s="129"/>
      <c r="G18" s="51">
        <v>70</v>
      </c>
      <c r="H18" s="130">
        <f>F18+G18</f>
        <v>70</v>
      </c>
      <c r="I18" s="34"/>
      <c r="J18" s="34"/>
      <c r="K18" s="34"/>
      <c r="L18" s="34"/>
      <c r="M18" s="34"/>
      <c r="N18" s="34"/>
      <c r="O18" s="34"/>
      <c r="P18" s="79">
        <f>SUM(I18:O18)</f>
        <v>0</v>
      </c>
      <c r="Q18" s="187">
        <f t="shared" si="0"/>
        <v>0</v>
      </c>
      <c r="R18" s="187">
        <f t="shared" si="1"/>
        <v>0</v>
      </c>
    </row>
    <row r="19" spans="1:18" s="4" customFormat="1" ht="22.5" customHeight="1" thickBot="1">
      <c r="A19" s="334" t="s">
        <v>28</v>
      </c>
      <c r="B19" s="335"/>
      <c r="C19" s="336"/>
      <c r="D19" s="28"/>
      <c r="E19" s="29"/>
      <c r="F19" s="125"/>
      <c r="G19" s="125">
        <f t="shared" ref="G19:O19" si="4">SUM(G18)</f>
        <v>70</v>
      </c>
      <c r="H19" s="125">
        <f t="shared" si="4"/>
        <v>70</v>
      </c>
      <c r="I19" s="81">
        <f t="shared" si="4"/>
        <v>0</v>
      </c>
      <c r="J19" s="81">
        <f t="shared" si="4"/>
        <v>0</v>
      </c>
      <c r="K19" s="81">
        <f t="shared" si="4"/>
        <v>0</v>
      </c>
      <c r="L19" s="81">
        <f t="shared" si="4"/>
        <v>0</v>
      </c>
      <c r="M19" s="81">
        <f t="shared" si="4"/>
        <v>0</v>
      </c>
      <c r="N19" s="81">
        <f t="shared" si="4"/>
        <v>0</v>
      </c>
      <c r="O19" s="81">
        <f t="shared" si="4"/>
        <v>0</v>
      </c>
      <c r="P19" s="77">
        <f>P18</f>
        <v>0</v>
      </c>
      <c r="Q19" s="187"/>
      <c r="R19" s="187"/>
    </row>
    <row r="20" spans="1:18" s="3" customFormat="1" ht="22.5" customHeight="1">
      <c r="A20" s="57">
        <v>11</v>
      </c>
      <c r="B20" s="58" t="s">
        <v>37</v>
      </c>
      <c r="C20" s="57">
        <v>5580201</v>
      </c>
      <c r="D20" s="57">
        <v>6580201</v>
      </c>
      <c r="E20" s="59" t="s">
        <v>38</v>
      </c>
      <c r="F20" s="57">
        <v>60</v>
      </c>
      <c r="G20" s="57">
        <v>60</v>
      </c>
      <c r="H20" s="131">
        <f>F20+G20</f>
        <v>120</v>
      </c>
      <c r="I20" s="76"/>
      <c r="J20" s="76">
        <v>36</v>
      </c>
      <c r="K20" s="76"/>
      <c r="L20" s="76">
        <v>32</v>
      </c>
      <c r="M20" s="76"/>
      <c r="N20" s="76"/>
      <c r="O20" s="76"/>
      <c r="P20" s="80">
        <f>SUM(I20:O20)</f>
        <v>68</v>
      </c>
      <c r="Q20" s="187">
        <f t="shared" si="0"/>
        <v>36</v>
      </c>
      <c r="R20" s="187">
        <f t="shared" si="1"/>
        <v>32</v>
      </c>
    </row>
    <row r="21" spans="1:18" s="4" customFormat="1" ht="22.5" customHeight="1" thickBot="1">
      <c r="A21" s="334" t="s">
        <v>34</v>
      </c>
      <c r="B21" s="335"/>
      <c r="C21" s="336"/>
      <c r="D21" s="28"/>
      <c r="E21" s="29"/>
      <c r="F21" s="125">
        <f t="shared" ref="F21:O21" si="5">SUM(F20)</f>
        <v>60</v>
      </c>
      <c r="G21" s="125">
        <f t="shared" si="5"/>
        <v>60</v>
      </c>
      <c r="H21" s="125">
        <f t="shared" si="5"/>
        <v>120</v>
      </c>
      <c r="I21" s="77">
        <f t="shared" si="5"/>
        <v>0</v>
      </c>
      <c r="J21" s="77">
        <f t="shared" si="5"/>
        <v>36</v>
      </c>
      <c r="K21" s="77">
        <f t="shared" si="5"/>
        <v>0</v>
      </c>
      <c r="L21" s="77">
        <f t="shared" si="5"/>
        <v>32</v>
      </c>
      <c r="M21" s="77">
        <f t="shared" si="5"/>
        <v>0</v>
      </c>
      <c r="N21" s="77">
        <f t="shared" si="5"/>
        <v>0</v>
      </c>
      <c r="O21" s="77">
        <f t="shared" si="5"/>
        <v>0</v>
      </c>
      <c r="P21" s="77">
        <f>P20</f>
        <v>68</v>
      </c>
      <c r="Q21" s="187"/>
      <c r="R21" s="187"/>
    </row>
    <row r="22" spans="1:18" s="4" customFormat="1" ht="22.5" customHeight="1">
      <c r="A22" s="57">
        <v>12</v>
      </c>
      <c r="B22" s="58" t="s">
        <v>40</v>
      </c>
      <c r="C22" s="57">
        <v>5340302</v>
      </c>
      <c r="D22" s="57">
        <v>6340302</v>
      </c>
      <c r="E22" s="59" t="s">
        <v>41</v>
      </c>
      <c r="F22" s="57">
        <v>65</v>
      </c>
      <c r="G22" s="57">
        <v>160</v>
      </c>
      <c r="H22" s="130">
        <f>F22+G22</f>
        <v>225</v>
      </c>
      <c r="I22" s="34"/>
      <c r="J22" s="34">
        <v>115</v>
      </c>
      <c r="K22" s="34"/>
      <c r="L22" s="34">
        <v>75</v>
      </c>
      <c r="M22" s="34">
        <v>19</v>
      </c>
      <c r="N22" s="34"/>
      <c r="O22" s="34"/>
      <c r="P22" s="79">
        <f>SUM(I22:O22)</f>
        <v>209</v>
      </c>
      <c r="Q22" s="187">
        <f t="shared" si="0"/>
        <v>115</v>
      </c>
      <c r="R22" s="187">
        <f t="shared" si="1"/>
        <v>94</v>
      </c>
    </row>
    <row r="23" spans="1:18" s="4" customFormat="1" ht="22.5" customHeight="1" thickBot="1">
      <c r="A23" s="334" t="s">
        <v>36</v>
      </c>
      <c r="B23" s="335"/>
      <c r="C23" s="336"/>
      <c r="D23" s="28"/>
      <c r="E23" s="29"/>
      <c r="F23" s="125">
        <f t="shared" ref="F23:O23" si="6">SUM(F22)</f>
        <v>65</v>
      </c>
      <c r="G23" s="125">
        <f t="shared" si="6"/>
        <v>160</v>
      </c>
      <c r="H23" s="125">
        <f t="shared" si="6"/>
        <v>225</v>
      </c>
      <c r="I23" s="77">
        <f t="shared" si="6"/>
        <v>0</v>
      </c>
      <c r="J23" s="77">
        <f t="shared" si="6"/>
        <v>115</v>
      </c>
      <c r="K23" s="77">
        <f t="shared" si="6"/>
        <v>0</v>
      </c>
      <c r="L23" s="77">
        <f t="shared" si="6"/>
        <v>75</v>
      </c>
      <c r="M23" s="77">
        <f t="shared" si="6"/>
        <v>19</v>
      </c>
      <c r="N23" s="77">
        <f t="shared" si="6"/>
        <v>0</v>
      </c>
      <c r="O23" s="77">
        <f t="shared" si="6"/>
        <v>0</v>
      </c>
      <c r="P23" s="77">
        <f>P22</f>
        <v>209</v>
      </c>
      <c r="Q23" s="187"/>
      <c r="R23" s="187"/>
    </row>
    <row r="24" spans="1:18" s="4" customFormat="1" ht="22.5" customHeight="1">
      <c r="A24" s="62">
        <v>13</v>
      </c>
      <c r="B24" s="63" t="s">
        <v>43</v>
      </c>
      <c r="C24" s="64">
        <v>5340113</v>
      </c>
      <c r="D24" s="64">
        <v>6340113</v>
      </c>
      <c r="E24" s="65" t="s">
        <v>44</v>
      </c>
      <c r="F24" s="62">
        <v>30</v>
      </c>
      <c r="G24" s="62">
        <v>60</v>
      </c>
      <c r="H24" s="132">
        <f>F24+G24</f>
        <v>90</v>
      </c>
      <c r="I24" s="76"/>
      <c r="J24" s="76">
        <v>33</v>
      </c>
      <c r="K24" s="76"/>
      <c r="L24" s="76">
        <v>28</v>
      </c>
      <c r="M24" s="76"/>
      <c r="N24" s="76"/>
      <c r="O24" s="76"/>
      <c r="P24" s="80">
        <f>SUM(I24:O24)</f>
        <v>61</v>
      </c>
      <c r="Q24" s="187">
        <f t="shared" si="0"/>
        <v>33</v>
      </c>
      <c r="R24" s="187">
        <f t="shared" si="1"/>
        <v>28</v>
      </c>
    </row>
    <row r="25" spans="1:18" s="4" customFormat="1" ht="22.5" customHeight="1">
      <c r="A25" s="41">
        <v>14</v>
      </c>
      <c r="B25" s="46" t="s">
        <v>45</v>
      </c>
      <c r="C25" s="41">
        <v>5340122</v>
      </c>
      <c r="D25" s="41">
        <v>6340122</v>
      </c>
      <c r="E25" s="48" t="s">
        <v>44</v>
      </c>
      <c r="F25" s="41">
        <v>50</v>
      </c>
      <c r="G25" s="41">
        <v>75</v>
      </c>
      <c r="H25" s="133">
        <f>F25+G25</f>
        <v>125</v>
      </c>
      <c r="I25" s="72"/>
      <c r="J25" s="72">
        <v>27</v>
      </c>
      <c r="K25" s="72"/>
      <c r="L25" s="72"/>
      <c r="M25" s="72"/>
      <c r="N25" s="72"/>
      <c r="O25" s="72"/>
      <c r="P25" s="73">
        <f>SUM(I25:O25)</f>
        <v>27</v>
      </c>
      <c r="Q25" s="187">
        <f t="shared" si="0"/>
        <v>27</v>
      </c>
      <c r="R25" s="187">
        <f t="shared" si="1"/>
        <v>0</v>
      </c>
    </row>
    <row r="26" spans="1:18" s="4" customFormat="1" ht="22.5" customHeight="1" thickBot="1">
      <c r="A26" s="334" t="s">
        <v>39</v>
      </c>
      <c r="B26" s="335"/>
      <c r="C26" s="336"/>
      <c r="D26" s="28"/>
      <c r="E26" s="29"/>
      <c r="F26" s="125">
        <f t="shared" ref="F26:P26" si="7">SUM(F24:F25)</f>
        <v>80</v>
      </c>
      <c r="G26" s="125">
        <f t="shared" si="7"/>
        <v>135</v>
      </c>
      <c r="H26" s="125">
        <f t="shared" si="7"/>
        <v>215</v>
      </c>
      <c r="I26" s="77">
        <f t="shared" si="7"/>
        <v>0</v>
      </c>
      <c r="J26" s="77">
        <f t="shared" si="7"/>
        <v>60</v>
      </c>
      <c r="K26" s="77">
        <f t="shared" si="7"/>
        <v>0</v>
      </c>
      <c r="L26" s="77">
        <f t="shared" si="7"/>
        <v>28</v>
      </c>
      <c r="M26" s="77">
        <f t="shared" si="7"/>
        <v>0</v>
      </c>
      <c r="N26" s="77">
        <f t="shared" si="7"/>
        <v>0</v>
      </c>
      <c r="O26" s="77">
        <f t="shared" si="7"/>
        <v>0</v>
      </c>
      <c r="P26" s="78">
        <f t="shared" si="7"/>
        <v>88</v>
      </c>
      <c r="Q26" s="187"/>
      <c r="R26" s="187"/>
    </row>
    <row r="27" spans="1:18" s="4" customFormat="1" ht="22.5" customHeight="1">
      <c r="A27" s="57">
        <v>15</v>
      </c>
      <c r="B27" s="58" t="s">
        <v>47</v>
      </c>
      <c r="C27" s="67">
        <v>5340417</v>
      </c>
      <c r="D27" s="67">
        <v>6340417</v>
      </c>
      <c r="E27" s="59" t="s">
        <v>48</v>
      </c>
      <c r="F27" s="57">
        <v>65</v>
      </c>
      <c r="G27" s="57">
        <v>160</v>
      </c>
      <c r="H27" s="130">
        <f>F27+G27</f>
        <v>225</v>
      </c>
      <c r="I27" s="34"/>
      <c r="J27" s="34">
        <v>63</v>
      </c>
      <c r="K27" s="34"/>
      <c r="L27" s="34">
        <v>82</v>
      </c>
      <c r="M27" s="34">
        <v>21</v>
      </c>
      <c r="N27" s="34"/>
      <c r="O27" s="34"/>
      <c r="P27" s="79">
        <f>SUM(I27:O27)</f>
        <v>166</v>
      </c>
      <c r="Q27" s="187">
        <f t="shared" si="0"/>
        <v>63</v>
      </c>
      <c r="R27" s="187">
        <f t="shared" si="1"/>
        <v>103</v>
      </c>
    </row>
    <row r="28" spans="1:18" s="4" customFormat="1" ht="22.5" customHeight="1" thickBot="1">
      <c r="A28" s="334" t="s">
        <v>42</v>
      </c>
      <c r="B28" s="335"/>
      <c r="C28" s="336"/>
      <c r="D28" s="28"/>
      <c r="E28" s="29"/>
      <c r="F28" s="125">
        <f t="shared" ref="F28:O28" si="8">SUM(F27)</f>
        <v>65</v>
      </c>
      <c r="G28" s="125">
        <f t="shared" si="8"/>
        <v>160</v>
      </c>
      <c r="H28" s="125">
        <f t="shared" si="8"/>
        <v>225</v>
      </c>
      <c r="I28" s="77">
        <f t="shared" si="8"/>
        <v>0</v>
      </c>
      <c r="J28" s="77">
        <f t="shared" si="8"/>
        <v>63</v>
      </c>
      <c r="K28" s="77">
        <f t="shared" si="8"/>
        <v>0</v>
      </c>
      <c r="L28" s="77">
        <f t="shared" si="8"/>
        <v>82</v>
      </c>
      <c r="M28" s="77">
        <f t="shared" si="8"/>
        <v>21</v>
      </c>
      <c r="N28" s="77">
        <f t="shared" si="8"/>
        <v>0</v>
      </c>
      <c r="O28" s="77">
        <f t="shared" si="8"/>
        <v>0</v>
      </c>
      <c r="P28" s="77">
        <f>P27</f>
        <v>166</v>
      </c>
      <c r="Q28" s="187"/>
      <c r="R28" s="187"/>
    </row>
    <row r="29" spans="1:18" s="4" customFormat="1" ht="22.5" customHeight="1">
      <c r="A29" s="62">
        <v>16</v>
      </c>
      <c r="B29" s="63" t="s">
        <v>50</v>
      </c>
      <c r="C29" s="62">
        <v>5340201</v>
      </c>
      <c r="D29" s="62">
        <v>6340201</v>
      </c>
      <c r="E29" s="65" t="s">
        <v>51</v>
      </c>
      <c r="F29" s="62">
        <v>65</v>
      </c>
      <c r="G29" s="62">
        <v>160</v>
      </c>
      <c r="H29" s="132">
        <f t="shared" ref="H29:H35" si="9">F29+G29</f>
        <v>225</v>
      </c>
      <c r="I29" s="76"/>
      <c r="J29" s="76">
        <v>42</v>
      </c>
      <c r="K29" s="76"/>
      <c r="L29" s="76"/>
      <c r="M29" s="76"/>
      <c r="N29" s="76"/>
      <c r="O29" s="76"/>
      <c r="P29" s="80">
        <f>SUM(I29:O29)</f>
        <v>42</v>
      </c>
      <c r="Q29" s="187">
        <f t="shared" si="0"/>
        <v>42</v>
      </c>
      <c r="R29" s="187">
        <f t="shared" si="1"/>
        <v>0</v>
      </c>
    </row>
    <row r="30" spans="1:18" s="4" customFormat="1" ht="22.5" customHeight="1" thickBot="1">
      <c r="A30" s="334" t="s">
        <v>46</v>
      </c>
      <c r="B30" s="335"/>
      <c r="C30" s="336"/>
      <c r="D30" s="28"/>
      <c r="E30" s="29"/>
      <c r="F30" s="125">
        <f t="shared" ref="F30:O30" si="10">SUM(F29)</f>
        <v>65</v>
      </c>
      <c r="G30" s="125">
        <f t="shared" si="10"/>
        <v>160</v>
      </c>
      <c r="H30" s="125">
        <f t="shared" si="10"/>
        <v>225</v>
      </c>
      <c r="I30" s="77">
        <f t="shared" si="10"/>
        <v>0</v>
      </c>
      <c r="J30" s="77">
        <f t="shared" si="10"/>
        <v>42</v>
      </c>
      <c r="K30" s="77">
        <f t="shared" si="10"/>
        <v>0</v>
      </c>
      <c r="L30" s="77">
        <f t="shared" si="10"/>
        <v>0</v>
      </c>
      <c r="M30" s="77">
        <f t="shared" si="10"/>
        <v>0</v>
      </c>
      <c r="N30" s="77">
        <f t="shared" si="10"/>
        <v>0</v>
      </c>
      <c r="O30" s="77">
        <f t="shared" si="10"/>
        <v>0</v>
      </c>
      <c r="P30" s="77">
        <f>P29</f>
        <v>42</v>
      </c>
      <c r="Q30" s="187"/>
      <c r="R30" s="187"/>
    </row>
    <row r="31" spans="1:18" s="4" customFormat="1" ht="22.5" customHeight="1">
      <c r="A31" s="42">
        <v>17</v>
      </c>
      <c r="B31" s="43" t="s">
        <v>53</v>
      </c>
      <c r="C31" s="42">
        <v>5520105</v>
      </c>
      <c r="D31" s="42">
        <v>6520105</v>
      </c>
      <c r="E31" s="45" t="s">
        <v>54</v>
      </c>
      <c r="F31" s="42">
        <v>30</v>
      </c>
      <c r="G31" s="42">
        <v>60</v>
      </c>
      <c r="H31" s="128">
        <f t="shared" si="9"/>
        <v>90</v>
      </c>
      <c r="I31" s="34"/>
      <c r="J31" s="34"/>
      <c r="K31" s="34"/>
      <c r="L31" s="34"/>
      <c r="M31" s="34"/>
      <c r="N31" s="34"/>
      <c r="O31" s="34"/>
      <c r="P31" s="79">
        <f>SUM(I31:O31)</f>
        <v>0</v>
      </c>
      <c r="Q31" s="187">
        <f t="shared" si="0"/>
        <v>0</v>
      </c>
      <c r="R31" s="187">
        <f t="shared" si="1"/>
        <v>0</v>
      </c>
    </row>
    <row r="32" spans="1:18" s="4" customFormat="1" ht="22.5" customHeight="1">
      <c r="A32" s="25">
        <v>18</v>
      </c>
      <c r="B32" s="26" t="s">
        <v>55</v>
      </c>
      <c r="C32" s="25">
        <v>5520114</v>
      </c>
      <c r="D32" s="25">
        <v>6520114</v>
      </c>
      <c r="E32" s="39" t="s">
        <v>54</v>
      </c>
      <c r="F32" s="25">
        <v>75</v>
      </c>
      <c r="G32" s="25">
        <v>110</v>
      </c>
      <c r="H32" s="122">
        <f t="shared" si="9"/>
        <v>185</v>
      </c>
      <c r="I32" s="72"/>
      <c r="J32" s="72">
        <v>57</v>
      </c>
      <c r="K32" s="72"/>
      <c r="L32" s="72">
        <v>28</v>
      </c>
      <c r="M32" s="72"/>
      <c r="N32" s="72"/>
      <c r="O32" s="72"/>
      <c r="P32" s="79">
        <f>SUM(I32:O32)</f>
        <v>85</v>
      </c>
      <c r="Q32" s="187">
        <f t="shared" si="0"/>
        <v>57</v>
      </c>
      <c r="R32" s="187">
        <f t="shared" si="1"/>
        <v>28</v>
      </c>
    </row>
    <row r="33" spans="1:18" s="4" customFormat="1" ht="22.5" customHeight="1">
      <c r="A33" s="25">
        <v>19</v>
      </c>
      <c r="B33" s="26" t="s">
        <v>56</v>
      </c>
      <c r="C33" s="25">
        <v>5520121</v>
      </c>
      <c r="D33" s="25">
        <v>6520121</v>
      </c>
      <c r="E33" s="39" t="s">
        <v>54</v>
      </c>
      <c r="F33" s="25">
        <v>65</v>
      </c>
      <c r="G33" s="25">
        <v>110</v>
      </c>
      <c r="H33" s="122">
        <f t="shared" si="9"/>
        <v>175</v>
      </c>
      <c r="I33" s="72"/>
      <c r="J33" s="72"/>
      <c r="K33" s="72"/>
      <c r="L33" s="72"/>
      <c r="M33" s="72"/>
      <c r="N33" s="72"/>
      <c r="O33" s="72"/>
      <c r="P33" s="79">
        <f>SUM(I33:O33)</f>
        <v>0</v>
      </c>
      <c r="Q33" s="187">
        <f t="shared" si="0"/>
        <v>0</v>
      </c>
      <c r="R33" s="187">
        <f t="shared" si="1"/>
        <v>0</v>
      </c>
    </row>
    <row r="34" spans="1:18" s="4" customFormat="1" ht="22.5" customHeight="1">
      <c r="A34" s="25">
        <v>20</v>
      </c>
      <c r="B34" s="26" t="s">
        <v>59</v>
      </c>
      <c r="C34" s="38">
        <v>5520155</v>
      </c>
      <c r="D34" s="38">
        <v>6520155</v>
      </c>
      <c r="E34" s="39" t="s">
        <v>54</v>
      </c>
      <c r="F34" s="25">
        <v>65</v>
      </c>
      <c r="G34" s="25">
        <v>120</v>
      </c>
      <c r="H34" s="122">
        <f t="shared" si="9"/>
        <v>185</v>
      </c>
      <c r="I34" s="72"/>
      <c r="J34" s="72"/>
      <c r="K34" s="72"/>
      <c r="L34" s="72">
        <v>35</v>
      </c>
      <c r="M34" s="72"/>
      <c r="N34" s="72"/>
      <c r="O34" s="72"/>
      <c r="P34" s="79">
        <f>SUM(I34:O34)</f>
        <v>35</v>
      </c>
      <c r="Q34" s="187">
        <f t="shared" si="0"/>
        <v>0</v>
      </c>
      <c r="R34" s="187">
        <f t="shared" si="1"/>
        <v>35</v>
      </c>
    </row>
    <row r="35" spans="1:18" s="4" customFormat="1" ht="22.5" customHeight="1">
      <c r="A35" s="25">
        <v>21</v>
      </c>
      <c r="B35" s="46" t="s">
        <v>60</v>
      </c>
      <c r="C35" s="41">
        <v>5520117</v>
      </c>
      <c r="D35" s="41"/>
      <c r="E35" s="48" t="s">
        <v>54</v>
      </c>
      <c r="F35" s="41">
        <v>100</v>
      </c>
      <c r="G35" s="41"/>
      <c r="H35" s="133">
        <f t="shared" si="9"/>
        <v>100</v>
      </c>
      <c r="I35" s="72"/>
      <c r="J35" s="72">
        <v>93</v>
      </c>
      <c r="K35" s="72"/>
      <c r="L35" s="72"/>
      <c r="M35" s="72"/>
      <c r="N35" s="72"/>
      <c r="O35" s="72"/>
      <c r="P35" s="79">
        <f>SUM(I35:O35)</f>
        <v>93</v>
      </c>
      <c r="Q35" s="187">
        <f t="shared" si="0"/>
        <v>93</v>
      </c>
      <c r="R35" s="187">
        <f t="shared" si="1"/>
        <v>0</v>
      </c>
    </row>
    <row r="36" spans="1:18" s="4" customFormat="1" ht="22.5" customHeight="1" thickBot="1">
      <c r="A36" s="334" t="s">
        <v>49</v>
      </c>
      <c r="B36" s="335"/>
      <c r="C36" s="336"/>
      <c r="D36" s="28"/>
      <c r="E36" s="29"/>
      <c r="F36" s="125">
        <f t="shared" ref="F36:P36" si="11">SUM(F31:F35)</f>
        <v>335</v>
      </c>
      <c r="G36" s="125">
        <f t="shared" si="11"/>
        <v>400</v>
      </c>
      <c r="H36" s="125">
        <f t="shared" si="11"/>
        <v>735</v>
      </c>
      <c r="I36" s="77">
        <f t="shared" si="11"/>
        <v>0</v>
      </c>
      <c r="J36" s="77">
        <f t="shared" si="11"/>
        <v>150</v>
      </c>
      <c r="K36" s="77">
        <f t="shared" si="11"/>
        <v>0</v>
      </c>
      <c r="L36" s="77">
        <f t="shared" si="11"/>
        <v>63</v>
      </c>
      <c r="M36" s="77">
        <f t="shared" si="11"/>
        <v>0</v>
      </c>
      <c r="N36" s="77">
        <f t="shared" si="11"/>
        <v>0</v>
      </c>
      <c r="O36" s="77">
        <f t="shared" si="11"/>
        <v>0</v>
      </c>
      <c r="P36" s="78">
        <f t="shared" si="11"/>
        <v>213</v>
      </c>
      <c r="Q36" s="187"/>
      <c r="R36" s="187"/>
    </row>
    <row r="37" spans="1:18" s="4" customFormat="1" ht="22.5" customHeight="1">
      <c r="A37" s="62">
        <v>22</v>
      </c>
      <c r="B37" s="63" t="s">
        <v>62</v>
      </c>
      <c r="C37" s="64">
        <v>5520205</v>
      </c>
      <c r="D37" s="64">
        <v>6520205</v>
      </c>
      <c r="E37" s="65" t="s">
        <v>63</v>
      </c>
      <c r="F37" s="62">
        <v>65</v>
      </c>
      <c r="G37" s="62">
        <v>125</v>
      </c>
      <c r="H37" s="132">
        <f>F37+G37</f>
        <v>190</v>
      </c>
      <c r="I37" s="76"/>
      <c r="J37" s="76">
        <v>63</v>
      </c>
      <c r="K37" s="76"/>
      <c r="L37" s="76">
        <v>92</v>
      </c>
      <c r="M37" s="76"/>
      <c r="N37" s="76"/>
      <c r="O37" s="76"/>
      <c r="P37" s="80">
        <f>SUM(I37:O37)</f>
        <v>155</v>
      </c>
      <c r="Q37" s="187">
        <f t="shared" si="0"/>
        <v>63</v>
      </c>
      <c r="R37" s="187">
        <f t="shared" si="1"/>
        <v>92</v>
      </c>
    </row>
    <row r="38" spans="1:18" s="4" customFormat="1" ht="22.5" customHeight="1">
      <c r="A38" s="25">
        <v>23</v>
      </c>
      <c r="B38" s="26" t="s">
        <v>64</v>
      </c>
      <c r="C38" s="25">
        <v>5520225</v>
      </c>
      <c r="D38" s="25">
        <v>6520225</v>
      </c>
      <c r="E38" s="39" t="s">
        <v>63</v>
      </c>
      <c r="F38" s="25">
        <v>115</v>
      </c>
      <c r="G38" s="25">
        <v>165</v>
      </c>
      <c r="H38" s="122">
        <f>F38+G38</f>
        <v>280</v>
      </c>
      <c r="I38" s="72"/>
      <c r="J38" s="72"/>
      <c r="K38" s="72"/>
      <c r="L38" s="72"/>
      <c r="M38" s="72"/>
      <c r="N38" s="72"/>
      <c r="O38" s="72"/>
      <c r="P38" s="73">
        <f>SUM(I38:O38)</f>
        <v>0</v>
      </c>
      <c r="Q38" s="187">
        <f t="shared" si="0"/>
        <v>0</v>
      </c>
      <c r="R38" s="187">
        <f t="shared" si="1"/>
        <v>0</v>
      </c>
    </row>
    <row r="39" spans="1:18" s="4" customFormat="1" ht="22.5" customHeight="1">
      <c r="A39" s="20">
        <v>24</v>
      </c>
      <c r="B39" s="21" t="s">
        <v>65</v>
      </c>
      <c r="C39" s="159">
        <v>5520227</v>
      </c>
      <c r="D39" s="159">
        <v>6520227</v>
      </c>
      <c r="E39" s="160" t="s">
        <v>63</v>
      </c>
      <c r="F39" s="159">
        <v>135</v>
      </c>
      <c r="G39" s="159">
        <v>230</v>
      </c>
      <c r="H39" s="161">
        <f>F39+G39</f>
        <v>365</v>
      </c>
      <c r="I39" s="162">
        <v>35</v>
      </c>
      <c r="J39" s="162">
        <v>85</v>
      </c>
      <c r="K39" s="162"/>
      <c r="L39" s="162">
        <v>148</v>
      </c>
      <c r="M39" s="162"/>
      <c r="N39" s="162"/>
      <c r="O39" s="162"/>
      <c r="P39" s="163">
        <f>SUM(I39:O39)</f>
        <v>268</v>
      </c>
      <c r="Q39" s="187">
        <f t="shared" si="0"/>
        <v>120</v>
      </c>
      <c r="R39" s="187">
        <f t="shared" si="1"/>
        <v>148</v>
      </c>
    </row>
    <row r="40" spans="1:18" s="4" customFormat="1" ht="22.5" customHeight="1">
      <c r="A40" s="25">
        <v>25</v>
      </c>
      <c r="B40" s="26" t="s">
        <v>66</v>
      </c>
      <c r="C40" s="38">
        <v>5520255</v>
      </c>
      <c r="D40" s="38">
        <v>6520255</v>
      </c>
      <c r="E40" s="39" t="s">
        <v>63</v>
      </c>
      <c r="F40" s="25">
        <v>95</v>
      </c>
      <c r="G40" s="25">
        <v>115</v>
      </c>
      <c r="H40" s="122">
        <f>F40+G40</f>
        <v>210</v>
      </c>
      <c r="I40" s="72"/>
      <c r="J40" s="72">
        <v>77</v>
      </c>
      <c r="K40" s="72"/>
      <c r="L40" s="72">
        <v>113</v>
      </c>
      <c r="M40" s="72"/>
      <c r="N40" s="72"/>
      <c r="O40" s="72"/>
      <c r="P40" s="73">
        <f>SUM(I40:O40)</f>
        <v>190</v>
      </c>
      <c r="Q40" s="187">
        <f t="shared" si="0"/>
        <v>77</v>
      </c>
      <c r="R40" s="187">
        <f t="shared" si="1"/>
        <v>113</v>
      </c>
    </row>
    <row r="41" spans="1:18" s="4" customFormat="1" ht="22.5" customHeight="1">
      <c r="A41" s="20">
        <v>26</v>
      </c>
      <c r="B41" s="68" t="s">
        <v>67</v>
      </c>
      <c r="C41" s="27">
        <v>5520263</v>
      </c>
      <c r="D41" s="27">
        <v>6520263</v>
      </c>
      <c r="E41" s="69" t="s">
        <v>63</v>
      </c>
      <c r="F41" s="41">
        <v>85</v>
      </c>
      <c r="G41" s="41">
        <v>170</v>
      </c>
      <c r="H41" s="133">
        <f>F41+G41</f>
        <v>255</v>
      </c>
      <c r="I41" s="72"/>
      <c r="J41" s="72">
        <v>45</v>
      </c>
      <c r="K41" s="72"/>
      <c r="L41" s="72">
        <v>51</v>
      </c>
      <c r="M41" s="72"/>
      <c r="N41" s="72"/>
      <c r="O41" s="72"/>
      <c r="P41" s="73">
        <f>SUM(I41:O41)</f>
        <v>96</v>
      </c>
      <c r="Q41" s="187">
        <f t="shared" si="0"/>
        <v>45</v>
      </c>
      <c r="R41" s="187">
        <f t="shared" si="1"/>
        <v>51</v>
      </c>
    </row>
    <row r="42" spans="1:18" s="4" customFormat="1" ht="22.5" customHeight="1" thickBot="1">
      <c r="A42" s="334" t="s">
        <v>52</v>
      </c>
      <c r="B42" s="335"/>
      <c r="C42" s="336"/>
      <c r="D42" s="28"/>
      <c r="E42" s="29"/>
      <c r="F42" s="125">
        <f t="shared" ref="F42:P42" si="12">SUM(F37:F41)</f>
        <v>495</v>
      </c>
      <c r="G42" s="125">
        <f t="shared" si="12"/>
        <v>805</v>
      </c>
      <c r="H42" s="125">
        <f t="shared" si="12"/>
        <v>1300</v>
      </c>
      <c r="I42" s="77">
        <f t="shared" si="12"/>
        <v>35</v>
      </c>
      <c r="J42" s="77">
        <f t="shared" si="12"/>
        <v>270</v>
      </c>
      <c r="K42" s="77">
        <f t="shared" si="12"/>
        <v>0</v>
      </c>
      <c r="L42" s="77">
        <f t="shared" si="12"/>
        <v>404</v>
      </c>
      <c r="M42" s="77">
        <f t="shared" si="12"/>
        <v>0</v>
      </c>
      <c r="N42" s="77">
        <f t="shared" si="12"/>
        <v>0</v>
      </c>
      <c r="O42" s="77">
        <f t="shared" si="12"/>
        <v>0</v>
      </c>
      <c r="P42" s="78">
        <f t="shared" si="12"/>
        <v>709</v>
      </c>
      <c r="Q42" s="187"/>
      <c r="R42" s="187"/>
    </row>
    <row r="43" spans="1:18" s="3" customFormat="1" ht="22.5" customHeight="1">
      <c r="A43" s="62">
        <v>27</v>
      </c>
      <c r="B43" s="63" t="s">
        <v>69</v>
      </c>
      <c r="C43" s="62">
        <v>5480205</v>
      </c>
      <c r="D43" s="62">
        <v>6480205</v>
      </c>
      <c r="E43" s="65" t="s">
        <v>70</v>
      </c>
      <c r="F43" s="62">
        <v>65</v>
      </c>
      <c r="G43" s="62">
        <v>75</v>
      </c>
      <c r="H43" s="128">
        <f>F43+G43</f>
        <v>140</v>
      </c>
      <c r="I43" s="34"/>
      <c r="J43" s="34">
        <v>57</v>
      </c>
      <c r="K43" s="34">
        <v>110</v>
      </c>
      <c r="L43" s="34"/>
      <c r="M43" s="34"/>
      <c r="N43" s="34"/>
      <c r="O43" s="34"/>
      <c r="P43" s="79">
        <f>SUM(I43:O43)</f>
        <v>167</v>
      </c>
      <c r="Q43" s="187">
        <f t="shared" si="0"/>
        <v>167</v>
      </c>
      <c r="R43" s="187">
        <f t="shared" si="1"/>
        <v>0</v>
      </c>
    </row>
    <row r="44" spans="1:18" s="4" customFormat="1" ht="22.5" customHeight="1">
      <c r="A44" s="25">
        <v>28</v>
      </c>
      <c r="B44" s="26" t="s">
        <v>71</v>
      </c>
      <c r="C44" s="38">
        <v>5480207</v>
      </c>
      <c r="D44" s="38">
        <v>6480207</v>
      </c>
      <c r="E44" s="39" t="s">
        <v>70</v>
      </c>
      <c r="F44" s="25">
        <v>85</v>
      </c>
      <c r="G44" s="25">
        <v>150</v>
      </c>
      <c r="H44" s="122">
        <f>F44+G44</f>
        <v>235</v>
      </c>
      <c r="I44" s="72"/>
      <c r="J44" s="72">
        <v>124</v>
      </c>
      <c r="K44" s="72"/>
      <c r="L44" s="72">
        <v>65</v>
      </c>
      <c r="M44" s="72"/>
      <c r="N44" s="72"/>
      <c r="O44" s="72"/>
      <c r="P44" s="79">
        <f>SUM(I44:O44)</f>
        <v>189</v>
      </c>
      <c r="Q44" s="187">
        <f t="shared" si="0"/>
        <v>124</v>
      </c>
      <c r="R44" s="187">
        <f t="shared" si="1"/>
        <v>65</v>
      </c>
    </row>
    <row r="45" spans="1:18" s="4" customFormat="1" ht="22.5" customHeight="1">
      <c r="A45" s="20">
        <v>29</v>
      </c>
      <c r="B45" s="21" t="s">
        <v>72</v>
      </c>
      <c r="C45" s="22">
        <v>5480209</v>
      </c>
      <c r="D45" s="22">
        <v>6480209</v>
      </c>
      <c r="E45" s="23" t="s">
        <v>70</v>
      </c>
      <c r="F45" s="25">
        <v>65</v>
      </c>
      <c r="G45" s="25">
        <v>150</v>
      </c>
      <c r="H45" s="122">
        <f>F45+G45</f>
        <v>215</v>
      </c>
      <c r="I45" s="72">
        <v>53</v>
      </c>
      <c r="J45" s="72">
        <v>61</v>
      </c>
      <c r="K45" s="72"/>
      <c r="L45" s="72">
        <v>50</v>
      </c>
      <c r="M45" s="72">
        <v>85</v>
      </c>
      <c r="N45" s="72"/>
      <c r="O45" s="72"/>
      <c r="P45" s="79">
        <f>SUM(I45:O45)</f>
        <v>249</v>
      </c>
      <c r="Q45" s="187">
        <f t="shared" si="0"/>
        <v>114</v>
      </c>
      <c r="R45" s="187">
        <f t="shared" si="1"/>
        <v>135</v>
      </c>
    </row>
    <row r="46" spans="1:18" s="4" customFormat="1" ht="22.5" customHeight="1">
      <c r="A46" s="25">
        <v>30</v>
      </c>
      <c r="B46" s="26" t="s">
        <v>73</v>
      </c>
      <c r="C46" s="25">
        <v>5480214</v>
      </c>
      <c r="D46" s="25">
        <v>6480214</v>
      </c>
      <c r="E46" s="39" t="s">
        <v>70</v>
      </c>
      <c r="F46" s="25">
        <v>65</v>
      </c>
      <c r="G46" s="25">
        <v>85</v>
      </c>
      <c r="H46" s="122">
        <f>F46+G46</f>
        <v>150</v>
      </c>
      <c r="I46" s="72"/>
      <c r="J46" s="72">
        <v>61</v>
      </c>
      <c r="K46" s="72"/>
      <c r="L46" s="72">
        <v>35</v>
      </c>
      <c r="M46" s="72"/>
      <c r="N46" s="72"/>
      <c r="O46" s="72"/>
      <c r="P46" s="79">
        <f>SUM(I46:O46)</f>
        <v>96</v>
      </c>
      <c r="Q46" s="187">
        <f t="shared" si="0"/>
        <v>61</v>
      </c>
      <c r="R46" s="187">
        <f t="shared" si="1"/>
        <v>35</v>
      </c>
    </row>
    <row r="47" spans="1:18" s="3" customFormat="1" ht="22.5" customHeight="1">
      <c r="A47" s="25">
        <v>31</v>
      </c>
      <c r="B47" s="46" t="s">
        <v>74</v>
      </c>
      <c r="C47" s="41">
        <v>5480216</v>
      </c>
      <c r="D47" s="41">
        <v>6480216</v>
      </c>
      <c r="E47" s="48" t="s">
        <v>70</v>
      </c>
      <c r="F47" s="41">
        <v>65</v>
      </c>
      <c r="G47" s="41">
        <v>85</v>
      </c>
      <c r="H47" s="133">
        <f>F47+G47</f>
        <v>150</v>
      </c>
      <c r="I47" s="72"/>
      <c r="J47" s="72">
        <v>71</v>
      </c>
      <c r="K47" s="72"/>
      <c r="L47" s="72">
        <v>19</v>
      </c>
      <c r="M47" s="72"/>
      <c r="N47" s="72"/>
      <c r="O47" s="72"/>
      <c r="P47" s="79">
        <f>SUM(I47:O47)</f>
        <v>90</v>
      </c>
      <c r="Q47" s="187">
        <f t="shared" si="0"/>
        <v>71</v>
      </c>
      <c r="R47" s="187">
        <f t="shared" si="1"/>
        <v>19</v>
      </c>
    </row>
    <row r="48" spans="1:18" s="4" customFormat="1" ht="22.5" customHeight="1" thickBot="1">
      <c r="A48" s="334" t="s">
        <v>61</v>
      </c>
      <c r="B48" s="335"/>
      <c r="C48" s="336"/>
      <c r="D48" s="28"/>
      <c r="E48" s="29"/>
      <c r="F48" s="125">
        <f t="shared" ref="F48:P48" si="13">SUM(F43:F47)</f>
        <v>345</v>
      </c>
      <c r="G48" s="125">
        <f t="shared" si="13"/>
        <v>545</v>
      </c>
      <c r="H48" s="125">
        <f t="shared" si="13"/>
        <v>890</v>
      </c>
      <c r="I48" s="77">
        <f t="shared" si="13"/>
        <v>53</v>
      </c>
      <c r="J48" s="77">
        <f t="shared" si="13"/>
        <v>374</v>
      </c>
      <c r="K48" s="77">
        <f t="shared" si="13"/>
        <v>110</v>
      </c>
      <c r="L48" s="77">
        <f t="shared" si="13"/>
        <v>169</v>
      </c>
      <c r="M48" s="77">
        <f t="shared" si="13"/>
        <v>85</v>
      </c>
      <c r="N48" s="77">
        <f t="shared" si="13"/>
        <v>0</v>
      </c>
      <c r="O48" s="77">
        <f t="shared" si="13"/>
        <v>0</v>
      </c>
      <c r="P48" s="78">
        <f t="shared" si="13"/>
        <v>791</v>
      </c>
      <c r="Q48" s="187"/>
      <c r="R48" s="187"/>
    </row>
    <row r="49" spans="1:18" s="4" customFormat="1" ht="22.5" customHeight="1">
      <c r="A49" s="25">
        <v>32</v>
      </c>
      <c r="B49" s="26" t="s">
        <v>78</v>
      </c>
      <c r="C49" s="38"/>
      <c r="D49" s="38">
        <v>6480105</v>
      </c>
      <c r="E49" s="39" t="s">
        <v>77</v>
      </c>
      <c r="F49" s="25"/>
      <c r="G49" s="25">
        <v>110</v>
      </c>
      <c r="H49" s="122">
        <f>F49+G49</f>
        <v>110</v>
      </c>
      <c r="I49" s="72"/>
      <c r="J49" s="72"/>
      <c r="K49" s="72"/>
      <c r="L49" s="72">
        <v>43</v>
      </c>
      <c r="M49" s="72"/>
      <c r="N49" s="72"/>
      <c r="O49" s="72"/>
      <c r="P49" s="73">
        <f>SUM(I49:O49)</f>
        <v>43</v>
      </c>
      <c r="Q49" s="187">
        <f t="shared" si="0"/>
        <v>0</v>
      </c>
      <c r="R49" s="187">
        <f t="shared" si="1"/>
        <v>43</v>
      </c>
    </row>
    <row r="50" spans="1:18" s="3" customFormat="1" ht="22.5" customHeight="1">
      <c r="A50" s="25">
        <v>33</v>
      </c>
      <c r="B50" s="46" t="s">
        <v>79</v>
      </c>
      <c r="C50" s="47">
        <v>5480105</v>
      </c>
      <c r="D50" s="47"/>
      <c r="E50" s="48" t="s">
        <v>77</v>
      </c>
      <c r="F50" s="41">
        <v>85</v>
      </c>
      <c r="G50" s="41"/>
      <c r="H50" s="133">
        <f>F50+G50</f>
        <v>85</v>
      </c>
      <c r="I50" s="72"/>
      <c r="J50" s="72">
        <v>94</v>
      </c>
      <c r="K50" s="72"/>
      <c r="L50" s="72"/>
      <c r="M50" s="72"/>
      <c r="N50" s="72"/>
      <c r="O50" s="72"/>
      <c r="P50" s="73">
        <f>SUM(I50:O50)</f>
        <v>94</v>
      </c>
      <c r="Q50" s="187">
        <f t="shared" si="0"/>
        <v>94</v>
      </c>
      <c r="R50" s="187">
        <f t="shared" si="1"/>
        <v>0</v>
      </c>
    </row>
    <row r="51" spans="1:18" s="4" customFormat="1" ht="22.5" customHeight="1" thickBot="1">
      <c r="A51" s="334" t="s">
        <v>68</v>
      </c>
      <c r="B51" s="335"/>
      <c r="C51" s="336"/>
      <c r="D51" s="28"/>
      <c r="E51" s="29"/>
      <c r="F51" s="125">
        <f t="shared" ref="F51:P51" si="14">SUM(F49:F50)</f>
        <v>85</v>
      </c>
      <c r="G51" s="125">
        <f t="shared" si="14"/>
        <v>110</v>
      </c>
      <c r="H51" s="125">
        <f t="shared" si="14"/>
        <v>195</v>
      </c>
      <c r="I51" s="77">
        <f t="shared" si="14"/>
        <v>0</v>
      </c>
      <c r="J51" s="77">
        <f t="shared" si="14"/>
        <v>94</v>
      </c>
      <c r="K51" s="77">
        <f t="shared" si="14"/>
        <v>0</v>
      </c>
      <c r="L51" s="77">
        <f t="shared" si="14"/>
        <v>43</v>
      </c>
      <c r="M51" s="77">
        <f t="shared" si="14"/>
        <v>0</v>
      </c>
      <c r="N51" s="77">
        <f t="shared" si="14"/>
        <v>0</v>
      </c>
      <c r="O51" s="77">
        <f t="shared" si="14"/>
        <v>0</v>
      </c>
      <c r="P51" s="78">
        <f t="shared" si="14"/>
        <v>137</v>
      </c>
      <c r="Q51" s="187"/>
      <c r="R51" s="187"/>
    </row>
    <row r="52" spans="1:18" s="4" customFormat="1" ht="22.5" customHeight="1">
      <c r="A52" s="57">
        <v>34</v>
      </c>
      <c r="B52" s="58" t="s">
        <v>82</v>
      </c>
      <c r="C52" s="57">
        <v>5210402</v>
      </c>
      <c r="D52" s="57">
        <v>6210402</v>
      </c>
      <c r="E52" s="59" t="s">
        <v>83</v>
      </c>
      <c r="F52" s="57">
        <v>90</v>
      </c>
      <c r="G52" s="57">
        <v>130</v>
      </c>
      <c r="H52" s="130">
        <f>F52+G52</f>
        <v>220</v>
      </c>
      <c r="I52" s="34"/>
      <c r="J52" s="34">
        <v>132</v>
      </c>
      <c r="K52" s="34"/>
      <c r="L52" s="34">
        <v>105</v>
      </c>
      <c r="M52" s="34"/>
      <c r="N52" s="34"/>
      <c r="O52" s="34"/>
      <c r="P52" s="79">
        <f>SUM(I52:O52)</f>
        <v>237</v>
      </c>
      <c r="Q52" s="187">
        <f t="shared" si="0"/>
        <v>132</v>
      </c>
      <c r="R52" s="187">
        <f t="shared" si="1"/>
        <v>105</v>
      </c>
    </row>
    <row r="53" spans="1:18" s="4" customFormat="1" ht="22.5" customHeight="1" thickBot="1">
      <c r="A53" s="334" t="s">
        <v>75</v>
      </c>
      <c r="B53" s="335"/>
      <c r="C53" s="336"/>
      <c r="D53" s="28"/>
      <c r="E53" s="29"/>
      <c r="F53" s="125">
        <f t="shared" ref="F53:O53" si="15">SUM(F52)</f>
        <v>90</v>
      </c>
      <c r="G53" s="125">
        <f t="shared" si="15"/>
        <v>130</v>
      </c>
      <c r="H53" s="125">
        <f t="shared" si="15"/>
        <v>220</v>
      </c>
      <c r="I53" s="77">
        <f t="shared" si="15"/>
        <v>0</v>
      </c>
      <c r="J53" s="77">
        <f t="shared" si="15"/>
        <v>132</v>
      </c>
      <c r="K53" s="77">
        <f t="shared" si="15"/>
        <v>0</v>
      </c>
      <c r="L53" s="77">
        <f t="shared" si="15"/>
        <v>105</v>
      </c>
      <c r="M53" s="77">
        <f t="shared" si="15"/>
        <v>0</v>
      </c>
      <c r="N53" s="77">
        <f t="shared" si="15"/>
        <v>0</v>
      </c>
      <c r="O53" s="77">
        <f t="shared" si="15"/>
        <v>0</v>
      </c>
      <c r="P53" s="77">
        <f>P52</f>
        <v>237</v>
      </c>
      <c r="Q53" s="187"/>
      <c r="R53" s="187"/>
    </row>
    <row r="54" spans="1:18" s="4" customFormat="1" ht="22.5" customHeight="1">
      <c r="A54" s="62">
        <v>35</v>
      </c>
      <c r="B54" s="63" t="s">
        <v>85</v>
      </c>
      <c r="C54" s="62">
        <v>5220206</v>
      </c>
      <c r="D54" s="62">
        <v>6220206</v>
      </c>
      <c r="E54" s="65" t="s">
        <v>86</v>
      </c>
      <c r="F54" s="62">
        <v>150</v>
      </c>
      <c r="G54" s="62">
        <v>320</v>
      </c>
      <c r="H54" s="132">
        <f>F54+G54</f>
        <v>470</v>
      </c>
      <c r="I54" s="76"/>
      <c r="J54" s="76">
        <v>175</v>
      </c>
      <c r="K54" s="76"/>
      <c r="L54" s="76">
        <v>69</v>
      </c>
      <c r="M54" s="76"/>
      <c r="N54" s="76"/>
      <c r="O54" s="76"/>
      <c r="P54" s="80">
        <f>SUM(I54:O54)</f>
        <v>244</v>
      </c>
      <c r="Q54" s="187">
        <f t="shared" si="0"/>
        <v>175</v>
      </c>
      <c r="R54" s="187">
        <f t="shared" si="1"/>
        <v>69</v>
      </c>
    </row>
    <row r="55" spans="1:18" s="4" customFormat="1" ht="22.5" customHeight="1" thickBot="1">
      <c r="A55" s="334" t="s">
        <v>81</v>
      </c>
      <c r="B55" s="335"/>
      <c r="C55" s="336"/>
      <c r="D55" s="28"/>
      <c r="E55" s="29"/>
      <c r="F55" s="125">
        <f>SUM(F54)</f>
        <v>150</v>
      </c>
      <c r="G55" s="125">
        <f>SUM(G54)</f>
        <v>320</v>
      </c>
      <c r="H55" s="125">
        <f>SUM(H54)</f>
        <v>470</v>
      </c>
      <c r="I55" s="77">
        <f>SUM(I54)</f>
        <v>0</v>
      </c>
      <c r="J55" s="77">
        <f t="shared" ref="J55:O55" si="16">SUM(J54)</f>
        <v>175</v>
      </c>
      <c r="K55" s="77">
        <f t="shared" si="16"/>
        <v>0</v>
      </c>
      <c r="L55" s="77">
        <f t="shared" si="16"/>
        <v>69</v>
      </c>
      <c r="M55" s="77">
        <f t="shared" si="16"/>
        <v>0</v>
      </c>
      <c r="N55" s="77">
        <f t="shared" si="16"/>
        <v>0</v>
      </c>
      <c r="O55" s="77">
        <f t="shared" si="16"/>
        <v>0</v>
      </c>
      <c r="P55" s="78">
        <f>P54</f>
        <v>244</v>
      </c>
      <c r="Q55" s="187"/>
      <c r="R55" s="187"/>
    </row>
    <row r="56" spans="1:18" s="4" customFormat="1" ht="22.5" customHeight="1">
      <c r="A56" s="62">
        <v>36</v>
      </c>
      <c r="B56" s="63" t="s">
        <v>90</v>
      </c>
      <c r="C56" s="25"/>
      <c r="D56" s="62">
        <v>6540204</v>
      </c>
      <c r="E56" s="65" t="s">
        <v>91</v>
      </c>
      <c r="F56" s="62"/>
      <c r="G56" s="62">
        <v>150</v>
      </c>
      <c r="H56" s="128">
        <f>F56+G56</f>
        <v>150</v>
      </c>
      <c r="I56" s="34"/>
      <c r="J56" s="34"/>
      <c r="K56" s="34"/>
      <c r="L56" s="34">
        <v>40</v>
      </c>
      <c r="M56" s="34">
        <v>19</v>
      </c>
      <c r="N56" s="34"/>
      <c r="O56" s="34"/>
      <c r="P56" s="79">
        <f>SUM(I56:O56)</f>
        <v>59</v>
      </c>
      <c r="Q56" s="187">
        <f t="shared" si="0"/>
        <v>0</v>
      </c>
      <c r="R56" s="187">
        <f t="shared" si="1"/>
        <v>59</v>
      </c>
    </row>
    <row r="57" spans="1:18" s="4" customFormat="1" ht="22.5" customHeight="1">
      <c r="A57" s="42">
        <v>37</v>
      </c>
      <c r="B57" s="116" t="s">
        <v>113</v>
      </c>
      <c r="C57" s="25">
        <v>5540204</v>
      </c>
      <c r="D57" s="42"/>
      <c r="E57" s="118" t="s">
        <v>91</v>
      </c>
      <c r="F57" s="42">
        <v>100</v>
      </c>
      <c r="G57" s="42"/>
      <c r="H57" s="128">
        <f>F57+G57</f>
        <v>100</v>
      </c>
      <c r="I57" s="34"/>
      <c r="J57" s="34">
        <v>58</v>
      </c>
      <c r="K57" s="34"/>
      <c r="L57" s="34"/>
      <c r="M57" s="34"/>
      <c r="N57" s="34"/>
      <c r="O57" s="34"/>
      <c r="P57" s="79">
        <f>SUM(I57:O57)</f>
        <v>58</v>
      </c>
      <c r="Q57" s="187">
        <f t="shared" si="0"/>
        <v>58</v>
      </c>
      <c r="R57" s="187">
        <f t="shared" si="1"/>
        <v>0</v>
      </c>
    </row>
    <row r="58" spans="1:18" s="4" customFormat="1" ht="22.5" customHeight="1">
      <c r="A58" s="25">
        <v>38</v>
      </c>
      <c r="B58" s="26" t="s">
        <v>92</v>
      </c>
      <c r="C58" s="25">
        <v>5540205</v>
      </c>
      <c r="D58" s="25">
        <v>6540205</v>
      </c>
      <c r="E58" s="117" t="s">
        <v>91</v>
      </c>
      <c r="F58" s="25">
        <v>65</v>
      </c>
      <c r="G58" s="25">
        <v>150</v>
      </c>
      <c r="H58" s="128">
        <f>F58+G58</f>
        <v>215</v>
      </c>
      <c r="I58" s="72"/>
      <c r="J58" s="72"/>
      <c r="K58" s="72"/>
      <c r="L58" s="72"/>
      <c r="M58" s="72"/>
      <c r="N58" s="72"/>
      <c r="O58" s="72"/>
      <c r="P58" s="79">
        <f>SUM(I58:O58)</f>
        <v>0</v>
      </c>
      <c r="Q58" s="187">
        <f t="shared" si="0"/>
        <v>0</v>
      </c>
      <c r="R58" s="187">
        <f t="shared" si="1"/>
        <v>0</v>
      </c>
    </row>
    <row r="59" spans="1:18" s="4" customFormat="1" ht="22.5" customHeight="1">
      <c r="A59" s="25">
        <v>39</v>
      </c>
      <c r="B59" s="26" t="s">
        <v>93</v>
      </c>
      <c r="C59" s="25">
        <v>5540207</v>
      </c>
      <c r="D59" s="25">
        <v>6540207</v>
      </c>
      <c r="E59" s="39" t="s">
        <v>91</v>
      </c>
      <c r="F59" s="25">
        <v>45</v>
      </c>
      <c r="G59" s="25">
        <v>80</v>
      </c>
      <c r="H59" s="128">
        <f>F59+G59</f>
        <v>125</v>
      </c>
      <c r="I59" s="72"/>
      <c r="J59" s="72"/>
      <c r="K59" s="72"/>
      <c r="L59" s="72"/>
      <c r="M59" s="72"/>
      <c r="N59" s="72"/>
      <c r="O59" s="72"/>
      <c r="P59" s="79">
        <f>SUM(I59:O59)</f>
        <v>0</v>
      </c>
      <c r="Q59" s="187">
        <f t="shared" si="0"/>
        <v>0</v>
      </c>
      <c r="R59" s="187">
        <f t="shared" si="1"/>
        <v>0</v>
      </c>
    </row>
    <row r="60" spans="1:18" s="4" customFormat="1" ht="22.5" customHeight="1" thickBot="1">
      <c r="A60" s="334" t="s">
        <v>84</v>
      </c>
      <c r="B60" s="335"/>
      <c r="C60" s="336"/>
      <c r="D60" s="28"/>
      <c r="E60" s="29"/>
      <c r="F60" s="30">
        <f t="shared" ref="F60:P60" si="17">SUM(F56:F59)</f>
        <v>210</v>
      </c>
      <c r="G60" s="30">
        <f t="shared" si="17"/>
        <v>380</v>
      </c>
      <c r="H60" s="30">
        <f t="shared" si="17"/>
        <v>590</v>
      </c>
      <c r="I60" s="77">
        <f t="shared" si="17"/>
        <v>0</v>
      </c>
      <c r="J60" s="77">
        <f t="shared" si="17"/>
        <v>58</v>
      </c>
      <c r="K60" s="77">
        <f t="shared" si="17"/>
        <v>0</v>
      </c>
      <c r="L60" s="77">
        <f t="shared" si="17"/>
        <v>40</v>
      </c>
      <c r="M60" s="77">
        <f t="shared" si="17"/>
        <v>19</v>
      </c>
      <c r="N60" s="77">
        <f t="shared" si="17"/>
        <v>0</v>
      </c>
      <c r="O60" s="77">
        <f t="shared" si="17"/>
        <v>0</v>
      </c>
      <c r="P60" s="78">
        <f t="shared" si="17"/>
        <v>117</v>
      </c>
      <c r="Q60" s="187"/>
      <c r="R60" s="187"/>
    </row>
    <row r="61" spans="1:18" s="6" customFormat="1" ht="22.5" customHeight="1">
      <c r="A61" s="342" t="s">
        <v>95</v>
      </c>
      <c r="B61" s="343"/>
      <c r="C61" s="82"/>
      <c r="D61" s="119"/>
      <c r="E61" s="120"/>
      <c r="F61" s="84">
        <f>F60+F55+F53+F51+F48+F42+F36+F30+F28+F26+F23+F21+F19+F17+F12</f>
        <v>2745</v>
      </c>
      <c r="G61" s="84">
        <f>G60+G55+G53+G51+G48+G42+G36+G30+G28+G26+G23+G21+G19+G17+G12</f>
        <v>4950</v>
      </c>
      <c r="H61" s="137">
        <f>H60+H55+H53+H51+H48+H42+H36+H30+H28+H26+H23+H21+H19+H17+H12</f>
        <v>7695</v>
      </c>
      <c r="I61" s="91">
        <f>I12+I17+I19+I21+I23+I26+I28+I30+I36+I42+I48+I51+I53+I55+I60</f>
        <v>178</v>
      </c>
      <c r="J61" s="91">
        <f t="shared" ref="J61:O61" si="18">J12+J17+J19+J21+J23+J26+J28+J30+J36+J42+J48+J51+J53+J55+J60</f>
        <v>2024</v>
      </c>
      <c r="K61" s="91">
        <f t="shared" si="18"/>
        <v>110</v>
      </c>
      <c r="L61" s="91">
        <f>L12+L17+L19+L21+L23+L26+L28+L30+L36+L42+L48+L51+L53+L55+L60</f>
        <v>2543</v>
      </c>
      <c r="M61" s="91">
        <f t="shared" si="18"/>
        <v>411</v>
      </c>
      <c r="N61" s="91">
        <f t="shared" si="18"/>
        <v>93</v>
      </c>
      <c r="O61" s="91">
        <f t="shared" si="18"/>
        <v>18</v>
      </c>
      <c r="P61" s="136">
        <f>P12+P17+P19+P21+P23+P26+P28+P30+P36+P42+P48+P51+P53+P55+P60</f>
        <v>5377</v>
      </c>
      <c r="Q61" s="187">
        <f t="shared" si="0"/>
        <v>2312</v>
      </c>
      <c r="R61" s="187">
        <f t="shared" si="1"/>
        <v>3065</v>
      </c>
    </row>
    <row r="62" spans="1:18" s="7" customFormat="1" ht="39.950000000000003" customHeight="1">
      <c r="B62" s="85"/>
      <c r="E62" s="86"/>
      <c r="F62" s="138" t="s">
        <v>126</v>
      </c>
      <c r="G62" s="138" t="s">
        <v>127</v>
      </c>
      <c r="H62" s="138" t="s">
        <v>125</v>
      </c>
      <c r="I62" s="355" t="s">
        <v>178</v>
      </c>
      <c r="J62" s="355"/>
      <c r="K62" s="355"/>
      <c r="L62" s="355" t="s">
        <v>179</v>
      </c>
      <c r="M62" s="355"/>
      <c r="N62" s="355"/>
      <c r="O62" s="355"/>
      <c r="P62" s="165">
        <f>2312+3065</f>
        <v>5377</v>
      </c>
      <c r="Q62" s="338">
        <f>Q61+R61</f>
        <v>5377</v>
      </c>
      <c r="R62" s="339"/>
    </row>
    <row r="63" spans="1:18" s="112" customFormat="1" ht="20.25" customHeight="1">
      <c r="A63" s="370" t="s">
        <v>192</v>
      </c>
      <c r="B63" s="370"/>
      <c r="C63" s="370"/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70"/>
    </row>
    <row r="64" spans="1:18" s="112" customFormat="1" ht="20.25" customHeight="1">
      <c r="A64" s="370" t="s">
        <v>193</v>
      </c>
      <c r="B64" s="370"/>
      <c r="C64" s="370"/>
      <c r="D64" s="370"/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370"/>
      <c r="P64" s="370"/>
    </row>
    <row r="65" spans="1:18" ht="20.25" customHeight="1">
      <c r="A65" s="370" t="s">
        <v>194</v>
      </c>
      <c r="B65" s="370"/>
      <c r="C65" s="370"/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70"/>
    </row>
    <row r="66" spans="1:18" ht="20.25" customHeight="1">
      <c r="A66" s="370" t="s">
        <v>195</v>
      </c>
      <c r="B66" s="370"/>
      <c r="C66" s="370"/>
      <c r="D66" s="370"/>
      <c r="E66" s="370"/>
      <c r="F66" s="370"/>
      <c r="G66" s="370"/>
      <c r="H66" s="370"/>
      <c r="I66" s="370"/>
      <c r="J66" s="370"/>
      <c r="K66" s="370"/>
      <c r="L66" s="370"/>
      <c r="M66" s="370"/>
      <c r="N66" s="370"/>
      <c r="O66" s="370"/>
      <c r="P66" s="370"/>
    </row>
    <row r="67" spans="1:18" s="14" customFormat="1" ht="33.75" customHeight="1">
      <c r="A67" s="371" t="s">
        <v>197</v>
      </c>
      <c r="B67" s="370"/>
      <c r="C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11"/>
      <c r="R67" s="11"/>
    </row>
    <row r="68" spans="1:18" ht="19.5" customHeight="1">
      <c r="A68" s="370" t="s">
        <v>196</v>
      </c>
      <c r="B68" s="370"/>
      <c r="C68" s="370"/>
      <c r="D68" s="370"/>
      <c r="E68" s="370"/>
      <c r="F68" s="370"/>
      <c r="G68" s="370"/>
      <c r="H68" s="370"/>
      <c r="I68" s="370"/>
      <c r="J68" s="370"/>
      <c r="K68" s="370"/>
      <c r="L68" s="370"/>
      <c r="M68" s="370"/>
      <c r="N68" s="370"/>
      <c r="O68" s="370"/>
      <c r="P68" s="370"/>
    </row>
    <row r="69" spans="1:18" ht="19.5" customHeight="1">
      <c r="A69" s="370" t="s">
        <v>198</v>
      </c>
      <c r="B69" s="370"/>
      <c r="C69" s="370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0"/>
      <c r="P69" s="370"/>
    </row>
    <row r="70" spans="1:18" ht="2.25" customHeight="1"/>
    <row r="71" spans="1:18" ht="18.75">
      <c r="A71" s="173"/>
      <c r="B71" s="174"/>
      <c r="C71" s="1"/>
      <c r="D71" s="1"/>
      <c r="E71" s="364" t="s">
        <v>184</v>
      </c>
      <c r="F71" s="364"/>
      <c r="G71" s="364"/>
      <c r="H71" s="364"/>
      <c r="I71" s="364"/>
      <c r="J71" s="364"/>
      <c r="K71" s="364"/>
      <c r="L71" s="364"/>
      <c r="M71" s="364"/>
      <c r="N71" s="364"/>
      <c r="O71" s="364"/>
      <c r="P71" s="364"/>
    </row>
    <row r="72" spans="1:18" ht="18.75">
      <c r="A72" s="361" t="s">
        <v>182</v>
      </c>
      <c r="B72" s="361"/>
      <c r="C72" s="361"/>
      <c r="D72" s="361"/>
      <c r="E72" s="351" t="s">
        <v>183</v>
      </c>
      <c r="F72" s="351"/>
      <c r="G72" s="351"/>
      <c r="H72" s="351"/>
      <c r="I72" s="351"/>
      <c r="J72" s="351"/>
      <c r="K72" s="351"/>
      <c r="L72" s="351"/>
      <c r="M72" s="351"/>
      <c r="N72" s="351"/>
      <c r="O72" s="351"/>
      <c r="P72" s="351"/>
    </row>
    <row r="73" spans="1:18" ht="18.75">
      <c r="A73" s="173"/>
      <c r="B73" s="174"/>
      <c r="C73" s="1"/>
      <c r="D73" s="1"/>
      <c r="E73" s="175"/>
      <c r="F73" s="173"/>
      <c r="G73" s="173"/>
      <c r="H73" s="173"/>
      <c r="I73" s="176"/>
      <c r="J73" s="176"/>
      <c r="K73" s="176"/>
      <c r="L73" s="176"/>
      <c r="M73" s="176"/>
      <c r="N73" s="176"/>
      <c r="O73" s="176"/>
      <c r="P73" s="1"/>
    </row>
    <row r="74" spans="1:18" ht="35.25" customHeight="1">
      <c r="A74" s="173"/>
      <c r="B74" s="174"/>
      <c r="C74" s="1"/>
      <c r="D74" s="1"/>
      <c r="E74" s="175"/>
      <c r="F74" s="173"/>
      <c r="G74" s="173"/>
      <c r="H74" s="173"/>
      <c r="I74" s="176"/>
      <c r="J74" s="176"/>
      <c r="K74" s="176"/>
      <c r="L74" s="176"/>
      <c r="M74" s="176"/>
      <c r="N74" s="176"/>
      <c r="O74" s="176"/>
      <c r="P74" s="1"/>
    </row>
    <row r="75" spans="1:18" ht="18.75">
      <c r="A75" s="173"/>
      <c r="B75" s="174"/>
      <c r="C75" s="1"/>
      <c r="D75" s="1"/>
      <c r="E75" s="175"/>
      <c r="F75" s="173"/>
      <c r="G75" s="173"/>
      <c r="H75" s="173"/>
      <c r="I75" s="176"/>
      <c r="J75" s="176"/>
      <c r="K75" s="176"/>
      <c r="L75" s="176"/>
      <c r="M75" s="176"/>
      <c r="N75" s="176"/>
      <c r="O75" s="176"/>
      <c r="P75" s="1"/>
    </row>
    <row r="76" spans="1:18" ht="18.75">
      <c r="A76" s="361" t="s">
        <v>185</v>
      </c>
      <c r="B76" s="361"/>
      <c r="C76" s="361"/>
      <c r="D76" s="361"/>
      <c r="E76" s="351" t="s">
        <v>186</v>
      </c>
      <c r="F76" s="351"/>
      <c r="G76" s="351"/>
      <c r="H76" s="351"/>
      <c r="I76" s="351"/>
      <c r="J76" s="351"/>
      <c r="K76" s="351"/>
      <c r="L76" s="351"/>
      <c r="M76" s="351"/>
      <c r="N76" s="351"/>
      <c r="O76" s="351"/>
      <c r="P76" s="351"/>
    </row>
  </sheetData>
  <mergeCells count="44">
    <mergeCell ref="A4:P4"/>
    <mergeCell ref="A1:C1"/>
    <mergeCell ref="A2:C2"/>
    <mergeCell ref="A3:C3"/>
    <mergeCell ref="A36:C36"/>
    <mergeCell ref="I5:P5"/>
    <mergeCell ref="A12:C12"/>
    <mergeCell ref="A17:C17"/>
    <mergeCell ref="A19:C19"/>
    <mergeCell ref="A5:A6"/>
    <mergeCell ref="B5:B6"/>
    <mergeCell ref="C5:D5"/>
    <mergeCell ref="E5:E6"/>
    <mergeCell ref="F5:G5"/>
    <mergeCell ref="H5:H6"/>
    <mergeCell ref="A21:C21"/>
    <mergeCell ref="A48:C48"/>
    <mergeCell ref="A51:C51"/>
    <mergeCell ref="A53:C53"/>
    <mergeCell ref="A55:C55"/>
    <mergeCell ref="A60:C60"/>
    <mergeCell ref="G1:P1"/>
    <mergeCell ref="G2:P2"/>
    <mergeCell ref="A66:P66"/>
    <mergeCell ref="A67:P67"/>
    <mergeCell ref="A68:P68"/>
    <mergeCell ref="A63:P63"/>
    <mergeCell ref="A64:P64"/>
    <mergeCell ref="A65:P65"/>
    <mergeCell ref="I62:K62"/>
    <mergeCell ref="L62:O62"/>
    <mergeCell ref="A23:C23"/>
    <mergeCell ref="A26:C26"/>
    <mergeCell ref="A28:C28"/>
    <mergeCell ref="A30:C30"/>
    <mergeCell ref="A61:B61"/>
    <mergeCell ref="A42:C42"/>
    <mergeCell ref="Q62:R62"/>
    <mergeCell ref="A72:D72"/>
    <mergeCell ref="E72:P72"/>
    <mergeCell ref="A76:D76"/>
    <mergeCell ref="E76:P76"/>
    <mergeCell ref="A69:P69"/>
    <mergeCell ref="E71:P71"/>
  </mergeCells>
  <printOptions horizontalCentered="1"/>
  <pageMargins left="0.1" right="0.1" top="0.4" bottom="0.2" header="0.31496062992126" footer="0.31496062992126"/>
  <pageSetup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94"/>
  <sheetViews>
    <sheetView topLeftCell="A58" zoomScale="70" zoomScaleNormal="70" workbookViewId="0">
      <selection activeCell="A33" sqref="A33:XFD33"/>
    </sheetView>
  </sheetViews>
  <sheetFormatPr defaultColWidth="9" defaultRowHeight="15.75"/>
  <cols>
    <col min="1" max="1" width="4.625" style="109" customWidth="1"/>
    <col min="2" max="2" width="45.75" style="10" customWidth="1"/>
    <col min="3" max="4" width="9.25" style="11" customWidth="1"/>
    <col min="5" max="5" width="46" style="12" hidden="1" customWidth="1"/>
    <col min="6" max="7" width="7.5" style="13" customWidth="1"/>
    <col min="8" max="8" width="9.25" style="13" customWidth="1"/>
    <col min="9" max="9" width="4.375" style="14" customWidth="1"/>
    <col min="10" max="11" width="6.5" style="14" customWidth="1"/>
    <col min="12" max="12" width="4.375" style="14" customWidth="1"/>
    <col min="13" max="13" width="6.5" style="14" customWidth="1"/>
    <col min="14" max="15" width="4.875" style="14" customWidth="1"/>
    <col min="16" max="16" width="4.25" style="14" customWidth="1"/>
    <col min="17" max="17" width="5.375" style="14" customWidth="1"/>
    <col min="18" max="18" width="7.375" style="11" customWidth="1"/>
    <col min="19" max="19" width="9" style="11" customWidth="1"/>
    <col min="20" max="16384" width="9" style="11"/>
  </cols>
  <sheetData>
    <row r="1" spans="1:20">
      <c r="A1" s="330" t="s">
        <v>191</v>
      </c>
      <c r="B1" s="330"/>
      <c r="C1" s="330"/>
      <c r="D1" s="330"/>
      <c r="F1" s="169"/>
      <c r="G1" s="331" t="s">
        <v>1</v>
      </c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</row>
    <row r="2" spans="1:20" ht="16.5">
      <c r="A2" s="332" t="s">
        <v>190</v>
      </c>
      <c r="B2" s="332"/>
      <c r="C2" s="332"/>
      <c r="D2" s="332"/>
      <c r="F2" s="170"/>
      <c r="G2" s="333" t="s">
        <v>3</v>
      </c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</row>
    <row r="3" spans="1:20" ht="16.5" customHeight="1">
      <c r="A3" s="332" t="s">
        <v>210</v>
      </c>
      <c r="B3" s="332"/>
      <c r="C3" s="332"/>
      <c r="F3" s="14"/>
      <c r="G3" s="17"/>
      <c r="H3" s="14"/>
    </row>
    <row r="4" spans="1:20" ht="30.75" customHeight="1">
      <c r="A4" s="351" t="s">
        <v>211</v>
      </c>
      <c r="B4" s="351"/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</row>
    <row r="5" spans="1:20" s="1" customFormat="1" ht="60.75" customHeight="1">
      <c r="A5" s="344" t="s">
        <v>6</v>
      </c>
      <c r="B5" s="345" t="s">
        <v>7</v>
      </c>
      <c r="C5" s="352" t="s">
        <v>8</v>
      </c>
      <c r="D5" s="352"/>
      <c r="E5" s="344" t="s">
        <v>9</v>
      </c>
      <c r="F5" s="377" t="s">
        <v>118</v>
      </c>
      <c r="G5" s="378"/>
      <c r="H5" s="379" t="s">
        <v>119</v>
      </c>
      <c r="I5" s="357" t="s">
        <v>101</v>
      </c>
      <c r="J5" s="357"/>
      <c r="K5" s="357"/>
      <c r="L5" s="357"/>
      <c r="M5" s="357"/>
      <c r="N5" s="357"/>
      <c r="O5" s="357"/>
      <c r="P5" s="357"/>
      <c r="Q5" s="357"/>
      <c r="R5" s="357"/>
    </row>
    <row r="6" spans="1:20" s="2" customFormat="1" ht="40.5" customHeight="1">
      <c r="A6" s="344"/>
      <c r="B6" s="345"/>
      <c r="C6" s="166" t="s">
        <v>12</v>
      </c>
      <c r="D6" s="166" t="s">
        <v>13</v>
      </c>
      <c r="E6" s="344"/>
      <c r="F6" s="110" t="s">
        <v>12</v>
      </c>
      <c r="G6" s="110" t="s">
        <v>13</v>
      </c>
      <c r="H6" s="380"/>
      <c r="I6" s="71" t="s">
        <v>102</v>
      </c>
      <c r="J6" s="71" t="s">
        <v>103</v>
      </c>
      <c r="K6" s="71" t="s">
        <v>104</v>
      </c>
      <c r="L6" s="71" t="s">
        <v>105</v>
      </c>
      <c r="M6" s="71" t="s">
        <v>106</v>
      </c>
      <c r="N6" s="71" t="s">
        <v>107</v>
      </c>
      <c r="O6" s="71" t="s">
        <v>108</v>
      </c>
      <c r="P6" s="71" t="s">
        <v>109</v>
      </c>
      <c r="Q6" s="71" t="s">
        <v>110</v>
      </c>
      <c r="R6" s="71" t="s">
        <v>99</v>
      </c>
      <c r="S6" s="184" t="s">
        <v>170</v>
      </c>
      <c r="T6" s="184" t="s">
        <v>171</v>
      </c>
    </row>
    <row r="7" spans="1:20" s="3" customFormat="1" ht="25.5" customHeight="1">
      <c r="A7" s="20">
        <v>1</v>
      </c>
      <c r="B7" s="21" t="s">
        <v>14</v>
      </c>
      <c r="C7" s="22">
        <v>5510201</v>
      </c>
      <c r="D7" s="22">
        <v>6510201</v>
      </c>
      <c r="E7" s="23" t="s">
        <v>14</v>
      </c>
      <c r="F7" s="22">
        <v>90</v>
      </c>
      <c r="G7" s="22">
        <v>280</v>
      </c>
      <c r="H7" s="24">
        <f>F7+G7</f>
        <v>370</v>
      </c>
      <c r="I7" s="72"/>
      <c r="J7" s="72"/>
      <c r="K7" s="72">
        <v>113</v>
      </c>
      <c r="L7" s="72"/>
      <c r="M7" s="72">
        <v>294</v>
      </c>
      <c r="N7" s="72">
        <v>52</v>
      </c>
      <c r="O7" s="72">
        <v>42</v>
      </c>
      <c r="P7" s="72"/>
      <c r="Q7" s="72"/>
      <c r="R7" s="73">
        <f>SUM(I7:Q7)</f>
        <v>501</v>
      </c>
      <c r="S7" s="187">
        <f>I7+K7+L7</f>
        <v>113</v>
      </c>
      <c r="T7" s="187">
        <f>SUM(M7:Q7)</f>
        <v>388</v>
      </c>
    </row>
    <row r="8" spans="1:20" s="4" customFormat="1" ht="25.5" customHeight="1">
      <c r="A8" s="25">
        <v>2</v>
      </c>
      <c r="B8" s="26" t="s">
        <v>15</v>
      </c>
      <c r="C8" s="22">
        <v>5510211</v>
      </c>
      <c r="D8" s="22">
        <v>6510211</v>
      </c>
      <c r="E8" s="23" t="s">
        <v>14</v>
      </c>
      <c r="F8" s="22">
        <v>65</v>
      </c>
      <c r="G8" s="22">
        <v>150</v>
      </c>
      <c r="H8" s="24">
        <f>F8+G8</f>
        <v>215</v>
      </c>
      <c r="I8" s="72"/>
      <c r="J8" s="72"/>
      <c r="K8" s="72">
        <v>27</v>
      </c>
      <c r="L8" s="72"/>
      <c r="M8" s="72">
        <v>120</v>
      </c>
      <c r="N8" s="72">
        <v>34</v>
      </c>
      <c r="O8" s="72"/>
      <c r="P8" s="72"/>
      <c r="Q8" s="72"/>
      <c r="R8" s="73">
        <f>SUM(I8:Q8)</f>
        <v>181</v>
      </c>
      <c r="S8" s="187">
        <f t="shared" ref="S8:S71" si="0">I8+K8+L8</f>
        <v>27</v>
      </c>
      <c r="T8" s="187">
        <f>SUM(M8:Q8)</f>
        <v>154</v>
      </c>
    </row>
    <row r="9" spans="1:20" s="4" customFormat="1" ht="25.5" customHeight="1">
      <c r="A9" s="20">
        <v>3</v>
      </c>
      <c r="B9" s="21" t="s">
        <v>16</v>
      </c>
      <c r="C9" s="27"/>
      <c r="D9" s="22">
        <v>6510212</v>
      </c>
      <c r="E9" s="23" t="s">
        <v>14</v>
      </c>
      <c r="F9" s="22"/>
      <c r="G9" s="22">
        <v>140</v>
      </c>
      <c r="H9" s="24">
        <f>F9+G9</f>
        <v>140</v>
      </c>
      <c r="I9" s="72"/>
      <c r="J9" s="72"/>
      <c r="K9" s="72"/>
      <c r="L9" s="72"/>
      <c r="M9" s="72">
        <v>148</v>
      </c>
      <c r="N9" s="72"/>
      <c r="O9" s="72">
        <v>21</v>
      </c>
      <c r="P9" s="72"/>
      <c r="Q9" s="72"/>
      <c r="R9" s="73">
        <f>SUM(I9:Q9)</f>
        <v>169</v>
      </c>
      <c r="S9" s="187">
        <f t="shared" si="0"/>
        <v>0</v>
      </c>
      <c r="T9" s="187">
        <f>SUM(M9:Q9)</f>
        <v>169</v>
      </c>
    </row>
    <row r="10" spans="1:20" s="4" customFormat="1" ht="25.5" customHeight="1">
      <c r="A10" s="25">
        <v>4</v>
      </c>
      <c r="B10" s="121" t="s">
        <v>115</v>
      </c>
      <c r="C10" s="27">
        <v>5510212</v>
      </c>
      <c r="D10" s="25"/>
      <c r="E10" s="23" t="s">
        <v>14</v>
      </c>
      <c r="F10" s="25">
        <v>100</v>
      </c>
      <c r="G10" s="25"/>
      <c r="H10" s="24">
        <f>F10+G10</f>
        <v>100</v>
      </c>
      <c r="I10" s="38"/>
      <c r="J10" s="38"/>
      <c r="K10" s="38"/>
      <c r="L10" s="38"/>
      <c r="M10" s="38"/>
      <c r="N10" s="38"/>
      <c r="O10" s="38"/>
      <c r="P10" s="38"/>
      <c r="Q10" s="38"/>
      <c r="R10" s="123"/>
      <c r="S10" s="187">
        <f t="shared" si="0"/>
        <v>0</v>
      </c>
      <c r="T10" s="187">
        <f>SUM(M10:Q10)</f>
        <v>0</v>
      </c>
    </row>
    <row r="11" spans="1:20" s="5" customFormat="1" ht="25.5" customHeight="1">
      <c r="A11" s="20">
        <v>5</v>
      </c>
      <c r="B11" s="21" t="s">
        <v>17</v>
      </c>
      <c r="C11" s="22">
        <v>5510216</v>
      </c>
      <c r="D11" s="22">
        <v>6510216</v>
      </c>
      <c r="E11" s="23" t="s">
        <v>14</v>
      </c>
      <c r="F11" s="22">
        <v>205</v>
      </c>
      <c r="G11" s="22">
        <v>520</v>
      </c>
      <c r="H11" s="24">
        <f>F11+G11</f>
        <v>725</v>
      </c>
      <c r="I11" s="72"/>
      <c r="J11" s="72">
        <v>99</v>
      </c>
      <c r="K11" s="72">
        <v>291</v>
      </c>
      <c r="L11" s="72"/>
      <c r="M11" s="72">
        <v>817</v>
      </c>
      <c r="N11" s="72">
        <v>158</v>
      </c>
      <c r="O11" s="72">
        <v>120</v>
      </c>
      <c r="P11" s="72">
        <v>30</v>
      </c>
      <c r="Q11" s="72">
        <v>127</v>
      </c>
      <c r="R11" s="73">
        <f>SUM(I11:Q11)</f>
        <v>1642</v>
      </c>
      <c r="S11" s="187">
        <f t="shared" si="0"/>
        <v>291</v>
      </c>
      <c r="T11" s="187">
        <f>SUM(M11:Q11)</f>
        <v>1252</v>
      </c>
    </row>
    <row r="12" spans="1:20" s="4" customFormat="1" ht="25.5" customHeight="1" thickBot="1">
      <c r="A12" s="334" t="s">
        <v>18</v>
      </c>
      <c r="B12" s="335"/>
      <c r="C12" s="336"/>
      <c r="D12" s="28"/>
      <c r="E12" s="29"/>
      <c r="F12" s="30">
        <f t="shared" ref="F12:R12" si="1">SUM(F7:F11)</f>
        <v>460</v>
      </c>
      <c r="G12" s="30">
        <f t="shared" si="1"/>
        <v>1090</v>
      </c>
      <c r="H12" s="31">
        <f t="shared" si="1"/>
        <v>1550</v>
      </c>
      <c r="I12" s="74">
        <f t="shared" si="1"/>
        <v>0</v>
      </c>
      <c r="J12" s="74">
        <f t="shared" si="1"/>
        <v>99</v>
      </c>
      <c r="K12" s="74">
        <f t="shared" si="1"/>
        <v>431</v>
      </c>
      <c r="L12" s="74">
        <f t="shared" si="1"/>
        <v>0</v>
      </c>
      <c r="M12" s="74">
        <f t="shared" si="1"/>
        <v>1379</v>
      </c>
      <c r="N12" s="74">
        <f t="shared" si="1"/>
        <v>244</v>
      </c>
      <c r="O12" s="74">
        <f t="shared" si="1"/>
        <v>183</v>
      </c>
      <c r="P12" s="74">
        <f t="shared" si="1"/>
        <v>30</v>
      </c>
      <c r="Q12" s="74">
        <f t="shared" si="1"/>
        <v>127</v>
      </c>
      <c r="R12" s="75">
        <f t="shared" si="1"/>
        <v>2493</v>
      </c>
      <c r="S12" s="187"/>
      <c r="T12" s="187"/>
    </row>
    <row r="13" spans="1:20" s="4" customFormat="1" ht="25.5" customHeight="1">
      <c r="A13" s="32">
        <v>6</v>
      </c>
      <c r="B13" s="33" t="s">
        <v>19</v>
      </c>
      <c r="C13" s="34">
        <v>5510303</v>
      </c>
      <c r="D13" s="34">
        <v>6510303</v>
      </c>
      <c r="E13" s="35" t="s">
        <v>20</v>
      </c>
      <c r="F13" s="36">
        <v>85</v>
      </c>
      <c r="G13" s="36">
        <v>190</v>
      </c>
      <c r="H13" s="37">
        <f>F13+G13</f>
        <v>275</v>
      </c>
      <c r="I13" s="76"/>
      <c r="J13" s="76"/>
      <c r="K13" s="76">
        <v>54</v>
      </c>
      <c r="L13" s="76"/>
      <c r="M13" s="76">
        <v>125</v>
      </c>
      <c r="N13" s="76">
        <v>47</v>
      </c>
      <c r="O13" s="76">
        <v>20</v>
      </c>
      <c r="P13" s="76"/>
      <c r="Q13" s="76"/>
      <c r="R13" s="76">
        <f>SUM(I13:Q13)</f>
        <v>246</v>
      </c>
      <c r="S13" s="187">
        <f t="shared" si="0"/>
        <v>54</v>
      </c>
      <c r="T13" s="187">
        <f t="shared" ref="T13:T74" si="2">SUM(M13:Q13)</f>
        <v>192</v>
      </c>
    </row>
    <row r="14" spans="1:20" s="4" customFormat="1" ht="25.5" customHeight="1">
      <c r="A14" s="25">
        <v>7</v>
      </c>
      <c r="B14" s="26" t="s">
        <v>21</v>
      </c>
      <c r="C14" s="38"/>
      <c r="D14" s="38">
        <v>6510305</v>
      </c>
      <c r="E14" s="39" t="s">
        <v>20</v>
      </c>
      <c r="F14" s="22"/>
      <c r="G14" s="22">
        <v>120</v>
      </c>
      <c r="H14" s="40">
        <f>F14+G14</f>
        <v>120</v>
      </c>
      <c r="I14" s="72"/>
      <c r="J14" s="72"/>
      <c r="K14" s="72">
        <v>40</v>
      </c>
      <c r="L14" s="72"/>
      <c r="M14" s="72">
        <v>91</v>
      </c>
      <c r="N14" s="72"/>
      <c r="O14" s="72"/>
      <c r="P14" s="72"/>
      <c r="Q14" s="72"/>
      <c r="R14" s="72">
        <f>SUM(I14:Q14)</f>
        <v>131</v>
      </c>
      <c r="S14" s="187"/>
      <c r="T14" s="187">
        <f t="shared" si="2"/>
        <v>91</v>
      </c>
    </row>
    <row r="15" spans="1:20" s="4" customFormat="1" ht="25.5" customHeight="1">
      <c r="A15" s="25">
        <v>8</v>
      </c>
      <c r="B15" s="26" t="s">
        <v>22</v>
      </c>
      <c r="C15" s="38">
        <v>5510305</v>
      </c>
      <c r="D15" s="38"/>
      <c r="E15" s="39" t="s">
        <v>20</v>
      </c>
      <c r="F15" s="22">
        <v>70</v>
      </c>
      <c r="G15" s="22"/>
      <c r="H15" s="40">
        <f>F15+G15</f>
        <v>70</v>
      </c>
      <c r="I15" s="72"/>
      <c r="J15" s="72"/>
      <c r="K15" s="72"/>
      <c r="L15" s="72"/>
      <c r="M15" s="72"/>
      <c r="N15" s="72"/>
      <c r="O15" s="72"/>
      <c r="P15" s="72"/>
      <c r="Q15" s="72"/>
      <c r="R15" s="72">
        <f>SUM(I15:Q15)</f>
        <v>0</v>
      </c>
      <c r="S15" s="187">
        <v>40</v>
      </c>
      <c r="T15" s="187">
        <f t="shared" si="2"/>
        <v>0</v>
      </c>
    </row>
    <row r="16" spans="1:20" s="4" customFormat="1" ht="25.5" customHeight="1">
      <c r="A16" s="25">
        <v>9</v>
      </c>
      <c r="B16" s="26" t="s">
        <v>23</v>
      </c>
      <c r="C16" s="41"/>
      <c r="D16" s="25">
        <v>6510312</v>
      </c>
      <c r="E16" s="39" t="s">
        <v>20</v>
      </c>
      <c r="F16" s="22"/>
      <c r="G16" s="22">
        <v>115</v>
      </c>
      <c r="H16" s="40">
        <f>F16+G16</f>
        <v>115</v>
      </c>
      <c r="I16" s="72"/>
      <c r="J16" s="72"/>
      <c r="K16" s="72"/>
      <c r="L16" s="72"/>
      <c r="M16" s="72"/>
      <c r="N16" s="72"/>
      <c r="O16" s="72"/>
      <c r="P16" s="72"/>
      <c r="Q16" s="72"/>
      <c r="R16" s="72">
        <f>SUM(I16:Q16)</f>
        <v>0</v>
      </c>
      <c r="S16" s="187">
        <f t="shared" si="0"/>
        <v>0</v>
      </c>
      <c r="T16" s="187">
        <f t="shared" si="2"/>
        <v>0</v>
      </c>
    </row>
    <row r="17" spans="1:20" s="4" customFormat="1" ht="25.5" customHeight="1">
      <c r="A17" s="25">
        <v>10</v>
      </c>
      <c r="B17" s="121" t="s">
        <v>114</v>
      </c>
      <c r="C17" s="41">
        <v>5510312</v>
      </c>
      <c r="D17" s="25"/>
      <c r="E17" s="39" t="s">
        <v>20</v>
      </c>
      <c r="F17" s="22">
        <v>85</v>
      </c>
      <c r="G17" s="22"/>
      <c r="H17" s="40">
        <f>F17+G17</f>
        <v>85</v>
      </c>
      <c r="I17" s="72"/>
      <c r="J17" s="72"/>
      <c r="K17" s="72"/>
      <c r="L17" s="72"/>
      <c r="M17" s="72"/>
      <c r="N17" s="72"/>
      <c r="O17" s="72"/>
      <c r="P17" s="72"/>
      <c r="Q17" s="72"/>
      <c r="R17" s="72">
        <f>SUM(I17:Q17)</f>
        <v>0</v>
      </c>
      <c r="S17" s="187">
        <f t="shared" si="0"/>
        <v>0</v>
      </c>
      <c r="T17" s="187">
        <f t="shared" si="2"/>
        <v>0</v>
      </c>
    </row>
    <row r="18" spans="1:20" s="4" customFormat="1" ht="25.5" customHeight="1" thickBot="1">
      <c r="A18" s="334" t="s">
        <v>24</v>
      </c>
      <c r="B18" s="335"/>
      <c r="C18" s="336"/>
      <c r="D18" s="28"/>
      <c r="E18" s="29"/>
      <c r="F18" s="30">
        <f t="shared" ref="F18:R18" si="3">SUM(F13:F17)</f>
        <v>240</v>
      </c>
      <c r="G18" s="30">
        <f t="shared" si="3"/>
        <v>425</v>
      </c>
      <c r="H18" s="30">
        <f t="shared" si="3"/>
        <v>665</v>
      </c>
      <c r="I18" s="77">
        <f t="shared" si="3"/>
        <v>0</v>
      </c>
      <c r="J18" s="77">
        <f t="shared" si="3"/>
        <v>0</v>
      </c>
      <c r="K18" s="77">
        <f t="shared" si="3"/>
        <v>94</v>
      </c>
      <c r="L18" s="77">
        <f t="shared" si="3"/>
        <v>0</v>
      </c>
      <c r="M18" s="77">
        <f t="shared" si="3"/>
        <v>216</v>
      </c>
      <c r="N18" s="77">
        <f t="shared" si="3"/>
        <v>47</v>
      </c>
      <c r="O18" s="77">
        <f t="shared" si="3"/>
        <v>20</v>
      </c>
      <c r="P18" s="77">
        <f t="shared" si="3"/>
        <v>0</v>
      </c>
      <c r="Q18" s="77">
        <f t="shared" si="3"/>
        <v>0</v>
      </c>
      <c r="R18" s="78">
        <f t="shared" si="3"/>
        <v>377</v>
      </c>
      <c r="S18" s="187"/>
      <c r="T18" s="187"/>
    </row>
    <row r="19" spans="1:20" s="4" customFormat="1" ht="25.5" customHeight="1">
      <c r="A19" s="42">
        <v>11</v>
      </c>
      <c r="B19" s="43" t="s">
        <v>25</v>
      </c>
      <c r="C19" s="44">
        <v>5810104</v>
      </c>
      <c r="D19" s="44">
        <v>6810104</v>
      </c>
      <c r="E19" s="45" t="s">
        <v>26</v>
      </c>
      <c r="F19" s="36">
        <v>50</v>
      </c>
      <c r="G19" s="36">
        <v>50</v>
      </c>
      <c r="H19" s="40">
        <f t="shared" ref="H19:H25" si="4">F19+G19</f>
        <v>100</v>
      </c>
      <c r="I19" s="34"/>
      <c r="J19" s="34"/>
      <c r="K19" s="34">
        <v>28</v>
      </c>
      <c r="L19" s="34"/>
      <c r="M19" s="34"/>
      <c r="N19" s="34"/>
      <c r="O19" s="34"/>
      <c r="P19" s="34"/>
      <c r="Q19" s="34"/>
      <c r="R19" s="79">
        <f>SUM(I19:Q19)</f>
        <v>28</v>
      </c>
      <c r="S19" s="187">
        <f t="shared" si="0"/>
        <v>28</v>
      </c>
      <c r="T19" s="187">
        <f t="shared" si="2"/>
        <v>0</v>
      </c>
    </row>
    <row r="20" spans="1:20" s="4" customFormat="1" ht="25.5" customHeight="1">
      <c r="A20" s="41">
        <v>12</v>
      </c>
      <c r="B20" s="46" t="s">
        <v>27</v>
      </c>
      <c r="C20" s="47">
        <v>5810105</v>
      </c>
      <c r="D20" s="47">
        <v>6810105</v>
      </c>
      <c r="E20" s="48" t="s">
        <v>26</v>
      </c>
      <c r="F20" s="27">
        <v>50</v>
      </c>
      <c r="G20" s="27">
        <v>50</v>
      </c>
      <c r="H20" s="49">
        <f t="shared" si="4"/>
        <v>100</v>
      </c>
      <c r="I20" s="72"/>
      <c r="J20" s="72"/>
      <c r="K20" s="72">
        <v>60</v>
      </c>
      <c r="L20" s="72"/>
      <c r="M20" s="72"/>
      <c r="N20" s="72"/>
      <c r="O20" s="72"/>
      <c r="P20" s="72"/>
      <c r="Q20" s="72"/>
      <c r="R20" s="79">
        <f>SUM(I20:Q20)</f>
        <v>60</v>
      </c>
      <c r="S20" s="187">
        <f t="shared" si="0"/>
        <v>60</v>
      </c>
      <c r="T20" s="187">
        <f t="shared" si="2"/>
        <v>0</v>
      </c>
    </row>
    <row r="21" spans="1:20" s="4" customFormat="1" ht="25.5" customHeight="1" thickBot="1">
      <c r="A21" s="334" t="s">
        <v>28</v>
      </c>
      <c r="B21" s="335"/>
      <c r="C21" s="336"/>
      <c r="D21" s="28"/>
      <c r="E21" s="29"/>
      <c r="F21" s="30">
        <f t="shared" ref="F21:R21" si="5">SUM(F19:F20)</f>
        <v>100</v>
      </c>
      <c r="G21" s="30">
        <f t="shared" si="5"/>
        <v>100</v>
      </c>
      <c r="H21" s="30">
        <f t="shared" si="5"/>
        <v>200</v>
      </c>
      <c r="I21" s="77">
        <f t="shared" si="5"/>
        <v>0</v>
      </c>
      <c r="J21" s="77">
        <f t="shared" si="5"/>
        <v>0</v>
      </c>
      <c r="K21" s="77">
        <f t="shared" si="5"/>
        <v>88</v>
      </c>
      <c r="L21" s="77">
        <f t="shared" si="5"/>
        <v>0</v>
      </c>
      <c r="M21" s="77">
        <f t="shared" si="5"/>
        <v>0</v>
      </c>
      <c r="N21" s="77">
        <f t="shared" si="5"/>
        <v>0</v>
      </c>
      <c r="O21" s="77">
        <f t="shared" si="5"/>
        <v>0</v>
      </c>
      <c r="P21" s="77">
        <f t="shared" si="5"/>
        <v>0</v>
      </c>
      <c r="Q21" s="77">
        <f t="shared" si="5"/>
        <v>0</v>
      </c>
      <c r="R21" s="78">
        <f t="shared" si="5"/>
        <v>88</v>
      </c>
      <c r="S21" s="187"/>
      <c r="T21" s="187"/>
    </row>
    <row r="22" spans="1:20" s="3" customFormat="1" ht="25.5" customHeight="1">
      <c r="A22" s="42">
        <v>13</v>
      </c>
      <c r="B22" s="43" t="s">
        <v>29</v>
      </c>
      <c r="C22" s="44">
        <v>5810201</v>
      </c>
      <c r="D22" s="44">
        <v>6810201</v>
      </c>
      <c r="E22" s="45" t="s">
        <v>30</v>
      </c>
      <c r="F22" s="36">
        <v>35</v>
      </c>
      <c r="G22" s="36">
        <v>35</v>
      </c>
      <c r="H22" s="50">
        <f t="shared" si="4"/>
        <v>70</v>
      </c>
      <c r="I22" s="76"/>
      <c r="J22" s="76">
        <v>106</v>
      </c>
      <c r="K22" s="76">
        <v>64</v>
      </c>
      <c r="L22" s="76"/>
      <c r="M22" s="76">
        <v>40</v>
      </c>
      <c r="N22" s="76"/>
      <c r="O22" s="76"/>
      <c r="P22" s="76"/>
      <c r="Q22" s="76"/>
      <c r="R22" s="80">
        <f>SUM(I22:Q22)</f>
        <v>210</v>
      </c>
      <c r="S22" s="187">
        <f t="shared" si="0"/>
        <v>64</v>
      </c>
      <c r="T22" s="187">
        <f t="shared" si="2"/>
        <v>40</v>
      </c>
    </row>
    <row r="23" spans="1:20" s="4" customFormat="1" ht="25.5" customHeight="1">
      <c r="A23" s="25">
        <v>14</v>
      </c>
      <c r="B23" s="26" t="s">
        <v>31</v>
      </c>
      <c r="C23" s="38"/>
      <c r="D23" s="38">
        <v>6810206</v>
      </c>
      <c r="E23" s="39" t="s">
        <v>30</v>
      </c>
      <c r="F23" s="22"/>
      <c r="G23" s="22">
        <v>35</v>
      </c>
      <c r="H23" s="24">
        <f t="shared" si="4"/>
        <v>35</v>
      </c>
      <c r="I23" s="72"/>
      <c r="J23" s="72"/>
      <c r="K23" s="72"/>
      <c r="L23" s="72"/>
      <c r="M23" s="72">
        <v>26</v>
      </c>
      <c r="N23" s="72"/>
      <c r="O23" s="72"/>
      <c r="P23" s="72"/>
      <c r="Q23" s="72"/>
      <c r="R23" s="73">
        <f>SUM(I23:Q23)</f>
        <v>26</v>
      </c>
      <c r="S23" s="187">
        <f t="shared" si="0"/>
        <v>0</v>
      </c>
      <c r="T23" s="187">
        <f t="shared" si="2"/>
        <v>26</v>
      </c>
    </row>
    <row r="24" spans="1:20" s="4" customFormat="1" ht="25.5" customHeight="1">
      <c r="A24" s="41">
        <v>15</v>
      </c>
      <c r="B24" s="46" t="s">
        <v>32</v>
      </c>
      <c r="C24" s="47">
        <v>5810206</v>
      </c>
      <c r="D24" s="47"/>
      <c r="E24" s="48" t="s">
        <v>30</v>
      </c>
      <c r="F24" s="27">
        <v>35</v>
      </c>
      <c r="G24" s="27"/>
      <c r="H24" s="49">
        <f t="shared" si="4"/>
        <v>35</v>
      </c>
      <c r="I24" s="72"/>
      <c r="J24" s="72"/>
      <c r="K24" s="72">
        <v>56</v>
      </c>
      <c r="L24" s="72"/>
      <c r="M24" s="72"/>
      <c r="N24" s="72"/>
      <c r="O24" s="72"/>
      <c r="P24" s="72"/>
      <c r="Q24" s="72"/>
      <c r="R24" s="73">
        <f>SUM(I24:Q24)</f>
        <v>56</v>
      </c>
      <c r="S24" s="187">
        <f t="shared" si="0"/>
        <v>56</v>
      </c>
      <c r="T24" s="187">
        <f t="shared" si="2"/>
        <v>0</v>
      </c>
    </row>
    <row r="25" spans="1:20" s="4" customFormat="1" ht="25.5" customHeight="1">
      <c r="A25" s="25">
        <v>16</v>
      </c>
      <c r="B25" s="26" t="s">
        <v>33</v>
      </c>
      <c r="C25" s="25">
        <v>5810210</v>
      </c>
      <c r="D25" s="25">
        <v>6810210</v>
      </c>
      <c r="E25" s="39" t="s">
        <v>30</v>
      </c>
      <c r="F25" s="22">
        <v>50</v>
      </c>
      <c r="G25" s="22">
        <v>50</v>
      </c>
      <c r="H25" s="24">
        <f t="shared" si="4"/>
        <v>100</v>
      </c>
      <c r="I25" s="72"/>
      <c r="J25" s="72">
        <v>183</v>
      </c>
      <c r="K25" s="72">
        <v>62</v>
      </c>
      <c r="L25" s="72"/>
      <c r="M25" s="72">
        <v>12</v>
      </c>
      <c r="N25" s="72"/>
      <c r="O25" s="72"/>
      <c r="P25" s="72"/>
      <c r="Q25" s="72"/>
      <c r="R25" s="73">
        <f>SUM(I25:Q25)</f>
        <v>257</v>
      </c>
      <c r="S25" s="187">
        <f t="shared" si="0"/>
        <v>62</v>
      </c>
      <c r="T25" s="187">
        <f t="shared" si="2"/>
        <v>12</v>
      </c>
    </row>
    <row r="26" spans="1:20" s="4" customFormat="1" ht="25.5" customHeight="1" thickBot="1">
      <c r="A26" s="334" t="s">
        <v>34</v>
      </c>
      <c r="B26" s="335"/>
      <c r="C26" s="336"/>
      <c r="D26" s="28"/>
      <c r="E26" s="29"/>
      <c r="F26" s="30">
        <f t="shared" ref="F26:R26" si="6">SUM(F22:F25)</f>
        <v>120</v>
      </c>
      <c r="G26" s="30">
        <f t="shared" si="6"/>
        <v>120</v>
      </c>
      <c r="H26" s="30">
        <f t="shared" si="6"/>
        <v>240</v>
      </c>
      <c r="I26" s="77">
        <f t="shared" si="6"/>
        <v>0</v>
      </c>
      <c r="J26" s="77">
        <f t="shared" si="6"/>
        <v>289</v>
      </c>
      <c r="K26" s="77">
        <f t="shared" si="6"/>
        <v>182</v>
      </c>
      <c r="L26" s="77">
        <f t="shared" si="6"/>
        <v>0</v>
      </c>
      <c r="M26" s="77">
        <f t="shared" si="6"/>
        <v>78</v>
      </c>
      <c r="N26" s="77">
        <f t="shared" si="6"/>
        <v>0</v>
      </c>
      <c r="O26" s="77">
        <f t="shared" si="6"/>
        <v>0</v>
      </c>
      <c r="P26" s="77">
        <f t="shared" si="6"/>
        <v>0</v>
      </c>
      <c r="Q26" s="77">
        <f t="shared" si="6"/>
        <v>0</v>
      </c>
      <c r="R26" s="78">
        <f t="shared" si="6"/>
        <v>549</v>
      </c>
      <c r="S26" s="187"/>
      <c r="T26" s="187"/>
    </row>
    <row r="27" spans="1:20" s="4" customFormat="1" ht="25.5" customHeight="1">
      <c r="A27" s="51">
        <v>17</v>
      </c>
      <c r="B27" s="52" t="s">
        <v>35</v>
      </c>
      <c r="C27" s="51"/>
      <c r="D27" s="51">
        <v>6580301</v>
      </c>
      <c r="E27" s="53" t="s">
        <v>35</v>
      </c>
      <c r="F27" s="54"/>
      <c r="G27" s="55">
        <v>70</v>
      </c>
      <c r="H27" s="56">
        <f>F27+G27</f>
        <v>70</v>
      </c>
      <c r="I27" s="34"/>
      <c r="J27" s="34"/>
      <c r="K27" s="34"/>
      <c r="L27" s="34"/>
      <c r="M27" s="34">
        <v>16</v>
      </c>
      <c r="N27" s="34"/>
      <c r="O27" s="34"/>
      <c r="P27" s="34"/>
      <c r="Q27" s="34"/>
      <c r="R27" s="79">
        <f>SUM(I27:Q27)</f>
        <v>16</v>
      </c>
      <c r="S27" s="187">
        <f t="shared" si="0"/>
        <v>0</v>
      </c>
      <c r="T27" s="187">
        <f t="shared" si="2"/>
        <v>16</v>
      </c>
    </row>
    <row r="28" spans="1:20" s="4" customFormat="1" ht="25.5" customHeight="1" thickBot="1">
      <c r="A28" s="334" t="s">
        <v>36</v>
      </c>
      <c r="B28" s="335"/>
      <c r="C28" s="336"/>
      <c r="D28" s="28"/>
      <c r="E28" s="29"/>
      <c r="F28" s="30"/>
      <c r="G28" s="30">
        <f t="shared" ref="G28:Q28" si="7">SUM(G27)</f>
        <v>70</v>
      </c>
      <c r="H28" s="30">
        <f t="shared" si="7"/>
        <v>70</v>
      </c>
      <c r="I28" s="81">
        <f t="shared" si="7"/>
        <v>0</v>
      </c>
      <c r="J28" s="81">
        <f t="shared" si="7"/>
        <v>0</v>
      </c>
      <c r="K28" s="81">
        <f t="shared" si="7"/>
        <v>0</v>
      </c>
      <c r="L28" s="81">
        <f t="shared" si="7"/>
        <v>0</v>
      </c>
      <c r="M28" s="81">
        <f t="shared" si="7"/>
        <v>16</v>
      </c>
      <c r="N28" s="81">
        <f t="shared" si="7"/>
        <v>0</v>
      </c>
      <c r="O28" s="81">
        <f t="shared" si="7"/>
        <v>0</v>
      </c>
      <c r="P28" s="81">
        <f t="shared" si="7"/>
        <v>0</v>
      </c>
      <c r="Q28" s="81">
        <f t="shared" si="7"/>
        <v>0</v>
      </c>
      <c r="R28" s="77">
        <f>R27</f>
        <v>16</v>
      </c>
      <c r="S28" s="187"/>
      <c r="T28" s="187"/>
    </row>
    <row r="29" spans="1:20" s="3" customFormat="1" ht="25.5" customHeight="1">
      <c r="A29" s="57">
        <v>18</v>
      </c>
      <c r="B29" s="58" t="s">
        <v>37</v>
      </c>
      <c r="C29" s="57">
        <v>5580201</v>
      </c>
      <c r="D29" s="57">
        <v>6580201</v>
      </c>
      <c r="E29" s="59" t="s">
        <v>38</v>
      </c>
      <c r="F29" s="60">
        <v>60</v>
      </c>
      <c r="G29" s="60">
        <v>60</v>
      </c>
      <c r="H29" s="61">
        <f>F29+G29</f>
        <v>120</v>
      </c>
      <c r="I29" s="76"/>
      <c r="J29" s="76"/>
      <c r="K29" s="76">
        <v>47</v>
      </c>
      <c r="L29" s="76"/>
      <c r="M29" s="76">
        <v>36</v>
      </c>
      <c r="N29" s="76"/>
      <c r="O29" s="76"/>
      <c r="P29" s="76"/>
      <c r="Q29" s="76"/>
      <c r="R29" s="80">
        <f>SUM(I29:Q29)</f>
        <v>83</v>
      </c>
      <c r="S29" s="187">
        <f t="shared" si="0"/>
        <v>47</v>
      </c>
      <c r="T29" s="187">
        <f t="shared" si="2"/>
        <v>36</v>
      </c>
    </row>
    <row r="30" spans="1:20" s="4" customFormat="1" ht="25.5" customHeight="1" thickBot="1">
      <c r="A30" s="334" t="s">
        <v>39</v>
      </c>
      <c r="B30" s="335"/>
      <c r="C30" s="336"/>
      <c r="D30" s="28"/>
      <c r="E30" s="29"/>
      <c r="F30" s="30">
        <f t="shared" ref="F30:Q30" si="8">SUM(F29)</f>
        <v>60</v>
      </c>
      <c r="G30" s="30">
        <f t="shared" si="8"/>
        <v>60</v>
      </c>
      <c r="H30" s="30">
        <f t="shared" si="8"/>
        <v>120</v>
      </c>
      <c r="I30" s="77">
        <f t="shared" si="8"/>
        <v>0</v>
      </c>
      <c r="J30" s="77">
        <f t="shared" si="8"/>
        <v>0</v>
      </c>
      <c r="K30" s="77">
        <f t="shared" si="8"/>
        <v>47</v>
      </c>
      <c r="L30" s="77">
        <f t="shared" si="8"/>
        <v>0</v>
      </c>
      <c r="M30" s="77">
        <f t="shared" si="8"/>
        <v>36</v>
      </c>
      <c r="N30" s="77">
        <f t="shared" si="8"/>
        <v>0</v>
      </c>
      <c r="O30" s="77">
        <f t="shared" si="8"/>
        <v>0</v>
      </c>
      <c r="P30" s="77">
        <f t="shared" si="8"/>
        <v>0</v>
      </c>
      <c r="Q30" s="77">
        <f t="shared" si="8"/>
        <v>0</v>
      </c>
      <c r="R30" s="77">
        <f>R29</f>
        <v>83</v>
      </c>
      <c r="S30" s="187"/>
      <c r="T30" s="187"/>
    </row>
    <row r="31" spans="1:20" s="4" customFormat="1" ht="25.5" customHeight="1">
      <c r="A31" s="57">
        <v>19</v>
      </c>
      <c r="B31" s="58" t="s">
        <v>40</v>
      </c>
      <c r="C31" s="57">
        <v>5340302</v>
      </c>
      <c r="D31" s="57">
        <v>6340302</v>
      </c>
      <c r="E31" s="59" t="s">
        <v>41</v>
      </c>
      <c r="F31" s="60">
        <v>65</v>
      </c>
      <c r="G31" s="60">
        <v>160</v>
      </c>
      <c r="H31" s="56">
        <f>F31+G31</f>
        <v>225</v>
      </c>
      <c r="I31" s="34"/>
      <c r="J31" s="34">
        <v>39</v>
      </c>
      <c r="K31" s="34">
        <v>77</v>
      </c>
      <c r="L31" s="34"/>
      <c r="M31" s="34">
        <v>78</v>
      </c>
      <c r="N31" s="34">
        <v>39</v>
      </c>
      <c r="O31" s="34"/>
      <c r="P31" s="34"/>
      <c r="Q31" s="34"/>
      <c r="R31" s="79">
        <f>SUM(I31:Q31)</f>
        <v>233</v>
      </c>
      <c r="S31" s="187">
        <f t="shared" si="0"/>
        <v>77</v>
      </c>
      <c r="T31" s="187">
        <f t="shared" si="2"/>
        <v>117</v>
      </c>
    </row>
    <row r="32" spans="1:20" s="4" customFormat="1" ht="25.5" customHeight="1" thickBot="1">
      <c r="A32" s="334" t="s">
        <v>42</v>
      </c>
      <c r="B32" s="335"/>
      <c r="C32" s="336"/>
      <c r="D32" s="28"/>
      <c r="E32" s="29"/>
      <c r="F32" s="30">
        <f t="shared" ref="F32:Q32" si="9">SUM(F31)</f>
        <v>65</v>
      </c>
      <c r="G32" s="30">
        <f t="shared" si="9"/>
        <v>160</v>
      </c>
      <c r="H32" s="30">
        <f t="shared" si="9"/>
        <v>225</v>
      </c>
      <c r="I32" s="77">
        <f t="shared" si="9"/>
        <v>0</v>
      </c>
      <c r="J32" s="77">
        <f t="shared" si="9"/>
        <v>39</v>
      </c>
      <c r="K32" s="77">
        <f t="shared" si="9"/>
        <v>77</v>
      </c>
      <c r="L32" s="77">
        <f t="shared" si="9"/>
        <v>0</v>
      </c>
      <c r="M32" s="77">
        <f t="shared" si="9"/>
        <v>78</v>
      </c>
      <c r="N32" s="77">
        <f t="shared" si="9"/>
        <v>39</v>
      </c>
      <c r="O32" s="77">
        <f t="shared" si="9"/>
        <v>0</v>
      </c>
      <c r="P32" s="77">
        <f t="shared" si="9"/>
        <v>0</v>
      </c>
      <c r="Q32" s="77">
        <f t="shared" si="9"/>
        <v>0</v>
      </c>
      <c r="R32" s="77">
        <f>R31</f>
        <v>233</v>
      </c>
      <c r="S32" s="187"/>
      <c r="T32" s="187"/>
    </row>
    <row r="33" spans="1:20" s="4" customFormat="1" ht="25.5" customHeight="1">
      <c r="A33" s="62">
        <v>20</v>
      </c>
      <c r="B33" s="63" t="s">
        <v>43</v>
      </c>
      <c r="C33" s="64">
        <v>5340113</v>
      </c>
      <c r="D33" s="64">
        <v>6340113</v>
      </c>
      <c r="E33" s="65" t="s">
        <v>44</v>
      </c>
      <c r="F33" s="66">
        <v>30</v>
      </c>
      <c r="G33" s="66">
        <v>60</v>
      </c>
      <c r="H33" s="50">
        <f>F33+G33</f>
        <v>90</v>
      </c>
      <c r="I33" s="76"/>
      <c r="J33" s="76"/>
      <c r="K33" s="76">
        <v>45</v>
      </c>
      <c r="L33" s="76"/>
      <c r="M33" s="76">
        <v>28</v>
      </c>
      <c r="N33" s="76"/>
      <c r="O33" s="76"/>
      <c r="P33" s="76"/>
      <c r="Q33" s="76"/>
      <c r="R33" s="80">
        <f>SUM(I33:Q33)</f>
        <v>73</v>
      </c>
      <c r="S33" s="187">
        <f t="shared" si="0"/>
        <v>45</v>
      </c>
      <c r="T33" s="187">
        <f t="shared" si="2"/>
        <v>28</v>
      </c>
    </row>
    <row r="34" spans="1:20" s="4" customFormat="1" ht="25.5" customHeight="1">
      <c r="A34" s="25">
        <v>21</v>
      </c>
      <c r="B34" s="26" t="s">
        <v>45</v>
      </c>
      <c r="C34" s="25">
        <v>5340122</v>
      </c>
      <c r="D34" s="25">
        <v>6340122</v>
      </c>
      <c r="E34" s="39" t="s">
        <v>44</v>
      </c>
      <c r="F34" s="22">
        <v>50</v>
      </c>
      <c r="G34" s="22">
        <v>75</v>
      </c>
      <c r="H34" s="24">
        <f>F34+G34</f>
        <v>125</v>
      </c>
      <c r="I34" s="72"/>
      <c r="J34" s="72"/>
      <c r="K34" s="72">
        <v>38</v>
      </c>
      <c r="L34" s="72"/>
      <c r="M34" s="72">
        <v>24</v>
      </c>
      <c r="N34" s="72"/>
      <c r="O34" s="72"/>
      <c r="P34" s="72"/>
      <c r="Q34" s="72"/>
      <c r="R34" s="73">
        <f>SUM(I34:Q34)</f>
        <v>62</v>
      </c>
      <c r="S34" s="187">
        <f t="shared" si="0"/>
        <v>38</v>
      </c>
      <c r="T34" s="187">
        <f t="shared" si="2"/>
        <v>24</v>
      </c>
    </row>
    <row r="35" spans="1:20" s="4" customFormat="1" ht="25.5" customHeight="1" thickBot="1">
      <c r="A35" s="334" t="s">
        <v>46</v>
      </c>
      <c r="B35" s="335"/>
      <c r="C35" s="336"/>
      <c r="D35" s="28"/>
      <c r="E35" s="29"/>
      <c r="F35" s="30">
        <f t="shared" ref="F35:R35" si="10">SUM(F33:F34)</f>
        <v>80</v>
      </c>
      <c r="G35" s="30">
        <f t="shared" si="10"/>
        <v>135</v>
      </c>
      <c r="H35" s="30">
        <f t="shared" si="10"/>
        <v>215</v>
      </c>
      <c r="I35" s="77">
        <f t="shared" si="10"/>
        <v>0</v>
      </c>
      <c r="J35" s="77">
        <f t="shared" si="10"/>
        <v>0</v>
      </c>
      <c r="K35" s="77">
        <f t="shared" si="10"/>
        <v>83</v>
      </c>
      <c r="L35" s="77">
        <f t="shared" si="10"/>
        <v>0</v>
      </c>
      <c r="M35" s="77">
        <f t="shared" si="10"/>
        <v>52</v>
      </c>
      <c r="N35" s="77">
        <f t="shared" si="10"/>
        <v>0</v>
      </c>
      <c r="O35" s="77">
        <f t="shared" si="10"/>
        <v>0</v>
      </c>
      <c r="P35" s="77">
        <f t="shared" si="10"/>
        <v>0</v>
      </c>
      <c r="Q35" s="77">
        <f t="shared" si="10"/>
        <v>0</v>
      </c>
      <c r="R35" s="78">
        <f t="shared" si="10"/>
        <v>135</v>
      </c>
      <c r="S35" s="187"/>
      <c r="T35" s="187"/>
    </row>
    <row r="36" spans="1:20" s="4" customFormat="1" ht="25.5" customHeight="1">
      <c r="A36" s="57">
        <v>22</v>
      </c>
      <c r="B36" s="58" t="s">
        <v>47</v>
      </c>
      <c r="C36" s="67">
        <v>5340417</v>
      </c>
      <c r="D36" s="67">
        <v>6340417</v>
      </c>
      <c r="E36" s="59" t="s">
        <v>48</v>
      </c>
      <c r="F36" s="60">
        <v>65</v>
      </c>
      <c r="G36" s="60">
        <v>160</v>
      </c>
      <c r="H36" s="56">
        <f>F36+G36</f>
        <v>225</v>
      </c>
      <c r="I36" s="34"/>
      <c r="J36" s="34"/>
      <c r="K36" s="34">
        <v>93</v>
      </c>
      <c r="L36" s="34"/>
      <c r="M36" s="34">
        <v>72</v>
      </c>
      <c r="N36" s="34">
        <v>46</v>
      </c>
      <c r="O36" s="34"/>
      <c r="P36" s="34"/>
      <c r="Q36" s="34"/>
      <c r="R36" s="79">
        <f>SUM(I36:Q36)</f>
        <v>211</v>
      </c>
      <c r="S36" s="187">
        <f t="shared" si="0"/>
        <v>93</v>
      </c>
      <c r="T36" s="187">
        <f t="shared" si="2"/>
        <v>118</v>
      </c>
    </row>
    <row r="37" spans="1:20" s="4" customFormat="1" ht="25.5" customHeight="1" thickBot="1">
      <c r="A37" s="334" t="s">
        <v>49</v>
      </c>
      <c r="B37" s="335"/>
      <c r="C37" s="336"/>
      <c r="D37" s="28"/>
      <c r="E37" s="29"/>
      <c r="F37" s="30">
        <f t="shared" ref="F37:Q37" si="11">SUM(F36)</f>
        <v>65</v>
      </c>
      <c r="G37" s="30">
        <f t="shared" si="11"/>
        <v>160</v>
      </c>
      <c r="H37" s="30">
        <f t="shared" si="11"/>
        <v>225</v>
      </c>
      <c r="I37" s="77">
        <f t="shared" si="11"/>
        <v>0</v>
      </c>
      <c r="J37" s="77">
        <f t="shared" si="11"/>
        <v>0</v>
      </c>
      <c r="K37" s="77">
        <f t="shared" si="11"/>
        <v>93</v>
      </c>
      <c r="L37" s="77">
        <f t="shared" si="11"/>
        <v>0</v>
      </c>
      <c r="M37" s="77">
        <f t="shared" si="11"/>
        <v>72</v>
      </c>
      <c r="N37" s="77">
        <f t="shared" si="11"/>
        <v>46</v>
      </c>
      <c r="O37" s="77">
        <f t="shared" si="11"/>
        <v>0</v>
      </c>
      <c r="P37" s="77">
        <f t="shared" si="11"/>
        <v>0</v>
      </c>
      <c r="Q37" s="77">
        <f t="shared" si="11"/>
        <v>0</v>
      </c>
      <c r="R37" s="77">
        <f>R36</f>
        <v>211</v>
      </c>
      <c r="S37" s="187"/>
      <c r="T37" s="187"/>
    </row>
    <row r="38" spans="1:20" s="4" customFormat="1" ht="25.5" customHeight="1">
      <c r="A38" s="62">
        <v>23</v>
      </c>
      <c r="B38" s="63" t="s">
        <v>50</v>
      </c>
      <c r="C38" s="62">
        <v>5340201</v>
      </c>
      <c r="D38" s="62">
        <v>6340201</v>
      </c>
      <c r="E38" s="65" t="s">
        <v>51</v>
      </c>
      <c r="F38" s="66">
        <v>65</v>
      </c>
      <c r="G38" s="66">
        <v>160</v>
      </c>
      <c r="H38" s="50">
        <f t="shared" ref="H38:H46" si="12">F38+G38</f>
        <v>225</v>
      </c>
      <c r="I38" s="76"/>
      <c r="J38" s="76"/>
      <c r="K38" s="76">
        <v>65</v>
      </c>
      <c r="L38" s="76"/>
      <c r="M38" s="76">
        <v>26</v>
      </c>
      <c r="N38" s="76"/>
      <c r="O38" s="76"/>
      <c r="P38" s="76"/>
      <c r="Q38" s="76"/>
      <c r="R38" s="80">
        <f>SUM(I38:Q38)</f>
        <v>91</v>
      </c>
      <c r="S38" s="187">
        <f t="shared" si="0"/>
        <v>65</v>
      </c>
      <c r="T38" s="187">
        <f t="shared" si="2"/>
        <v>26</v>
      </c>
    </row>
    <row r="39" spans="1:20" s="4" customFormat="1" ht="25.5" customHeight="1" thickBot="1">
      <c r="A39" s="334" t="s">
        <v>52</v>
      </c>
      <c r="B39" s="335"/>
      <c r="C39" s="336"/>
      <c r="D39" s="28"/>
      <c r="E39" s="29"/>
      <c r="F39" s="30">
        <f t="shared" ref="F39:Q39" si="13">SUM(F38)</f>
        <v>65</v>
      </c>
      <c r="G39" s="30">
        <f t="shared" si="13"/>
        <v>160</v>
      </c>
      <c r="H39" s="30">
        <f t="shared" si="13"/>
        <v>225</v>
      </c>
      <c r="I39" s="77">
        <f t="shared" si="13"/>
        <v>0</v>
      </c>
      <c r="J39" s="77">
        <f t="shared" si="13"/>
        <v>0</v>
      </c>
      <c r="K39" s="77">
        <f t="shared" si="13"/>
        <v>65</v>
      </c>
      <c r="L39" s="77">
        <f t="shared" si="13"/>
        <v>0</v>
      </c>
      <c r="M39" s="77">
        <f t="shared" si="13"/>
        <v>26</v>
      </c>
      <c r="N39" s="77">
        <f t="shared" si="13"/>
        <v>0</v>
      </c>
      <c r="O39" s="77">
        <f t="shared" si="13"/>
        <v>0</v>
      </c>
      <c r="P39" s="77">
        <f t="shared" si="13"/>
        <v>0</v>
      </c>
      <c r="Q39" s="77">
        <f t="shared" si="13"/>
        <v>0</v>
      </c>
      <c r="R39" s="77">
        <f>R38</f>
        <v>91</v>
      </c>
      <c r="S39" s="187"/>
      <c r="T39" s="187"/>
    </row>
    <row r="40" spans="1:20" s="4" customFormat="1" ht="25.5" customHeight="1">
      <c r="A40" s="42">
        <v>24</v>
      </c>
      <c r="B40" s="43" t="s">
        <v>53</v>
      </c>
      <c r="C40" s="42">
        <v>5520105</v>
      </c>
      <c r="D40" s="42">
        <v>6520105</v>
      </c>
      <c r="E40" s="45" t="s">
        <v>54</v>
      </c>
      <c r="F40" s="36">
        <v>30</v>
      </c>
      <c r="G40" s="36">
        <v>60</v>
      </c>
      <c r="H40" s="40">
        <f t="shared" si="12"/>
        <v>90</v>
      </c>
      <c r="I40" s="34"/>
      <c r="J40" s="34"/>
      <c r="K40" s="34"/>
      <c r="L40" s="34"/>
      <c r="M40" s="34">
        <v>20</v>
      </c>
      <c r="N40" s="34"/>
      <c r="O40" s="34"/>
      <c r="P40" s="34"/>
      <c r="Q40" s="34"/>
      <c r="R40" s="79">
        <f>SUM(I40:Q40)</f>
        <v>20</v>
      </c>
      <c r="S40" s="187">
        <f t="shared" si="0"/>
        <v>0</v>
      </c>
      <c r="T40" s="187">
        <f t="shared" si="2"/>
        <v>20</v>
      </c>
    </row>
    <row r="41" spans="1:20" s="4" customFormat="1" ht="25.5" customHeight="1">
      <c r="A41" s="25">
        <v>25</v>
      </c>
      <c r="B41" s="26" t="s">
        <v>55</v>
      </c>
      <c r="C41" s="25">
        <v>5520114</v>
      </c>
      <c r="D41" s="25">
        <v>6520114</v>
      </c>
      <c r="E41" s="39" t="s">
        <v>54</v>
      </c>
      <c r="F41" s="22">
        <v>75</v>
      </c>
      <c r="G41" s="22">
        <v>110</v>
      </c>
      <c r="H41" s="24">
        <f t="shared" si="12"/>
        <v>185</v>
      </c>
      <c r="I41" s="72"/>
      <c r="J41" s="72"/>
      <c r="K41" s="72">
        <v>50</v>
      </c>
      <c r="L41" s="72"/>
      <c r="M41" s="72">
        <v>41</v>
      </c>
      <c r="N41" s="72">
        <v>43</v>
      </c>
      <c r="O41" s="72"/>
      <c r="P41" s="72"/>
      <c r="Q41" s="72"/>
      <c r="R41" s="79">
        <f t="shared" ref="R41:R46" si="14">SUM(I41:Q41)</f>
        <v>134</v>
      </c>
      <c r="S41" s="187">
        <f t="shared" si="0"/>
        <v>50</v>
      </c>
      <c r="T41" s="187">
        <f t="shared" si="2"/>
        <v>84</v>
      </c>
    </row>
    <row r="42" spans="1:20" s="4" customFormat="1" ht="25.5" customHeight="1">
      <c r="A42" s="25">
        <v>26</v>
      </c>
      <c r="B42" s="26" t="s">
        <v>56</v>
      </c>
      <c r="C42" s="25">
        <v>5520121</v>
      </c>
      <c r="D42" s="25">
        <v>6520121</v>
      </c>
      <c r="E42" s="39" t="s">
        <v>54</v>
      </c>
      <c r="F42" s="22">
        <v>65</v>
      </c>
      <c r="G42" s="22">
        <v>110</v>
      </c>
      <c r="H42" s="24">
        <f t="shared" si="12"/>
        <v>175</v>
      </c>
      <c r="I42" s="72"/>
      <c r="J42" s="72"/>
      <c r="K42" s="72">
        <v>25</v>
      </c>
      <c r="L42" s="72"/>
      <c r="M42" s="72">
        <v>23</v>
      </c>
      <c r="N42" s="72">
        <v>30</v>
      </c>
      <c r="O42" s="72"/>
      <c r="P42" s="72"/>
      <c r="Q42" s="72"/>
      <c r="R42" s="79">
        <f t="shared" si="14"/>
        <v>78</v>
      </c>
      <c r="S42" s="187">
        <f t="shared" si="0"/>
        <v>25</v>
      </c>
      <c r="T42" s="187">
        <f t="shared" si="2"/>
        <v>53</v>
      </c>
    </row>
    <row r="43" spans="1:20" s="4" customFormat="1" ht="25.5" customHeight="1">
      <c r="A43" s="25">
        <v>27</v>
      </c>
      <c r="B43" s="26" t="s">
        <v>57</v>
      </c>
      <c r="C43" s="25">
        <v>5520131</v>
      </c>
      <c r="D43" s="25">
        <v>6520131</v>
      </c>
      <c r="E43" s="39" t="s">
        <v>54</v>
      </c>
      <c r="F43" s="22">
        <v>35</v>
      </c>
      <c r="G43" s="22">
        <v>35</v>
      </c>
      <c r="H43" s="24">
        <f t="shared" si="12"/>
        <v>70</v>
      </c>
      <c r="I43" s="72"/>
      <c r="J43" s="72"/>
      <c r="K43" s="72"/>
      <c r="L43" s="72"/>
      <c r="M43" s="72"/>
      <c r="N43" s="72"/>
      <c r="O43" s="72"/>
      <c r="P43" s="72"/>
      <c r="Q43" s="72"/>
      <c r="R43" s="79">
        <f t="shared" si="14"/>
        <v>0</v>
      </c>
      <c r="S43" s="187">
        <f t="shared" si="0"/>
        <v>0</v>
      </c>
      <c r="T43" s="187">
        <f t="shared" si="2"/>
        <v>0</v>
      </c>
    </row>
    <row r="44" spans="1:20" s="3" customFormat="1" ht="25.5" customHeight="1">
      <c r="A44" s="25">
        <v>28</v>
      </c>
      <c r="B44" s="26" t="s">
        <v>58</v>
      </c>
      <c r="C44" s="25">
        <v>5520145</v>
      </c>
      <c r="D44" s="25">
        <v>6520145</v>
      </c>
      <c r="E44" s="39" t="s">
        <v>54</v>
      </c>
      <c r="F44" s="22">
        <v>50</v>
      </c>
      <c r="G44" s="22">
        <v>50</v>
      </c>
      <c r="H44" s="24">
        <f t="shared" si="12"/>
        <v>100</v>
      </c>
      <c r="I44" s="72"/>
      <c r="J44" s="72"/>
      <c r="K44" s="72"/>
      <c r="L44" s="72"/>
      <c r="M44" s="72"/>
      <c r="N44" s="72"/>
      <c r="O44" s="72"/>
      <c r="P44" s="72"/>
      <c r="Q44" s="72"/>
      <c r="R44" s="79">
        <f t="shared" si="14"/>
        <v>0</v>
      </c>
      <c r="S44" s="187">
        <f t="shared" si="0"/>
        <v>0</v>
      </c>
      <c r="T44" s="187">
        <f t="shared" si="2"/>
        <v>0</v>
      </c>
    </row>
    <row r="45" spans="1:20" s="4" customFormat="1" ht="25.5" customHeight="1">
      <c r="A45" s="25">
        <v>29</v>
      </c>
      <c r="B45" s="26" t="s">
        <v>59</v>
      </c>
      <c r="C45" s="38">
        <v>5520155</v>
      </c>
      <c r="D45" s="38">
        <v>6520155</v>
      </c>
      <c r="E45" s="39" t="s">
        <v>54</v>
      </c>
      <c r="F45" s="22">
        <v>65</v>
      </c>
      <c r="G45" s="22">
        <v>120</v>
      </c>
      <c r="H45" s="24">
        <f t="shared" si="12"/>
        <v>185</v>
      </c>
      <c r="I45" s="72"/>
      <c r="J45" s="72"/>
      <c r="K45" s="72"/>
      <c r="L45" s="72"/>
      <c r="M45" s="72">
        <v>25</v>
      </c>
      <c r="N45" s="72"/>
      <c r="O45" s="72"/>
      <c r="P45" s="72"/>
      <c r="Q45" s="72"/>
      <c r="R45" s="79">
        <f t="shared" si="14"/>
        <v>25</v>
      </c>
      <c r="S45" s="187">
        <f t="shared" si="0"/>
        <v>0</v>
      </c>
      <c r="T45" s="187">
        <f t="shared" si="2"/>
        <v>25</v>
      </c>
    </row>
    <row r="46" spans="1:20" s="4" customFormat="1" ht="25.5" customHeight="1">
      <c r="A46" s="25">
        <v>30</v>
      </c>
      <c r="B46" s="46" t="s">
        <v>60</v>
      </c>
      <c r="C46" s="41">
        <v>5520117</v>
      </c>
      <c r="D46" s="41"/>
      <c r="E46" s="48" t="s">
        <v>54</v>
      </c>
      <c r="F46" s="27">
        <v>100</v>
      </c>
      <c r="G46" s="27"/>
      <c r="H46" s="49">
        <f t="shared" si="12"/>
        <v>100</v>
      </c>
      <c r="I46" s="72"/>
      <c r="J46" s="72"/>
      <c r="K46" s="72">
        <v>97</v>
      </c>
      <c r="L46" s="72"/>
      <c r="M46" s="72"/>
      <c r="N46" s="72"/>
      <c r="O46" s="72"/>
      <c r="P46" s="72"/>
      <c r="Q46" s="72"/>
      <c r="R46" s="79">
        <f t="shared" si="14"/>
        <v>97</v>
      </c>
      <c r="S46" s="187">
        <f t="shared" si="0"/>
        <v>97</v>
      </c>
      <c r="T46" s="187">
        <f t="shared" si="2"/>
        <v>0</v>
      </c>
    </row>
    <row r="47" spans="1:20" s="4" customFormat="1" ht="25.5" customHeight="1" thickBot="1">
      <c r="A47" s="334" t="s">
        <v>61</v>
      </c>
      <c r="B47" s="335"/>
      <c r="C47" s="336"/>
      <c r="D47" s="28"/>
      <c r="E47" s="29"/>
      <c r="F47" s="30">
        <f t="shared" ref="F47:R47" si="15">SUM(F40:F46)</f>
        <v>420</v>
      </c>
      <c r="G47" s="30">
        <f t="shared" si="15"/>
        <v>485</v>
      </c>
      <c r="H47" s="30">
        <f t="shared" si="15"/>
        <v>905</v>
      </c>
      <c r="I47" s="77">
        <f t="shared" si="15"/>
        <v>0</v>
      </c>
      <c r="J47" s="77">
        <f t="shared" si="15"/>
        <v>0</v>
      </c>
      <c r="K47" s="77">
        <f t="shared" si="15"/>
        <v>172</v>
      </c>
      <c r="L47" s="77">
        <f t="shared" si="15"/>
        <v>0</v>
      </c>
      <c r="M47" s="77">
        <f t="shared" si="15"/>
        <v>109</v>
      </c>
      <c r="N47" s="77">
        <f t="shared" si="15"/>
        <v>73</v>
      </c>
      <c r="O47" s="77">
        <f t="shared" si="15"/>
        <v>0</v>
      </c>
      <c r="P47" s="77">
        <f t="shared" si="15"/>
        <v>0</v>
      </c>
      <c r="Q47" s="77">
        <f t="shared" si="15"/>
        <v>0</v>
      </c>
      <c r="R47" s="78">
        <f t="shared" si="15"/>
        <v>354</v>
      </c>
      <c r="S47" s="187"/>
      <c r="T47" s="187"/>
    </row>
    <row r="48" spans="1:20" s="4" customFormat="1" ht="25.5" customHeight="1">
      <c r="A48" s="62">
        <v>31</v>
      </c>
      <c r="B48" s="63" t="s">
        <v>62</v>
      </c>
      <c r="C48" s="64">
        <v>5520205</v>
      </c>
      <c r="D48" s="64">
        <v>6520205</v>
      </c>
      <c r="E48" s="65" t="s">
        <v>63</v>
      </c>
      <c r="F48" s="66">
        <v>65</v>
      </c>
      <c r="G48" s="66">
        <v>125</v>
      </c>
      <c r="H48" s="50">
        <f>F48+G48</f>
        <v>190</v>
      </c>
      <c r="I48" s="76"/>
      <c r="J48" s="76"/>
      <c r="K48" s="76">
        <v>66</v>
      </c>
      <c r="L48" s="76"/>
      <c r="M48" s="76">
        <v>81</v>
      </c>
      <c r="N48" s="76"/>
      <c r="O48" s="76"/>
      <c r="P48" s="76"/>
      <c r="Q48" s="76"/>
      <c r="R48" s="80">
        <f>SUM(I48:Q48)</f>
        <v>147</v>
      </c>
      <c r="S48" s="187">
        <f t="shared" si="0"/>
        <v>66</v>
      </c>
      <c r="T48" s="187">
        <f t="shared" si="2"/>
        <v>81</v>
      </c>
    </row>
    <row r="49" spans="1:20" s="4" customFormat="1" ht="25.5" customHeight="1">
      <c r="A49" s="25">
        <v>32</v>
      </c>
      <c r="B49" s="26" t="s">
        <v>64</v>
      </c>
      <c r="C49" s="25">
        <v>5520225</v>
      </c>
      <c r="D49" s="25">
        <v>6520225</v>
      </c>
      <c r="E49" s="39" t="s">
        <v>63</v>
      </c>
      <c r="F49" s="22">
        <v>115</v>
      </c>
      <c r="G49" s="22">
        <v>165</v>
      </c>
      <c r="H49" s="24">
        <f>F49+G49</f>
        <v>280</v>
      </c>
      <c r="I49" s="72"/>
      <c r="J49" s="72"/>
      <c r="K49" s="72"/>
      <c r="L49" s="72"/>
      <c r="M49" s="72"/>
      <c r="N49" s="72"/>
      <c r="O49" s="72"/>
      <c r="P49" s="72"/>
      <c r="Q49" s="72"/>
      <c r="R49" s="73">
        <f>SUM(I49:Q49)</f>
        <v>0</v>
      </c>
      <c r="S49" s="187">
        <f t="shared" si="0"/>
        <v>0</v>
      </c>
      <c r="T49" s="187">
        <f t="shared" si="2"/>
        <v>0</v>
      </c>
    </row>
    <row r="50" spans="1:20" s="4" customFormat="1" ht="25.5" customHeight="1">
      <c r="A50" s="20">
        <v>33</v>
      </c>
      <c r="B50" s="21" t="s">
        <v>65</v>
      </c>
      <c r="C50" s="25">
        <v>5520227</v>
      </c>
      <c r="D50" s="25">
        <v>6520227</v>
      </c>
      <c r="E50" s="39" t="s">
        <v>63</v>
      </c>
      <c r="F50" s="25">
        <v>135</v>
      </c>
      <c r="G50" s="25">
        <v>230</v>
      </c>
      <c r="H50" s="122">
        <f>F50+G50</f>
        <v>365</v>
      </c>
      <c r="I50" s="38">
        <v>48</v>
      </c>
      <c r="J50" s="38">
        <v>27</v>
      </c>
      <c r="K50" s="38">
        <v>89</v>
      </c>
      <c r="L50" s="38"/>
      <c r="M50" s="38">
        <v>131</v>
      </c>
      <c r="N50" s="38">
        <v>76</v>
      </c>
      <c r="O50" s="38"/>
      <c r="P50" s="38"/>
      <c r="Q50" s="38"/>
      <c r="R50" s="123">
        <f>SUM(I50:Q50)</f>
        <v>371</v>
      </c>
      <c r="S50" s="187">
        <f t="shared" si="0"/>
        <v>137</v>
      </c>
      <c r="T50" s="187">
        <f t="shared" si="2"/>
        <v>207</v>
      </c>
    </row>
    <row r="51" spans="1:20" s="4" customFormat="1" ht="25.5" customHeight="1">
      <c r="A51" s="25">
        <v>34</v>
      </c>
      <c r="B51" s="26" t="s">
        <v>66</v>
      </c>
      <c r="C51" s="38">
        <v>5520255</v>
      </c>
      <c r="D51" s="38">
        <v>6520255</v>
      </c>
      <c r="E51" s="39" t="s">
        <v>63</v>
      </c>
      <c r="F51" s="22">
        <v>95</v>
      </c>
      <c r="G51" s="22">
        <v>115</v>
      </c>
      <c r="H51" s="24">
        <f>F51+G51</f>
        <v>210</v>
      </c>
      <c r="I51" s="72"/>
      <c r="J51" s="72"/>
      <c r="K51" s="72">
        <v>92</v>
      </c>
      <c r="L51" s="72"/>
      <c r="M51" s="72">
        <v>74</v>
      </c>
      <c r="N51" s="72"/>
      <c r="O51" s="72"/>
      <c r="P51" s="72"/>
      <c r="Q51" s="72"/>
      <c r="R51" s="73">
        <f>SUM(I51:Q51)</f>
        <v>166</v>
      </c>
      <c r="S51" s="187">
        <f t="shared" si="0"/>
        <v>92</v>
      </c>
      <c r="T51" s="187">
        <f t="shared" si="2"/>
        <v>74</v>
      </c>
    </row>
    <row r="52" spans="1:20" s="4" customFormat="1" ht="25.5" customHeight="1">
      <c r="A52" s="20">
        <v>35</v>
      </c>
      <c r="B52" s="68" t="s">
        <v>67</v>
      </c>
      <c r="C52" s="27">
        <v>5520263</v>
      </c>
      <c r="D52" s="27">
        <v>6520263</v>
      </c>
      <c r="E52" s="69" t="s">
        <v>63</v>
      </c>
      <c r="F52" s="27">
        <v>85</v>
      </c>
      <c r="G52" s="27">
        <v>170</v>
      </c>
      <c r="H52" s="49">
        <f>F52+G52</f>
        <v>255</v>
      </c>
      <c r="I52" s="72"/>
      <c r="J52" s="72"/>
      <c r="K52" s="72">
        <v>79</v>
      </c>
      <c r="L52" s="72"/>
      <c r="M52" s="72">
        <v>70</v>
      </c>
      <c r="N52" s="72"/>
      <c r="O52" s="72"/>
      <c r="P52" s="72">
        <v>31</v>
      </c>
      <c r="Q52" s="72">
        <v>19</v>
      </c>
      <c r="R52" s="73">
        <f>SUM(I52:Q52)</f>
        <v>199</v>
      </c>
      <c r="S52" s="187">
        <f t="shared" si="0"/>
        <v>79</v>
      </c>
      <c r="T52" s="187">
        <f t="shared" si="2"/>
        <v>120</v>
      </c>
    </row>
    <row r="53" spans="1:20" s="4" customFormat="1" ht="25.5" customHeight="1" thickBot="1">
      <c r="A53" s="360" t="s">
        <v>68</v>
      </c>
      <c r="B53" s="335"/>
      <c r="C53" s="336"/>
      <c r="D53" s="28"/>
      <c r="E53" s="29"/>
      <c r="F53" s="30">
        <f t="shared" ref="F53:R53" si="16">SUM(F48:F52)</f>
        <v>495</v>
      </c>
      <c r="G53" s="30">
        <f t="shared" si="16"/>
        <v>805</v>
      </c>
      <c r="H53" s="30">
        <f t="shared" si="16"/>
        <v>1300</v>
      </c>
      <c r="I53" s="77">
        <f t="shared" si="16"/>
        <v>48</v>
      </c>
      <c r="J53" s="77">
        <f t="shared" si="16"/>
        <v>27</v>
      </c>
      <c r="K53" s="77">
        <f t="shared" si="16"/>
        <v>326</v>
      </c>
      <c r="L53" s="77">
        <f t="shared" si="16"/>
        <v>0</v>
      </c>
      <c r="M53" s="77">
        <f t="shared" si="16"/>
        <v>356</v>
      </c>
      <c r="N53" s="77">
        <f t="shared" si="16"/>
        <v>76</v>
      </c>
      <c r="O53" s="77">
        <f t="shared" si="16"/>
        <v>0</v>
      </c>
      <c r="P53" s="77">
        <f t="shared" si="16"/>
        <v>31</v>
      </c>
      <c r="Q53" s="77">
        <f t="shared" si="16"/>
        <v>19</v>
      </c>
      <c r="R53" s="78">
        <f t="shared" si="16"/>
        <v>883</v>
      </c>
      <c r="S53" s="187"/>
      <c r="T53" s="187"/>
    </row>
    <row r="54" spans="1:20" s="3" customFormat="1" ht="25.5" customHeight="1">
      <c r="A54" s="62">
        <v>36</v>
      </c>
      <c r="B54" s="63" t="s">
        <v>69</v>
      </c>
      <c r="C54" s="62">
        <v>5480205</v>
      </c>
      <c r="D54" s="62">
        <v>6480205</v>
      </c>
      <c r="E54" s="65" t="s">
        <v>70</v>
      </c>
      <c r="F54" s="66">
        <v>65</v>
      </c>
      <c r="G54" s="66">
        <v>75</v>
      </c>
      <c r="H54" s="40">
        <f>F54+G54</f>
        <v>140</v>
      </c>
      <c r="I54" s="34"/>
      <c r="J54" s="34">
        <v>160</v>
      </c>
      <c r="K54" s="34">
        <v>64</v>
      </c>
      <c r="L54" s="34">
        <v>35</v>
      </c>
      <c r="M54" s="34"/>
      <c r="N54" s="34">
        <v>48</v>
      </c>
      <c r="O54" s="34"/>
      <c r="P54" s="34"/>
      <c r="Q54" s="34"/>
      <c r="R54" s="79">
        <f>SUM(I54:Q54)</f>
        <v>307</v>
      </c>
      <c r="S54" s="187">
        <f t="shared" si="0"/>
        <v>99</v>
      </c>
      <c r="T54" s="187">
        <f t="shared" si="2"/>
        <v>48</v>
      </c>
    </row>
    <row r="55" spans="1:20" s="4" customFormat="1" ht="25.5" customHeight="1">
      <c r="A55" s="25">
        <v>37</v>
      </c>
      <c r="B55" s="26" t="s">
        <v>71</v>
      </c>
      <c r="C55" s="38">
        <v>5480207</v>
      </c>
      <c r="D55" s="38">
        <v>6480207</v>
      </c>
      <c r="E55" s="39" t="s">
        <v>70</v>
      </c>
      <c r="F55" s="22">
        <v>85</v>
      </c>
      <c r="G55" s="22">
        <v>150</v>
      </c>
      <c r="H55" s="24">
        <f>F55+G55</f>
        <v>235</v>
      </c>
      <c r="I55" s="72"/>
      <c r="J55" s="72"/>
      <c r="K55" s="72">
        <v>98</v>
      </c>
      <c r="L55" s="72"/>
      <c r="M55" s="72">
        <v>109</v>
      </c>
      <c r="N55" s="72">
        <v>31</v>
      </c>
      <c r="O55" s="72"/>
      <c r="P55" s="72"/>
      <c r="Q55" s="72"/>
      <c r="R55" s="79">
        <f>SUM(I55:Q55)</f>
        <v>238</v>
      </c>
      <c r="S55" s="187">
        <f t="shared" si="0"/>
        <v>98</v>
      </c>
      <c r="T55" s="187">
        <f t="shared" si="2"/>
        <v>140</v>
      </c>
    </row>
    <row r="56" spans="1:20" s="4" customFormat="1" ht="25.5" customHeight="1">
      <c r="A56" s="20">
        <v>38</v>
      </c>
      <c r="B56" s="21" t="s">
        <v>72</v>
      </c>
      <c r="C56" s="22">
        <v>5480209</v>
      </c>
      <c r="D56" s="22">
        <v>6480209</v>
      </c>
      <c r="E56" s="23" t="s">
        <v>70</v>
      </c>
      <c r="F56" s="22">
        <v>65</v>
      </c>
      <c r="G56" s="22">
        <v>150</v>
      </c>
      <c r="H56" s="24">
        <f>F56+G56</f>
        <v>215</v>
      </c>
      <c r="I56" s="72"/>
      <c r="J56" s="72">
        <v>70</v>
      </c>
      <c r="K56" s="72">
        <v>87</v>
      </c>
      <c r="L56" s="72"/>
      <c r="M56" s="72">
        <v>51</v>
      </c>
      <c r="N56" s="72">
        <v>51</v>
      </c>
      <c r="O56" s="72"/>
      <c r="P56" s="72"/>
      <c r="Q56" s="72"/>
      <c r="R56" s="79">
        <f>SUM(I56:Q56)</f>
        <v>259</v>
      </c>
      <c r="S56" s="187">
        <f t="shared" si="0"/>
        <v>87</v>
      </c>
      <c r="T56" s="187">
        <f t="shared" si="2"/>
        <v>102</v>
      </c>
    </row>
    <row r="57" spans="1:20" s="4" customFormat="1" ht="25.5" customHeight="1">
      <c r="A57" s="25">
        <v>39</v>
      </c>
      <c r="B57" s="26" t="s">
        <v>73</v>
      </c>
      <c r="C57" s="25">
        <v>5480214</v>
      </c>
      <c r="D57" s="25">
        <v>6480214</v>
      </c>
      <c r="E57" s="39" t="s">
        <v>70</v>
      </c>
      <c r="F57" s="22">
        <v>65</v>
      </c>
      <c r="G57" s="22">
        <v>85</v>
      </c>
      <c r="H57" s="24">
        <f>F57+G57</f>
        <v>150</v>
      </c>
      <c r="I57" s="72"/>
      <c r="J57" s="72"/>
      <c r="K57" s="72">
        <v>62</v>
      </c>
      <c r="L57" s="72"/>
      <c r="M57" s="72">
        <v>43</v>
      </c>
      <c r="N57" s="72">
        <v>20</v>
      </c>
      <c r="O57" s="72"/>
      <c r="P57" s="72"/>
      <c r="Q57" s="72"/>
      <c r="R57" s="79">
        <f>SUM(I57:Q57)</f>
        <v>125</v>
      </c>
      <c r="S57" s="187">
        <f t="shared" si="0"/>
        <v>62</v>
      </c>
      <c r="T57" s="187">
        <f t="shared" si="2"/>
        <v>63</v>
      </c>
    </row>
    <row r="58" spans="1:20" s="3" customFormat="1" ht="25.5" customHeight="1">
      <c r="A58" s="25">
        <v>40</v>
      </c>
      <c r="B58" s="46" t="s">
        <v>74</v>
      </c>
      <c r="C58" s="41">
        <v>5480216</v>
      </c>
      <c r="D58" s="41">
        <v>6480216</v>
      </c>
      <c r="E58" s="48" t="s">
        <v>70</v>
      </c>
      <c r="F58" s="27">
        <v>65</v>
      </c>
      <c r="G58" s="27">
        <v>85</v>
      </c>
      <c r="H58" s="49">
        <f>F58+G58</f>
        <v>150</v>
      </c>
      <c r="I58" s="72"/>
      <c r="J58" s="72"/>
      <c r="K58" s="72">
        <v>37</v>
      </c>
      <c r="L58" s="72"/>
      <c r="M58" s="72"/>
      <c r="N58" s="72"/>
      <c r="O58" s="72"/>
      <c r="P58" s="72"/>
      <c r="Q58" s="72"/>
      <c r="R58" s="79">
        <f>SUM(I58:Q58)</f>
        <v>37</v>
      </c>
      <c r="S58" s="187">
        <f t="shared" si="0"/>
        <v>37</v>
      </c>
      <c r="T58" s="187">
        <f t="shared" si="2"/>
        <v>0</v>
      </c>
    </row>
    <row r="59" spans="1:20" s="4" customFormat="1" ht="25.5" customHeight="1" thickBot="1">
      <c r="A59" s="334" t="s">
        <v>75</v>
      </c>
      <c r="B59" s="335"/>
      <c r="C59" s="336"/>
      <c r="D59" s="28"/>
      <c r="E59" s="29"/>
      <c r="F59" s="30">
        <f t="shared" ref="F59:R59" si="17">SUM(F54:F58)</f>
        <v>345</v>
      </c>
      <c r="G59" s="30">
        <f t="shared" si="17"/>
        <v>545</v>
      </c>
      <c r="H59" s="30">
        <f t="shared" si="17"/>
        <v>890</v>
      </c>
      <c r="I59" s="77">
        <f t="shared" si="17"/>
        <v>0</v>
      </c>
      <c r="J59" s="77">
        <f t="shared" si="17"/>
        <v>230</v>
      </c>
      <c r="K59" s="77">
        <f t="shared" si="17"/>
        <v>348</v>
      </c>
      <c r="L59" s="77">
        <f t="shared" si="17"/>
        <v>35</v>
      </c>
      <c r="M59" s="77">
        <f t="shared" si="17"/>
        <v>203</v>
      </c>
      <c r="N59" s="77">
        <f t="shared" si="17"/>
        <v>150</v>
      </c>
      <c r="O59" s="77">
        <f t="shared" si="17"/>
        <v>0</v>
      </c>
      <c r="P59" s="77">
        <f t="shared" si="17"/>
        <v>0</v>
      </c>
      <c r="Q59" s="77">
        <f t="shared" si="17"/>
        <v>0</v>
      </c>
      <c r="R59" s="78">
        <f t="shared" si="17"/>
        <v>966</v>
      </c>
      <c r="S59" s="187"/>
      <c r="T59" s="187"/>
    </row>
    <row r="60" spans="1:20" s="4" customFormat="1" ht="25.5" customHeight="1">
      <c r="A60" s="62">
        <v>41</v>
      </c>
      <c r="B60" s="63" t="s">
        <v>76</v>
      </c>
      <c r="C60" s="62">
        <v>5480104</v>
      </c>
      <c r="D60" s="62">
        <v>6480104</v>
      </c>
      <c r="E60" s="65" t="s">
        <v>77</v>
      </c>
      <c r="F60" s="66">
        <v>50</v>
      </c>
      <c r="G60" s="66">
        <v>50</v>
      </c>
      <c r="H60" s="50">
        <f>F60+G60</f>
        <v>100</v>
      </c>
      <c r="I60" s="76"/>
      <c r="J60" s="76"/>
      <c r="K60" s="76"/>
      <c r="L60" s="76"/>
      <c r="M60" s="76"/>
      <c r="N60" s="76"/>
      <c r="O60" s="76"/>
      <c r="P60" s="76"/>
      <c r="Q60" s="76"/>
      <c r="R60" s="80">
        <f>SUM(I60:Q60)</f>
        <v>0</v>
      </c>
      <c r="S60" s="187">
        <f t="shared" si="0"/>
        <v>0</v>
      </c>
      <c r="T60" s="187">
        <f t="shared" si="2"/>
        <v>0</v>
      </c>
    </row>
    <row r="61" spans="1:20" s="4" customFormat="1" ht="25.5" customHeight="1">
      <c r="A61" s="25">
        <v>42</v>
      </c>
      <c r="B61" s="26" t="s">
        <v>78</v>
      </c>
      <c r="C61" s="38"/>
      <c r="D61" s="38">
        <v>6480105</v>
      </c>
      <c r="E61" s="39" t="s">
        <v>77</v>
      </c>
      <c r="F61" s="22"/>
      <c r="G61" s="22">
        <v>110</v>
      </c>
      <c r="H61" s="24">
        <f>F61+G61</f>
        <v>110</v>
      </c>
      <c r="I61" s="72"/>
      <c r="J61" s="72"/>
      <c r="K61" s="72"/>
      <c r="L61" s="72"/>
      <c r="M61" s="72">
        <v>55</v>
      </c>
      <c r="N61" s="72">
        <v>21</v>
      </c>
      <c r="O61" s="72"/>
      <c r="P61" s="72"/>
      <c r="Q61" s="72"/>
      <c r="R61" s="73">
        <f>SUM(I61:Q61)</f>
        <v>76</v>
      </c>
      <c r="S61" s="187">
        <f t="shared" si="0"/>
        <v>0</v>
      </c>
      <c r="T61" s="187">
        <f t="shared" si="2"/>
        <v>76</v>
      </c>
    </row>
    <row r="62" spans="1:20" s="3" customFormat="1" ht="25.5" customHeight="1">
      <c r="A62" s="25">
        <v>43</v>
      </c>
      <c r="B62" s="46" t="s">
        <v>79</v>
      </c>
      <c r="C62" s="47">
        <v>5480105</v>
      </c>
      <c r="D62" s="47"/>
      <c r="E62" s="48" t="s">
        <v>77</v>
      </c>
      <c r="F62" s="27">
        <v>85</v>
      </c>
      <c r="G62" s="27"/>
      <c r="H62" s="49">
        <f>F62+G62</f>
        <v>85</v>
      </c>
      <c r="I62" s="72"/>
      <c r="J62" s="72"/>
      <c r="K62" s="72">
        <v>77</v>
      </c>
      <c r="L62" s="72"/>
      <c r="M62" s="72"/>
      <c r="N62" s="72"/>
      <c r="O62" s="72"/>
      <c r="P62" s="72"/>
      <c r="Q62" s="72"/>
      <c r="R62" s="73">
        <f>SUM(I62:Q62)</f>
        <v>77</v>
      </c>
      <c r="S62" s="187">
        <f t="shared" si="0"/>
        <v>77</v>
      </c>
      <c r="T62" s="187">
        <f t="shared" si="2"/>
        <v>0</v>
      </c>
    </row>
    <row r="63" spans="1:20" s="5" customFormat="1" ht="25.5" customHeight="1">
      <c r="A63" s="22">
        <v>44</v>
      </c>
      <c r="B63" s="70" t="s">
        <v>80</v>
      </c>
      <c r="C63" s="22">
        <v>5480108</v>
      </c>
      <c r="D63" s="22">
        <v>6480108</v>
      </c>
      <c r="E63" s="23" t="s">
        <v>77</v>
      </c>
      <c r="F63" s="22">
        <v>50</v>
      </c>
      <c r="G63" s="22">
        <v>50</v>
      </c>
      <c r="H63" s="24">
        <f>F63+G63</f>
        <v>100</v>
      </c>
      <c r="I63" s="72"/>
      <c r="J63" s="72"/>
      <c r="K63" s="72">
        <v>67</v>
      </c>
      <c r="L63" s="72"/>
      <c r="M63" s="72">
        <v>30</v>
      </c>
      <c r="N63" s="72"/>
      <c r="O63" s="72"/>
      <c r="P63" s="72"/>
      <c r="Q63" s="72"/>
      <c r="R63" s="73">
        <f>SUM(I63:Q63)</f>
        <v>97</v>
      </c>
      <c r="S63" s="187">
        <f t="shared" si="0"/>
        <v>67</v>
      </c>
      <c r="T63" s="187">
        <f t="shared" si="2"/>
        <v>30</v>
      </c>
    </row>
    <row r="64" spans="1:20" s="4" customFormat="1" ht="25.5" customHeight="1" thickBot="1">
      <c r="A64" s="334" t="s">
        <v>81</v>
      </c>
      <c r="B64" s="335"/>
      <c r="C64" s="336"/>
      <c r="D64" s="28"/>
      <c r="E64" s="29"/>
      <c r="F64" s="30">
        <f t="shared" ref="F64:R64" si="18">SUM(F60:F63)</f>
        <v>185</v>
      </c>
      <c r="G64" s="30">
        <f t="shared" si="18"/>
        <v>210</v>
      </c>
      <c r="H64" s="30">
        <f t="shared" si="18"/>
        <v>395</v>
      </c>
      <c r="I64" s="77">
        <f t="shared" si="18"/>
        <v>0</v>
      </c>
      <c r="J64" s="77">
        <f t="shared" si="18"/>
        <v>0</v>
      </c>
      <c r="K64" s="77">
        <f t="shared" si="18"/>
        <v>144</v>
      </c>
      <c r="L64" s="77">
        <f t="shared" si="18"/>
        <v>0</v>
      </c>
      <c r="M64" s="77">
        <f t="shared" si="18"/>
        <v>85</v>
      </c>
      <c r="N64" s="77">
        <f t="shared" si="18"/>
        <v>21</v>
      </c>
      <c r="O64" s="77">
        <f t="shared" si="18"/>
        <v>0</v>
      </c>
      <c r="P64" s="77">
        <f t="shared" si="18"/>
        <v>0</v>
      </c>
      <c r="Q64" s="77">
        <f t="shared" si="18"/>
        <v>0</v>
      </c>
      <c r="R64" s="78">
        <f t="shared" si="18"/>
        <v>250</v>
      </c>
      <c r="S64" s="187"/>
      <c r="T64" s="187"/>
    </row>
    <row r="65" spans="1:20" s="4" customFormat="1" ht="25.5" customHeight="1">
      <c r="A65" s="62">
        <v>45</v>
      </c>
      <c r="B65" s="63" t="s">
        <v>82</v>
      </c>
      <c r="C65" s="62">
        <v>5210402</v>
      </c>
      <c r="D65" s="62">
        <v>6210402</v>
      </c>
      <c r="E65" s="65" t="s">
        <v>83</v>
      </c>
      <c r="F65" s="66">
        <v>90</v>
      </c>
      <c r="G65" s="66">
        <v>130</v>
      </c>
      <c r="H65" s="50">
        <f>F65+G65</f>
        <v>220</v>
      </c>
      <c r="I65" s="76"/>
      <c r="J65" s="76"/>
      <c r="K65" s="76">
        <v>147</v>
      </c>
      <c r="L65" s="76"/>
      <c r="M65" s="76">
        <v>128</v>
      </c>
      <c r="N65" s="76"/>
      <c r="O65" s="76"/>
      <c r="P65" s="76"/>
      <c r="Q65" s="76"/>
      <c r="R65" s="80">
        <f>SUM(I65:Q65)</f>
        <v>275</v>
      </c>
      <c r="S65" s="187">
        <f t="shared" si="0"/>
        <v>147</v>
      </c>
      <c r="T65" s="187">
        <f t="shared" si="2"/>
        <v>128</v>
      </c>
    </row>
    <row r="66" spans="1:20" s="4" customFormat="1" ht="25.5" customHeight="1" thickBot="1">
      <c r="A66" s="334" t="s">
        <v>84</v>
      </c>
      <c r="B66" s="335"/>
      <c r="C66" s="336"/>
      <c r="D66" s="28"/>
      <c r="E66" s="29"/>
      <c r="F66" s="30">
        <f t="shared" ref="F66:Q66" si="19">SUM(F65)</f>
        <v>90</v>
      </c>
      <c r="G66" s="30">
        <f t="shared" si="19"/>
        <v>130</v>
      </c>
      <c r="H66" s="30">
        <f t="shared" si="19"/>
        <v>220</v>
      </c>
      <c r="I66" s="77">
        <f t="shared" si="19"/>
        <v>0</v>
      </c>
      <c r="J66" s="77">
        <f t="shared" si="19"/>
        <v>0</v>
      </c>
      <c r="K66" s="77">
        <f t="shared" si="19"/>
        <v>147</v>
      </c>
      <c r="L66" s="77">
        <f t="shared" si="19"/>
        <v>0</v>
      </c>
      <c r="M66" s="77">
        <f t="shared" si="19"/>
        <v>128</v>
      </c>
      <c r="N66" s="77">
        <f t="shared" si="19"/>
        <v>0</v>
      </c>
      <c r="O66" s="77">
        <f t="shared" si="19"/>
        <v>0</v>
      </c>
      <c r="P66" s="77">
        <f t="shared" si="19"/>
        <v>0</v>
      </c>
      <c r="Q66" s="77">
        <f t="shared" si="19"/>
        <v>0</v>
      </c>
      <c r="R66" s="77">
        <f>R65</f>
        <v>275</v>
      </c>
      <c r="S66" s="187"/>
      <c r="T66" s="187"/>
    </row>
    <row r="67" spans="1:20" s="4" customFormat="1" ht="25.5" customHeight="1">
      <c r="A67" s="62">
        <v>46</v>
      </c>
      <c r="B67" s="63" t="s">
        <v>85</v>
      </c>
      <c r="C67" s="62">
        <v>5220206</v>
      </c>
      <c r="D67" s="62">
        <v>6220206</v>
      </c>
      <c r="E67" s="65" t="s">
        <v>86</v>
      </c>
      <c r="F67" s="66">
        <v>150</v>
      </c>
      <c r="G67" s="66">
        <v>320</v>
      </c>
      <c r="H67" s="50">
        <f>F67+G67</f>
        <v>470</v>
      </c>
      <c r="I67" s="76"/>
      <c r="J67" s="76"/>
      <c r="K67" s="76">
        <v>149</v>
      </c>
      <c r="L67" s="76"/>
      <c r="M67" s="76">
        <v>74</v>
      </c>
      <c r="N67" s="76">
        <v>51</v>
      </c>
      <c r="O67" s="76"/>
      <c r="P67" s="76"/>
      <c r="Q67" s="76"/>
      <c r="R67" s="80">
        <f>SUM(I67:Q67)</f>
        <v>274</v>
      </c>
      <c r="S67" s="187">
        <f t="shared" si="0"/>
        <v>149</v>
      </c>
      <c r="T67" s="187">
        <f t="shared" si="2"/>
        <v>125</v>
      </c>
    </row>
    <row r="68" spans="1:20" s="4" customFormat="1" ht="25.5" customHeight="1" thickBot="1">
      <c r="A68" s="334" t="s">
        <v>89</v>
      </c>
      <c r="B68" s="335"/>
      <c r="C68" s="336"/>
      <c r="D68" s="28"/>
      <c r="E68" s="29"/>
      <c r="F68" s="30">
        <f>SUM(F67)</f>
        <v>150</v>
      </c>
      <c r="G68" s="30">
        <f>SUM(G67)</f>
        <v>320</v>
      </c>
      <c r="H68" s="30">
        <f>SUM(H67)</f>
        <v>470</v>
      </c>
      <c r="I68" s="77">
        <f>SUM(I67)</f>
        <v>0</v>
      </c>
      <c r="J68" s="77">
        <f t="shared" ref="J68:Q68" si="20">SUM(J67)</f>
        <v>0</v>
      </c>
      <c r="K68" s="77">
        <f t="shared" si="20"/>
        <v>149</v>
      </c>
      <c r="L68" s="77">
        <f t="shared" si="20"/>
        <v>0</v>
      </c>
      <c r="M68" s="77">
        <f t="shared" si="20"/>
        <v>74</v>
      </c>
      <c r="N68" s="77">
        <f t="shared" si="20"/>
        <v>51</v>
      </c>
      <c r="O68" s="77">
        <f t="shared" si="20"/>
        <v>0</v>
      </c>
      <c r="P68" s="77">
        <f t="shared" si="20"/>
        <v>0</v>
      </c>
      <c r="Q68" s="77">
        <f t="shared" si="20"/>
        <v>0</v>
      </c>
      <c r="R68" s="78">
        <f>R67</f>
        <v>274</v>
      </c>
      <c r="S68" s="187"/>
      <c r="T68" s="187"/>
    </row>
    <row r="69" spans="1:20" s="4" customFormat="1" ht="25.5" customHeight="1">
      <c r="A69" s="62">
        <v>47</v>
      </c>
      <c r="B69" s="63" t="s">
        <v>90</v>
      </c>
      <c r="C69" s="25"/>
      <c r="D69" s="62">
        <v>6540204</v>
      </c>
      <c r="E69" s="65" t="s">
        <v>91</v>
      </c>
      <c r="F69" s="66"/>
      <c r="G69" s="66">
        <v>150</v>
      </c>
      <c r="H69" s="40">
        <f>F69+G69</f>
        <v>150</v>
      </c>
      <c r="I69" s="34"/>
      <c r="J69" s="34"/>
      <c r="K69" s="34"/>
      <c r="L69" s="34"/>
      <c r="M69" s="34">
        <v>42</v>
      </c>
      <c r="N69" s="34">
        <v>28</v>
      </c>
      <c r="O69" s="34"/>
      <c r="P69" s="34"/>
      <c r="Q69" s="34"/>
      <c r="R69" s="79">
        <f>SUM(I69:Q69)</f>
        <v>70</v>
      </c>
      <c r="S69" s="187">
        <f t="shared" si="0"/>
        <v>0</v>
      </c>
      <c r="T69" s="187">
        <f t="shared" si="2"/>
        <v>70</v>
      </c>
    </row>
    <row r="70" spans="1:20" s="4" customFormat="1" ht="25.5" customHeight="1">
      <c r="A70" s="42">
        <v>48</v>
      </c>
      <c r="B70" s="116" t="s">
        <v>113</v>
      </c>
      <c r="C70" s="25">
        <v>5540204</v>
      </c>
      <c r="D70" s="42"/>
      <c r="E70" s="118" t="s">
        <v>91</v>
      </c>
      <c r="F70" s="36">
        <v>100</v>
      </c>
      <c r="G70" s="36"/>
      <c r="H70" s="40">
        <f>F70+G70</f>
        <v>100</v>
      </c>
      <c r="I70" s="34"/>
      <c r="J70" s="34"/>
      <c r="K70" s="34">
        <v>50</v>
      </c>
      <c r="L70" s="34"/>
      <c r="M70" s="34"/>
      <c r="N70" s="34"/>
      <c r="O70" s="34"/>
      <c r="P70" s="34"/>
      <c r="Q70" s="34"/>
      <c r="R70" s="79">
        <f>SUM(I70:Q70)</f>
        <v>50</v>
      </c>
      <c r="S70" s="187">
        <f t="shared" si="0"/>
        <v>50</v>
      </c>
      <c r="T70" s="187">
        <f t="shared" si="2"/>
        <v>0</v>
      </c>
    </row>
    <row r="71" spans="1:20" s="4" customFormat="1" ht="25.5" customHeight="1">
      <c r="A71" s="25">
        <v>49</v>
      </c>
      <c r="B71" s="26" t="s">
        <v>92</v>
      </c>
      <c r="C71" s="25">
        <v>5540205</v>
      </c>
      <c r="D71" s="25">
        <v>6540205</v>
      </c>
      <c r="E71" s="117" t="s">
        <v>91</v>
      </c>
      <c r="F71" s="22">
        <v>65</v>
      </c>
      <c r="G71" s="22">
        <v>150</v>
      </c>
      <c r="H71" s="40">
        <f>F71+G71</f>
        <v>215</v>
      </c>
      <c r="I71" s="72"/>
      <c r="J71" s="72"/>
      <c r="K71" s="72"/>
      <c r="L71" s="72"/>
      <c r="M71" s="72"/>
      <c r="N71" s="72"/>
      <c r="O71" s="72"/>
      <c r="P71" s="72"/>
      <c r="Q71" s="72"/>
      <c r="R71" s="79">
        <f>SUM(I71:Q71)</f>
        <v>0</v>
      </c>
      <c r="S71" s="187">
        <f t="shared" si="0"/>
        <v>0</v>
      </c>
      <c r="T71" s="187">
        <f t="shared" si="2"/>
        <v>0</v>
      </c>
    </row>
    <row r="72" spans="1:20" s="4" customFormat="1" ht="25.5" customHeight="1">
      <c r="A72" s="25">
        <v>50</v>
      </c>
      <c r="B72" s="26" t="s">
        <v>93</v>
      </c>
      <c r="C72" s="25">
        <v>5540207</v>
      </c>
      <c r="D72" s="25">
        <v>6540207</v>
      </c>
      <c r="E72" s="39" t="s">
        <v>91</v>
      </c>
      <c r="F72" s="22">
        <v>45</v>
      </c>
      <c r="G72" s="22">
        <v>80</v>
      </c>
      <c r="H72" s="40">
        <f>F72+G72</f>
        <v>125</v>
      </c>
      <c r="I72" s="72"/>
      <c r="J72" s="72"/>
      <c r="K72" s="72"/>
      <c r="L72" s="72"/>
      <c r="M72" s="72"/>
      <c r="N72" s="72"/>
      <c r="O72" s="72"/>
      <c r="P72" s="72"/>
      <c r="Q72" s="72"/>
      <c r="R72" s="79">
        <f>SUM(I72:Q72)</f>
        <v>0</v>
      </c>
      <c r="S72" s="187">
        <f>I72+K72+L72</f>
        <v>0</v>
      </c>
      <c r="T72" s="187">
        <f t="shared" si="2"/>
        <v>0</v>
      </c>
    </row>
    <row r="73" spans="1:20" s="4" customFormat="1" ht="25.5" customHeight="1" thickBot="1">
      <c r="A73" s="334" t="s">
        <v>94</v>
      </c>
      <c r="B73" s="335"/>
      <c r="C73" s="336"/>
      <c r="D73" s="28"/>
      <c r="E73" s="29"/>
      <c r="F73" s="30">
        <f t="shared" ref="F73:R73" si="21">SUM(F69:F72)</f>
        <v>210</v>
      </c>
      <c r="G73" s="30">
        <f t="shared" si="21"/>
        <v>380</v>
      </c>
      <c r="H73" s="30">
        <f t="shared" si="21"/>
        <v>590</v>
      </c>
      <c r="I73" s="77">
        <f t="shared" si="21"/>
        <v>0</v>
      </c>
      <c r="J73" s="77">
        <f t="shared" si="21"/>
        <v>0</v>
      </c>
      <c r="K73" s="77">
        <f t="shared" si="21"/>
        <v>50</v>
      </c>
      <c r="L73" s="77">
        <f t="shared" si="21"/>
        <v>0</v>
      </c>
      <c r="M73" s="77">
        <f t="shared" si="21"/>
        <v>42</v>
      </c>
      <c r="N73" s="77">
        <f t="shared" si="21"/>
        <v>28</v>
      </c>
      <c r="O73" s="77">
        <f t="shared" si="21"/>
        <v>0</v>
      </c>
      <c r="P73" s="77">
        <f t="shared" si="21"/>
        <v>0</v>
      </c>
      <c r="Q73" s="77">
        <f t="shared" si="21"/>
        <v>0</v>
      </c>
      <c r="R73" s="78">
        <f t="shared" si="21"/>
        <v>120</v>
      </c>
      <c r="S73" s="187"/>
      <c r="T73" s="187"/>
    </row>
    <row r="74" spans="1:20" s="6" customFormat="1" ht="25.5" customHeight="1">
      <c r="A74" s="342" t="s">
        <v>95</v>
      </c>
      <c r="B74" s="343"/>
      <c r="C74" s="82"/>
      <c r="D74" s="119"/>
      <c r="E74" s="120"/>
      <c r="F74" s="84">
        <f>F73+F68+F66+F64+F59+F53+F47+F39+F37+F35+F32+F30+F28+F26+F21+F18+F12</f>
        <v>3150</v>
      </c>
      <c r="G74" s="84">
        <f>G73+G68+G66+G64+G59+G53+G47+G39+G37+G35+G32+G30+G28+G26+G21+G18+G12</f>
        <v>5355</v>
      </c>
      <c r="H74" s="137">
        <f>H73+H68+H66+H64+H59+H53+H47+H39+H37+H35+H32+H30+H28+H26+H21+H18+H12</f>
        <v>8505</v>
      </c>
      <c r="I74" s="91">
        <f>I12+I18+I21+I26+I28+I30+I32+I35+I37+I39+I47+I53+I59+I64+I66+I68+I73</f>
        <v>48</v>
      </c>
      <c r="J74" s="91">
        <f t="shared" ref="J74:Q74" si="22">J12+J18+J21+J26+J28+J30+J32+J35+J37+J39+J47+J53+J59+J64+J66+J68+J73</f>
        <v>684</v>
      </c>
      <c r="K74" s="91">
        <f t="shared" si="22"/>
        <v>2496</v>
      </c>
      <c r="L74" s="91">
        <f t="shared" si="22"/>
        <v>35</v>
      </c>
      <c r="M74" s="91">
        <f t="shared" si="22"/>
        <v>2950</v>
      </c>
      <c r="N74" s="91">
        <f t="shared" si="22"/>
        <v>775</v>
      </c>
      <c r="O74" s="91">
        <f t="shared" si="22"/>
        <v>203</v>
      </c>
      <c r="P74" s="91">
        <f t="shared" si="22"/>
        <v>61</v>
      </c>
      <c r="Q74" s="91">
        <f t="shared" si="22"/>
        <v>146</v>
      </c>
      <c r="R74" s="136">
        <f>R12+R18+R21+R26+R28+R30+R32+R35+R37+R39+R47+R53+R59+R64+R66+R68+R73</f>
        <v>7398</v>
      </c>
      <c r="S74" s="187">
        <f>I74+K74+L74</f>
        <v>2579</v>
      </c>
      <c r="T74" s="187">
        <f t="shared" si="2"/>
        <v>4135</v>
      </c>
    </row>
    <row r="75" spans="1:20" s="7" customFormat="1" ht="44.25" customHeight="1">
      <c r="B75" s="85"/>
      <c r="E75" s="86"/>
      <c r="F75" s="138" t="s">
        <v>111</v>
      </c>
      <c r="G75" s="138" t="s">
        <v>112</v>
      </c>
      <c r="H75" s="138" t="s">
        <v>116</v>
      </c>
      <c r="I75" s="355" t="s">
        <v>209</v>
      </c>
      <c r="J75" s="355"/>
      <c r="K75" s="355"/>
      <c r="L75" s="355"/>
      <c r="M75" s="354" t="s">
        <v>144</v>
      </c>
      <c r="N75" s="355"/>
      <c r="O75" s="355"/>
      <c r="P75" s="355"/>
      <c r="Q75" s="355"/>
      <c r="R75" s="185">
        <f>3263+4135</f>
        <v>7398</v>
      </c>
      <c r="S75" s="374">
        <f>S74+T74</f>
        <v>6714</v>
      </c>
      <c r="T75" s="375"/>
    </row>
    <row r="76" spans="1:20" s="7" customFormat="1" ht="42" customHeight="1">
      <c r="B76" s="85"/>
      <c r="E76" s="86"/>
      <c r="F76" s="164"/>
      <c r="G76" s="164"/>
      <c r="H76" s="164"/>
      <c r="I76" s="355" t="s">
        <v>212</v>
      </c>
      <c r="J76" s="355"/>
      <c r="K76" s="355"/>
      <c r="L76" s="355"/>
      <c r="M76" s="354" t="s">
        <v>144</v>
      </c>
      <c r="N76" s="355"/>
      <c r="O76" s="355"/>
      <c r="P76" s="355"/>
      <c r="Q76" s="355"/>
      <c r="R76" s="185">
        <f>2579+4135</f>
        <v>6714</v>
      </c>
      <c r="S76" s="189"/>
      <c r="T76" s="189"/>
    </row>
    <row r="77" spans="1:20" s="7" customFormat="1" ht="19.5" customHeight="1">
      <c r="A77" s="362" t="s">
        <v>201</v>
      </c>
      <c r="B77" s="362"/>
      <c r="C77" s="362"/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189"/>
      <c r="T77" s="189"/>
    </row>
    <row r="78" spans="1:20" s="7" customFormat="1" ht="19.5" customHeight="1">
      <c r="A78" s="376" t="s">
        <v>208</v>
      </c>
      <c r="B78" s="376"/>
      <c r="C78" s="376"/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189"/>
      <c r="T78" s="189"/>
    </row>
    <row r="79" spans="1:20" s="7" customFormat="1" ht="19.5" customHeight="1">
      <c r="A79" s="362" t="s">
        <v>202</v>
      </c>
      <c r="B79" s="362"/>
      <c r="C79" s="362"/>
      <c r="D79" s="362"/>
      <c r="E79" s="362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189"/>
      <c r="T79" s="189"/>
    </row>
    <row r="80" spans="1:20" s="7" customFormat="1" ht="19.5" customHeight="1">
      <c r="A80" s="362" t="s">
        <v>200</v>
      </c>
      <c r="B80" s="362"/>
      <c r="C80" s="362"/>
      <c r="D80" s="362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189"/>
      <c r="T80" s="189"/>
    </row>
    <row r="81" spans="1:20" s="1" customFormat="1" ht="19.5" customHeight="1">
      <c r="A81" s="362" t="s">
        <v>203</v>
      </c>
      <c r="B81" s="362"/>
      <c r="C81" s="362"/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189"/>
      <c r="T81" s="189"/>
    </row>
    <row r="82" spans="1:20" s="1" customFormat="1" ht="19.5" customHeight="1">
      <c r="A82" s="363" t="s">
        <v>207</v>
      </c>
      <c r="B82" s="363"/>
      <c r="C82" s="363"/>
      <c r="D82" s="363"/>
      <c r="E82" s="363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189"/>
      <c r="T82" s="189"/>
    </row>
    <row r="83" spans="1:20" s="1" customFormat="1" ht="19.5" customHeight="1">
      <c r="A83" s="362" t="s">
        <v>204</v>
      </c>
      <c r="B83" s="362"/>
      <c r="C83" s="362"/>
      <c r="D83" s="362"/>
      <c r="E83" s="362"/>
      <c r="F83" s="362"/>
      <c r="G83" s="362"/>
      <c r="H83" s="362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189"/>
      <c r="T83" s="189"/>
    </row>
    <row r="84" spans="1:20" s="1" customFormat="1" ht="19.5" customHeight="1">
      <c r="A84" s="362" t="s">
        <v>205</v>
      </c>
      <c r="B84" s="362"/>
      <c r="C84" s="362"/>
      <c r="D84" s="362"/>
      <c r="E84" s="362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189"/>
      <c r="T84" s="189"/>
    </row>
    <row r="85" spans="1:20" s="1" customFormat="1" ht="19.5" customHeight="1">
      <c r="A85" s="362" t="s">
        <v>206</v>
      </c>
      <c r="B85" s="362"/>
      <c r="C85" s="362"/>
      <c r="D85" s="362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189"/>
      <c r="T85" s="189"/>
    </row>
    <row r="87" spans="1:20" ht="18.75" customHeight="1">
      <c r="A87" s="173"/>
      <c r="B87" s="174"/>
      <c r="C87" s="1"/>
      <c r="D87" s="1"/>
      <c r="E87" s="364" t="s">
        <v>184</v>
      </c>
      <c r="F87" s="364"/>
      <c r="G87" s="364"/>
      <c r="H87" s="364"/>
      <c r="I87" s="364"/>
      <c r="J87" s="364"/>
      <c r="K87" s="364"/>
      <c r="L87" s="364"/>
      <c r="M87" s="364"/>
      <c r="N87" s="364"/>
      <c r="O87" s="364"/>
      <c r="P87" s="364"/>
      <c r="Q87" s="364"/>
      <c r="R87" s="364"/>
    </row>
    <row r="88" spans="1:20" ht="18.75" customHeight="1">
      <c r="A88" s="361" t="s">
        <v>182</v>
      </c>
      <c r="B88" s="361"/>
      <c r="C88" s="361"/>
      <c r="D88" s="361"/>
      <c r="E88" s="351" t="s">
        <v>183</v>
      </c>
      <c r="F88" s="351"/>
      <c r="G88" s="351"/>
      <c r="H88" s="351"/>
      <c r="I88" s="351"/>
      <c r="J88" s="351"/>
      <c r="K88" s="351"/>
      <c r="L88" s="351"/>
      <c r="M88" s="351"/>
      <c r="N88" s="351"/>
      <c r="O88" s="351"/>
      <c r="P88" s="351"/>
      <c r="Q88" s="351"/>
      <c r="R88" s="351"/>
    </row>
    <row r="89" spans="1:20" ht="18.75">
      <c r="A89" s="7"/>
      <c r="B89" s="7"/>
      <c r="C89" s="7"/>
      <c r="D89" s="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</row>
    <row r="90" spans="1:20" ht="18.75">
      <c r="A90" s="7"/>
      <c r="B90" s="7"/>
      <c r="C90" s="7"/>
      <c r="D90" s="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</row>
    <row r="91" spans="1:20" ht="18.75">
      <c r="A91" s="173"/>
      <c r="B91" s="174"/>
      <c r="C91" s="1"/>
      <c r="D91" s="1"/>
      <c r="E91" s="175"/>
      <c r="F91" s="173"/>
      <c r="G91" s="173"/>
      <c r="H91" s="173"/>
      <c r="I91" s="176"/>
      <c r="J91" s="176"/>
      <c r="K91" s="176"/>
      <c r="L91" s="176"/>
      <c r="M91" s="176"/>
      <c r="N91" s="176"/>
      <c r="O91" s="176"/>
      <c r="P91" s="1"/>
    </row>
    <row r="92" spans="1:20" ht="18.75">
      <c r="A92" s="173"/>
      <c r="B92" s="174"/>
      <c r="C92" s="1"/>
      <c r="D92" s="1"/>
      <c r="E92" s="175"/>
      <c r="F92" s="173"/>
      <c r="G92" s="173"/>
      <c r="H92" s="173"/>
      <c r="I92" s="176"/>
      <c r="J92" s="176"/>
      <c r="K92" s="176"/>
      <c r="L92" s="176"/>
      <c r="M92" s="176"/>
      <c r="N92" s="176"/>
      <c r="O92" s="176"/>
      <c r="P92" s="1"/>
    </row>
    <row r="93" spans="1:20" ht="18.75">
      <c r="A93" s="173"/>
      <c r="B93" s="174"/>
      <c r="C93" s="1"/>
      <c r="D93" s="1"/>
      <c r="E93" s="175"/>
      <c r="F93" s="173"/>
      <c r="G93" s="173"/>
      <c r="H93" s="173"/>
      <c r="I93" s="176"/>
      <c r="J93" s="176"/>
      <c r="K93" s="176"/>
      <c r="L93" s="176"/>
      <c r="M93" s="176"/>
      <c r="N93" s="176"/>
      <c r="O93" s="176"/>
      <c r="P93" s="1"/>
    </row>
    <row r="94" spans="1:20" ht="18.75">
      <c r="A94" s="361" t="s">
        <v>185</v>
      </c>
      <c r="B94" s="361"/>
      <c r="C94" s="361"/>
      <c r="D94" s="361"/>
      <c r="E94" s="351" t="s">
        <v>186</v>
      </c>
      <c r="F94" s="351"/>
      <c r="G94" s="351"/>
      <c r="H94" s="351"/>
      <c r="I94" s="351"/>
      <c r="J94" s="351"/>
      <c r="K94" s="351"/>
      <c r="L94" s="351"/>
      <c r="M94" s="351"/>
      <c r="N94" s="351"/>
      <c r="O94" s="351"/>
      <c r="P94" s="351"/>
      <c r="Q94" s="351"/>
      <c r="R94" s="351"/>
    </row>
  </sheetData>
  <mergeCells count="50">
    <mergeCell ref="A4:R4"/>
    <mergeCell ref="A3:C3"/>
    <mergeCell ref="A28:C28"/>
    <mergeCell ref="A5:A6"/>
    <mergeCell ref="B5:B6"/>
    <mergeCell ref="C5:D5"/>
    <mergeCell ref="E5:E6"/>
    <mergeCell ref="I5:R5"/>
    <mergeCell ref="A12:C12"/>
    <mergeCell ref="A18:C18"/>
    <mergeCell ref="A21:C21"/>
    <mergeCell ref="A26:C26"/>
    <mergeCell ref="F5:G5"/>
    <mergeCell ref="H5:H6"/>
    <mergeCell ref="A66:C66"/>
    <mergeCell ref="A68:C68"/>
    <mergeCell ref="A73:C73"/>
    <mergeCell ref="A47:C47"/>
    <mergeCell ref="A30:C30"/>
    <mergeCell ref="A1:D1"/>
    <mergeCell ref="A2:D2"/>
    <mergeCell ref="G1:R1"/>
    <mergeCell ref="G2:R2"/>
    <mergeCell ref="I76:L76"/>
    <mergeCell ref="M76:Q76"/>
    <mergeCell ref="I75:L75"/>
    <mergeCell ref="M75:Q75"/>
    <mergeCell ref="A32:C32"/>
    <mergeCell ref="A35:C35"/>
    <mergeCell ref="A37:C37"/>
    <mergeCell ref="A39:C39"/>
    <mergeCell ref="A74:B74"/>
    <mergeCell ref="A53:C53"/>
    <mergeCell ref="A59:C59"/>
    <mergeCell ref="A64:C64"/>
    <mergeCell ref="S75:T75"/>
    <mergeCell ref="E88:R88"/>
    <mergeCell ref="E94:R94"/>
    <mergeCell ref="A88:D88"/>
    <mergeCell ref="A94:D94"/>
    <mergeCell ref="A77:R77"/>
    <mergeCell ref="A78:R78"/>
    <mergeCell ref="A79:R79"/>
    <mergeCell ref="A80:R80"/>
    <mergeCell ref="A81:R81"/>
    <mergeCell ref="A82:R82"/>
    <mergeCell ref="A84:R84"/>
    <mergeCell ref="A85:R85"/>
    <mergeCell ref="E87:R87"/>
    <mergeCell ref="A83:R83"/>
  </mergeCells>
  <printOptions horizontalCentered="1"/>
  <pageMargins left="0.1" right="0.1" top="0.4" bottom="0.3" header="0.31496062992126" footer="0.31496062992126"/>
  <pageSetup scale="7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93"/>
  <sheetViews>
    <sheetView topLeftCell="A64" zoomScale="70" zoomScaleNormal="70" workbookViewId="0">
      <selection activeCell="L76" sqref="L76"/>
    </sheetView>
  </sheetViews>
  <sheetFormatPr defaultColWidth="9" defaultRowHeight="15.75"/>
  <cols>
    <col min="1" max="1" width="6.25" style="111" customWidth="1"/>
    <col min="2" max="2" width="43.75" style="10" customWidth="1"/>
    <col min="3" max="3" width="9.625" style="11" customWidth="1"/>
    <col min="4" max="4" width="9.375" style="11" customWidth="1"/>
    <col min="5" max="5" width="47.875" style="12" hidden="1" customWidth="1"/>
    <col min="6" max="6" width="9.625" style="13" customWidth="1"/>
    <col min="7" max="7" width="8.625" style="13" customWidth="1"/>
    <col min="8" max="8" width="14.25" style="13" customWidth="1"/>
    <col min="9" max="13" width="7.875" style="14" customWidth="1"/>
    <col min="14" max="14" width="5.5" style="14" customWidth="1"/>
    <col min="15" max="15" width="6.5" style="14" customWidth="1"/>
    <col min="16" max="16" width="5.875" style="14" customWidth="1"/>
    <col min="17" max="17" width="9.875" style="11" customWidth="1"/>
    <col min="18" max="18" width="6.125" style="11" customWidth="1"/>
    <col min="19" max="19" width="6.375" style="11" customWidth="1"/>
    <col min="20" max="20" width="0" style="11" hidden="1" customWidth="1"/>
    <col min="21" max="16384" width="9" style="11"/>
  </cols>
  <sheetData>
    <row r="1" spans="1:20">
      <c r="A1" s="330" t="s">
        <v>0</v>
      </c>
      <c r="B1" s="330"/>
      <c r="C1" s="330"/>
      <c r="E1" s="331" t="s">
        <v>1</v>
      </c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</row>
    <row r="2" spans="1:20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</row>
    <row r="3" spans="1:20">
      <c r="A3" s="332" t="s">
        <v>4</v>
      </c>
      <c r="B3" s="332"/>
      <c r="C3" s="332"/>
      <c r="F3" s="14"/>
      <c r="G3" s="17"/>
      <c r="H3" s="14"/>
    </row>
    <row r="4" spans="1:20" ht="6" customHeight="1"/>
    <row r="5" spans="1:20" ht="46.5" customHeight="1">
      <c r="A5" s="351" t="s">
        <v>5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</row>
    <row r="6" spans="1:20" s="1" customFormat="1" ht="60.75" customHeight="1">
      <c r="A6" s="344" t="s">
        <v>6</v>
      </c>
      <c r="B6" s="345" t="s">
        <v>7</v>
      </c>
      <c r="C6" s="352" t="s">
        <v>8</v>
      </c>
      <c r="D6" s="352"/>
      <c r="E6" s="344" t="s">
        <v>9</v>
      </c>
      <c r="F6" s="378" t="s">
        <v>10</v>
      </c>
      <c r="G6" s="378"/>
      <c r="H6" s="380" t="s">
        <v>11</v>
      </c>
      <c r="I6" s="386" t="s">
        <v>213</v>
      </c>
      <c r="J6" s="387"/>
      <c r="K6" s="387"/>
      <c r="L6" s="387"/>
      <c r="M6" s="387"/>
      <c r="N6" s="387"/>
      <c r="O6" s="387"/>
      <c r="P6" s="387"/>
      <c r="Q6" s="387"/>
      <c r="R6" s="387"/>
      <c r="S6" s="387"/>
    </row>
    <row r="7" spans="1:20" s="2" customFormat="1" ht="40.5" customHeight="1">
      <c r="A7" s="344"/>
      <c r="B7" s="345"/>
      <c r="C7" s="168" t="s">
        <v>12</v>
      </c>
      <c r="D7" s="168" t="s">
        <v>13</v>
      </c>
      <c r="E7" s="344"/>
      <c r="F7" s="115" t="s">
        <v>12</v>
      </c>
      <c r="G7" s="115" t="s">
        <v>13</v>
      </c>
      <c r="H7" s="380"/>
      <c r="I7" s="71" t="s">
        <v>102</v>
      </c>
      <c r="J7" s="71" t="s">
        <v>104</v>
      </c>
      <c r="K7" s="71" t="s">
        <v>106</v>
      </c>
      <c r="L7" s="71" t="s">
        <v>107</v>
      </c>
      <c r="M7" s="71" t="s">
        <v>108</v>
      </c>
      <c r="N7" s="71" t="s">
        <v>109</v>
      </c>
      <c r="O7" s="124" t="s">
        <v>110</v>
      </c>
      <c r="P7" s="124" t="s">
        <v>117</v>
      </c>
      <c r="Q7" s="71" t="s">
        <v>99</v>
      </c>
      <c r="R7" s="224" t="s">
        <v>170</v>
      </c>
      <c r="S7" s="224" t="s">
        <v>171</v>
      </c>
    </row>
    <row r="8" spans="1:20" s="3" customFormat="1" ht="27.75" customHeight="1">
      <c r="A8" s="20">
        <v>1</v>
      </c>
      <c r="B8" s="21" t="s">
        <v>14</v>
      </c>
      <c r="C8" s="22">
        <v>5510201</v>
      </c>
      <c r="D8" s="22">
        <v>6510201</v>
      </c>
      <c r="E8" s="23" t="s">
        <v>14</v>
      </c>
      <c r="F8" s="22">
        <v>90</v>
      </c>
      <c r="G8" s="22">
        <v>280</v>
      </c>
      <c r="H8" s="24">
        <f>F8+G8</f>
        <v>370</v>
      </c>
      <c r="I8" s="72"/>
      <c r="J8" s="72">
        <v>72</v>
      </c>
      <c r="K8" s="72">
        <v>240</v>
      </c>
      <c r="L8" s="72"/>
      <c r="M8" s="72">
        <v>43</v>
      </c>
      <c r="N8" s="72"/>
      <c r="O8" s="72"/>
      <c r="P8" s="72">
        <v>33</v>
      </c>
      <c r="Q8" s="72">
        <f>SUM(I8:P8)</f>
        <v>388</v>
      </c>
      <c r="R8" s="225">
        <f>SUM(I8:J8)</f>
        <v>72</v>
      </c>
      <c r="S8" s="225">
        <f>K8+M8+N8+O8+P8</f>
        <v>316</v>
      </c>
      <c r="T8" s="3">
        <f>S8</f>
        <v>316</v>
      </c>
    </row>
    <row r="9" spans="1:20" s="4" customFormat="1" ht="27.75" customHeight="1">
      <c r="A9" s="25">
        <v>2</v>
      </c>
      <c r="B9" s="26" t="s">
        <v>15</v>
      </c>
      <c r="C9" s="22">
        <v>5510211</v>
      </c>
      <c r="D9" s="22">
        <v>6510211</v>
      </c>
      <c r="E9" s="23" t="s">
        <v>14</v>
      </c>
      <c r="F9" s="22">
        <v>65</v>
      </c>
      <c r="G9" s="22">
        <v>150</v>
      </c>
      <c r="H9" s="24">
        <f>F9+G9</f>
        <v>215</v>
      </c>
      <c r="I9" s="72"/>
      <c r="J9" s="72"/>
      <c r="K9" s="72">
        <v>56</v>
      </c>
      <c r="L9" s="72"/>
      <c r="M9" s="72"/>
      <c r="N9" s="72"/>
      <c r="O9" s="72"/>
      <c r="P9" s="72"/>
      <c r="Q9" s="72">
        <f>SUM(I9:P9)</f>
        <v>56</v>
      </c>
      <c r="R9" s="225">
        <f>SUM(I9:J9)</f>
        <v>0</v>
      </c>
      <c r="S9" s="225">
        <f>K9+M9+N9+O9+P9</f>
        <v>56</v>
      </c>
      <c r="T9" s="3">
        <f>S9</f>
        <v>56</v>
      </c>
    </row>
    <row r="10" spans="1:20" s="4" customFormat="1" ht="27.75" customHeight="1">
      <c r="A10" s="20">
        <v>3</v>
      </c>
      <c r="B10" s="21" t="s">
        <v>16</v>
      </c>
      <c r="C10" s="27">
        <v>5510212</v>
      </c>
      <c r="D10" s="22">
        <v>6510212</v>
      </c>
      <c r="E10" s="23" t="s">
        <v>14</v>
      </c>
      <c r="F10" s="22">
        <v>100</v>
      </c>
      <c r="G10" s="22">
        <v>140</v>
      </c>
      <c r="H10" s="24">
        <f>F10+G10</f>
        <v>240</v>
      </c>
      <c r="I10" s="72"/>
      <c r="J10" s="72">
        <v>36</v>
      </c>
      <c r="K10" s="72">
        <v>40</v>
      </c>
      <c r="L10" s="72"/>
      <c r="M10" s="72"/>
      <c r="N10" s="72"/>
      <c r="O10" s="72"/>
      <c r="P10" s="72"/>
      <c r="Q10" s="72">
        <f>SUM(I10:P10)</f>
        <v>76</v>
      </c>
      <c r="R10" s="225">
        <f>SUM(I10:J10)</f>
        <v>36</v>
      </c>
      <c r="S10" s="225">
        <f>K10+M10+N10+O10+P10</f>
        <v>40</v>
      </c>
      <c r="T10" s="3">
        <f>S10</f>
        <v>40</v>
      </c>
    </row>
    <row r="11" spans="1:20" s="5" customFormat="1" ht="27.75" customHeight="1">
      <c r="A11" s="20">
        <v>4</v>
      </c>
      <c r="B11" s="21" t="s">
        <v>17</v>
      </c>
      <c r="C11" s="22">
        <v>5510216</v>
      </c>
      <c r="D11" s="22">
        <v>6510216</v>
      </c>
      <c r="E11" s="23" t="s">
        <v>14</v>
      </c>
      <c r="F11" s="22">
        <v>205</v>
      </c>
      <c r="G11" s="22">
        <v>520</v>
      </c>
      <c r="H11" s="24">
        <f>F11+G11</f>
        <v>725</v>
      </c>
      <c r="I11" s="72"/>
      <c r="J11" s="72">
        <v>212</v>
      </c>
      <c r="K11" s="72">
        <v>599</v>
      </c>
      <c r="L11" s="72">
        <v>33</v>
      </c>
      <c r="M11" s="72">
        <v>126</v>
      </c>
      <c r="N11" s="72">
        <v>25</v>
      </c>
      <c r="O11" s="72">
        <v>80</v>
      </c>
      <c r="P11" s="72"/>
      <c r="Q11" s="72">
        <f>SUM(I11:P11)</f>
        <v>1075</v>
      </c>
      <c r="R11" s="225">
        <f>SUM(I11:J11)</f>
        <v>212</v>
      </c>
      <c r="S11" s="225">
        <f>K11+M11+N11+O11+P11+33</f>
        <v>863</v>
      </c>
      <c r="T11" s="5">
        <f>S11+33</f>
        <v>896</v>
      </c>
    </row>
    <row r="12" spans="1:20" s="4" customFormat="1" ht="27.75" customHeight="1" thickBot="1">
      <c r="A12" s="334" t="s">
        <v>18</v>
      </c>
      <c r="B12" s="335"/>
      <c r="C12" s="336"/>
      <c r="D12" s="28"/>
      <c r="E12" s="29"/>
      <c r="F12" s="30">
        <f t="shared" ref="F12:Q12" si="0">SUM(F8:F11)</f>
        <v>460</v>
      </c>
      <c r="G12" s="30">
        <f t="shared" si="0"/>
        <v>1090</v>
      </c>
      <c r="H12" s="31">
        <f t="shared" si="0"/>
        <v>1550</v>
      </c>
      <c r="I12" s="74">
        <f t="shared" si="0"/>
        <v>0</v>
      </c>
      <c r="J12" s="74">
        <f t="shared" si="0"/>
        <v>320</v>
      </c>
      <c r="K12" s="74">
        <f t="shared" si="0"/>
        <v>935</v>
      </c>
      <c r="L12" s="74">
        <f t="shared" si="0"/>
        <v>33</v>
      </c>
      <c r="M12" s="74">
        <f t="shared" si="0"/>
        <v>169</v>
      </c>
      <c r="N12" s="74">
        <f t="shared" si="0"/>
        <v>25</v>
      </c>
      <c r="O12" s="74">
        <f t="shared" si="0"/>
        <v>80</v>
      </c>
      <c r="P12" s="74">
        <f t="shared" si="0"/>
        <v>33</v>
      </c>
      <c r="Q12" s="75">
        <f t="shared" si="0"/>
        <v>1595</v>
      </c>
      <c r="R12" s="225"/>
      <c r="S12" s="225"/>
    </row>
    <row r="13" spans="1:20" s="4" customFormat="1" ht="27.75" customHeight="1">
      <c r="A13" s="32">
        <v>5</v>
      </c>
      <c r="B13" s="33" t="s">
        <v>19</v>
      </c>
      <c r="C13" s="34">
        <v>5510303</v>
      </c>
      <c r="D13" s="34">
        <v>6510303</v>
      </c>
      <c r="E13" s="35" t="s">
        <v>20</v>
      </c>
      <c r="F13" s="36">
        <v>85</v>
      </c>
      <c r="G13" s="36">
        <v>190</v>
      </c>
      <c r="H13" s="37">
        <f>F13+G13</f>
        <v>275</v>
      </c>
      <c r="I13" s="76"/>
      <c r="J13" s="76">
        <v>66</v>
      </c>
      <c r="K13" s="76">
        <v>75</v>
      </c>
      <c r="L13" s="76"/>
      <c r="M13" s="76"/>
      <c r="N13" s="76"/>
      <c r="O13" s="76"/>
      <c r="P13" s="76"/>
      <c r="Q13" s="76">
        <f>SUM(I13:P13)</f>
        <v>141</v>
      </c>
      <c r="R13" s="225">
        <f t="shared" ref="R13:R72" si="1">SUM(I13:J13)</f>
        <v>66</v>
      </c>
      <c r="S13" s="225">
        <f t="shared" ref="S13:S72" si="2">K13+M13+N13+O13+P13</f>
        <v>75</v>
      </c>
      <c r="T13" s="4">
        <f>S13</f>
        <v>75</v>
      </c>
    </row>
    <row r="14" spans="1:20" s="4" customFormat="1" ht="27.75" customHeight="1">
      <c r="A14" s="25">
        <v>6</v>
      </c>
      <c r="B14" s="26" t="s">
        <v>21</v>
      </c>
      <c r="C14" s="38"/>
      <c r="D14" s="38">
        <v>6510305</v>
      </c>
      <c r="E14" s="39" t="s">
        <v>20</v>
      </c>
      <c r="F14" s="22"/>
      <c r="G14" s="22">
        <v>120</v>
      </c>
      <c r="H14" s="40">
        <f>F14+G14</f>
        <v>120</v>
      </c>
      <c r="I14" s="72"/>
      <c r="J14" s="72"/>
      <c r="K14" s="72">
        <v>51</v>
      </c>
      <c r="L14" s="72"/>
      <c r="M14" s="72"/>
      <c r="N14" s="72"/>
      <c r="O14" s="72"/>
      <c r="P14" s="72"/>
      <c r="Q14" s="72">
        <f>SUM(I14:P14)</f>
        <v>51</v>
      </c>
      <c r="R14" s="225">
        <f t="shared" si="1"/>
        <v>0</v>
      </c>
      <c r="S14" s="225">
        <f t="shared" si="2"/>
        <v>51</v>
      </c>
      <c r="T14" s="4">
        <f t="shared" ref="T14:T75" si="3">S14</f>
        <v>51</v>
      </c>
    </row>
    <row r="15" spans="1:20" s="4" customFormat="1" ht="27.75" customHeight="1">
      <c r="A15" s="25">
        <v>7</v>
      </c>
      <c r="B15" s="26" t="s">
        <v>22</v>
      </c>
      <c r="C15" s="38">
        <v>5510305</v>
      </c>
      <c r="D15" s="38"/>
      <c r="E15" s="39" t="s">
        <v>20</v>
      </c>
      <c r="F15" s="22">
        <v>70</v>
      </c>
      <c r="G15" s="22"/>
      <c r="H15" s="40">
        <f>F15+G15</f>
        <v>70</v>
      </c>
      <c r="I15" s="72"/>
      <c r="J15" s="72">
        <v>26</v>
      </c>
      <c r="K15" s="72"/>
      <c r="L15" s="72"/>
      <c r="M15" s="72"/>
      <c r="N15" s="72"/>
      <c r="O15" s="72"/>
      <c r="P15" s="72"/>
      <c r="Q15" s="72">
        <f>SUM(I15:P15)</f>
        <v>26</v>
      </c>
      <c r="R15" s="225">
        <f t="shared" si="1"/>
        <v>26</v>
      </c>
      <c r="S15" s="225">
        <f t="shared" si="2"/>
        <v>0</v>
      </c>
      <c r="T15" s="4">
        <f t="shared" si="3"/>
        <v>0</v>
      </c>
    </row>
    <row r="16" spans="1:20" s="4" customFormat="1" ht="27.75" customHeight="1">
      <c r="A16" s="25">
        <v>8</v>
      </c>
      <c r="B16" s="26" t="s">
        <v>23</v>
      </c>
      <c r="C16" s="41">
        <v>5510312</v>
      </c>
      <c r="D16" s="25">
        <v>6510312</v>
      </c>
      <c r="E16" s="39" t="s">
        <v>20</v>
      </c>
      <c r="F16" s="22">
        <v>85</v>
      </c>
      <c r="G16" s="22">
        <v>115</v>
      </c>
      <c r="H16" s="40">
        <f>F16+G16</f>
        <v>200</v>
      </c>
      <c r="I16" s="72"/>
      <c r="J16" s="72"/>
      <c r="K16" s="72"/>
      <c r="L16" s="72"/>
      <c r="M16" s="72"/>
      <c r="N16" s="72"/>
      <c r="O16" s="72"/>
      <c r="P16" s="72"/>
      <c r="Q16" s="72">
        <f>SUM(I16:P16)</f>
        <v>0</v>
      </c>
      <c r="R16" s="225">
        <f t="shared" si="1"/>
        <v>0</v>
      </c>
      <c r="S16" s="225">
        <f t="shared" si="2"/>
        <v>0</v>
      </c>
      <c r="T16" s="4">
        <f t="shared" si="3"/>
        <v>0</v>
      </c>
    </row>
    <row r="17" spans="1:20" s="4" customFormat="1" ht="27.75" customHeight="1" thickBot="1">
      <c r="A17" s="334" t="s">
        <v>24</v>
      </c>
      <c r="B17" s="335"/>
      <c r="C17" s="336"/>
      <c r="D17" s="28"/>
      <c r="E17" s="29"/>
      <c r="F17" s="30">
        <f t="shared" ref="F17:Q17" si="4">SUM(F13:F16)</f>
        <v>240</v>
      </c>
      <c r="G17" s="30">
        <f t="shared" si="4"/>
        <v>425</v>
      </c>
      <c r="H17" s="30">
        <f t="shared" si="4"/>
        <v>665</v>
      </c>
      <c r="I17" s="77">
        <f t="shared" si="4"/>
        <v>0</v>
      </c>
      <c r="J17" s="77">
        <f t="shared" si="4"/>
        <v>92</v>
      </c>
      <c r="K17" s="77">
        <f t="shared" si="4"/>
        <v>126</v>
      </c>
      <c r="L17" s="77">
        <f t="shared" si="4"/>
        <v>0</v>
      </c>
      <c r="M17" s="77">
        <f t="shared" si="4"/>
        <v>0</v>
      </c>
      <c r="N17" s="77">
        <f t="shared" si="4"/>
        <v>0</v>
      </c>
      <c r="O17" s="77">
        <f t="shared" si="4"/>
        <v>0</v>
      </c>
      <c r="P17" s="77">
        <f t="shared" si="4"/>
        <v>0</v>
      </c>
      <c r="Q17" s="78">
        <f t="shared" si="4"/>
        <v>218</v>
      </c>
      <c r="R17" s="225"/>
      <c r="S17" s="225"/>
    </row>
    <row r="18" spans="1:20" s="4" customFormat="1" ht="27.75" customHeight="1">
      <c r="A18" s="42">
        <v>9</v>
      </c>
      <c r="B18" s="43" t="s">
        <v>25</v>
      </c>
      <c r="C18" s="44">
        <v>5810104</v>
      </c>
      <c r="D18" s="44">
        <v>6810104</v>
      </c>
      <c r="E18" s="45" t="s">
        <v>26</v>
      </c>
      <c r="F18" s="36">
        <v>50</v>
      </c>
      <c r="G18" s="36">
        <v>50</v>
      </c>
      <c r="H18" s="40">
        <f t="shared" ref="H18:H24" si="5">F18+G18</f>
        <v>100</v>
      </c>
      <c r="I18" s="34"/>
      <c r="J18" s="34">
        <v>17</v>
      </c>
      <c r="K18" s="34"/>
      <c r="L18" s="34"/>
      <c r="M18" s="34"/>
      <c r="N18" s="34"/>
      <c r="O18" s="34"/>
      <c r="P18" s="34"/>
      <c r="Q18" s="34">
        <f>SUM(I18:P18)</f>
        <v>17</v>
      </c>
      <c r="R18" s="225">
        <f t="shared" si="1"/>
        <v>17</v>
      </c>
      <c r="S18" s="225">
        <f t="shared" si="2"/>
        <v>0</v>
      </c>
      <c r="T18" s="4">
        <f t="shared" si="3"/>
        <v>0</v>
      </c>
    </row>
    <row r="19" spans="1:20" s="4" customFormat="1" ht="27.75" customHeight="1">
      <c r="A19" s="41">
        <v>10</v>
      </c>
      <c r="B19" s="46" t="s">
        <v>27</v>
      </c>
      <c r="C19" s="47">
        <v>5810105</v>
      </c>
      <c r="D19" s="47">
        <v>6810105</v>
      </c>
      <c r="E19" s="48" t="s">
        <v>26</v>
      </c>
      <c r="F19" s="27">
        <v>50</v>
      </c>
      <c r="G19" s="27">
        <v>50</v>
      </c>
      <c r="H19" s="49">
        <f t="shared" si="5"/>
        <v>100</v>
      </c>
      <c r="I19" s="72"/>
      <c r="J19" s="72">
        <v>29</v>
      </c>
      <c r="K19" s="72"/>
      <c r="L19" s="72"/>
      <c r="M19" s="72"/>
      <c r="N19" s="72"/>
      <c r="O19" s="72"/>
      <c r="P19" s="72"/>
      <c r="Q19" s="34">
        <f>SUM(I19:P19)</f>
        <v>29</v>
      </c>
      <c r="R19" s="225">
        <f t="shared" si="1"/>
        <v>29</v>
      </c>
      <c r="S19" s="225">
        <f t="shared" si="2"/>
        <v>0</v>
      </c>
      <c r="T19" s="4">
        <f t="shared" si="3"/>
        <v>0</v>
      </c>
    </row>
    <row r="20" spans="1:20" s="4" customFormat="1" ht="27.75" customHeight="1" thickBot="1">
      <c r="A20" s="334" t="s">
        <v>28</v>
      </c>
      <c r="B20" s="335"/>
      <c r="C20" s="336"/>
      <c r="D20" s="28"/>
      <c r="E20" s="29"/>
      <c r="F20" s="30">
        <f t="shared" ref="F20:Q20" si="6">SUM(F18:F19)</f>
        <v>100</v>
      </c>
      <c r="G20" s="30">
        <f t="shared" si="6"/>
        <v>100</v>
      </c>
      <c r="H20" s="30">
        <f t="shared" si="6"/>
        <v>200</v>
      </c>
      <c r="I20" s="77">
        <f t="shared" si="6"/>
        <v>0</v>
      </c>
      <c r="J20" s="77">
        <f t="shared" si="6"/>
        <v>46</v>
      </c>
      <c r="K20" s="77">
        <f t="shared" si="6"/>
        <v>0</v>
      </c>
      <c r="L20" s="77">
        <f t="shared" si="6"/>
        <v>0</v>
      </c>
      <c r="M20" s="77">
        <f t="shared" si="6"/>
        <v>0</v>
      </c>
      <c r="N20" s="77">
        <f t="shared" si="6"/>
        <v>0</v>
      </c>
      <c r="O20" s="77">
        <f t="shared" si="6"/>
        <v>0</v>
      </c>
      <c r="P20" s="77">
        <f t="shared" si="6"/>
        <v>0</v>
      </c>
      <c r="Q20" s="78">
        <f t="shared" si="6"/>
        <v>46</v>
      </c>
      <c r="R20" s="225"/>
      <c r="S20" s="225"/>
    </row>
    <row r="21" spans="1:20" s="3" customFormat="1" ht="27.75" customHeight="1">
      <c r="A21" s="42">
        <v>11</v>
      </c>
      <c r="B21" s="43" t="s">
        <v>29</v>
      </c>
      <c r="C21" s="44">
        <v>5810201</v>
      </c>
      <c r="D21" s="44">
        <v>6810201</v>
      </c>
      <c r="E21" s="45" t="s">
        <v>30</v>
      </c>
      <c r="F21" s="36">
        <v>35</v>
      </c>
      <c r="G21" s="36">
        <v>35</v>
      </c>
      <c r="H21" s="50">
        <f t="shared" si="5"/>
        <v>70</v>
      </c>
      <c r="I21" s="76"/>
      <c r="J21" s="76">
        <v>76</v>
      </c>
      <c r="K21" s="76">
        <v>30</v>
      </c>
      <c r="L21" s="76"/>
      <c r="M21" s="76"/>
      <c r="N21" s="76"/>
      <c r="O21" s="76"/>
      <c r="P21" s="76"/>
      <c r="Q21" s="76">
        <f>SUM(I21:P21)</f>
        <v>106</v>
      </c>
      <c r="R21" s="225">
        <f t="shared" si="1"/>
        <v>76</v>
      </c>
      <c r="S21" s="225">
        <f t="shared" si="2"/>
        <v>30</v>
      </c>
      <c r="T21" s="4">
        <f t="shared" si="3"/>
        <v>30</v>
      </c>
    </row>
    <row r="22" spans="1:20" s="4" customFormat="1" ht="27.75" customHeight="1">
      <c r="A22" s="25">
        <v>12</v>
      </c>
      <c r="B22" s="26" t="s">
        <v>31</v>
      </c>
      <c r="C22" s="38"/>
      <c r="D22" s="38">
        <v>6810206</v>
      </c>
      <c r="E22" s="39" t="s">
        <v>30</v>
      </c>
      <c r="F22" s="22"/>
      <c r="G22" s="22">
        <v>35</v>
      </c>
      <c r="H22" s="24">
        <f t="shared" si="5"/>
        <v>35</v>
      </c>
      <c r="I22" s="72"/>
      <c r="J22" s="72"/>
      <c r="K22" s="72">
        <v>23</v>
      </c>
      <c r="L22" s="72"/>
      <c r="M22" s="72"/>
      <c r="N22" s="72"/>
      <c r="O22" s="72"/>
      <c r="P22" s="72"/>
      <c r="Q22" s="72">
        <f>SUM(I22:P22)</f>
        <v>23</v>
      </c>
      <c r="R22" s="225">
        <f t="shared" si="1"/>
        <v>0</v>
      </c>
      <c r="S22" s="225">
        <f t="shared" si="2"/>
        <v>23</v>
      </c>
      <c r="T22" s="4">
        <f t="shared" si="3"/>
        <v>23</v>
      </c>
    </row>
    <row r="23" spans="1:20" s="4" customFormat="1" ht="27.75" customHeight="1">
      <c r="A23" s="41">
        <v>13</v>
      </c>
      <c r="B23" s="46" t="s">
        <v>32</v>
      </c>
      <c r="C23" s="47">
        <v>5810206</v>
      </c>
      <c r="D23" s="47"/>
      <c r="E23" s="48" t="s">
        <v>30</v>
      </c>
      <c r="F23" s="27">
        <v>35</v>
      </c>
      <c r="G23" s="27"/>
      <c r="H23" s="49">
        <f t="shared" si="5"/>
        <v>35</v>
      </c>
      <c r="I23" s="72"/>
      <c r="J23" s="72">
        <v>34</v>
      </c>
      <c r="K23" s="72"/>
      <c r="L23" s="72"/>
      <c r="M23" s="72"/>
      <c r="N23" s="72"/>
      <c r="O23" s="72"/>
      <c r="P23" s="72"/>
      <c r="Q23" s="72">
        <f>SUM(I23:P23)</f>
        <v>34</v>
      </c>
      <c r="R23" s="225">
        <f t="shared" si="1"/>
        <v>34</v>
      </c>
      <c r="S23" s="225">
        <f t="shared" si="2"/>
        <v>0</v>
      </c>
      <c r="T23" s="4">
        <f t="shared" si="3"/>
        <v>0</v>
      </c>
    </row>
    <row r="24" spans="1:20" s="4" customFormat="1" ht="27.75" customHeight="1">
      <c r="A24" s="25">
        <v>14</v>
      </c>
      <c r="B24" s="26" t="s">
        <v>33</v>
      </c>
      <c r="C24" s="25">
        <v>5810210</v>
      </c>
      <c r="D24" s="25">
        <v>6810210</v>
      </c>
      <c r="E24" s="39" t="s">
        <v>30</v>
      </c>
      <c r="F24" s="22">
        <v>50</v>
      </c>
      <c r="G24" s="22">
        <v>50</v>
      </c>
      <c r="H24" s="24">
        <f t="shared" si="5"/>
        <v>100</v>
      </c>
      <c r="I24" s="72"/>
      <c r="J24" s="72">
        <v>73</v>
      </c>
      <c r="K24" s="72">
        <v>14</v>
      </c>
      <c r="L24" s="72"/>
      <c r="M24" s="72"/>
      <c r="N24" s="72"/>
      <c r="O24" s="72"/>
      <c r="P24" s="72"/>
      <c r="Q24" s="72">
        <f>SUM(I24:P24)</f>
        <v>87</v>
      </c>
      <c r="R24" s="225">
        <f t="shared" si="1"/>
        <v>73</v>
      </c>
      <c r="S24" s="225">
        <f t="shared" si="2"/>
        <v>14</v>
      </c>
      <c r="T24" s="4">
        <f t="shared" si="3"/>
        <v>14</v>
      </c>
    </row>
    <row r="25" spans="1:20" s="4" customFormat="1" ht="27.75" customHeight="1" thickBot="1">
      <c r="A25" s="334" t="s">
        <v>34</v>
      </c>
      <c r="B25" s="335"/>
      <c r="C25" s="336"/>
      <c r="D25" s="28"/>
      <c r="E25" s="29"/>
      <c r="F25" s="30">
        <f t="shared" ref="F25:Q25" si="7">SUM(F21:F24)</f>
        <v>120</v>
      </c>
      <c r="G25" s="30">
        <f t="shared" si="7"/>
        <v>120</v>
      </c>
      <c r="H25" s="30">
        <f t="shared" si="7"/>
        <v>240</v>
      </c>
      <c r="I25" s="77">
        <f t="shared" si="7"/>
        <v>0</v>
      </c>
      <c r="J25" s="77">
        <f t="shared" si="7"/>
        <v>183</v>
      </c>
      <c r="K25" s="77">
        <f t="shared" si="7"/>
        <v>67</v>
      </c>
      <c r="L25" s="77">
        <f t="shared" si="7"/>
        <v>0</v>
      </c>
      <c r="M25" s="77">
        <f t="shared" si="7"/>
        <v>0</v>
      </c>
      <c r="N25" s="77">
        <f t="shared" si="7"/>
        <v>0</v>
      </c>
      <c r="O25" s="77">
        <f t="shared" si="7"/>
        <v>0</v>
      </c>
      <c r="P25" s="77">
        <f t="shared" si="7"/>
        <v>0</v>
      </c>
      <c r="Q25" s="78">
        <f t="shared" si="7"/>
        <v>250</v>
      </c>
      <c r="R25" s="225"/>
      <c r="S25" s="225"/>
    </row>
    <row r="26" spans="1:20" s="4" customFormat="1" ht="27.75" customHeight="1">
      <c r="A26" s="51">
        <v>15</v>
      </c>
      <c r="B26" s="52" t="s">
        <v>35</v>
      </c>
      <c r="C26" s="51"/>
      <c r="D26" s="51">
        <v>6580301</v>
      </c>
      <c r="E26" s="53" t="s">
        <v>35</v>
      </c>
      <c r="F26" s="54"/>
      <c r="G26" s="55">
        <v>70</v>
      </c>
      <c r="H26" s="56">
        <f>F26+G26</f>
        <v>70</v>
      </c>
      <c r="I26" s="34"/>
      <c r="J26" s="34"/>
      <c r="K26" s="34"/>
      <c r="L26" s="34"/>
      <c r="M26" s="34"/>
      <c r="N26" s="34"/>
      <c r="O26" s="34"/>
      <c r="P26" s="34"/>
      <c r="Q26" s="34">
        <f>SUM(I26:P26)</f>
        <v>0</v>
      </c>
      <c r="R26" s="225">
        <f t="shared" si="1"/>
        <v>0</v>
      </c>
      <c r="S26" s="225">
        <f t="shared" si="2"/>
        <v>0</v>
      </c>
      <c r="T26" s="4">
        <f t="shared" si="3"/>
        <v>0</v>
      </c>
    </row>
    <row r="27" spans="1:20" s="4" customFormat="1" ht="27.75" customHeight="1" thickBot="1">
      <c r="A27" s="334" t="s">
        <v>36</v>
      </c>
      <c r="B27" s="335"/>
      <c r="C27" s="336"/>
      <c r="D27" s="28"/>
      <c r="E27" s="29"/>
      <c r="F27" s="30"/>
      <c r="G27" s="30">
        <f t="shared" ref="G27:P27" si="8">SUM(G26)</f>
        <v>70</v>
      </c>
      <c r="H27" s="30">
        <f t="shared" si="8"/>
        <v>70</v>
      </c>
      <c r="I27" s="81">
        <f t="shared" si="8"/>
        <v>0</v>
      </c>
      <c r="J27" s="81">
        <f t="shared" si="8"/>
        <v>0</v>
      </c>
      <c r="K27" s="81">
        <f t="shared" si="8"/>
        <v>0</v>
      </c>
      <c r="L27" s="81">
        <f t="shared" si="8"/>
        <v>0</v>
      </c>
      <c r="M27" s="81">
        <f t="shared" si="8"/>
        <v>0</v>
      </c>
      <c r="N27" s="81">
        <f t="shared" si="8"/>
        <v>0</v>
      </c>
      <c r="O27" s="81">
        <f t="shared" si="8"/>
        <v>0</v>
      </c>
      <c r="P27" s="81">
        <f t="shared" si="8"/>
        <v>0</v>
      </c>
      <c r="Q27" s="77">
        <f>Q26</f>
        <v>0</v>
      </c>
      <c r="R27" s="225"/>
      <c r="S27" s="225"/>
    </row>
    <row r="28" spans="1:20" s="3" customFormat="1" ht="27.75" customHeight="1">
      <c r="A28" s="57">
        <v>16</v>
      </c>
      <c r="B28" s="58" t="s">
        <v>37</v>
      </c>
      <c r="C28" s="57">
        <v>5580201</v>
      </c>
      <c r="D28" s="57">
        <v>6580201</v>
      </c>
      <c r="E28" s="59" t="s">
        <v>38</v>
      </c>
      <c r="F28" s="60">
        <v>60</v>
      </c>
      <c r="G28" s="60">
        <v>60</v>
      </c>
      <c r="H28" s="61">
        <f>F28+G28</f>
        <v>120</v>
      </c>
      <c r="I28" s="76"/>
      <c r="J28" s="76">
        <v>18</v>
      </c>
      <c r="K28" s="76">
        <v>46</v>
      </c>
      <c r="L28" s="76"/>
      <c r="M28" s="76"/>
      <c r="N28" s="76"/>
      <c r="O28" s="76"/>
      <c r="P28" s="76"/>
      <c r="Q28" s="76">
        <f>SUM(I28:P28)</f>
        <v>64</v>
      </c>
      <c r="R28" s="225">
        <f t="shared" si="1"/>
        <v>18</v>
      </c>
      <c r="S28" s="225">
        <f t="shared" si="2"/>
        <v>46</v>
      </c>
      <c r="T28" s="4">
        <f t="shared" si="3"/>
        <v>46</v>
      </c>
    </row>
    <row r="29" spans="1:20" s="4" customFormat="1" ht="27.75" customHeight="1" thickBot="1">
      <c r="A29" s="334" t="s">
        <v>39</v>
      </c>
      <c r="B29" s="335"/>
      <c r="C29" s="336"/>
      <c r="D29" s="28"/>
      <c r="E29" s="29"/>
      <c r="F29" s="30">
        <f t="shared" ref="F29:P29" si="9">SUM(F28)</f>
        <v>60</v>
      </c>
      <c r="G29" s="30">
        <f t="shared" si="9"/>
        <v>60</v>
      </c>
      <c r="H29" s="30">
        <f t="shared" si="9"/>
        <v>120</v>
      </c>
      <c r="I29" s="77">
        <f t="shared" si="9"/>
        <v>0</v>
      </c>
      <c r="J29" s="77">
        <f t="shared" si="9"/>
        <v>18</v>
      </c>
      <c r="K29" s="77">
        <f t="shared" si="9"/>
        <v>46</v>
      </c>
      <c r="L29" s="77">
        <f t="shared" si="9"/>
        <v>0</v>
      </c>
      <c r="M29" s="77">
        <f t="shared" si="9"/>
        <v>0</v>
      </c>
      <c r="N29" s="77">
        <f t="shared" si="9"/>
        <v>0</v>
      </c>
      <c r="O29" s="77">
        <f t="shared" si="9"/>
        <v>0</v>
      </c>
      <c r="P29" s="77">
        <f t="shared" si="9"/>
        <v>0</v>
      </c>
      <c r="Q29" s="77">
        <f>Q28</f>
        <v>64</v>
      </c>
      <c r="R29" s="225"/>
      <c r="S29" s="225"/>
    </row>
    <row r="30" spans="1:20" s="4" customFormat="1" ht="27.75" customHeight="1">
      <c r="A30" s="57">
        <v>17</v>
      </c>
      <c r="B30" s="58" t="s">
        <v>40</v>
      </c>
      <c r="C30" s="57">
        <v>5340302</v>
      </c>
      <c r="D30" s="57">
        <v>6340302</v>
      </c>
      <c r="E30" s="59" t="s">
        <v>41</v>
      </c>
      <c r="F30" s="60">
        <v>65</v>
      </c>
      <c r="G30" s="60">
        <v>160</v>
      </c>
      <c r="H30" s="56">
        <f>F30+G30</f>
        <v>225</v>
      </c>
      <c r="I30" s="34"/>
      <c r="J30" s="34">
        <v>64</v>
      </c>
      <c r="K30" s="34">
        <v>60</v>
      </c>
      <c r="L30" s="34"/>
      <c r="M30" s="34"/>
      <c r="N30" s="34"/>
      <c r="O30" s="34"/>
      <c r="P30" s="34"/>
      <c r="Q30" s="34">
        <f>SUM(I30:P30)</f>
        <v>124</v>
      </c>
      <c r="R30" s="225">
        <f t="shared" si="1"/>
        <v>64</v>
      </c>
      <c r="S30" s="225">
        <f t="shared" si="2"/>
        <v>60</v>
      </c>
      <c r="T30" s="4">
        <f t="shared" si="3"/>
        <v>60</v>
      </c>
    </row>
    <row r="31" spans="1:20" s="4" customFormat="1" ht="27.75" customHeight="1" thickBot="1">
      <c r="A31" s="334" t="s">
        <v>42</v>
      </c>
      <c r="B31" s="335"/>
      <c r="C31" s="336"/>
      <c r="D31" s="28"/>
      <c r="E31" s="29"/>
      <c r="F31" s="30">
        <f t="shared" ref="F31:P31" si="10">SUM(F30)</f>
        <v>65</v>
      </c>
      <c r="G31" s="30">
        <f t="shared" si="10"/>
        <v>160</v>
      </c>
      <c r="H31" s="30">
        <f t="shared" si="10"/>
        <v>225</v>
      </c>
      <c r="I31" s="77">
        <f t="shared" si="10"/>
        <v>0</v>
      </c>
      <c r="J31" s="77">
        <f t="shared" si="10"/>
        <v>64</v>
      </c>
      <c r="K31" s="77">
        <f t="shared" si="10"/>
        <v>60</v>
      </c>
      <c r="L31" s="77">
        <f t="shared" si="10"/>
        <v>0</v>
      </c>
      <c r="M31" s="77">
        <f t="shared" si="10"/>
        <v>0</v>
      </c>
      <c r="N31" s="77">
        <f t="shared" si="10"/>
        <v>0</v>
      </c>
      <c r="O31" s="77">
        <f t="shared" si="10"/>
        <v>0</v>
      </c>
      <c r="P31" s="77">
        <f t="shared" si="10"/>
        <v>0</v>
      </c>
      <c r="Q31" s="77">
        <f>Q30</f>
        <v>124</v>
      </c>
      <c r="R31" s="225"/>
      <c r="S31" s="225"/>
    </row>
    <row r="32" spans="1:20" s="4" customFormat="1" ht="27.75" customHeight="1">
      <c r="A32" s="62">
        <v>18</v>
      </c>
      <c r="B32" s="63" t="s">
        <v>43</v>
      </c>
      <c r="C32" s="64">
        <v>5340113</v>
      </c>
      <c r="D32" s="64">
        <v>6340113</v>
      </c>
      <c r="E32" s="65" t="s">
        <v>44</v>
      </c>
      <c r="F32" s="66">
        <v>30</v>
      </c>
      <c r="G32" s="66">
        <v>60</v>
      </c>
      <c r="H32" s="50">
        <f>F32+G32</f>
        <v>90</v>
      </c>
      <c r="I32" s="76"/>
      <c r="J32" s="76">
        <v>34</v>
      </c>
      <c r="K32" s="76">
        <v>36</v>
      </c>
      <c r="L32" s="76"/>
      <c r="M32" s="76"/>
      <c r="N32" s="76"/>
      <c r="O32" s="76"/>
      <c r="P32" s="76"/>
      <c r="Q32" s="76">
        <f>SUM(I32:P32)</f>
        <v>70</v>
      </c>
      <c r="R32" s="225">
        <f t="shared" si="1"/>
        <v>34</v>
      </c>
      <c r="S32" s="225">
        <f t="shared" si="2"/>
        <v>36</v>
      </c>
      <c r="T32" s="4">
        <f t="shared" si="3"/>
        <v>36</v>
      </c>
    </row>
    <row r="33" spans="1:20" s="4" customFormat="1" ht="27.75" customHeight="1">
      <c r="A33" s="41">
        <v>19</v>
      </c>
      <c r="B33" s="46" t="s">
        <v>45</v>
      </c>
      <c r="C33" s="41">
        <v>5340122</v>
      </c>
      <c r="D33" s="41">
        <v>6340122</v>
      </c>
      <c r="E33" s="48" t="s">
        <v>44</v>
      </c>
      <c r="F33" s="27">
        <v>50</v>
      </c>
      <c r="G33" s="27">
        <v>75</v>
      </c>
      <c r="H33" s="49">
        <f>F33+G33</f>
        <v>125</v>
      </c>
      <c r="I33" s="72"/>
      <c r="J33" s="72">
        <v>47</v>
      </c>
      <c r="K33" s="72">
        <v>17</v>
      </c>
      <c r="L33" s="72"/>
      <c r="M33" s="72"/>
      <c r="N33" s="72"/>
      <c r="O33" s="72"/>
      <c r="P33" s="72"/>
      <c r="Q33" s="72">
        <f>SUM(I33:P33)</f>
        <v>64</v>
      </c>
      <c r="R33" s="225">
        <f t="shared" si="1"/>
        <v>47</v>
      </c>
      <c r="S33" s="225">
        <f t="shared" si="2"/>
        <v>17</v>
      </c>
      <c r="T33" s="4">
        <f t="shared" si="3"/>
        <v>17</v>
      </c>
    </row>
    <row r="34" spans="1:20" s="4" customFormat="1" ht="27.75" customHeight="1" thickBot="1">
      <c r="A34" s="334" t="s">
        <v>46</v>
      </c>
      <c r="B34" s="335"/>
      <c r="C34" s="336"/>
      <c r="D34" s="28"/>
      <c r="E34" s="29"/>
      <c r="F34" s="30">
        <f t="shared" ref="F34:Q34" si="11">SUM(F32:F33)</f>
        <v>80</v>
      </c>
      <c r="G34" s="30">
        <f t="shared" si="11"/>
        <v>135</v>
      </c>
      <c r="H34" s="30">
        <f t="shared" si="11"/>
        <v>215</v>
      </c>
      <c r="I34" s="77">
        <f t="shared" si="11"/>
        <v>0</v>
      </c>
      <c r="J34" s="77">
        <f t="shared" si="11"/>
        <v>81</v>
      </c>
      <c r="K34" s="77">
        <f t="shared" si="11"/>
        <v>53</v>
      </c>
      <c r="L34" s="77">
        <f t="shared" si="11"/>
        <v>0</v>
      </c>
      <c r="M34" s="77">
        <f t="shared" si="11"/>
        <v>0</v>
      </c>
      <c r="N34" s="77">
        <f t="shared" si="11"/>
        <v>0</v>
      </c>
      <c r="O34" s="77">
        <f t="shared" si="11"/>
        <v>0</v>
      </c>
      <c r="P34" s="77">
        <f t="shared" si="11"/>
        <v>0</v>
      </c>
      <c r="Q34" s="78">
        <f t="shared" si="11"/>
        <v>134</v>
      </c>
      <c r="R34" s="225"/>
      <c r="S34" s="225"/>
    </row>
    <row r="35" spans="1:20" s="4" customFormat="1" ht="27.75" customHeight="1">
      <c r="A35" s="57">
        <v>20</v>
      </c>
      <c r="B35" s="58" t="s">
        <v>47</v>
      </c>
      <c r="C35" s="67">
        <v>5340417</v>
      </c>
      <c r="D35" s="67">
        <v>6340417</v>
      </c>
      <c r="E35" s="59" t="s">
        <v>48</v>
      </c>
      <c r="F35" s="60">
        <v>65</v>
      </c>
      <c r="G35" s="60">
        <v>160</v>
      </c>
      <c r="H35" s="56">
        <f>F35+G35</f>
        <v>225</v>
      </c>
      <c r="I35" s="34"/>
      <c r="J35" s="34">
        <v>83</v>
      </c>
      <c r="K35" s="34">
        <v>123</v>
      </c>
      <c r="L35" s="34"/>
      <c r="M35" s="34"/>
      <c r="N35" s="34"/>
      <c r="O35" s="34"/>
      <c r="P35" s="34"/>
      <c r="Q35" s="34">
        <f>SUM(I35:P35)</f>
        <v>206</v>
      </c>
      <c r="R35" s="225">
        <f t="shared" si="1"/>
        <v>83</v>
      </c>
      <c r="S35" s="225">
        <f t="shared" si="2"/>
        <v>123</v>
      </c>
      <c r="T35" s="4">
        <f t="shared" si="3"/>
        <v>123</v>
      </c>
    </row>
    <row r="36" spans="1:20" s="4" customFormat="1" ht="27.75" customHeight="1" thickBot="1">
      <c r="A36" s="334" t="s">
        <v>49</v>
      </c>
      <c r="B36" s="335"/>
      <c r="C36" s="336"/>
      <c r="D36" s="28"/>
      <c r="E36" s="29"/>
      <c r="F36" s="30">
        <f t="shared" ref="F36:P36" si="12">SUM(F35)</f>
        <v>65</v>
      </c>
      <c r="G36" s="30">
        <f t="shared" si="12"/>
        <v>160</v>
      </c>
      <c r="H36" s="30">
        <f t="shared" si="12"/>
        <v>225</v>
      </c>
      <c r="I36" s="77">
        <f t="shared" si="12"/>
        <v>0</v>
      </c>
      <c r="J36" s="77">
        <f t="shared" si="12"/>
        <v>83</v>
      </c>
      <c r="K36" s="77">
        <f t="shared" si="12"/>
        <v>123</v>
      </c>
      <c r="L36" s="77">
        <f t="shared" si="12"/>
        <v>0</v>
      </c>
      <c r="M36" s="77">
        <f t="shared" si="12"/>
        <v>0</v>
      </c>
      <c r="N36" s="77">
        <f t="shared" si="12"/>
        <v>0</v>
      </c>
      <c r="O36" s="77">
        <f t="shared" si="12"/>
        <v>0</v>
      </c>
      <c r="P36" s="77">
        <f t="shared" si="12"/>
        <v>0</v>
      </c>
      <c r="Q36" s="77">
        <f>Q35</f>
        <v>206</v>
      </c>
      <c r="R36" s="225"/>
      <c r="S36" s="225"/>
    </row>
    <row r="37" spans="1:20" s="4" customFormat="1" ht="27.75" customHeight="1">
      <c r="A37" s="62">
        <v>21</v>
      </c>
      <c r="B37" s="63" t="s">
        <v>50</v>
      </c>
      <c r="C37" s="62">
        <v>5340201</v>
      </c>
      <c r="D37" s="62">
        <v>6340201</v>
      </c>
      <c r="E37" s="65" t="s">
        <v>51</v>
      </c>
      <c r="F37" s="66">
        <v>65</v>
      </c>
      <c r="G37" s="66">
        <v>160</v>
      </c>
      <c r="H37" s="50">
        <f t="shared" ref="H37:H45" si="13">F37+G37</f>
        <v>225</v>
      </c>
      <c r="I37" s="76"/>
      <c r="J37" s="76">
        <v>30</v>
      </c>
      <c r="K37" s="76">
        <v>21</v>
      </c>
      <c r="L37" s="76"/>
      <c r="M37" s="76"/>
      <c r="N37" s="76"/>
      <c r="O37" s="76"/>
      <c r="P37" s="76"/>
      <c r="Q37" s="76">
        <f>SUM(I37:P37)</f>
        <v>51</v>
      </c>
      <c r="R37" s="225">
        <f t="shared" si="1"/>
        <v>30</v>
      </c>
      <c r="S37" s="225">
        <f t="shared" si="2"/>
        <v>21</v>
      </c>
      <c r="T37" s="4">
        <f t="shared" si="3"/>
        <v>21</v>
      </c>
    </row>
    <row r="38" spans="1:20" s="4" customFormat="1" ht="27.75" customHeight="1" thickBot="1">
      <c r="A38" s="334" t="s">
        <v>52</v>
      </c>
      <c r="B38" s="335"/>
      <c r="C38" s="336"/>
      <c r="D38" s="28"/>
      <c r="E38" s="29"/>
      <c r="F38" s="30">
        <f t="shared" ref="F38:P38" si="14">SUM(F37)</f>
        <v>65</v>
      </c>
      <c r="G38" s="30">
        <f t="shared" si="14"/>
        <v>160</v>
      </c>
      <c r="H38" s="30">
        <f t="shared" si="14"/>
        <v>225</v>
      </c>
      <c r="I38" s="77">
        <f t="shared" si="14"/>
        <v>0</v>
      </c>
      <c r="J38" s="77">
        <f t="shared" si="14"/>
        <v>30</v>
      </c>
      <c r="K38" s="77">
        <f t="shared" si="14"/>
        <v>21</v>
      </c>
      <c r="L38" s="77">
        <f t="shared" si="14"/>
        <v>0</v>
      </c>
      <c r="M38" s="77">
        <f t="shared" si="14"/>
        <v>0</v>
      </c>
      <c r="N38" s="77">
        <f t="shared" si="14"/>
        <v>0</v>
      </c>
      <c r="O38" s="77">
        <f t="shared" si="14"/>
        <v>0</v>
      </c>
      <c r="P38" s="77">
        <f t="shared" si="14"/>
        <v>0</v>
      </c>
      <c r="Q38" s="77">
        <f>Q37</f>
        <v>51</v>
      </c>
      <c r="R38" s="225"/>
      <c r="S38" s="225"/>
    </row>
    <row r="39" spans="1:20" s="4" customFormat="1" ht="27.75" customHeight="1">
      <c r="A39" s="42">
        <v>22</v>
      </c>
      <c r="B39" s="43" t="s">
        <v>53</v>
      </c>
      <c r="C39" s="42">
        <v>5520105</v>
      </c>
      <c r="D39" s="42">
        <v>6520105</v>
      </c>
      <c r="E39" s="45" t="s">
        <v>54</v>
      </c>
      <c r="F39" s="36">
        <v>30</v>
      </c>
      <c r="G39" s="36">
        <v>60</v>
      </c>
      <c r="H39" s="40">
        <f t="shared" si="13"/>
        <v>90</v>
      </c>
      <c r="I39" s="34"/>
      <c r="J39" s="34"/>
      <c r="K39" s="34"/>
      <c r="L39" s="34"/>
      <c r="M39" s="34"/>
      <c r="N39" s="34"/>
      <c r="O39" s="34"/>
      <c r="P39" s="34"/>
      <c r="Q39" s="34">
        <f t="shared" ref="Q39:Q45" si="15">SUM(I39:P39)</f>
        <v>0</v>
      </c>
      <c r="R39" s="225">
        <f t="shared" si="1"/>
        <v>0</v>
      </c>
      <c r="S39" s="225">
        <f>K39+M39+N39+O39+P39</f>
        <v>0</v>
      </c>
      <c r="T39" s="4">
        <f t="shared" si="3"/>
        <v>0</v>
      </c>
    </row>
    <row r="40" spans="1:20" s="4" customFormat="1" ht="27.75" customHeight="1">
      <c r="A40" s="25">
        <v>23</v>
      </c>
      <c r="B40" s="26" t="s">
        <v>55</v>
      </c>
      <c r="C40" s="25">
        <v>5520114</v>
      </c>
      <c r="D40" s="25">
        <v>6520114</v>
      </c>
      <c r="E40" s="39" t="s">
        <v>54</v>
      </c>
      <c r="F40" s="22">
        <v>75</v>
      </c>
      <c r="G40" s="22">
        <v>110</v>
      </c>
      <c r="H40" s="24">
        <f t="shared" si="13"/>
        <v>185</v>
      </c>
      <c r="I40" s="72"/>
      <c r="J40" s="72"/>
      <c r="K40" s="72"/>
      <c r="L40" s="72"/>
      <c r="M40" s="72"/>
      <c r="N40" s="72"/>
      <c r="O40" s="72"/>
      <c r="P40" s="72"/>
      <c r="Q40" s="34">
        <f t="shared" si="15"/>
        <v>0</v>
      </c>
      <c r="R40" s="225">
        <f t="shared" si="1"/>
        <v>0</v>
      </c>
      <c r="S40" s="225">
        <f t="shared" si="2"/>
        <v>0</v>
      </c>
      <c r="T40" s="4">
        <f t="shared" si="3"/>
        <v>0</v>
      </c>
    </row>
    <row r="41" spans="1:20" s="4" customFormat="1" ht="27.75" customHeight="1">
      <c r="A41" s="25">
        <v>24</v>
      </c>
      <c r="B41" s="26" t="s">
        <v>56</v>
      </c>
      <c r="C41" s="25">
        <v>5520121</v>
      </c>
      <c r="D41" s="25">
        <v>6520121</v>
      </c>
      <c r="E41" s="39" t="s">
        <v>54</v>
      </c>
      <c r="F41" s="22">
        <v>65</v>
      </c>
      <c r="G41" s="22">
        <v>110</v>
      </c>
      <c r="H41" s="24">
        <f t="shared" si="13"/>
        <v>175</v>
      </c>
      <c r="I41" s="72"/>
      <c r="J41" s="72"/>
      <c r="K41" s="72"/>
      <c r="L41" s="72"/>
      <c r="M41" s="72"/>
      <c r="N41" s="72"/>
      <c r="O41" s="72"/>
      <c r="P41" s="72"/>
      <c r="Q41" s="34">
        <f t="shared" si="15"/>
        <v>0</v>
      </c>
      <c r="R41" s="225">
        <f t="shared" si="1"/>
        <v>0</v>
      </c>
      <c r="S41" s="225">
        <f t="shared" si="2"/>
        <v>0</v>
      </c>
      <c r="T41" s="4">
        <f t="shared" si="3"/>
        <v>0</v>
      </c>
    </row>
    <row r="42" spans="1:20" s="4" customFormat="1" ht="27.75" customHeight="1">
      <c r="A42" s="25">
        <v>25</v>
      </c>
      <c r="B42" s="26" t="s">
        <v>57</v>
      </c>
      <c r="C42" s="25">
        <v>5520131</v>
      </c>
      <c r="D42" s="25">
        <v>6520131</v>
      </c>
      <c r="E42" s="39" t="s">
        <v>54</v>
      </c>
      <c r="F42" s="22">
        <v>35</v>
      </c>
      <c r="G42" s="22">
        <v>35</v>
      </c>
      <c r="H42" s="24">
        <f t="shared" si="13"/>
        <v>70</v>
      </c>
      <c r="I42" s="72"/>
      <c r="J42" s="72"/>
      <c r="K42" s="72"/>
      <c r="L42" s="72"/>
      <c r="M42" s="72"/>
      <c r="N42" s="72"/>
      <c r="O42" s="72"/>
      <c r="P42" s="72"/>
      <c r="Q42" s="34">
        <f t="shared" si="15"/>
        <v>0</v>
      </c>
      <c r="R42" s="225">
        <f t="shared" si="1"/>
        <v>0</v>
      </c>
      <c r="S42" s="225">
        <f t="shared" si="2"/>
        <v>0</v>
      </c>
      <c r="T42" s="4">
        <f t="shared" si="3"/>
        <v>0</v>
      </c>
    </row>
    <row r="43" spans="1:20" s="3" customFormat="1" ht="27.75" customHeight="1">
      <c r="A43" s="25">
        <v>26</v>
      </c>
      <c r="B43" s="26" t="s">
        <v>58</v>
      </c>
      <c r="C43" s="25">
        <v>5520145</v>
      </c>
      <c r="D43" s="25">
        <v>6520145</v>
      </c>
      <c r="E43" s="39" t="s">
        <v>54</v>
      </c>
      <c r="F43" s="22">
        <v>50</v>
      </c>
      <c r="G43" s="22">
        <v>50</v>
      </c>
      <c r="H43" s="24">
        <f t="shared" si="13"/>
        <v>100</v>
      </c>
      <c r="I43" s="72"/>
      <c r="J43" s="72"/>
      <c r="K43" s="72"/>
      <c r="L43" s="72"/>
      <c r="M43" s="72"/>
      <c r="N43" s="72"/>
      <c r="O43" s="72"/>
      <c r="P43" s="72"/>
      <c r="Q43" s="34">
        <f t="shared" si="15"/>
        <v>0</v>
      </c>
      <c r="R43" s="225">
        <f t="shared" si="1"/>
        <v>0</v>
      </c>
      <c r="S43" s="225">
        <f t="shared" si="2"/>
        <v>0</v>
      </c>
      <c r="T43" s="4">
        <f t="shared" si="3"/>
        <v>0</v>
      </c>
    </row>
    <row r="44" spans="1:20" s="4" customFormat="1" ht="36" customHeight="1">
      <c r="A44" s="25">
        <v>27</v>
      </c>
      <c r="B44" s="26" t="s">
        <v>59</v>
      </c>
      <c r="C44" s="38">
        <v>5520155</v>
      </c>
      <c r="D44" s="38">
        <v>6520155</v>
      </c>
      <c r="E44" s="39" t="s">
        <v>54</v>
      </c>
      <c r="F44" s="22">
        <v>65</v>
      </c>
      <c r="G44" s="22">
        <v>120</v>
      </c>
      <c r="H44" s="24">
        <f t="shared" si="13"/>
        <v>185</v>
      </c>
      <c r="I44" s="72"/>
      <c r="J44" s="72"/>
      <c r="K44" s="72"/>
      <c r="L44" s="72"/>
      <c r="M44" s="72"/>
      <c r="N44" s="72"/>
      <c r="O44" s="72"/>
      <c r="P44" s="72"/>
      <c r="Q44" s="34">
        <f t="shared" si="15"/>
        <v>0</v>
      </c>
      <c r="R44" s="225">
        <f t="shared" si="1"/>
        <v>0</v>
      </c>
      <c r="S44" s="225">
        <f t="shared" si="2"/>
        <v>0</v>
      </c>
      <c r="T44" s="4">
        <f t="shared" si="3"/>
        <v>0</v>
      </c>
    </row>
    <row r="45" spans="1:20" s="4" customFormat="1" ht="27.75" customHeight="1">
      <c r="A45" s="25">
        <v>28</v>
      </c>
      <c r="B45" s="46" t="s">
        <v>60</v>
      </c>
      <c r="C45" s="41">
        <v>5520117</v>
      </c>
      <c r="D45" s="41"/>
      <c r="E45" s="48" t="s">
        <v>54</v>
      </c>
      <c r="F45" s="27">
        <v>100</v>
      </c>
      <c r="G45" s="27"/>
      <c r="H45" s="49">
        <f t="shared" si="13"/>
        <v>100</v>
      </c>
      <c r="I45" s="72"/>
      <c r="J45" s="72">
        <v>40</v>
      </c>
      <c r="K45" s="72"/>
      <c r="L45" s="72"/>
      <c r="M45" s="72"/>
      <c r="N45" s="72"/>
      <c r="O45" s="72"/>
      <c r="P45" s="72"/>
      <c r="Q45" s="34">
        <f t="shared" si="15"/>
        <v>40</v>
      </c>
      <c r="R45" s="225">
        <f t="shared" si="1"/>
        <v>40</v>
      </c>
      <c r="S45" s="225">
        <f t="shared" si="2"/>
        <v>0</v>
      </c>
      <c r="T45" s="4">
        <f t="shared" si="3"/>
        <v>0</v>
      </c>
    </row>
    <row r="46" spans="1:20" s="4" customFormat="1" ht="27.75" customHeight="1" thickBot="1">
      <c r="A46" s="334" t="s">
        <v>61</v>
      </c>
      <c r="B46" s="335"/>
      <c r="C46" s="336"/>
      <c r="D46" s="28"/>
      <c r="E46" s="29"/>
      <c r="F46" s="30">
        <f t="shared" ref="F46:Q46" si="16">SUM(F39:F45)</f>
        <v>420</v>
      </c>
      <c r="G46" s="30">
        <f t="shared" si="16"/>
        <v>485</v>
      </c>
      <c r="H46" s="30">
        <f t="shared" si="16"/>
        <v>905</v>
      </c>
      <c r="I46" s="77">
        <f t="shared" si="16"/>
        <v>0</v>
      </c>
      <c r="J46" s="77">
        <f t="shared" si="16"/>
        <v>40</v>
      </c>
      <c r="K46" s="77">
        <f t="shared" si="16"/>
        <v>0</v>
      </c>
      <c r="L46" s="77">
        <f t="shared" si="16"/>
        <v>0</v>
      </c>
      <c r="M46" s="77">
        <f t="shared" si="16"/>
        <v>0</v>
      </c>
      <c r="N46" s="77">
        <f t="shared" si="16"/>
        <v>0</v>
      </c>
      <c r="O46" s="77">
        <f t="shared" si="16"/>
        <v>0</v>
      </c>
      <c r="P46" s="77">
        <f t="shared" si="16"/>
        <v>0</v>
      </c>
      <c r="Q46" s="78">
        <f t="shared" si="16"/>
        <v>40</v>
      </c>
      <c r="R46" s="225"/>
      <c r="S46" s="225"/>
    </row>
    <row r="47" spans="1:20" s="4" customFormat="1" ht="36" customHeight="1">
      <c r="A47" s="62">
        <v>29</v>
      </c>
      <c r="B47" s="63" t="s">
        <v>62</v>
      </c>
      <c r="C47" s="64">
        <v>5520205</v>
      </c>
      <c r="D47" s="64">
        <v>6520205</v>
      </c>
      <c r="E47" s="65" t="s">
        <v>63</v>
      </c>
      <c r="F47" s="66">
        <v>65</v>
      </c>
      <c r="G47" s="66">
        <v>125</v>
      </c>
      <c r="H47" s="50">
        <f>F47+G47</f>
        <v>190</v>
      </c>
      <c r="I47" s="76"/>
      <c r="J47" s="76">
        <v>69</v>
      </c>
      <c r="K47" s="76">
        <v>61</v>
      </c>
      <c r="L47" s="76"/>
      <c r="M47" s="76"/>
      <c r="N47" s="76"/>
      <c r="O47" s="76"/>
      <c r="P47" s="76"/>
      <c r="Q47" s="76">
        <f>SUM(I47:P47)</f>
        <v>130</v>
      </c>
      <c r="R47" s="225">
        <f t="shared" si="1"/>
        <v>69</v>
      </c>
      <c r="S47" s="225">
        <f t="shared" si="2"/>
        <v>61</v>
      </c>
      <c r="T47" s="4">
        <f t="shared" si="3"/>
        <v>61</v>
      </c>
    </row>
    <row r="48" spans="1:20" s="4" customFormat="1" ht="27.75" customHeight="1">
      <c r="A48" s="25">
        <v>30</v>
      </c>
      <c r="B48" s="26" t="s">
        <v>64</v>
      </c>
      <c r="C48" s="25">
        <v>5520225</v>
      </c>
      <c r="D48" s="25">
        <v>6520225</v>
      </c>
      <c r="E48" s="39" t="s">
        <v>63</v>
      </c>
      <c r="F48" s="22">
        <v>115</v>
      </c>
      <c r="G48" s="22">
        <v>165</v>
      </c>
      <c r="H48" s="24">
        <f>F48+G48</f>
        <v>280</v>
      </c>
      <c r="I48" s="72"/>
      <c r="J48" s="72"/>
      <c r="K48" s="72"/>
      <c r="L48" s="72"/>
      <c r="M48" s="72"/>
      <c r="N48" s="72"/>
      <c r="O48" s="72"/>
      <c r="P48" s="72"/>
      <c r="Q48" s="72">
        <f>SUM(I48:P48)</f>
        <v>0</v>
      </c>
      <c r="R48" s="225">
        <f t="shared" si="1"/>
        <v>0</v>
      </c>
      <c r="S48" s="225">
        <f t="shared" si="2"/>
        <v>0</v>
      </c>
      <c r="T48" s="4">
        <f t="shared" si="3"/>
        <v>0</v>
      </c>
    </row>
    <row r="49" spans="1:20" s="4" customFormat="1" ht="27.75" customHeight="1">
      <c r="A49" s="20">
        <v>31</v>
      </c>
      <c r="B49" s="21" t="s">
        <v>65</v>
      </c>
      <c r="C49" s="22">
        <v>5520227</v>
      </c>
      <c r="D49" s="22">
        <v>6520227</v>
      </c>
      <c r="E49" s="23" t="s">
        <v>63</v>
      </c>
      <c r="F49" s="22">
        <v>135</v>
      </c>
      <c r="G49" s="22">
        <v>230</v>
      </c>
      <c r="H49" s="24">
        <f>F49+G49</f>
        <v>365</v>
      </c>
      <c r="I49" s="72">
        <v>46</v>
      </c>
      <c r="J49" s="72">
        <v>51</v>
      </c>
      <c r="K49" s="72">
        <v>120</v>
      </c>
      <c r="L49" s="72"/>
      <c r="M49" s="72"/>
      <c r="N49" s="72"/>
      <c r="O49" s="72"/>
      <c r="P49" s="72">
        <v>13</v>
      </c>
      <c r="Q49" s="72">
        <f>SUM(I49:P49)</f>
        <v>230</v>
      </c>
      <c r="R49" s="225">
        <f t="shared" si="1"/>
        <v>97</v>
      </c>
      <c r="S49" s="225">
        <f t="shared" si="2"/>
        <v>133</v>
      </c>
      <c r="T49" s="4">
        <f t="shared" si="3"/>
        <v>133</v>
      </c>
    </row>
    <row r="50" spans="1:20" s="4" customFormat="1" ht="27.75" customHeight="1">
      <c r="A50" s="25">
        <v>32</v>
      </c>
      <c r="B50" s="26" t="s">
        <v>66</v>
      </c>
      <c r="C50" s="38">
        <v>5520255</v>
      </c>
      <c r="D50" s="38">
        <v>6520255</v>
      </c>
      <c r="E50" s="39" t="s">
        <v>63</v>
      </c>
      <c r="F50" s="22">
        <v>95</v>
      </c>
      <c r="G50" s="22">
        <v>115</v>
      </c>
      <c r="H50" s="24">
        <f>F50+G50</f>
        <v>210</v>
      </c>
      <c r="I50" s="72"/>
      <c r="J50" s="72">
        <v>72</v>
      </c>
      <c r="K50" s="72">
        <v>50</v>
      </c>
      <c r="L50" s="72"/>
      <c r="M50" s="72"/>
      <c r="N50" s="72"/>
      <c r="O50" s="72"/>
      <c r="P50" s="72"/>
      <c r="Q50" s="72">
        <f>SUM(I50:P50)</f>
        <v>122</v>
      </c>
      <c r="R50" s="225">
        <f t="shared" si="1"/>
        <v>72</v>
      </c>
      <c r="S50" s="225">
        <f t="shared" si="2"/>
        <v>50</v>
      </c>
      <c r="T50" s="4">
        <f t="shared" si="3"/>
        <v>50</v>
      </c>
    </row>
    <row r="51" spans="1:20" s="4" customFormat="1" ht="27.75" customHeight="1">
      <c r="A51" s="20">
        <v>33</v>
      </c>
      <c r="B51" s="68" t="s">
        <v>67</v>
      </c>
      <c r="C51" s="27">
        <v>5520263</v>
      </c>
      <c r="D51" s="27">
        <v>6520263</v>
      </c>
      <c r="E51" s="69" t="s">
        <v>63</v>
      </c>
      <c r="F51" s="27">
        <v>85</v>
      </c>
      <c r="G51" s="27">
        <v>170</v>
      </c>
      <c r="H51" s="49">
        <f>F51+G51</f>
        <v>255</v>
      </c>
      <c r="I51" s="72"/>
      <c r="J51" s="72">
        <v>55</v>
      </c>
      <c r="K51" s="72">
        <v>42</v>
      </c>
      <c r="L51" s="72"/>
      <c r="M51" s="72">
        <v>17</v>
      </c>
      <c r="N51" s="72">
        <v>23</v>
      </c>
      <c r="O51" s="72"/>
      <c r="P51" s="72"/>
      <c r="Q51" s="72">
        <f>SUM(I51:P51)</f>
        <v>137</v>
      </c>
      <c r="R51" s="225">
        <f t="shared" si="1"/>
        <v>55</v>
      </c>
      <c r="S51" s="225">
        <f t="shared" si="2"/>
        <v>82</v>
      </c>
      <c r="T51" s="4">
        <f t="shared" si="3"/>
        <v>82</v>
      </c>
    </row>
    <row r="52" spans="1:20" s="4" customFormat="1" ht="27.75" customHeight="1" thickBot="1">
      <c r="A52" s="334" t="s">
        <v>68</v>
      </c>
      <c r="B52" s="335"/>
      <c r="C52" s="336"/>
      <c r="D52" s="28"/>
      <c r="E52" s="29"/>
      <c r="F52" s="30">
        <f t="shared" ref="F52:Q52" si="17">SUM(F47:F51)</f>
        <v>495</v>
      </c>
      <c r="G52" s="30">
        <f t="shared" si="17"/>
        <v>805</v>
      </c>
      <c r="H52" s="30">
        <f t="shared" si="17"/>
        <v>1300</v>
      </c>
      <c r="I52" s="77">
        <f t="shared" si="17"/>
        <v>46</v>
      </c>
      <c r="J52" s="77">
        <f t="shared" si="17"/>
        <v>247</v>
      </c>
      <c r="K52" s="77">
        <f t="shared" si="17"/>
        <v>273</v>
      </c>
      <c r="L52" s="77">
        <f t="shared" si="17"/>
        <v>0</v>
      </c>
      <c r="M52" s="77">
        <f t="shared" si="17"/>
        <v>17</v>
      </c>
      <c r="N52" s="77">
        <f t="shared" si="17"/>
        <v>23</v>
      </c>
      <c r="O52" s="77">
        <f t="shared" si="17"/>
        <v>0</v>
      </c>
      <c r="P52" s="77">
        <f t="shared" si="17"/>
        <v>13</v>
      </c>
      <c r="Q52" s="78">
        <f t="shared" si="17"/>
        <v>619</v>
      </c>
      <c r="R52" s="225"/>
      <c r="S52" s="225"/>
    </row>
    <row r="53" spans="1:20" s="3" customFormat="1" ht="27.75" customHeight="1">
      <c r="A53" s="62">
        <v>34</v>
      </c>
      <c r="B53" s="63" t="s">
        <v>69</v>
      </c>
      <c r="C53" s="62">
        <v>5480205</v>
      </c>
      <c r="D53" s="62">
        <v>6480205</v>
      </c>
      <c r="E53" s="65" t="s">
        <v>70</v>
      </c>
      <c r="F53" s="66">
        <v>65</v>
      </c>
      <c r="G53" s="66">
        <v>75</v>
      </c>
      <c r="H53" s="40">
        <f>F53+G53</f>
        <v>140</v>
      </c>
      <c r="I53" s="34"/>
      <c r="J53" s="34">
        <v>49</v>
      </c>
      <c r="K53" s="34"/>
      <c r="L53" s="34"/>
      <c r="M53" s="34"/>
      <c r="N53" s="34"/>
      <c r="O53" s="34"/>
      <c r="P53" s="34"/>
      <c r="Q53" s="34">
        <f>SUM(I53:P53)</f>
        <v>49</v>
      </c>
      <c r="R53" s="225">
        <f t="shared" si="1"/>
        <v>49</v>
      </c>
      <c r="S53" s="225">
        <f t="shared" si="2"/>
        <v>0</v>
      </c>
      <c r="T53" s="4">
        <f t="shared" si="3"/>
        <v>0</v>
      </c>
    </row>
    <row r="54" spans="1:20" s="4" customFormat="1" ht="27.75" customHeight="1">
      <c r="A54" s="25">
        <v>35</v>
      </c>
      <c r="B54" s="26" t="s">
        <v>71</v>
      </c>
      <c r="C54" s="38">
        <v>5480207</v>
      </c>
      <c r="D54" s="38">
        <v>6480207</v>
      </c>
      <c r="E54" s="39" t="s">
        <v>70</v>
      </c>
      <c r="F54" s="22">
        <v>85</v>
      </c>
      <c r="G54" s="22">
        <v>150</v>
      </c>
      <c r="H54" s="24">
        <f>F54+G54</f>
        <v>235</v>
      </c>
      <c r="I54" s="72"/>
      <c r="J54" s="72">
        <v>181</v>
      </c>
      <c r="K54" s="72">
        <v>82</v>
      </c>
      <c r="L54" s="72"/>
      <c r="M54" s="72">
        <v>31</v>
      </c>
      <c r="N54" s="72"/>
      <c r="O54" s="72"/>
      <c r="P54" s="72">
        <v>14</v>
      </c>
      <c r="Q54" s="34">
        <f>SUM(I54:P54)</f>
        <v>308</v>
      </c>
      <c r="R54" s="225">
        <f t="shared" si="1"/>
        <v>181</v>
      </c>
      <c r="S54" s="225">
        <f t="shared" si="2"/>
        <v>127</v>
      </c>
      <c r="T54" s="4">
        <f t="shared" si="3"/>
        <v>127</v>
      </c>
    </row>
    <row r="55" spans="1:20" s="4" customFormat="1" ht="27.75" customHeight="1">
      <c r="A55" s="20">
        <v>36</v>
      </c>
      <c r="B55" s="21" t="s">
        <v>72</v>
      </c>
      <c r="C55" s="22">
        <v>5480209</v>
      </c>
      <c r="D55" s="22">
        <v>6480209</v>
      </c>
      <c r="E55" s="23" t="s">
        <v>70</v>
      </c>
      <c r="F55" s="22">
        <v>65</v>
      </c>
      <c r="G55" s="22">
        <v>150</v>
      </c>
      <c r="H55" s="24">
        <f>F55+G55</f>
        <v>215</v>
      </c>
      <c r="I55" s="72"/>
      <c r="J55" s="72">
        <v>68</v>
      </c>
      <c r="K55" s="72">
        <v>36</v>
      </c>
      <c r="L55" s="72"/>
      <c r="M55" s="72"/>
      <c r="N55" s="72"/>
      <c r="O55" s="72"/>
      <c r="P55" s="72"/>
      <c r="Q55" s="34">
        <f>SUM(I55:P55)</f>
        <v>104</v>
      </c>
      <c r="R55" s="225">
        <f t="shared" si="1"/>
        <v>68</v>
      </c>
      <c r="S55" s="225">
        <f t="shared" si="2"/>
        <v>36</v>
      </c>
      <c r="T55" s="4">
        <f t="shared" si="3"/>
        <v>36</v>
      </c>
    </row>
    <row r="56" spans="1:20" s="4" customFormat="1" ht="27.75" customHeight="1">
      <c r="A56" s="25">
        <v>37</v>
      </c>
      <c r="B56" s="26" t="s">
        <v>73</v>
      </c>
      <c r="C56" s="25">
        <v>5480214</v>
      </c>
      <c r="D56" s="25">
        <v>6480214</v>
      </c>
      <c r="E56" s="39" t="s">
        <v>70</v>
      </c>
      <c r="F56" s="22">
        <v>65</v>
      </c>
      <c r="G56" s="22">
        <v>85</v>
      </c>
      <c r="H56" s="24">
        <f>F56+G56</f>
        <v>150</v>
      </c>
      <c r="I56" s="72"/>
      <c r="J56" s="72">
        <v>40</v>
      </c>
      <c r="K56" s="72">
        <v>43</v>
      </c>
      <c r="L56" s="72"/>
      <c r="M56" s="72"/>
      <c r="N56" s="72"/>
      <c r="O56" s="72"/>
      <c r="P56" s="72"/>
      <c r="Q56" s="34">
        <f>SUM(I56:P56)</f>
        <v>83</v>
      </c>
      <c r="R56" s="225">
        <f t="shared" si="1"/>
        <v>40</v>
      </c>
      <c r="S56" s="225">
        <f t="shared" si="2"/>
        <v>43</v>
      </c>
      <c r="T56" s="4">
        <f t="shared" si="3"/>
        <v>43</v>
      </c>
    </row>
    <row r="57" spans="1:20" s="3" customFormat="1" ht="27.75" customHeight="1">
      <c r="A57" s="25">
        <v>38</v>
      </c>
      <c r="B57" s="46" t="s">
        <v>74</v>
      </c>
      <c r="C57" s="41">
        <v>5480216</v>
      </c>
      <c r="D57" s="41">
        <v>6480216</v>
      </c>
      <c r="E57" s="48" t="s">
        <v>70</v>
      </c>
      <c r="F57" s="27">
        <v>65</v>
      </c>
      <c r="G57" s="27">
        <v>85</v>
      </c>
      <c r="H57" s="49">
        <f>F57+G57</f>
        <v>150</v>
      </c>
      <c r="I57" s="72"/>
      <c r="J57" s="72">
        <v>38</v>
      </c>
      <c r="K57" s="72"/>
      <c r="L57" s="72"/>
      <c r="M57" s="72"/>
      <c r="N57" s="72"/>
      <c r="O57" s="72"/>
      <c r="P57" s="72"/>
      <c r="Q57" s="34">
        <f>SUM(I57:P57)</f>
        <v>38</v>
      </c>
      <c r="R57" s="225">
        <f t="shared" si="1"/>
        <v>38</v>
      </c>
      <c r="S57" s="225">
        <f t="shared" si="2"/>
        <v>0</v>
      </c>
      <c r="T57" s="4">
        <f t="shared" si="3"/>
        <v>0</v>
      </c>
    </row>
    <row r="58" spans="1:20" s="4" customFormat="1" ht="27.75" customHeight="1" thickBot="1">
      <c r="A58" s="334" t="s">
        <v>75</v>
      </c>
      <c r="B58" s="335"/>
      <c r="C58" s="336"/>
      <c r="D58" s="28"/>
      <c r="E58" s="29"/>
      <c r="F58" s="30">
        <f t="shared" ref="F58:Q58" si="18">SUM(F53:F57)</f>
        <v>345</v>
      </c>
      <c r="G58" s="30">
        <f t="shared" si="18"/>
        <v>545</v>
      </c>
      <c r="H58" s="30">
        <f t="shared" si="18"/>
        <v>890</v>
      </c>
      <c r="I58" s="77">
        <f t="shared" si="18"/>
        <v>0</v>
      </c>
      <c r="J58" s="77">
        <f t="shared" si="18"/>
        <v>376</v>
      </c>
      <c r="K58" s="77">
        <f t="shared" si="18"/>
        <v>161</v>
      </c>
      <c r="L58" s="77">
        <f t="shared" si="18"/>
        <v>0</v>
      </c>
      <c r="M58" s="77">
        <f t="shared" si="18"/>
        <v>31</v>
      </c>
      <c r="N58" s="77">
        <f t="shared" si="18"/>
        <v>0</v>
      </c>
      <c r="O58" s="77">
        <f t="shared" si="18"/>
        <v>0</v>
      </c>
      <c r="P58" s="77">
        <f t="shared" si="18"/>
        <v>14</v>
      </c>
      <c r="Q58" s="78">
        <f t="shared" si="18"/>
        <v>582</v>
      </c>
      <c r="R58" s="225"/>
      <c r="S58" s="225"/>
    </row>
    <row r="59" spans="1:20" s="4" customFormat="1" ht="27.75" customHeight="1">
      <c r="A59" s="62">
        <v>39</v>
      </c>
      <c r="B59" s="63" t="s">
        <v>76</v>
      </c>
      <c r="C59" s="62">
        <v>5480104</v>
      </c>
      <c r="D59" s="62">
        <v>6480104</v>
      </c>
      <c r="E59" s="65" t="s">
        <v>77</v>
      </c>
      <c r="F59" s="66">
        <v>50</v>
      </c>
      <c r="G59" s="66">
        <v>50</v>
      </c>
      <c r="H59" s="50">
        <f>F59+G59</f>
        <v>100</v>
      </c>
      <c r="I59" s="76"/>
      <c r="J59" s="76"/>
      <c r="K59" s="76"/>
      <c r="L59" s="76"/>
      <c r="M59" s="76"/>
      <c r="N59" s="76"/>
      <c r="O59" s="76"/>
      <c r="P59" s="76"/>
      <c r="Q59" s="76">
        <f>SUM(I59:P59)</f>
        <v>0</v>
      </c>
      <c r="R59" s="225">
        <f t="shared" si="1"/>
        <v>0</v>
      </c>
      <c r="S59" s="225">
        <f t="shared" si="2"/>
        <v>0</v>
      </c>
      <c r="T59" s="4">
        <f t="shared" si="3"/>
        <v>0</v>
      </c>
    </row>
    <row r="60" spans="1:20" s="4" customFormat="1" ht="27.75" customHeight="1">
      <c r="A60" s="25">
        <v>40</v>
      </c>
      <c r="B60" s="26" t="s">
        <v>78</v>
      </c>
      <c r="C60" s="38"/>
      <c r="D60" s="38">
        <v>6480105</v>
      </c>
      <c r="E60" s="39" t="s">
        <v>77</v>
      </c>
      <c r="F60" s="22"/>
      <c r="G60" s="22">
        <v>110</v>
      </c>
      <c r="H60" s="24">
        <f>F60+G60</f>
        <v>110</v>
      </c>
      <c r="I60" s="72"/>
      <c r="J60" s="72"/>
      <c r="K60" s="72">
        <v>66</v>
      </c>
      <c r="L60" s="72"/>
      <c r="M60" s="72"/>
      <c r="N60" s="72"/>
      <c r="O60" s="72"/>
      <c r="P60" s="72"/>
      <c r="Q60" s="72">
        <f>SUM(I60:P60)</f>
        <v>66</v>
      </c>
      <c r="R60" s="225">
        <f t="shared" si="1"/>
        <v>0</v>
      </c>
      <c r="S60" s="225">
        <f t="shared" si="2"/>
        <v>66</v>
      </c>
      <c r="T60" s="4">
        <f t="shared" si="3"/>
        <v>66</v>
      </c>
    </row>
    <row r="61" spans="1:20" s="3" customFormat="1" ht="36" customHeight="1">
      <c r="A61" s="25">
        <v>41</v>
      </c>
      <c r="B61" s="46" t="s">
        <v>79</v>
      </c>
      <c r="C61" s="47">
        <v>5480105</v>
      </c>
      <c r="D61" s="47"/>
      <c r="E61" s="48" t="s">
        <v>77</v>
      </c>
      <c r="F61" s="27">
        <v>85</v>
      </c>
      <c r="G61" s="27"/>
      <c r="H61" s="49">
        <f>F61+G61</f>
        <v>85</v>
      </c>
      <c r="I61" s="72"/>
      <c r="J61" s="72">
        <v>54</v>
      </c>
      <c r="K61" s="72"/>
      <c r="L61" s="72"/>
      <c r="M61" s="72"/>
      <c r="N61" s="72"/>
      <c r="O61" s="72"/>
      <c r="P61" s="72"/>
      <c r="Q61" s="72">
        <f>SUM(I61:P61)</f>
        <v>54</v>
      </c>
      <c r="R61" s="225">
        <f t="shared" si="1"/>
        <v>54</v>
      </c>
      <c r="S61" s="225">
        <f t="shared" si="2"/>
        <v>0</v>
      </c>
      <c r="T61" s="4">
        <f t="shared" si="3"/>
        <v>0</v>
      </c>
    </row>
    <row r="62" spans="1:20" s="5" customFormat="1" ht="27.75" customHeight="1">
      <c r="A62" s="22">
        <v>42</v>
      </c>
      <c r="B62" s="70" t="s">
        <v>80</v>
      </c>
      <c r="C62" s="22">
        <v>5480108</v>
      </c>
      <c r="D62" s="22">
        <v>6480108</v>
      </c>
      <c r="E62" s="23" t="s">
        <v>77</v>
      </c>
      <c r="F62" s="22">
        <v>50</v>
      </c>
      <c r="G62" s="22">
        <v>50</v>
      </c>
      <c r="H62" s="24">
        <f>F62+G62</f>
        <v>100</v>
      </c>
      <c r="I62" s="72"/>
      <c r="J62" s="72">
        <v>63</v>
      </c>
      <c r="K62" s="72"/>
      <c r="L62" s="72"/>
      <c r="M62" s="72"/>
      <c r="N62" s="72"/>
      <c r="O62" s="72"/>
      <c r="P62" s="72"/>
      <c r="Q62" s="72">
        <f>SUM(I62:P62)</f>
        <v>63</v>
      </c>
      <c r="R62" s="225">
        <f t="shared" si="1"/>
        <v>63</v>
      </c>
      <c r="S62" s="225">
        <f t="shared" si="2"/>
        <v>0</v>
      </c>
      <c r="T62" s="4">
        <f t="shared" si="3"/>
        <v>0</v>
      </c>
    </row>
    <row r="63" spans="1:20" s="4" customFormat="1" ht="27.75" customHeight="1" thickBot="1">
      <c r="A63" s="334" t="s">
        <v>81</v>
      </c>
      <c r="B63" s="335"/>
      <c r="C63" s="336"/>
      <c r="D63" s="28"/>
      <c r="E63" s="29"/>
      <c r="F63" s="30">
        <f t="shared" ref="F63:Q63" si="19">SUM(F59:F62)</f>
        <v>185</v>
      </c>
      <c r="G63" s="30">
        <f t="shared" si="19"/>
        <v>210</v>
      </c>
      <c r="H63" s="30">
        <f t="shared" si="19"/>
        <v>395</v>
      </c>
      <c r="I63" s="77">
        <f t="shared" si="19"/>
        <v>0</v>
      </c>
      <c r="J63" s="77">
        <f t="shared" si="19"/>
        <v>117</v>
      </c>
      <c r="K63" s="77">
        <f t="shared" si="19"/>
        <v>66</v>
      </c>
      <c r="L63" s="77">
        <f t="shared" si="19"/>
        <v>0</v>
      </c>
      <c r="M63" s="77">
        <f t="shared" si="19"/>
        <v>0</v>
      </c>
      <c r="N63" s="77">
        <f t="shared" si="19"/>
        <v>0</v>
      </c>
      <c r="O63" s="77">
        <f t="shared" si="19"/>
        <v>0</v>
      </c>
      <c r="P63" s="77">
        <f t="shared" si="19"/>
        <v>0</v>
      </c>
      <c r="Q63" s="78">
        <f t="shared" si="19"/>
        <v>183</v>
      </c>
      <c r="R63" s="225"/>
      <c r="S63" s="225"/>
    </row>
    <row r="64" spans="1:20" s="4" customFormat="1" ht="27.75" customHeight="1">
      <c r="A64" s="57">
        <v>43</v>
      </c>
      <c r="B64" s="58" t="s">
        <v>82</v>
      </c>
      <c r="C64" s="57">
        <v>5210402</v>
      </c>
      <c r="D64" s="57">
        <v>6210402</v>
      </c>
      <c r="E64" s="59" t="s">
        <v>83</v>
      </c>
      <c r="F64" s="60">
        <v>90</v>
      </c>
      <c r="G64" s="60">
        <v>130</v>
      </c>
      <c r="H64" s="56">
        <f>F64+G64</f>
        <v>220</v>
      </c>
      <c r="I64" s="34"/>
      <c r="J64" s="34">
        <v>148</v>
      </c>
      <c r="K64" s="34">
        <v>116</v>
      </c>
      <c r="L64" s="34"/>
      <c r="M64" s="34"/>
      <c r="N64" s="34"/>
      <c r="O64" s="34"/>
      <c r="P64" s="34"/>
      <c r="Q64" s="34">
        <f>SUM(I64:P64)</f>
        <v>264</v>
      </c>
      <c r="R64" s="225">
        <f t="shared" si="1"/>
        <v>148</v>
      </c>
      <c r="S64" s="225">
        <f t="shared" si="2"/>
        <v>116</v>
      </c>
      <c r="T64" s="4">
        <f t="shared" si="3"/>
        <v>116</v>
      </c>
    </row>
    <row r="65" spans="1:20" s="4" customFormat="1" ht="27.75" customHeight="1" thickBot="1">
      <c r="A65" s="334" t="s">
        <v>84</v>
      </c>
      <c r="B65" s="335"/>
      <c r="C65" s="336"/>
      <c r="D65" s="28"/>
      <c r="E65" s="29"/>
      <c r="F65" s="30">
        <f t="shared" ref="F65:P65" si="20">SUM(F64)</f>
        <v>90</v>
      </c>
      <c r="G65" s="30">
        <f t="shared" si="20"/>
        <v>130</v>
      </c>
      <c r="H65" s="30">
        <f t="shared" si="20"/>
        <v>220</v>
      </c>
      <c r="I65" s="77">
        <f t="shared" si="20"/>
        <v>0</v>
      </c>
      <c r="J65" s="77">
        <f t="shared" si="20"/>
        <v>148</v>
      </c>
      <c r="K65" s="77">
        <f t="shared" si="20"/>
        <v>116</v>
      </c>
      <c r="L65" s="77">
        <f t="shared" si="20"/>
        <v>0</v>
      </c>
      <c r="M65" s="77">
        <f t="shared" si="20"/>
        <v>0</v>
      </c>
      <c r="N65" s="77">
        <f t="shared" si="20"/>
        <v>0</v>
      </c>
      <c r="O65" s="77">
        <f t="shared" si="20"/>
        <v>0</v>
      </c>
      <c r="P65" s="77">
        <f t="shared" si="20"/>
        <v>0</v>
      </c>
      <c r="Q65" s="77">
        <f>Q64</f>
        <v>264</v>
      </c>
      <c r="R65" s="225"/>
      <c r="S65" s="225"/>
    </row>
    <row r="66" spans="1:20" s="4" customFormat="1" ht="27.75" customHeight="1">
      <c r="A66" s="62">
        <v>44</v>
      </c>
      <c r="B66" s="63" t="s">
        <v>85</v>
      </c>
      <c r="C66" s="62">
        <v>5220206</v>
      </c>
      <c r="D66" s="62">
        <v>6220206</v>
      </c>
      <c r="E66" s="65" t="s">
        <v>86</v>
      </c>
      <c r="F66" s="66">
        <v>150</v>
      </c>
      <c r="G66" s="66">
        <v>320</v>
      </c>
      <c r="H66" s="50">
        <f>F66+G66</f>
        <v>470</v>
      </c>
      <c r="I66" s="76"/>
      <c r="J66" s="76">
        <v>91</v>
      </c>
      <c r="K66" s="76">
        <v>65</v>
      </c>
      <c r="L66" s="76"/>
      <c r="M66" s="76"/>
      <c r="N66" s="76"/>
      <c r="O66" s="76"/>
      <c r="P66" s="76">
        <v>10</v>
      </c>
      <c r="Q66" s="76">
        <f>SUM(I66:P66)</f>
        <v>166</v>
      </c>
      <c r="R66" s="225">
        <f t="shared" si="1"/>
        <v>91</v>
      </c>
      <c r="S66" s="225">
        <f t="shared" si="2"/>
        <v>75</v>
      </c>
      <c r="T66" s="4">
        <f t="shared" si="3"/>
        <v>75</v>
      </c>
    </row>
    <row r="67" spans="1:20" s="4" customFormat="1" ht="27.75" customHeight="1">
      <c r="A67" s="25">
        <v>45</v>
      </c>
      <c r="B67" s="26" t="s">
        <v>214</v>
      </c>
      <c r="C67" s="25">
        <v>5220211</v>
      </c>
      <c r="D67" s="25">
        <v>6220211</v>
      </c>
      <c r="E67" s="39" t="s">
        <v>86</v>
      </c>
      <c r="F67" s="22">
        <v>50</v>
      </c>
      <c r="G67" s="22">
        <v>50</v>
      </c>
      <c r="H67" s="24">
        <f>F67+G67</f>
        <v>100</v>
      </c>
      <c r="I67" s="72"/>
      <c r="J67" s="72">
        <v>19</v>
      </c>
      <c r="K67" s="72"/>
      <c r="L67" s="72"/>
      <c r="M67" s="72"/>
      <c r="N67" s="72"/>
      <c r="O67" s="72"/>
      <c r="P67" s="72"/>
      <c r="Q67" s="72">
        <f>SUM(I67:P67)</f>
        <v>19</v>
      </c>
      <c r="R67" s="225">
        <f t="shared" si="1"/>
        <v>19</v>
      </c>
      <c r="S67" s="225">
        <f t="shared" si="2"/>
        <v>0</v>
      </c>
      <c r="T67" s="4">
        <f t="shared" si="3"/>
        <v>0</v>
      </c>
    </row>
    <row r="68" spans="1:20" s="4" customFormat="1" ht="27.75" customHeight="1">
      <c r="A68" s="25">
        <v>46</v>
      </c>
      <c r="B68" s="26" t="s">
        <v>88</v>
      </c>
      <c r="C68" s="25">
        <v>5220212</v>
      </c>
      <c r="D68" s="25">
        <v>6220212</v>
      </c>
      <c r="E68" s="39" t="s">
        <v>86</v>
      </c>
      <c r="F68" s="22">
        <v>35</v>
      </c>
      <c r="G68" s="22">
        <v>35</v>
      </c>
      <c r="H68" s="24">
        <f>F68+G68</f>
        <v>70</v>
      </c>
      <c r="I68" s="72"/>
      <c r="J68" s="72">
        <v>8</v>
      </c>
      <c r="K68" s="72"/>
      <c r="L68" s="72"/>
      <c r="M68" s="72"/>
      <c r="N68" s="72"/>
      <c r="O68" s="72"/>
      <c r="P68" s="72"/>
      <c r="Q68" s="72">
        <f>SUM(I68:P68)</f>
        <v>8</v>
      </c>
      <c r="R68" s="225">
        <f t="shared" si="1"/>
        <v>8</v>
      </c>
      <c r="S68" s="225">
        <f t="shared" si="2"/>
        <v>0</v>
      </c>
      <c r="T68" s="4">
        <f t="shared" si="3"/>
        <v>0</v>
      </c>
    </row>
    <row r="69" spans="1:20" s="4" customFormat="1" ht="27.75" customHeight="1" thickBot="1">
      <c r="A69" s="334" t="s">
        <v>89</v>
      </c>
      <c r="B69" s="335"/>
      <c r="C69" s="336"/>
      <c r="D69" s="28"/>
      <c r="E69" s="29"/>
      <c r="F69" s="30">
        <f t="shared" ref="F69:Q69" si="21">SUM(F66:F68)</f>
        <v>235</v>
      </c>
      <c r="G69" s="30">
        <f t="shared" si="21"/>
        <v>405</v>
      </c>
      <c r="H69" s="30">
        <f t="shared" si="21"/>
        <v>640</v>
      </c>
      <c r="I69" s="77">
        <f t="shared" si="21"/>
        <v>0</v>
      </c>
      <c r="J69" s="77">
        <f t="shared" si="21"/>
        <v>118</v>
      </c>
      <c r="K69" s="77">
        <f t="shared" si="21"/>
        <v>65</v>
      </c>
      <c r="L69" s="77">
        <f t="shared" si="21"/>
        <v>0</v>
      </c>
      <c r="M69" s="77">
        <f t="shared" si="21"/>
        <v>0</v>
      </c>
      <c r="N69" s="77">
        <f t="shared" si="21"/>
        <v>0</v>
      </c>
      <c r="O69" s="77">
        <f t="shared" si="21"/>
        <v>0</v>
      </c>
      <c r="P69" s="77">
        <f t="shared" si="21"/>
        <v>10</v>
      </c>
      <c r="Q69" s="78">
        <f t="shared" si="21"/>
        <v>193</v>
      </c>
      <c r="R69" s="225"/>
      <c r="S69" s="225"/>
    </row>
    <row r="70" spans="1:20" s="4" customFormat="1" ht="27.75" customHeight="1">
      <c r="A70" s="62">
        <v>47</v>
      </c>
      <c r="B70" s="63" t="s">
        <v>90</v>
      </c>
      <c r="C70" s="25">
        <v>5540204</v>
      </c>
      <c r="D70" s="62">
        <v>6540204</v>
      </c>
      <c r="E70" s="65" t="s">
        <v>91</v>
      </c>
      <c r="F70" s="66">
        <v>100</v>
      </c>
      <c r="G70" s="66">
        <v>150</v>
      </c>
      <c r="H70" s="40">
        <f>F70+G70</f>
        <v>250</v>
      </c>
      <c r="I70" s="34"/>
      <c r="J70" s="34">
        <v>33</v>
      </c>
      <c r="K70" s="34">
        <v>16</v>
      </c>
      <c r="L70" s="34"/>
      <c r="M70" s="34"/>
      <c r="N70" s="34"/>
      <c r="O70" s="34"/>
      <c r="P70" s="34"/>
      <c r="Q70" s="34">
        <f>SUM(I70:P70)</f>
        <v>49</v>
      </c>
      <c r="R70" s="225">
        <f t="shared" si="1"/>
        <v>33</v>
      </c>
      <c r="S70" s="225">
        <f t="shared" si="2"/>
        <v>16</v>
      </c>
      <c r="T70" s="4">
        <f t="shared" si="3"/>
        <v>16</v>
      </c>
    </row>
    <row r="71" spans="1:20" s="4" customFormat="1" ht="27.75" customHeight="1">
      <c r="A71" s="25">
        <v>48</v>
      </c>
      <c r="B71" s="26" t="s">
        <v>92</v>
      </c>
      <c r="C71" s="25">
        <v>5540205</v>
      </c>
      <c r="D71" s="25">
        <v>6540205</v>
      </c>
      <c r="E71" s="39" t="s">
        <v>91</v>
      </c>
      <c r="F71" s="22">
        <v>65</v>
      </c>
      <c r="G71" s="22">
        <v>150</v>
      </c>
      <c r="H71" s="24">
        <f>F71+G71</f>
        <v>215</v>
      </c>
      <c r="I71" s="72"/>
      <c r="J71" s="72"/>
      <c r="K71" s="72"/>
      <c r="L71" s="72"/>
      <c r="M71" s="72"/>
      <c r="N71" s="72"/>
      <c r="O71" s="72"/>
      <c r="P71" s="72"/>
      <c r="Q71" s="34">
        <f>SUM(I71:P71)</f>
        <v>0</v>
      </c>
      <c r="R71" s="225">
        <f t="shared" si="1"/>
        <v>0</v>
      </c>
      <c r="S71" s="225">
        <f t="shared" si="2"/>
        <v>0</v>
      </c>
      <c r="T71" s="4">
        <f t="shared" si="3"/>
        <v>0</v>
      </c>
    </row>
    <row r="72" spans="1:20" s="4" customFormat="1" ht="27.75" customHeight="1">
      <c r="A72" s="25">
        <v>49</v>
      </c>
      <c r="B72" s="26" t="s">
        <v>93</v>
      </c>
      <c r="C72" s="25">
        <v>5540207</v>
      </c>
      <c r="D72" s="25">
        <v>6540207</v>
      </c>
      <c r="E72" s="39" t="s">
        <v>91</v>
      </c>
      <c r="F72" s="22">
        <v>45</v>
      </c>
      <c r="G72" s="22">
        <v>80</v>
      </c>
      <c r="H72" s="24">
        <f>F72+G72</f>
        <v>125</v>
      </c>
      <c r="I72" s="72"/>
      <c r="J72" s="72"/>
      <c r="K72" s="72"/>
      <c r="L72" s="72"/>
      <c r="M72" s="72"/>
      <c r="N72" s="72"/>
      <c r="O72" s="72"/>
      <c r="P72" s="72"/>
      <c r="Q72" s="34">
        <f>SUM(I72:P72)</f>
        <v>0</v>
      </c>
      <c r="R72" s="225">
        <f t="shared" si="1"/>
        <v>0</v>
      </c>
      <c r="S72" s="225">
        <f t="shared" si="2"/>
        <v>0</v>
      </c>
      <c r="T72" s="4">
        <f t="shared" si="3"/>
        <v>0</v>
      </c>
    </row>
    <row r="73" spans="1:20" s="4" customFormat="1" ht="27.75" customHeight="1" thickBot="1">
      <c r="A73" s="334" t="s">
        <v>94</v>
      </c>
      <c r="B73" s="335"/>
      <c r="C73" s="336"/>
      <c r="D73" s="28"/>
      <c r="E73" s="29"/>
      <c r="F73" s="30">
        <f t="shared" ref="F73:Q73" si="22">SUM(F70:F72)</f>
        <v>210</v>
      </c>
      <c r="G73" s="30">
        <f t="shared" si="22"/>
        <v>380</v>
      </c>
      <c r="H73" s="30">
        <f t="shared" si="22"/>
        <v>590</v>
      </c>
      <c r="I73" s="77">
        <f t="shared" si="22"/>
        <v>0</v>
      </c>
      <c r="J73" s="77">
        <f t="shared" si="22"/>
        <v>33</v>
      </c>
      <c r="K73" s="77">
        <f t="shared" si="22"/>
        <v>16</v>
      </c>
      <c r="L73" s="77">
        <f t="shared" si="22"/>
        <v>0</v>
      </c>
      <c r="M73" s="77">
        <f t="shared" si="22"/>
        <v>0</v>
      </c>
      <c r="N73" s="77">
        <f t="shared" si="22"/>
        <v>0</v>
      </c>
      <c r="O73" s="77">
        <f t="shared" si="22"/>
        <v>0</v>
      </c>
      <c r="P73" s="77">
        <f t="shared" si="22"/>
        <v>0</v>
      </c>
      <c r="Q73" s="78">
        <f t="shared" si="22"/>
        <v>49</v>
      </c>
      <c r="R73" s="225"/>
      <c r="S73" s="225"/>
    </row>
    <row r="74" spans="1:20" s="6" customFormat="1" ht="36" customHeight="1">
      <c r="A74" s="342" t="s">
        <v>95</v>
      </c>
      <c r="B74" s="343"/>
      <c r="C74" s="82"/>
      <c r="D74" s="82"/>
      <c r="E74" s="83"/>
      <c r="F74" s="84">
        <f>F73+F69+F65+F63+F58+F52+F46+F38+F36+F34+F31+F29+F27+F25+F20+F17+F12</f>
        <v>3235</v>
      </c>
      <c r="G74" s="84">
        <f>G73+G69+G65+G63+G58+G52+G46+G38+G36+G34+G31+G29+G27+G25+G20+G17+G12</f>
        <v>5440</v>
      </c>
      <c r="H74" s="84">
        <f>H73+H69+H65+H63+H58+H52+H46+H38+H36+H34+H31+H29+H27+H25+H20+H17+H12</f>
        <v>8675</v>
      </c>
      <c r="I74" s="91">
        <f t="shared" ref="I74:Q74" si="23">I12+I17+I20+I25+I27+I29+I31+I34+I36+I38+I46+I52+I58+I63+I65+I69+I73</f>
        <v>46</v>
      </c>
      <c r="J74" s="91">
        <f t="shared" si="23"/>
        <v>1996</v>
      </c>
      <c r="K74" s="91">
        <f t="shared" si="23"/>
        <v>2128</v>
      </c>
      <c r="L74" s="91">
        <f t="shared" si="23"/>
        <v>33</v>
      </c>
      <c r="M74" s="91">
        <f t="shared" si="23"/>
        <v>217</v>
      </c>
      <c r="N74" s="91">
        <f t="shared" si="23"/>
        <v>48</v>
      </c>
      <c r="O74" s="91">
        <f t="shared" si="23"/>
        <v>80</v>
      </c>
      <c r="P74" s="91">
        <f t="shared" si="23"/>
        <v>70</v>
      </c>
      <c r="Q74" s="91">
        <f t="shared" si="23"/>
        <v>4618</v>
      </c>
      <c r="R74" s="225">
        <f>SUM(I74:J74)</f>
        <v>2042</v>
      </c>
      <c r="S74" s="225">
        <f>K74+M74+N74+O74+P74+33</f>
        <v>2576</v>
      </c>
      <c r="T74" s="4">
        <f>SUM(T8:T73)</f>
        <v>2609</v>
      </c>
    </row>
    <row r="75" spans="1:20" s="7" customFormat="1" ht="39.950000000000003" customHeight="1">
      <c r="B75" s="85"/>
      <c r="E75" s="86"/>
      <c r="F75" s="181" t="s">
        <v>96</v>
      </c>
      <c r="G75" s="181" t="s">
        <v>97</v>
      </c>
      <c r="H75" s="181" t="s">
        <v>98</v>
      </c>
      <c r="I75" s="383" t="s">
        <v>223</v>
      </c>
      <c r="J75" s="384"/>
      <c r="K75" s="383" t="s">
        <v>237</v>
      </c>
      <c r="L75" s="385"/>
      <c r="M75" s="385"/>
      <c r="N75" s="385"/>
      <c r="O75" s="385"/>
      <c r="P75" s="384"/>
      <c r="Q75" s="185">
        <f>2042+2576</f>
        <v>4618</v>
      </c>
      <c r="R75" s="381">
        <f>R74+S74</f>
        <v>4618</v>
      </c>
      <c r="S75" s="382"/>
      <c r="T75" s="4">
        <f t="shared" si="3"/>
        <v>0</v>
      </c>
    </row>
    <row r="76" spans="1:20" s="112" customFormat="1" ht="28.5" customHeight="1">
      <c r="B76" s="88"/>
      <c r="F76" s="89"/>
      <c r="G76" s="89"/>
      <c r="H76" s="89"/>
      <c r="I76" s="14"/>
      <c r="J76" s="14"/>
      <c r="K76" s="14"/>
      <c r="L76" s="14">
        <f>147-33</f>
        <v>114</v>
      </c>
      <c r="M76" s="14"/>
      <c r="N76" s="14"/>
      <c r="O76" s="14"/>
      <c r="P76" s="14"/>
      <c r="Q76" s="11"/>
    </row>
    <row r="77" spans="1:20" s="112" customFormat="1" ht="19.5" customHeight="1">
      <c r="A77" s="370" t="s">
        <v>215</v>
      </c>
      <c r="B77" s="370"/>
      <c r="C77" s="370"/>
      <c r="D77" s="370"/>
      <c r="E77" s="370"/>
      <c r="F77" s="370"/>
      <c r="G77" s="370"/>
      <c r="H77" s="370"/>
      <c r="I77" s="370"/>
      <c r="J77" s="370"/>
      <c r="K77" s="370"/>
      <c r="L77" s="370"/>
      <c r="M77" s="370"/>
      <c r="N77" s="370"/>
      <c r="O77" s="370"/>
      <c r="P77" s="370"/>
      <c r="Q77" s="11"/>
    </row>
    <row r="78" spans="1:20" s="112" customFormat="1" ht="19.5" customHeight="1">
      <c r="A78" s="370" t="s">
        <v>216</v>
      </c>
      <c r="B78" s="370"/>
      <c r="C78" s="370"/>
      <c r="D78" s="370"/>
      <c r="E78" s="370"/>
      <c r="F78" s="370"/>
      <c r="G78" s="370"/>
      <c r="H78" s="370"/>
      <c r="I78" s="370"/>
      <c r="J78" s="370"/>
      <c r="K78" s="370"/>
      <c r="L78" s="370"/>
      <c r="M78" s="370"/>
      <c r="N78" s="370"/>
      <c r="O78" s="370"/>
      <c r="P78" s="370"/>
      <c r="Q78" s="11"/>
    </row>
    <row r="79" spans="1:20" ht="19.5" customHeight="1">
      <c r="A79" s="370" t="s">
        <v>217</v>
      </c>
      <c r="B79" s="370"/>
      <c r="C79" s="370"/>
      <c r="D79" s="370"/>
      <c r="E79" s="370"/>
      <c r="F79" s="370"/>
      <c r="G79" s="370"/>
      <c r="H79" s="370"/>
      <c r="I79" s="370"/>
      <c r="J79" s="370"/>
      <c r="K79" s="370"/>
      <c r="L79" s="370"/>
      <c r="M79" s="370"/>
      <c r="N79" s="370"/>
      <c r="O79" s="370"/>
      <c r="P79" s="370"/>
    </row>
    <row r="80" spans="1:20" ht="19.5" customHeight="1">
      <c r="A80" s="371" t="s">
        <v>222</v>
      </c>
      <c r="B80" s="370"/>
      <c r="C80" s="370"/>
      <c r="D80" s="370"/>
      <c r="E80" s="370"/>
      <c r="F80" s="370"/>
      <c r="G80" s="370"/>
      <c r="H80" s="370"/>
      <c r="I80" s="370"/>
      <c r="J80" s="370"/>
      <c r="K80" s="370"/>
      <c r="L80" s="370"/>
      <c r="M80" s="370"/>
      <c r="N80" s="370"/>
      <c r="O80" s="370"/>
      <c r="P80" s="370"/>
    </row>
    <row r="81" spans="1:16" ht="19.5" customHeight="1">
      <c r="A81" s="370" t="s">
        <v>218</v>
      </c>
      <c r="B81" s="370"/>
      <c r="C81" s="370"/>
      <c r="D81" s="370"/>
      <c r="E81" s="370"/>
      <c r="F81" s="370"/>
      <c r="G81" s="370"/>
      <c r="H81" s="370"/>
      <c r="I81" s="370"/>
      <c r="J81" s="370"/>
      <c r="K81" s="370"/>
      <c r="L81" s="370"/>
      <c r="M81" s="370"/>
      <c r="N81" s="370"/>
      <c r="O81" s="370"/>
      <c r="P81" s="370"/>
    </row>
    <row r="82" spans="1:16" ht="19.5" customHeight="1">
      <c r="A82" s="370" t="s">
        <v>219</v>
      </c>
      <c r="B82" s="370"/>
      <c r="C82" s="370"/>
      <c r="D82" s="370"/>
      <c r="E82" s="370"/>
      <c r="F82" s="370"/>
      <c r="G82" s="370"/>
      <c r="H82" s="370"/>
      <c r="I82" s="370"/>
      <c r="J82" s="370"/>
      <c r="K82" s="370"/>
      <c r="L82" s="370"/>
      <c r="M82" s="370"/>
      <c r="N82" s="370"/>
      <c r="O82" s="370"/>
      <c r="P82" s="370"/>
    </row>
    <row r="83" spans="1:16" ht="19.5" customHeight="1">
      <c r="A83" s="370" t="s">
        <v>220</v>
      </c>
      <c r="B83" s="370"/>
      <c r="C83" s="370"/>
      <c r="D83" s="370"/>
      <c r="E83" s="370"/>
      <c r="F83" s="370"/>
      <c r="G83" s="370"/>
      <c r="H83" s="370"/>
      <c r="I83" s="370"/>
      <c r="J83" s="370"/>
      <c r="K83" s="370"/>
      <c r="L83" s="370"/>
      <c r="M83" s="370"/>
      <c r="N83" s="370"/>
      <c r="O83" s="370"/>
      <c r="P83" s="370"/>
    </row>
    <row r="84" spans="1:16" ht="19.5" customHeight="1">
      <c r="A84" s="370" t="s">
        <v>221</v>
      </c>
      <c r="B84" s="370"/>
      <c r="C84" s="370"/>
      <c r="D84" s="370"/>
      <c r="E84" s="370"/>
      <c r="F84" s="370"/>
      <c r="G84" s="370"/>
      <c r="H84" s="370"/>
      <c r="I84" s="370"/>
      <c r="J84" s="370"/>
      <c r="K84" s="370"/>
      <c r="L84" s="370"/>
      <c r="M84" s="370"/>
      <c r="N84" s="370"/>
      <c r="O84" s="370"/>
      <c r="P84" s="370"/>
    </row>
    <row r="85" spans="1:16">
      <c r="A85" s="180"/>
      <c r="P85" s="11"/>
    </row>
    <row r="86" spans="1:16" ht="18.75">
      <c r="A86" s="173"/>
      <c r="B86" s="174"/>
      <c r="C86" s="1"/>
      <c r="D86" s="1"/>
      <c r="E86" s="364" t="s">
        <v>238</v>
      </c>
      <c r="F86" s="364"/>
      <c r="G86" s="364"/>
      <c r="H86" s="364"/>
      <c r="I86" s="364"/>
      <c r="J86" s="364"/>
      <c r="K86" s="364"/>
      <c r="L86" s="364"/>
      <c r="M86" s="364"/>
      <c r="N86" s="364"/>
      <c r="O86" s="364"/>
      <c r="P86" s="364"/>
    </row>
    <row r="87" spans="1:16" ht="18.75">
      <c r="A87" s="361" t="s">
        <v>182</v>
      </c>
      <c r="B87" s="361"/>
      <c r="C87" s="361"/>
      <c r="D87" s="361"/>
      <c r="E87" s="351" t="s">
        <v>183</v>
      </c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</row>
    <row r="88" spans="1:16" ht="18.75">
      <c r="A88" s="183"/>
      <c r="B88" s="183"/>
      <c r="C88" s="183"/>
      <c r="D88" s="183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</row>
    <row r="89" spans="1:16" ht="18.75">
      <c r="A89" s="183"/>
      <c r="B89" s="183"/>
      <c r="C89" s="183"/>
      <c r="D89" s="183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</row>
    <row r="90" spans="1:16" ht="18.75">
      <c r="A90" s="173"/>
      <c r="B90" s="174"/>
      <c r="C90" s="1"/>
      <c r="D90" s="1"/>
      <c r="E90" s="175"/>
      <c r="F90" s="173"/>
      <c r="G90" s="173"/>
      <c r="H90" s="173"/>
      <c r="I90" s="176"/>
      <c r="J90" s="176"/>
      <c r="K90" s="176"/>
      <c r="L90" s="176"/>
      <c r="M90" s="176"/>
      <c r="N90" s="176"/>
      <c r="O90" s="176"/>
      <c r="P90" s="1"/>
    </row>
    <row r="91" spans="1:16" ht="18.75">
      <c r="A91" s="173"/>
      <c r="B91" s="174"/>
      <c r="C91" s="1"/>
      <c r="D91" s="1"/>
      <c r="E91" s="175"/>
      <c r="F91" s="173"/>
      <c r="G91" s="173"/>
      <c r="H91" s="173"/>
      <c r="I91" s="176"/>
      <c r="J91" s="176"/>
      <c r="K91" s="176"/>
      <c r="L91" s="176"/>
      <c r="M91" s="176"/>
      <c r="N91" s="176"/>
      <c r="O91" s="176"/>
      <c r="P91" s="1"/>
    </row>
    <row r="92" spans="1:16" ht="18.75">
      <c r="A92" s="173"/>
      <c r="B92" s="174"/>
      <c r="C92" s="1"/>
      <c r="D92" s="1"/>
      <c r="E92" s="175"/>
      <c r="F92" s="173"/>
      <c r="G92" s="173"/>
      <c r="H92" s="173"/>
      <c r="I92" s="176"/>
      <c r="J92" s="176"/>
      <c r="K92" s="176"/>
      <c r="L92" s="176"/>
      <c r="M92" s="176"/>
      <c r="N92" s="176"/>
      <c r="O92" s="176"/>
      <c r="P92" s="1"/>
    </row>
    <row r="93" spans="1:16" ht="18.75">
      <c r="A93" s="361" t="s">
        <v>185</v>
      </c>
      <c r="B93" s="361"/>
      <c r="C93" s="361"/>
      <c r="D93" s="361"/>
      <c r="E93" s="351" t="s">
        <v>186</v>
      </c>
      <c r="F93" s="351"/>
      <c r="G93" s="351"/>
      <c r="H93" s="351"/>
      <c r="I93" s="351"/>
      <c r="J93" s="351"/>
      <c r="K93" s="351"/>
      <c r="L93" s="351"/>
      <c r="M93" s="351"/>
      <c r="N93" s="351"/>
      <c r="O93" s="351"/>
      <c r="P93" s="351"/>
    </row>
  </sheetData>
  <mergeCells count="47">
    <mergeCell ref="A5:Q5"/>
    <mergeCell ref="A1:C1"/>
    <mergeCell ref="A2:C2"/>
    <mergeCell ref="A3:C3"/>
    <mergeCell ref="A27:C27"/>
    <mergeCell ref="A6:A7"/>
    <mergeCell ref="B6:B7"/>
    <mergeCell ref="C6:D6"/>
    <mergeCell ref="E6:E7"/>
    <mergeCell ref="A12:C12"/>
    <mergeCell ref="F6:G6"/>
    <mergeCell ref="H6:H7"/>
    <mergeCell ref="E1:S1"/>
    <mergeCell ref="E2:S2"/>
    <mergeCell ref="I6:S6"/>
    <mergeCell ref="A46:C46"/>
    <mergeCell ref="A17:C17"/>
    <mergeCell ref="A20:C20"/>
    <mergeCell ref="A25:C25"/>
    <mergeCell ref="A36:C36"/>
    <mergeCell ref="A38:C38"/>
    <mergeCell ref="A29:C29"/>
    <mergeCell ref="A31:C31"/>
    <mergeCell ref="A34:C34"/>
    <mergeCell ref="A77:P77"/>
    <mergeCell ref="A78:P78"/>
    <mergeCell ref="A74:B74"/>
    <mergeCell ref="A93:D93"/>
    <mergeCell ref="E93:P93"/>
    <mergeCell ref="A83:P83"/>
    <mergeCell ref="A84:P84"/>
    <mergeCell ref="A79:P79"/>
    <mergeCell ref="A80:P80"/>
    <mergeCell ref="A81:P81"/>
    <mergeCell ref="A82:P82"/>
    <mergeCell ref="E86:P86"/>
    <mergeCell ref="A87:D87"/>
    <mergeCell ref="E87:P87"/>
    <mergeCell ref="A52:C52"/>
    <mergeCell ref="A58:C58"/>
    <mergeCell ref="A63:C63"/>
    <mergeCell ref="R75:S75"/>
    <mergeCell ref="A73:C73"/>
    <mergeCell ref="A65:C65"/>
    <mergeCell ref="A69:C69"/>
    <mergeCell ref="I75:J75"/>
    <mergeCell ref="K75:P75"/>
  </mergeCells>
  <printOptions horizontalCentered="1"/>
  <pageMargins left="0.1" right="0.1" top="0.5" bottom="0.5" header="0.31496062992126" footer="0.31496062992126"/>
  <pageSetup paperSize="9" scale="7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93"/>
  <sheetViews>
    <sheetView topLeftCell="A70" zoomScale="70" zoomScaleNormal="70" workbookViewId="0">
      <selection activeCell="A77" sqref="A77:XFD80"/>
    </sheetView>
  </sheetViews>
  <sheetFormatPr defaultColWidth="9" defaultRowHeight="15.75"/>
  <cols>
    <col min="1" max="1" width="6.25" style="190" customWidth="1"/>
    <col min="2" max="2" width="43.75" style="10" customWidth="1"/>
    <col min="3" max="3" width="9.625" style="11" customWidth="1"/>
    <col min="4" max="4" width="9.375" style="11" customWidth="1"/>
    <col min="5" max="5" width="47.875" style="12" hidden="1" customWidth="1"/>
    <col min="6" max="6" width="9.625" style="13" customWidth="1"/>
    <col min="7" max="7" width="8.625" style="13" customWidth="1"/>
    <col min="8" max="8" width="13" style="13" customWidth="1"/>
    <col min="9" max="11" width="6" style="14" customWidth="1"/>
    <col min="12" max="12" width="6" style="250" hidden="1" customWidth="1"/>
    <col min="13" max="18" width="6" style="14" customWidth="1"/>
    <col min="19" max="19" width="7.875" style="11" customWidth="1"/>
    <col min="20" max="21" width="7" style="11" customWidth="1"/>
    <col min="22" max="16384" width="9" style="11"/>
  </cols>
  <sheetData>
    <row r="1" spans="1:21">
      <c r="A1" s="330" t="s">
        <v>0</v>
      </c>
      <c r="B1" s="330"/>
      <c r="C1" s="330"/>
      <c r="E1" s="331" t="s">
        <v>1</v>
      </c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</row>
    <row r="2" spans="1:21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</row>
    <row r="3" spans="1:21">
      <c r="A3" s="332" t="s">
        <v>4</v>
      </c>
      <c r="B3" s="332"/>
      <c r="C3" s="332"/>
      <c r="F3" s="14"/>
      <c r="G3" s="17"/>
      <c r="H3" s="14"/>
    </row>
    <row r="4" spans="1:21" ht="6" customHeight="1"/>
    <row r="5" spans="1:21" ht="46.5" customHeight="1">
      <c r="A5" s="351" t="s">
        <v>5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</row>
    <row r="6" spans="1:21" s="1" customFormat="1" ht="60.75" customHeight="1">
      <c r="A6" s="344" t="s">
        <v>6</v>
      </c>
      <c r="B6" s="345" t="s">
        <v>7</v>
      </c>
      <c r="C6" s="352" t="s">
        <v>8</v>
      </c>
      <c r="D6" s="352"/>
      <c r="E6" s="344" t="s">
        <v>9</v>
      </c>
      <c r="F6" s="378" t="s">
        <v>227</v>
      </c>
      <c r="G6" s="378"/>
      <c r="H6" s="380" t="s">
        <v>228</v>
      </c>
      <c r="I6" s="357" t="s">
        <v>229</v>
      </c>
      <c r="J6" s="357"/>
      <c r="K6" s="357"/>
      <c r="L6" s="357"/>
      <c r="M6" s="357"/>
      <c r="N6" s="357"/>
      <c r="O6" s="357"/>
      <c r="P6" s="357"/>
      <c r="Q6" s="357"/>
      <c r="R6" s="357"/>
      <c r="S6" s="357"/>
    </row>
    <row r="7" spans="1:21" s="2" customFormat="1" ht="40.5" customHeight="1">
      <c r="A7" s="344"/>
      <c r="B7" s="345"/>
      <c r="C7" s="193" t="s">
        <v>12</v>
      </c>
      <c r="D7" s="193" t="s">
        <v>13</v>
      </c>
      <c r="E7" s="344"/>
      <c r="F7" s="196" t="s">
        <v>12</v>
      </c>
      <c r="G7" s="196" t="s">
        <v>13</v>
      </c>
      <c r="H7" s="380"/>
      <c r="I7" s="71" t="s">
        <v>102</v>
      </c>
      <c r="J7" s="71" t="s">
        <v>104</v>
      </c>
      <c r="K7" s="71" t="s">
        <v>106</v>
      </c>
      <c r="L7" s="224" t="s">
        <v>107</v>
      </c>
      <c r="M7" s="71" t="s">
        <v>107</v>
      </c>
      <c r="N7" s="71" t="s">
        <v>241</v>
      </c>
      <c r="O7" s="71" t="s">
        <v>108</v>
      </c>
      <c r="P7" s="71" t="s">
        <v>109</v>
      </c>
      <c r="Q7" s="124" t="s">
        <v>110</v>
      </c>
      <c r="R7" s="124" t="s">
        <v>117</v>
      </c>
      <c r="S7" s="71" t="s">
        <v>99</v>
      </c>
      <c r="T7" s="192" t="s">
        <v>170</v>
      </c>
      <c r="U7" s="192" t="s">
        <v>171</v>
      </c>
    </row>
    <row r="8" spans="1:21" s="3" customFormat="1" ht="30.75" customHeight="1">
      <c r="A8" s="20">
        <v>1</v>
      </c>
      <c r="B8" s="21" t="s">
        <v>14</v>
      </c>
      <c r="C8" s="22">
        <v>5510201</v>
      </c>
      <c r="D8" s="22">
        <v>6510201</v>
      </c>
      <c r="E8" s="23" t="s">
        <v>14</v>
      </c>
      <c r="F8" s="22">
        <v>90</v>
      </c>
      <c r="G8" s="22">
        <v>280</v>
      </c>
      <c r="H8" s="24">
        <f>F8+G8</f>
        <v>370</v>
      </c>
      <c r="I8" s="72"/>
      <c r="J8" s="72">
        <v>73</v>
      </c>
      <c r="K8" s="72">
        <v>242</v>
      </c>
      <c r="L8" s="162">
        <v>51</v>
      </c>
      <c r="M8" s="72">
        <v>52</v>
      </c>
      <c r="N8" s="72">
        <v>39</v>
      </c>
      <c r="O8" s="72">
        <v>19</v>
      </c>
      <c r="P8" s="72"/>
      <c r="Q8" s="72"/>
      <c r="R8" s="72">
        <v>20</v>
      </c>
      <c r="S8" s="72">
        <f>I8+J8+K8+M8+N8+O8+Q8+R8</f>
        <v>445</v>
      </c>
      <c r="T8" s="260">
        <f>SUM(I8:J8)</f>
        <v>73</v>
      </c>
      <c r="U8" s="260">
        <f>K8+M8+N8+O8+P8+Q8+R8</f>
        <v>372</v>
      </c>
    </row>
    <row r="9" spans="1:21" s="4" customFormat="1" ht="30.75" customHeight="1">
      <c r="A9" s="25">
        <v>2</v>
      </c>
      <c r="B9" s="26" t="s">
        <v>15</v>
      </c>
      <c r="C9" s="22">
        <v>5510211</v>
      </c>
      <c r="D9" s="22">
        <v>6510211</v>
      </c>
      <c r="E9" s="23" t="s">
        <v>14</v>
      </c>
      <c r="F9" s="22">
        <v>65</v>
      </c>
      <c r="G9" s="22">
        <v>150</v>
      </c>
      <c r="H9" s="24">
        <f>F9+G9</f>
        <v>215</v>
      </c>
      <c r="I9" s="72"/>
      <c r="J9" s="72">
        <v>0</v>
      </c>
      <c r="K9" s="72">
        <v>20</v>
      </c>
      <c r="L9" s="162"/>
      <c r="M9" s="72"/>
      <c r="N9" s="72"/>
      <c r="O9" s="72"/>
      <c r="P9" s="72"/>
      <c r="Q9" s="72"/>
      <c r="R9" s="72"/>
      <c r="S9" s="72">
        <f>I9+J9+K9+M9+N9+O9+Q9+R9</f>
        <v>20</v>
      </c>
      <c r="T9" s="260">
        <f t="shared" ref="T9:T72" si="0">SUM(I9:J9)</f>
        <v>0</v>
      </c>
      <c r="U9" s="260">
        <f t="shared" ref="U9:U71" si="1">K9+M9+N9+O9+P9+Q9+R9</f>
        <v>20</v>
      </c>
    </row>
    <row r="10" spans="1:21" s="4" customFormat="1" ht="30.75" customHeight="1">
      <c r="A10" s="20">
        <v>3</v>
      </c>
      <c r="B10" s="21" t="s">
        <v>16</v>
      </c>
      <c r="C10" s="27">
        <v>5510212</v>
      </c>
      <c r="D10" s="22">
        <v>6510212</v>
      </c>
      <c r="E10" s="23" t="s">
        <v>14</v>
      </c>
      <c r="F10" s="22">
        <v>100</v>
      </c>
      <c r="G10" s="22">
        <v>140</v>
      </c>
      <c r="H10" s="24">
        <f>F10+G10</f>
        <v>240</v>
      </c>
      <c r="I10" s="72"/>
      <c r="J10" s="72">
        <v>33</v>
      </c>
      <c r="K10" s="72">
        <v>54</v>
      </c>
      <c r="L10" s="162"/>
      <c r="M10" s="72"/>
      <c r="N10" s="72">
        <v>32</v>
      </c>
      <c r="O10" s="72"/>
      <c r="P10" s="72"/>
      <c r="Q10" s="72"/>
      <c r="R10" s="72"/>
      <c r="S10" s="72">
        <f>I10+J10+K10+M10+N10+O10+Q10+R10</f>
        <v>119</v>
      </c>
      <c r="T10" s="187">
        <f t="shared" si="0"/>
        <v>33</v>
      </c>
      <c r="U10" s="187">
        <f t="shared" si="1"/>
        <v>86</v>
      </c>
    </row>
    <row r="11" spans="1:21" s="5" customFormat="1" ht="30.75" customHeight="1">
      <c r="A11" s="20">
        <v>4</v>
      </c>
      <c r="B11" s="21" t="s">
        <v>17</v>
      </c>
      <c r="C11" s="22">
        <v>5510216</v>
      </c>
      <c r="D11" s="22">
        <v>6510216</v>
      </c>
      <c r="E11" s="23" t="s">
        <v>14</v>
      </c>
      <c r="F11" s="22">
        <v>205</v>
      </c>
      <c r="G11" s="22">
        <v>520</v>
      </c>
      <c r="H11" s="24">
        <f>F11+G11</f>
        <v>725</v>
      </c>
      <c r="I11" s="72">
        <v>32</v>
      </c>
      <c r="J11" s="72">
        <v>330</v>
      </c>
      <c r="K11" s="72">
        <v>566</v>
      </c>
      <c r="L11" s="162">
        <v>62</v>
      </c>
      <c r="M11" s="72">
        <v>64</v>
      </c>
      <c r="N11" s="72">
        <v>144</v>
      </c>
      <c r="O11" s="72">
        <v>116</v>
      </c>
      <c r="P11" s="72"/>
      <c r="Q11" s="72">
        <v>18</v>
      </c>
      <c r="R11" s="72"/>
      <c r="S11" s="72">
        <f>I11+J11+K11+M11+N11+O11+Q11+R11</f>
        <v>1270</v>
      </c>
      <c r="T11" s="187">
        <f t="shared" si="0"/>
        <v>362</v>
      </c>
      <c r="U11" s="187">
        <f t="shared" si="1"/>
        <v>908</v>
      </c>
    </row>
    <row r="12" spans="1:21" s="4" customFormat="1" ht="30.75" customHeight="1" thickBot="1">
      <c r="A12" s="334" t="s">
        <v>18</v>
      </c>
      <c r="B12" s="335"/>
      <c r="C12" s="336"/>
      <c r="D12" s="28"/>
      <c r="E12" s="29"/>
      <c r="F12" s="30">
        <f t="shared" ref="F12:S12" si="2">SUM(F8:F11)</f>
        <v>460</v>
      </c>
      <c r="G12" s="30">
        <f t="shared" si="2"/>
        <v>1090</v>
      </c>
      <c r="H12" s="31">
        <f t="shared" si="2"/>
        <v>1550</v>
      </c>
      <c r="I12" s="74">
        <f t="shared" si="2"/>
        <v>32</v>
      </c>
      <c r="J12" s="74">
        <f t="shared" si="2"/>
        <v>436</v>
      </c>
      <c r="K12" s="74">
        <f t="shared" si="2"/>
        <v>882</v>
      </c>
      <c r="L12" s="251">
        <f t="shared" si="2"/>
        <v>113</v>
      </c>
      <c r="M12" s="74">
        <f t="shared" si="2"/>
        <v>116</v>
      </c>
      <c r="N12" s="74">
        <f t="shared" si="2"/>
        <v>215</v>
      </c>
      <c r="O12" s="74">
        <f t="shared" si="2"/>
        <v>135</v>
      </c>
      <c r="P12" s="74">
        <f t="shared" si="2"/>
        <v>0</v>
      </c>
      <c r="Q12" s="74">
        <f t="shared" si="2"/>
        <v>18</v>
      </c>
      <c r="R12" s="74">
        <f t="shared" si="2"/>
        <v>20</v>
      </c>
      <c r="S12" s="75">
        <f t="shared" si="2"/>
        <v>1854</v>
      </c>
      <c r="T12" s="187"/>
      <c r="U12" s="187"/>
    </row>
    <row r="13" spans="1:21" s="4" customFormat="1" ht="30.75" customHeight="1">
      <c r="A13" s="32">
        <v>5</v>
      </c>
      <c r="B13" s="33" t="s">
        <v>19</v>
      </c>
      <c r="C13" s="34">
        <v>5510303</v>
      </c>
      <c r="D13" s="34">
        <v>6510303</v>
      </c>
      <c r="E13" s="35" t="s">
        <v>20</v>
      </c>
      <c r="F13" s="36">
        <v>85</v>
      </c>
      <c r="G13" s="36">
        <v>190</v>
      </c>
      <c r="H13" s="37">
        <f>F13+G13</f>
        <v>275</v>
      </c>
      <c r="I13" s="76"/>
      <c r="J13" s="76">
        <v>52</v>
      </c>
      <c r="K13" s="76">
        <v>58</v>
      </c>
      <c r="L13" s="252"/>
      <c r="M13" s="76"/>
      <c r="N13" s="76">
        <v>27</v>
      </c>
      <c r="O13" s="76"/>
      <c r="P13" s="76"/>
      <c r="Q13" s="76"/>
      <c r="R13" s="76"/>
      <c r="S13" s="72">
        <f>I13+J13+K13+M13+N13+O13+Q13+R13</f>
        <v>137</v>
      </c>
      <c r="T13" s="187">
        <f t="shared" si="0"/>
        <v>52</v>
      </c>
      <c r="U13" s="187">
        <f t="shared" si="1"/>
        <v>85</v>
      </c>
    </row>
    <row r="14" spans="1:21" s="4" customFormat="1" ht="46.5" customHeight="1">
      <c r="A14" s="25">
        <v>6</v>
      </c>
      <c r="B14" s="26" t="s">
        <v>21</v>
      </c>
      <c r="C14" s="38"/>
      <c r="D14" s="38">
        <v>6510305</v>
      </c>
      <c r="E14" s="39" t="s">
        <v>20</v>
      </c>
      <c r="F14" s="22"/>
      <c r="G14" s="22">
        <v>120</v>
      </c>
      <c r="H14" s="40">
        <f>F14+G14</f>
        <v>120</v>
      </c>
      <c r="I14" s="72"/>
      <c r="J14" s="72"/>
      <c r="K14" s="72">
        <v>45</v>
      </c>
      <c r="L14" s="162"/>
      <c r="M14" s="72"/>
      <c r="N14" s="72"/>
      <c r="O14" s="72"/>
      <c r="P14" s="72"/>
      <c r="Q14" s="72"/>
      <c r="R14" s="72"/>
      <c r="S14" s="72">
        <f>I14+J14+K14+M14+N14+O14+Q14+R14</f>
        <v>45</v>
      </c>
      <c r="T14" s="187">
        <f t="shared" si="0"/>
        <v>0</v>
      </c>
      <c r="U14" s="187">
        <f t="shared" si="1"/>
        <v>45</v>
      </c>
    </row>
    <row r="15" spans="1:21" s="4" customFormat="1" ht="30.75" customHeight="1">
      <c r="A15" s="25">
        <v>7</v>
      </c>
      <c r="B15" s="26" t="s">
        <v>22</v>
      </c>
      <c r="C15" s="38">
        <v>5510305</v>
      </c>
      <c r="D15" s="38"/>
      <c r="E15" s="39" t="s">
        <v>20</v>
      </c>
      <c r="F15" s="22">
        <v>70</v>
      </c>
      <c r="G15" s="22"/>
      <c r="H15" s="40">
        <f>F15+G15</f>
        <v>70</v>
      </c>
      <c r="I15" s="72"/>
      <c r="J15" s="72">
        <v>27</v>
      </c>
      <c r="K15" s="72"/>
      <c r="L15" s="162"/>
      <c r="M15" s="72"/>
      <c r="N15" s="72"/>
      <c r="O15" s="72"/>
      <c r="P15" s="72"/>
      <c r="Q15" s="72"/>
      <c r="R15" s="72"/>
      <c r="S15" s="72">
        <f>I15+J15+K15+M15+N15+O15+Q15+R15</f>
        <v>27</v>
      </c>
      <c r="T15" s="187">
        <f t="shared" si="0"/>
        <v>27</v>
      </c>
      <c r="U15" s="187">
        <f t="shared" si="1"/>
        <v>0</v>
      </c>
    </row>
    <row r="16" spans="1:21" s="4" customFormat="1" ht="30.75" customHeight="1">
      <c r="A16" s="25">
        <v>8</v>
      </c>
      <c r="B16" s="26" t="s">
        <v>23</v>
      </c>
      <c r="C16" s="41">
        <v>5510312</v>
      </c>
      <c r="D16" s="25">
        <v>6510312</v>
      </c>
      <c r="E16" s="39" t="s">
        <v>20</v>
      </c>
      <c r="F16" s="22">
        <v>85</v>
      </c>
      <c r="G16" s="22">
        <v>115</v>
      </c>
      <c r="H16" s="40">
        <f>F16+G16</f>
        <v>200</v>
      </c>
      <c r="I16" s="72"/>
      <c r="J16" s="72">
        <v>0</v>
      </c>
      <c r="K16" s="72"/>
      <c r="L16" s="162"/>
      <c r="M16" s="72"/>
      <c r="N16" s="72"/>
      <c r="O16" s="72"/>
      <c r="P16" s="72"/>
      <c r="Q16" s="72"/>
      <c r="R16" s="72"/>
      <c r="S16" s="72">
        <f>I16+J16+K16+M16+N16+O16+Q16+R16</f>
        <v>0</v>
      </c>
      <c r="T16" s="187">
        <f t="shared" si="0"/>
        <v>0</v>
      </c>
      <c r="U16" s="187">
        <f t="shared" si="1"/>
        <v>0</v>
      </c>
    </row>
    <row r="17" spans="1:21" s="4" customFormat="1" ht="30.75" customHeight="1" thickBot="1">
      <c r="A17" s="334" t="s">
        <v>24</v>
      </c>
      <c r="B17" s="335"/>
      <c r="C17" s="336"/>
      <c r="D17" s="28"/>
      <c r="E17" s="29"/>
      <c r="F17" s="30">
        <f t="shared" ref="F17:S17" si="3">SUM(F13:F16)</f>
        <v>240</v>
      </c>
      <c r="G17" s="30">
        <f t="shared" si="3"/>
        <v>425</v>
      </c>
      <c r="H17" s="30">
        <f t="shared" si="3"/>
        <v>665</v>
      </c>
      <c r="I17" s="77">
        <f t="shared" si="3"/>
        <v>0</v>
      </c>
      <c r="J17" s="77">
        <f t="shared" si="3"/>
        <v>79</v>
      </c>
      <c r="K17" s="77">
        <f t="shared" si="3"/>
        <v>103</v>
      </c>
      <c r="L17" s="253">
        <f t="shared" si="3"/>
        <v>0</v>
      </c>
      <c r="M17" s="77">
        <f t="shared" si="3"/>
        <v>0</v>
      </c>
      <c r="N17" s="77">
        <f t="shared" si="3"/>
        <v>27</v>
      </c>
      <c r="O17" s="77">
        <f t="shared" si="3"/>
        <v>0</v>
      </c>
      <c r="P17" s="77">
        <f t="shared" si="3"/>
        <v>0</v>
      </c>
      <c r="Q17" s="77">
        <f t="shared" si="3"/>
        <v>0</v>
      </c>
      <c r="R17" s="77">
        <f t="shared" si="3"/>
        <v>0</v>
      </c>
      <c r="S17" s="78">
        <f t="shared" si="3"/>
        <v>209</v>
      </c>
      <c r="T17" s="187"/>
      <c r="U17" s="187"/>
    </row>
    <row r="18" spans="1:21" s="4" customFormat="1" ht="30.75" customHeight="1">
      <c r="A18" s="42">
        <v>9</v>
      </c>
      <c r="B18" s="43" t="s">
        <v>25</v>
      </c>
      <c r="C18" s="44">
        <v>5810104</v>
      </c>
      <c r="D18" s="44">
        <v>6810104</v>
      </c>
      <c r="E18" s="45" t="s">
        <v>26</v>
      </c>
      <c r="F18" s="36">
        <v>50</v>
      </c>
      <c r="G18" s="36">
        <v>50</v>
      </c>
      <c r="H18" s="40">
        <f t="shared" ref="H18:H24" si="4">F18+G18</f>
        <v>100</v>
      </c>
      <c r="I18" s="34"/>
      <c r="J18" s="34">
        <v>0</v>
      </c>
      <c r="K18" s="34">
        <v>17</v>
      </c>
      <c r="L18" s="254"/>
      <c r="M18" s="34"/>
      <c r="N18" s="34"/>
      <c r="O18" s="34"/>
      <c r="P18" s="34"/>
      <c r="Q18" s="34"/>
      <c r="R18" s="34"/>
      <c r="S18" s="34">
        <f>I18+J18+K18+M18+N18+O18+Q18+R18</f>
        <v>17</v>
      </c>
      <c r="T18" s="187">
        <f t="shared" si="0"/>
        <v>0</v>
      </c>
      <c r="U18" s="187">
        <f t="shared" si="1"/>
        <v>17</v>
      </c>
    </row>
    <row r="19" spans="1:21" s="4" customFormat="1" ht="30.75" customHeight="1">
      <c r="A19" s="41">
        <v>10</v>
      </c>
      <c r="B19" s="46" t="s">
        <v>27</v>
      </c>
      <c r="C19" s="47">
        <v>5810105</v>
      </c>
      <c r="D19" s="47">
        <v>6810105</v>
      </c>
      <c r="E19" s="48" t="s">
        <v>26</v>
      </c>
      <c r="F19" s="27">
        <v>50</v>
      </c>
      <c r="G19" s="27">
        <v>50</v>
      </c>
      <c r="H19" s="49">
        <f t="shared" si="4"/>
        <v>100</v>
      </c>
      <c r="I19" s="72"/>
      <c r="J19" s="72">
        <v>28</v>
      </c>
      <c r="K19" s="72"/>
      <c r="L19" s="162"/>
      <c r="M19" s="72"/>
      <c r="N19" s="72"/>
      <c r="O19" s="72"/>
      <c r="P19" s="72"/>
      <c r="Q19" s="72"/>
      <c r="R19" s="72"/>
      <c r="S19" s="34">
        <f>I19+J19+K19+M19+N19+O19+Q19+R19</f>
        <v>28</v>
      </c>
      <c r="T19" s="187">
        <f t="shared" si="0"/>
        <v>28</v>
      </c>
      <c r="U19" s="187">
        <f t="shared" si="1"/>
        <v>0</v>
      </c>
    </row>
    <row r="20" spans="1:21" s="4" customFormat="1" ht="30.75" customHeight="1" thickBot="1">
      <c r="A20" s="334" t="s">
        <v>28</v>
      </c>
      <c r="B20" s="335"/>
      <c r="C20" s="336"/>
      <c r="D20" s="28"/>
      <c r="E20" s="29"/>
      <c r="F20" s="30">
        <f t="shared" ref="F20:S20" si="5">SUM(F18:F19)</f>
        <v>100</v>
      </c>
      <c r="G20" s="30">
        <f t="shared" si="5"/>
        <v>100</v>
      </c>
      <c r="H20" s="30">
        <f t="shared" si="5"/>
        <v>200</v>
      </c>
      <c r="I20" s="77">
        <f t="shared" si="5"/>
        <v>0</v>
      </c>
      <c r="J20" s="77">
        <f t="shared" si="5"/>
        <v>28</v>
      </c>
      <c r="K20" s="77">
        <f t="shared" si="5"/>
        <v>17</v>
      </c>
      <c r="L20" s="253">
        <f t="shared" si="5"/>
        <v>0</v>
      </c>
      <c r="M20" s="77">
        <f t="shared" si="5"/>
        <v>0</v>
      </c>
      <c r="N20" s="77">
        <f t="shared" si="5"/>
        <v>0</v>
      </c>
      <c r="O20" s="77">
        <f t="shared" si="5"/>
        <v>0</v>
      </c>
      <c r="P20" s="77">
        <f t="shared" si="5"/>
        <v>0</v>
      </c>
      <c r="Q20" s="77">
        <f t="shared" si="5"/>
        <v>0</v>
      </c>
      <c r="R20" s="77">
        <f t="shared" si="5"/>
        <v>0</v>
      </c>
      <c r="S20" s="75">
        <f t="shared" si="5"/>
        <v>45</v>
      </c>
      <c r="T20" s="187"/>
      <c r="U20" s="187"/>
    </row>
    <row r="21" spans="1:21" s="3" customFormat="1" ht="30.75" customHeight="1">
      <c r="A21" s="42">
        <v>11</v>
      </c>
      <c r="B21" s="43" t="s">
        <v>29</v>
      </c>
      <c r="C21" s="44">
        <v>5810201</v>
      </c>
      <c r="D21" s="44">
        <v>6810201</v>
      </c>
      <c r="E21" s="45" t="s">
        <v>30</v>
      </c>
      <c r="F21" s="36">
        <v>35</v>
      </c>
      <c r="G21" s="36">
        <v>35</v>
      </c>
      <c r="H21" s="50">
        <f t="shared" si="4"/>
        <v>70</v>
      </c>
      <c r="I21" s="76"/>
      <c r="J21" s="76">
        <v>45</v>
      </c>
      <c r="K21" s="76">
        <v>33</v>
      </c>
      <c r="L21" s="252"/>
      <c r="M21" s="76"/>
      <c r="N21" s="76"/>
      <c r="O21" s="76"/>
      <c r="P21" s="76"/>
      <c r="Q21" s="76"/>
      <c r="R21" s="76"/>
      <c r="S21" s="72">
        <f>I21+J21+K21+M21+N21+O21+Q21+R21</f>
        <v>78</v>
      </c>
      <c r="T21" s="187">
        <f t="shared" si="0"/>
        <v>45</v>
      </c>
      <c r="U21" s="187">
        <f t="shared" si="1"/>
        <v>33</v>
      </c>
    </row>
    <row r="22" spans="1:21" s="4" customFormat="1" ht="30.75" customHeight="1">
      <c r="A22" s="25">
        <v>12</v>
      </c>
      <c r="B22" s="26" t="s">
        <v>31</v>
      </c>
      <c r="C22" s="38"/>
      <c r="D22" s="38">
        <v>6810206</v>
      </c>
      <c r="E22" s="39" t="s">
        <v>30</v>
      </c>
      <c r="F22" s="22"/>
      <c r="G22" s="22">
        <v>35</v>
      </c>
      <c r="H22" s="24">
        <f t="shared" si="4"/>
        <v>35</v>
      </c>
      <c r="I22" s="72"/>
      <c r="J22" s="72"/>
      <c r="K22" s="72">
        <v>29</v>
      </c>
      <c r="L22" s="162"/>
      <c r="M22" s="72"/>
      <c r="N22" s="72"/>
      <c r="O22" s="72"/>
      <c r="P22" s="72"/>
      <c r="Q22" s="72"/>
      <c r="R22" s="72"/>
      <c r="S22" s="72">
        <f>I22+J22+K22+M22+N22+O22+Q22+R22</f>
        <v>29</v>
      </c>
      <c r="T22" s="187">
        <f t="shared" si="0"/>
        <v>0</v>
      </c>
      <c r="U22" s="187">
        <f t="shared" si="1"/>
        <v>29</v>
      </c>
    </row>
    <row r="23" spans="1:21" s="4" customFormat="1" ht="30.75" customHeight="1">
      <c r="A23" s="41">
        <v>13</v>
      </c>
      <c r="B23" s="46" t="s">
        <v>32</v>
      </c>
      <c r="C23" s="47">
        <v>5810206</v>
      </c>
      <c r="D23" s="47"/>
      <c r="E23" s="48" t="s">
        <v>30</v>
      </c>
      <c r="F23" s="27">
        <v>35</v>
      </c>
      <c r="G23" s="27"/>
      <c r="H23" s="49">
        <f t="shared" si="4"/>
        <v>35</v>
      </c>
      <c r="I23" s="72"/>
      <c r="J23" s="72">
        <v>51</v>
      </c>
      <c r="K23" s="72"/>
      <c r="L23" s="162"/>
      <c r="M23" s="72"/>
      <c r="N23" s="72"/>
      <c r="O23" s="72"/>
      <c r="P23" s="72"/>
      <c r="Q23" s="72"/>
      <c r="R23" s="72"/>
      <c r="S23" s="72">
        <f>I23+J23+K23+M23+N23+O23+Q23+R23</f>
        <v>51</v>
      </c>
      <c r="T23" s="187">
        <f t="shared" si="0"/>
        <v>51</v>
      </c>
      <c r="U23" s="187">
        <f t="shared" si="1"/>
        <v>0</v>
      </c>
    </row>
    <row r="24" spans="1:21" s="4" customFormat="1" ht="30.75" customHeight="1">
      <c r="A24" s="25">
        <v>14</v>
      </c>
      <c r="B24" s="26" t="s">
        <v>33</v>
      </c>
      <c r="C24" s="25">
        <v>5810210</v>
      </c>
      <c r="D24" s="25">
        <v>6810210</v>
      </c>
      <c r="E24" s="39" t="s">
        <v>30</v>
      </c>
      <c r="F24" s="22">
        <v>50</v>
      </c>
      <c r="G24" s="22">
        <v>50</v>
      </c>
      <c r="H24" s="24">
        <f t="shared" si="4"/>
        <v>100</v>
      </c>
      <c r="I24" s="72"/>
      <c r="J24" s="72">
        <v>99</v>
      </c>
      <c r="K24" s="72">
        <v>18</v>
      </c>
      <c r="L24" s="162"/>
      <c r="M24" s="72"/>
      <c r="N24" s="72"/>
      <c r="O24" s="72"/>
      <c r="P24" s="72"/>
      <c r="Q24" s="72"/>
      <c r="R24" s="72"/>
      <c r="S24" s="72">
        <f>I24+J24+K24+M24+N24+O24+Q24+R24</f>
        <v>117</v>
      </c>
      <c r="T24" s="187">
        <f t="shared" si="0"/>
        <v>99</v>
      </c>
      <c r="U24" s="187">
        <f t="shared" si="1"/>
        <v>18</v>
      </c>
    </row>
    <row r="25" spans="1:21" s="4" customFormat="1" ht="30.75" customHeight="1" thickBot="1">
      <c r="A25" s="334" t="s">
        <v>34</v>
      </c>
      <c r="B25" s="335"/>
      <c r="C25" s="336"/>
      <c r="D25" s="28"/>
      <c r="E25" s="29"/>
      <c r="F25" s="30">
        <f t="shared" ref="F25:S25" si="6">SUM(F21:F24)</f>
        <v>120</v>
      </c>
      <c r="G25" s="30">
        <f t="shared" si="6"/>
        <v>120</v>
      </c>
      <c r="H25" s="30">
        <f t="shared" si="6"/>
        <v>240</v>
      </c>
      <c r="I25" s="77">
        <f t="shared" si="6"/>
        <v>0</v>
      </c>
      <c r="J25" s="77">
        <f t="shared" si="6"/>
        <v>195</v>
      </c>
      <c r="K25" s="77">
        <f t="shared" si="6"/>
        <v>80</v>
      </c>
      <c r="L25" s="253">
        <f t="shared" si="6"/>
        <v>0</v>
      </c>
      <c r="M25" s="77">
        <f t="shared" si="6"/>
        <v>0</v>
      </c>
      <c r="N25" s="77">
        <f t="shared" si="6"/>
        <v>0</v>
      </c>
      <c r="O25" s="77">
        <f t="shared" si="6"/>
        <v>0</v>
      </c>
      <c r="P25" s="77">
        <f t="shared" si="6"/>
        <v>0</v>
      </c>
      <c r="Q25" s="77">
        <f t="shared" si="6"/>
        <v>0</v>
      </c>
      <c r="R25" s="77">
        <f t="shared" si="6"/>
        <v>0</v>
      </c>
      <c r="S25" s="78">
        <f t="shared" si="6"/>
        <v>275</v>
      </c>
      <c r="T25" s="187"/>
      <c r="U25" s="187"/>
    </row>
    <row r="26" spans="1:21" s="4" customFormat="1" ht="30.75" customHeight="1">
      <c r="A26" s="51">
        <v>15</v>
      </c>
      <c r="B26" s="52" t="s">
        <v>35</v>
      </c>
      <c r="C26" s="51"/>
      <c r="D26" s="51">
        <v>6580301</v>
      </c>
      <c r="E26" s="53" t="s">
        <v>35</v>
      </c>
      <c r="F26" s="54"/>
      <c r="G26" s="55">
        <v>70</v>
      </c>
      <c r="H26" s="56">
        <f>F26+G26</f>
        <v>70</v>
      </c>
      <c r="I26" s="34"/>
      <c r="J26" s="34"/>
      <c r="K26" s="34"/>
      <c r="L26" s="254"/>
      <c r="M26" s="34"/>
      <c r="N26" s="34"/>
      <c r="O26" s="34"/>
      <c r="P26" s="34"/>
      <c r="Q26" s="34"/>
      <c r="R26" s="34"/>
      <c r="S26" s="34">
        <f>I26+J26+K26+M26+N26+O26+Q26+R26</f>
        <v>0</v>
      </c>
      <c r="T26" s="187">
        <f t="shared" si="0"/>
        <v>0</v>
      </c>
      <c r="U26" s="187">
        <f t="shared" si="1"/>
        <v>0</v>
      </c>
    </row>
    <row r="27" spans="1:21" s="4" customFormat="1" ht="30.75" customHeight="1" thickBot="1">
      <c r="A27" s="334" t="s">
        <v>36</v>
      </c>
      <c r="B27" s="335"/>
      <c r="C27" s="336"/>
      <c r="D27" s="28"/>
      <c r="E27" s="29"/>
      <c r="F27" s="30"/>
      <c r="G27" s="30">
        <f t="shared" ref="G27:R27" si="7">SUM(G26)</f>
        <v>70</v>
      </c>
      <c r="H27" s="30">
        <f t="shared" si="7"/>
        <v>70</v>
      </c>
      <c r="I27" s="81">
        <f t="shared" si="7"/>
        <v>0</v>
      </c>
      <c r="J27" s="81">
        <f t="shared" si="7"/>
        <v>0</v>
      </c>
      <c r="K27" s="81">
        <f t="shared" si="7"/>
        <v>0</v>
      </c>
      <c r="L27" s="255">
        <f t="shared" si="7"/>
        <v>0</v>
      </c>
      <c r="M27" s="81">
        <f t="shared" si="7"/>
        <v>0</v>
      </c>
      <c r="N27" s="81">
        <f t="shared" si="7"/>
        <v>0</v>
      </c>
      <c r="O27" s="81">
        <f t="shared" si="7"/>
        <v>0</v>
      </c>
      <c r="P27" s="81">
        <f t="shared" si="7"/>
        <v>0</v>
      </c>
      <c r="Q27" s="81">
        <f t="shared" si="7"/>
        <v>0</v>
      </c>
      <c r="R27" s="81">
        <f t="shared" si="7"/>
        <v>0</v>
      </c>
      <c r="S27" s="77">
        <f>S26</f>
        <v>0</v>
      </c>
      <c r="T27" s="187"/>
      <c r="U27" s="187"/>
    </row>
    <row r="28" spans="1:21" s="3" customFormat="1" ht="30.75" customHeight="1">
      <c r="A28" s="57">
        <v>16</v>
      </c>
      <c r="B28" s="58" t="s">
        <v>37</v>
      </c>
      <c r="C28" s="57">
        <v>5580201</v>
      </c>
      <c r="D28" s="57">
        <v>6580201</v>
      </c>
      <c r="E28" s="59" t="s">
        <v>38</v>
      </c>
      <c r="F28" s="60">
        <v>60</v>
      </c>
      <c r="G28" s="60">
        <v>60</v>
      </c>
      <c r="H28" s="61">
        <f>F28+G28</f>
        <v>120</v>
      </c>
      <c r="I28" s="76"/>
      <c r="J28" s="76">
        <v>22</v>
      </c>
      <c r="K28" s="76">
        <v>35</v>
      </c>
      <c r="L28" s="252">
        <v>1</v>
      </c>
      <c r="M28" s="76"/>
      <c r="N28" s="249" t="s">
        <v>249</v>
      </c>
      <c r="O28" s="76"/>
      <c r="P28" s="76"/>
      <c r="Q28" s="76"/>
      <c r="R28" s="76"/>
      <c r="S28" s="76">
        <f>I28+J28+K28+M28+O28+Q28+R28</f>
        <v>57</v>
      </c>
      <c r="T28" s="187">
        <f t="shared" si="0"/>
        <v>22</v>
      </c>
      <c r="U28" s="187">
        <f>K28+M28+O28+P28+Q28+R28</f>
        <v>35</v>
      </c>
    </row>
    <row r="29" spans="1:21" s="4" customFormat="1" ht="30.75" customHeight="1" thickBot="1">
      <c r="A29" s="334" t="s">
        <v>39</v>
      </c>
      <c r="B29" s="335"/>
      <c r="C29" s="336"/>
      <c r="D29" s="28"/>
      <c r="E29" s="29"/>
      <c r="F29" s="30">
        <f t="shared" ref="F29:R29" si="8">SUM(F28)</f>
        <v>60</v>
      </c>
      <c r="G29" s="30">
        <f t="shared" si="8"/>
        <v>60</v>
      </c>
      <c r="H29" s="30">
        <f t="shared" si="8"/>
        <v>120</v>
      </c>
      <c r="I29" s="77">
        <f t="shared" si="8"/>
        <v>0</v>
      </c>
      <c r="J29" s="77">
        <f t="shared" si="8"/>
        <v>22</v>
      </c>
      <c r="K29" s="77">
        <f t="shared" si="8"/>
        <v>35</v>
      </c>
      <c r="L29" s="253">
        <f t="shared" si="8"/>
        <v>1</v>
      </c>
      <c r="M29" s="77">
        <f t="shared" si="8"/>
        <v>0</v>
      </c>
      <c r="N29" s="77">
        <f t="shared" si="8"/>
        <v>0</v>
      </c>
      <c r="O29" s="77">
        <f t="shared" si="8"/>
        <v>0</v>
      </c>
      <c r="P29" s="77">
        <f t="shared" si="8"/>
        <v>0</v>
      </c>
      <c r="Q29" s="77">
        <f t="shared" si="8"/>
        <v>0</v>
      </c>
      <c r="R29" s="77">
        <f t="shared" si="8"/>
        <v>0</v>
      </c>
      <c r="S29" s="77">
        <f>S28</f>
        <v>57</v>
      </c>
      <c r="T29" s="187"/>
      <c r="U29" s="187"/>
    </row>
    <row r="30" spans="1:21" s="4" customFormat="1" ht="30.75" customHeight="1">
      <c r="A30" s="57">
        <v>17</v>
      </c>
      <c r="B30" s="58" t="s">
        <v>40</v>
      </c>
      <c r="C30" s="57">
        <v>5340302</v>
      </c>
      <c r="D30" s="57">
        <v>6340302</v>
      </c>
      <c r="E30" s="59" t="s">
        <v>41</v>
      </c>
      <c r="F30" s="60">
        <v>65</v>
      </c>
      <c r="G30" s="60">
        <v>160</v>
      </c>
      <c r="H30" s="56">
        <f>F30+G30</f>
        <v>225</v>
      </c>
      <c r="I30" s="34"/>
      <c r="J30" s="34">
        <v>54</v>
      </c>
      <c r="K30" s="34">
        <v>60</v>
      </c>
      <c r="L30" s="254">
        <v>34</v>
      </c>
      <c r="M30" s="34">
        <v>36</v>
      </c>
      <c r="N30" s="34">
        <v>57</v>
      </c>
      <c r="O30" s="34"/>
      <c r="P30" s="34"/>
      <c r="Q30" s="34"/>
      <c r="R30" s="34"/>
      <c r="S30" s="34">
        <f>I30+J30+K30+M30+N30+O30+Q30+R30</f>
        <v>207</v>
      </c>
      <c r="T30" s="187">
        <f t="shared" si="0"/>
        <v>54</v>
      </c>
      <c r="U30" s="187">
        <f t="shared" si="1"/>
        <v>153</v>
      </c>
    </row>
    <row r="31" spans="1:21" s="4" customFormat="1" ht="30.75" customHeight="1" thickBot="1">
      <c r="A31" s="334" t="s">
        <v>42</v>
      </c>
      <c r="B31" s="335"/>
      <c r="C31" s="336"/>
      <c r="D31" s="28"/>
      <c r="E31" s="29"/>
      <c r="F31" s="30">
        <f t="shared" ref="F31:R31" si="9">SUM(F30)</f>
        <v>65</v>
      </c>
      <c r="G31" s="30">
        <f t="shared" si="9"/>
        <v>160</v>
      </c>
      <c r="H31" s="30">
        <f t="shared" si="9"/>
        <v>225</v>
      </c>
      <c r="I31" s="77">
        <f t="shared" si="9"/>
        <v>0</v>
      </c>
      <c r="J31" s="77">
        <f t="shared" si="9"/>
        <v>54</v>
      </c>
      <c r="K31" s="77">
        <f t="shared" si="9"/>
        <v>60</v>
      </c>
      <c r="L31" s="253">
        <f t="shared" si="9"/>
        <v>34</v>
      </c>
      <c r="M31" s="77">
        <f t="shared" si="9"/>
        <v>36</v>
      </c>
      <c r="N31" s="77">
        <f t="shared" si="9"/>
        <v>57</v>
      </c>
      <c r="O31" s="77">
        <f t="shared" si="9"/>
        <v>0</v>
      </c>
      <c r="P31" s="77">
        <f t="shared" si="9"/>
        <v>0</v>
      </c>
      <c r="Q31" s="77">
        <f t="shared" si="9"/>
        <v>0</v>
      </c>
      <c r="R31" s="77">
        <f t="shared" si="9"/>
        <v>0</v>
      </c>
      <c r="S31" s="74">
        <f>S30</f>
        <v>207</v>
      </c>
      <c r="T31" s="187"/>
      <c r="U31" s="187"/>
    </row>
    <row r="32" spans="1:21" s="4" customFormat="1" ht="30.75" customHeight="1">
      <c r="A32" s="62">
        <v>18</v>
      </c>
      <c r="B32" s="63" t="s">
        <v>43</v>
      </c>
      <c r="C32" s="64">
        <v>5340113</v>
      </c>
      <c r="D32" s="64">
        <v>6340113</v>
      </c>
      <c r="E32" s="65" t="s">
        <v>44</v>
      </c>
      <c r="F32" s="66">
        <v>30</v>
      </c>
      <c r="G32" s="66">
        <v>60</v>
      </c>
      <c r="H32" s="50">
        <f>F32+G32</f>
        <v>90</v>
      </c>
      <c r="I32" s="76"/>
      <c r="J32" s="76">
        <v>45</v>
      </c>
      <c r="K32" s="76">
        <v>47</v>
      </c>
      <c r="L32" s="252"/>
      <c r="M32" s="76"/>
      <c r="N32" s="76">
        <v>18</v>
      </c>
      <c r="O32" s="76"/>
      <c r="P32" s="76"/>
      <c r="Q32" s="76"/>
      <c r="R32" s="76"/>
      <c r="S32" s="72">
        <f>I32+J32+K32+M32+N32+O32+Q32+R32</f>
        <v>110</v>
      </c>
      <c r="T32" s="187">
        <f t="shared" si="0"/>
        <v>45</v>
      </c>
      <c r="U32" s="187">
        <f t="shared" si="1"/>
        <v>65</v>
      </c>
    </row>
    <row r="33" spans="1:21" s="4" customFormat="1" ht="30.75" customHeight="1">
      <c r="A33" s="41">
        <v>19</v>
      </c>
      <c r="B33" s="46" t="s">
        <v>45</v>
      </c>
      <c r="C33" s="41">
        <v>5340122</v>
      </c>
      <c r="D33" s="41">
        <v>6340122</v>
      </c>
      <c r="E33" s="48" t="s">
        <v>44</v>
      </c>
      <c r="F33" s="27">
        <v>50</v>
      </c>
      <c r="G33" s="27">
        <v>75</v>
      </c>
      <c r="H33" s="49">
        <f>F33+G33</f>
        <v>125</v>
      </c>
      <c r="I33" s="72"/>
      <c r="J33" s="72">
        <v>30</v>
      </c>
      <c r="K33" s="72">
        <v>39</v>
      </c>
      <c r="L33" s="162"/>
      <c r="M33" s="72"/>
      <c r="N33" s="258" t="s">
        <v>250</v>
      </c>
      <c r="O33" s="72"/>
      <c r="P33" s="72"/>
      <c r="Q33" s="72"/>
      <c r="R33" s="72"/>
      <c r="S33" s="72">
        <f>I33+J33+K33+M33+N33+O33+Q33+R33</f>
        <v>62</v>
      </c>
      <c r="T33" s="187">
        <f t="shared" si="0"/>
        <v>30</v>
      </c>
      <c r="U33" s="187">
        <f>K33+M33+O33+P33+Q33+R33</f>
        <v>39</v>
      </c>
    </row>
    <row r="34" spans="1:21" s="4" customFormat="1" ht="30.75" customHeight="1" thickBot="1">
      <c r="A34" s="334" t="s">
        <v>46</v>
      </c>
      <c r="B34" s="335"/>
      <c r="C34" s="336"/>
      <c r="D34" s="28"/>
      <c r="E34" s="29"/>
      <c r="F34" s="30">
        <f t="shared" ref="F34:S34" si="10">SUM(F32:F33)</f>
        <v>80</v>
      </c>
      <c r="G34" s="30">
        <f t="shared" si="10"/>
        <v>135</v>
      </c>
      <c r="H34" s="30">
        <f t="shared" si="10"/>
        <v>215</v>
      </c>
      <c r="I34" s="77">
        <f t="shared" si="10"/>
        <v>0</v>
      </c>
      <c r="J34" s="77">
        <f t="shared" si="10"/>
        <v>75</v>
      </c>
      <c r="K34" s="77">
        <f t="shared" si="10"/>
        <v>86</v>
      </c>
      <c r="L34" s="253">
        <f t="shared" si="10"/>
        <v>0</v>
      </c>
      <c r="M34" s="77">
        <f t="shared" si="10"/>
        <v>0</v>
      </c>
      <c r="N34" s="77">
        <f t="shared" si="10"/>
        <v>18</v>
      </c>
      <c r="O34" s="77">
        <f t="shared" si="10"/>
        <v>0</v>
      </c>
      <c r="P34" s="77">
        <f t="shared" si="10"/>
        <v>0</v>
      </c>
      <c r="Q34" s="77">
        <f t="shared" si="10"/>
        <v>0</v>
      </c>
      <c r="R34" s="77">
        <f t="shared" si="10"/>
        <v>0</v>
      </c>
      <c r="S34" s="78">
        <f t="shared" si="10"/>
        <v>172</v>
      </c>
      <c r="T34" s="187"/>
      <c r="U34" s="187"/>
    </row>
    <row r="35" spans="1:21" s="4" customFormat="1" ht="30.75" customHeight="1">
      <c r="A35" s="57">
        <v>20</v>
      </c>
      <c r="B35" s="58" t="s">
        <v>47</v>
      </c>
      <c r="C35" s="67">
        <v>5340417</v>
      </c>
      <c r="D35" s="67">
        <v>6340417</v>
      </c>
      <c r="E35" s="59" t="s">
        <v>48</v>
      </c>
      <c r="F35" s="60">
        <v>65</v>
      </c>
      <c r="G35" s="60">
        <v>160</v>
      </c>
      <c r="H35" s="56">
        <f>F35+G35</f>
        <v>225</v>
      </c>
      <c r="I35" s="34"/>
      <c r="J35" s="34">
        <v>76</v>
      </c>
      <c r="K35" s="34">
        <v>115</v>
      </c>
      <c r="L35" s="254">
        <v>34</v>
      </c>
      <c r="M35" s="34">
        <v>33</v>
      </c>
      <c r="N35" s="34">
        <v>35</v>
      </c>
      <c r="O35" s="34"/>
      <c r="P35" s="34"/>
      <c r="Q35" s="34"/>
      <c r="R35" s="34"/>
      <c r="S35" s="34">
        <f>I35+J35+K35+M35+N35+O35+Q35+R35</f>
        <v>259</v>
      </c>
      <c r="T35" s="187">
        <f t="shared" si="0"/>
        <v>76</v>
      </c>
      <c r="U35" s="187">
        <f t="shared" si="1"/>
        <v>183</v>
      </c>
    </row>
    <row r="36" spans="1:21" s="4" customFormat="1" ht="30.75" customHeight="1" thickBot="1">
      <c r="A36" s="334" t="s">
        <v>49</v>
      </c>
      <c r="B36" s="335"/>
      <c r="C36" s="336"/>
      <c r="D36" s="28"/>
      <c r="E36" s="29"/>
      <c r="F36" s="30">
        <f t="shared" ref="F36:R36" si="11">SUM(F35)</f>
        <v>65</v>
      </c>
      <c r="G36" s="30">
        <f t="shared" si="11"/>
        <v>160</v>
      </c>
      <c r="H36" s="30">
        <f t="shared" si="11"/>
        <v>225</v>
      </c>
      <c r="I36" s="77">
        <f t="shared" si="11"/>
        <v>0</v>
      </c>
      <c r="J36" s="77">
        <f t="shared" si="11"/>
        <v>76</v>
      </c>
      <c r="K36" s="77">
        <f t="shared" si="11"/>
        <v>115</v>
      </c>
      <c r="L36" s="253">
        <f t="shared" si="11"/>
        <v>34</v>
      </c>
      <c r="M36" s="77">
        <f t="shared" si="11"/>
        <v>33</v>
      </c>
      <c r="N36" s="77">
        <f t="shared" si="11"/>
        <v>35</v>
      </c>
      <c r="O36" s="77">
        <f t="shared" si="11"/>
        <v>0</v>
      </c>
      <c r="P36" s="77">
        <f t="shared" si="11"/>
        <v>0</v>
      </c>
      <c r="Q36" s="77">
        <f t="shared" si="11"/>
        <v>0</v>
      </c>
      <c r="R36" s="77">
        <f t="shared" si="11"/>
        <v>0</v>
      </c>
      <c r="S36" s="77">
        <f>S35</f>
        <v>259</v>
      </c>
      <c r="T36" s="187"/>
      <c r="U36" s="187"/>
    </row>
    <row r="37" spans="1:21" s="4" customFormat="1" ht="30.75" customHeight="1">
      <c r="A37" s="62">
        <v>21</v>
      </c>
      <c r="B37" s="63" t="s">
        <v>50</v>
      </c>
      <c r="C37" s="62">
        <v>5340201</v>
      </c>
      <c r="D37" s="62">
        <v>6340201</v>
      </c>
      <c r="E37" s="65" t="s">
        <v>51</v>
      </c>
      <c r="F37" s="66">
        <v>65</v>
      </c>
      <c r="G37" s="66">
        <v>160</v>
      </c>
      <c r="H37" s="50">
        <f t="shared" ref="H37:H45" si="12">F37+G37</f>
        <v>225</v>
      </c>
      <c r="I37" s="76"/>
      <c r="J37" s="76">
        <v>32</v>
      </c>
      <c r="K37" s="76">
        <v>0</v>
      </c>
      <c r="L37" s="252"/>
      <c r="M37" s="76"/>
      <c r="N37" s="76">
        <v>15</v>
      </c>
      <c r="O37" s="76"/>
      <c r="P37" s="76"/>
      <c r="Q37" s="76"/>
      <c r="R37" s="76"/>
      <c r="S37" s="76">
        <f>I37+J37+K37+M37+N37+O37+Q37+R37</f>
        <v>47</v>
      </c>
      <c r="T37" s="187">
        <f t="shared" si="0"/>
        <v>32</v>
      </c>
      <c r="U37" s="187">
        <f t="shared" si="1"/>
        <v>15</v>
      </c>
    </row>
    <row r="38" spans="1:21" s="4" customFormat="1" ht="30.75" customHeight="1" thickBot="1">
      <c r="A38" s="334" t="s">
        <v>52</v>
      </c>
      <c r="B38" s="335"/>
      <c r="C38" s="336"/>
      <c r="D38" s="28"/>
      <c r="E38" s="29"/>
      <c r="F38" s="30">
        <f t="shared" ref="F38:R38" si="13">SUM(F37)</f>
        <v>65</v>
      </c>
      <c r="G38" s="30">
        <f t="shared" si="13"/>
        <v>160</v>
      </c>
      <c r="H38" s="30">
        <f t="shared" si="13"/>
        <v>225</v>
      </c>
      <c r="I38" s="77">
        <f t="shared" si="13"/>
        <v>0</v>
      </c>
      <c r="J38" s="77">
        <f t="shared" si="13"/>
        <v>32</v>
      </c>
      <c r="K38" s="77">
        <f t="shared" si="13"/>
        <v>0</v>
      </c>
      <c r="L38" s="253">
        <f t="shared" si="13"/>
        <v>0</v>
      </c>
      <c r="M38" s="77">
        <f t="shared" si="13"/>
        <v>0</v>
      </c>
      <c r="N38" s="77">
        <f t="shared" si="13"/>
        <v>15</v>
      </c>
      <c r="O38" s="77">
        <f t="shared" si="13"/>
        <v>0</v>
      </c>
      <c r="P38" s="77">
        <f t="shared" si="13"/>
        <v>0</v>
      </c>
      <c r="Q38" s="77">
        <f t="shared" si="13"/>
        <v>0</v>
      </c>
      <c r="R38" s="77">
        <f t="shared" si="13"/>
        <v>0</v>
      </c>
      <c r="S38" s="77">
        <f>S37</f>
        <v>47</v>
      </c>
      <c r="T38" s="187"/>
      <c r="U38" s="187"/>
    </row>
    <row r="39" spans="1:21" s="4" customFormat="1" ht="30.75" customHeight="1">
      <c r="A39" s="42">
        <v>22</v>
      </c>
      <c r="B39" s="43" t="s">
        <v>53</v>
      </c>
      <c r="C39" s="42">
        <v>5520105</v>
      </c>
      <c r="D39" s="42">
        <v>6520105</v>
      </c>
      <c r="E39" s="45" t="s">
        <v>54</v>
      </c>
      <c r="F39" s="36">
        <v>30</v>
      </c>
      <c r="G39" s="36">
        <v>60</v>
      </c>
      <c r="H39" s="40">
        <f t="shared" si="12"/>
        <v>90</v>
      </c>
      <c r="I39" s="34"/>
      <c r="J39" s="34">
        <v>0</v>
      </c>
      <c r="K39" s="34">
        <v>0</v>
      </c>
      <c r="L39" s="254"/>
      <c r="M39" s="34"/>
      <c r="N39" s="34"/>
      <c r="O39" s="34"/>
      <c r="P39" s="34"/>
      <c r="Q39" s="34"/>
      <c r="R39" s="34"/>
      <c r="S39" s="34">
        <f>I39+J39+K39+M39+N39+O39+Q39+R39</f>
        <v>0</v>
      </c>
      <c r="T39" s="187">
        <f t="shared" si="0"/>
        <v>0</v>
      </c>
      <c r="U39" s="187">
        <f t="shared" si="1"/>
        <v>0</v>
      </c>
    </row>
    <row r="40" spans="1:21" s="4" customFormat="1" ht="30.75" customHeight="1">
      <c r="A40" s="25">
        <v>23</v>
      </c>
      <c r="B40" s="26" t="s">
        <v>55</v>
      </c>
      <c r="C40" s="25">
        <v>5520114</v>
      </c>
      <c r="D40" s="25">
        <v>6520114</v>
      </c>
      <c r="E40" s="39" t="s">
        <v>54</v>
      </c>
      <c r="F40" s="22">
        <v>75</v>
      </c>
      <c r="G40" s="22">
        <v>110</v>
      </c>
      <c r="H40" s="24">
        <f t="shared" si="12"/>
        <v>185</v>
      </c>
      <c r="I40" s="72"/>
      <c r="J40" s="72">
        <v>0</v>
      </c>
      <c r="K40" s="72">
        <v>0</v>
      </c>
      <c r="L40" s="162"/>
      <c r="M40" s="72"/>
      <c r="N40" s="72">
        <v>22</v>
      </c>
      <c r="O40" s="72"/>
      <c r="P40" s="72"/>
      <c r="Q40" s="72"/>
      <c r="R40" s="72"/>
      <c r="S40" s="34">
        <f t="shared" ref="S40:S45" si="14">I40+J40+K40+M40+N40+O40+Q40+R40</f>
        <v>22</v>
      </c>
      <c r="T40" s="187">
        <f t="shared" si="0"/>
        <v>0</v>
      </c>
      <c r="U40" s="187">
        <f t="shared" si="1"/>
        <v>22</v>
      </c>
    </row>
    <row r="41" spans="1:21" s="4" customFormat="1" ht="30.75" customHeight="1">
      <c r="A41" s="25">
        <v>24</v>
      </c>
      <c r="B41" s="26" t="s">
        <v>56</v>
      </c>
      <c r="C41" s="25">
        <v>5520121</v>
      </c>
      <c r="D41" s="25">
        <v>6520121</v>
      </c>
      <c r="E41" s="39" t="s">
        <v>54</v>
      </c>
      <c r="F41" s="22">
        <v>65</v>
      </c>
      <c r="G41" s="22">
        <v>110</v>
      </c>
      <c r="H41" s="24">
        <f t="shared" si="12"/>
        <v>175</v>
      </c>
      <c r="I41" s="72"/>
      <c r="J41" s="72">
        <v>0</v>
      </c>
      <c r="K41" s="72">
        <v>0</v>
      </c>
      <c r="L41" s="162"/>
      <c r="M41" s="72"/>
      <c r="N41" s="72"/>
      <c r="O41" s="72"/>
      <c r="P41" s="72"/>
      <c r="Q41" s="72"/>
      <c r="R41" s="72"/>
      <c r="S41" s="34">
        <f t="shared" si="14"/>
        <v>0</v>
      </c>
      <c r="T41" s="187">
        <f t="shared" si="0"/>
        <v>0</v>
      </c>
      <c r="U41" s="187">
        <f t="shared" si="1"/>
        <v>0</v>
      </c>
    </row>
    <row r="42" spans="1:21" s="4" customFormat="1" ht="30.75" customHeight="1">
      <c r="A42" s="25">
        <v>25</v>
      </c>
      <c r="B42" s="26" t="s">
        <v>57</v>
      </c>
      <c r="C42" s="25">
        <v>5520131</v>
      </c>
      <c r="D42" s="25">
        <v>6520131</v>
      </c>
      <c r="E42" s="39" t="s">
        <v>54</v>
      </c>
      <c r="F42" s="22">
        <v>35</v>
      </c>
      <c r="G42" s="22">
        <v>35</v>
      </c>
      <c r="H42" s="24">
        <f t="shared" si="12"/>
        <v>70</v>
      </c>
      <c r="I42" s="72"/>
      <c r="J42" s="72">
        <v>0</v>
      </c>
      <c r="K42" s="72">
        <v>0</v>
      </c>
      <c r="L42" s="162"/>
      <c r="M42" s="72"/>
      <c r="N42" s="72"/>
      <c r="O42" s="72"/>
      <c r="P42" s="72"/>
      <c r="Q42" s="72"/>
      <c r="R42" s="72"/>
      <c r="S42" s="34">
        <f t="shared" si="14"/>
        <v>0</v>
      </c>
      <c r="T42" s="187">
        <f t="shared" si="0"/>
        <v>0</v>
      </c>
      <c r="U42" s="187">
        <f t="shared" si="1"/>
        <v>0</v>
      </c>
    </row>
    <row r="43" spans="1:21" s="3" customFormat="1" ht="30.75" customHeight="1">
      <c r="A43" s="25">
        <v>26</v>
      </c>
      <c r="B43" s="26" t="s">
        <v>58</v>
      </c>
      <c r="C43" s="25">
        <v>5520145</v>
      </c>
      <c r="D43" s="25">
        <v>6520145</v>
      </c>
      <c r="E43" s="39" t="s">
        <v>54</v>
      </c>
      <c r="F43" s="22">
        <v>50</v>
      </c>
      <c r="G43" s="22">
        <v>50</v>
      </c>
      <c r="H43" s="24">
        <f t="shared" si="12"/>
        <v>100</v>
      </c>
      <c r="I43" s="72"/>
      <c r="J43" s="72">
        <v>0</v>
      </c>
      <c r="K43" s="72">
        <v>0</v>
      </c>
      <c r="L43" s="162"/>
      <c r="M43" s="72"/>
      <c r="N43" s="72"/>
      <c r="O43" s="72"/>
      <c r="P43" s="72"/>
      <c r="Q43" s="72"/>
      <c r="R43" s="72"/>
      <c r="S43" s="34">
        <f t="shared" si="14"/>
        <v>0</v>
      </c>
      <c r="T43" s="187">
        <f t="shared" si="0"/>
        <v>0</v>
      </c>
      <c r="U43" s="187">
        <f t="shared" si="1"/>
        <v>0</v>
      </c>
    </row>
    <row r="44" spans="1:21" s="4" customFormat="1" ht="30.75" customHeight="1">
      <c r="A44" s="25">
        <v>27</v>
      </c>
      <c r="B44" s="26" t="s">
        <v>59</v>
      </c>
      <c r="C44" s="38">
        <v>5520155</v>
      </c>
      <c r="D44" s="38">
        <v>6520155</v>
      </c>
      <c r="E44" s="39" t="s">
        <v>54</v>
      </c>
      <c r="F44" s="22">
        <v>65</v>
      </c>
      <c r="G44" s="22">
        <v>120</v>
      </c>
      <c r="H44" s="24">
        <f t="shared" si="12"/>
        <v>185</v>
      </c>
      <c r="I44" s="72"/>
      <c r="J44" s="72">
        <v>0</v>
      </c>
      <c r="K44" s="72">
        <v>0</v>
      </c>
      <c r="L44" s="162"/>
      <c r="M44" s="72"/>
      <c r="N44" s="72"/>
      <c r="O44" s="72"/>
      <c r="P44" s="72"/>
      <c r="Q44" s="72"/>
      <c r="R44" s="72"/>
      <c r="S44" s="34">
        <f t="shared" si="14"/>
        <v>0</v>
      </c>
      <c r="T44" s="187">
        <f t="shared" si="0"/>
        <v>0</v>
      </c>
      <c r="U44" s="187">
        <f t="shared" si="1"/>
        <v>0</v>
      </c>
    </row>
    <row r="45" spans="1:21" s="4" customFormat="1" ht="30.75" customHeight="1">
      <c r="A45" s="25">
        <v>28</v>
      </c>
      <c r="B45" s="46" t="s">
        <v>60</v>
      </c>
      <c r="C45" s="41">
        <v>5520117</v>
      </c>
      <c r="D45" s="41"/>
      <c r="E45" s="48" t="s">
        <v>54</v>
      </c>
      <c r="F45" s="27">
        <v>100</v>
      </c>
      <c r="G45" s="27"/>
      <c r="H45" s="49">
        <f t="shared" si="12"/>
        <v>100</v>
      </c>
      <c r="I45" s="72"/>
      <c r="J45" s="72">
        <v>29</v>
      </c>
      <c r="K45" s="72">
        <v>0</v>
      </c>
      <c r="L45" s="162"/>
      <c r="M45" s="72"/>
      <c r="N45" s="72"/>
      <c r="O45" s="72"/>
      <c r="P45" s="72"/>
      <c r="Q45" s="72"/>
      <c r="R45" s="72"/>
      <c r="S45" s="34">
        <f t="shared" si="14"/>
        <v>29</v>
      </c>
      <c r="T45" s="187">
        <f t="shared" si="0"/>
        <v>29</v>
      </c>
      <c r="U45" s="187">
        <f t="shared" si="1"/>
        <v>0</v>
      </c>
    </row>
    <row r="46" spans="1:21" s="4" customFormat="1" ht="30.75" customHeight="1" thickBot="1">
      <c r="A46" s="334" t="s">
        <v>61</v>
      </c>
      <c r="B46" s="335"/>
      <c r="C46" s="336"/>
      <c r="D46" s="28"/>
      <c r="E46" s="29"/>
      <c r="F46" s="30">
        <f t="shared" ref="F46:S46" si="15">SUM(F39:F45)</f>
        <v>420</v>
      </c>
      <c r="G46" s="30">
        <f t="shared" si="15"/>
        <v>485</v>
      </c>
      <c r="H46" s="30">
        <f t="shared" si="15"/>
        <v>905</v>
      </c>
      <c r="I46" s="77">
        <f t="shared" si="15"/>
        <v>0</v>
      </c>
      <c r="J46" s="77">
        <f t="shared" si="15"/>
        <v>29</v>
      </c>
      <c r="K46" s="77">
        <f t="shared" si="15"/>
        <v>0</v>
      </c>
      <c r="L46" s="253">
        <f t="shared" si="15"/>
        <v>0</v>
      </c>
      <c r="M46" s="77">
        <f t="shared" si="15"/>
        <v>0</v>
      </c>
      <c r="N46" s="77">
        <f t="shared" si="15"/>
        <v>22</v>
      </c>
      <c r="O46" s="77">
        <f t="shared" si="15"/>
        <v>0</v>
      </c>
      <c r="P46" s="77">
        <f t="shared" si="15"/>
        <v>0</v>
      </c>
      <c r="Q46" s="77">
        <f t="shared" si="15"/>
        <v>0</v>
      </c>
      <c r="R46" s="77">
        <f t="shared" si="15"/>
        <v>0</v>
      </c>
      <c r="S46" s="75">
        <f t="shared" si="15"/>
        <v>51</v>
      </c>
      <c r="T46" s="187"/>
      <c r="U46" s="187"/>
    </row>
    <row r="47" spans="1:21" s="4" customFormat="1" ht="30.75" customHeight="1">
      <c r="A47" s="62">
        <v>29</v>
      </c>
      <c r="B47" s="63" t="s">
        <v>62</v>
      </c>
      <c r="C47" s="64">
        <v>5520205</v>
      </c>
      <c r="D47" s="64">
        <v>6520205</v>
      </c>
      <c r="E47" s="65" t="s">
        <v>63</v>
      </c>
      <c r="F47" s="66">
        <v>65</v>
      </c>
      <c r="G47" s="66">
        <v>125</v>
      </c>
      <c r="H47" s="50">
        <f>F47+G47</f>
        <v>190</v>
      </c>
      <c r="I47" s="76"/>
      <c r="J47" s="76">
        <v>45</v>
      </c>
      <c r="K47" s="76">
        <v>64</v>
      </c>
      <c r="L47" s="252">
        <v>42</v>
      </c>
      <c r="M47" s="76">
        <v>44</v>
      </c>
      <c r="N47" s="76">
        <v>34</v>
      </c>
      <c r="O47" s="76"/>
      <c r="P47" s="76"/>
      <c r="Q47" s="76"/>
      <c r="R47" s="76"/>
      <c r="S47" s="72">
        <f>I47+J47+K47+M47+N47+O47+Q47+R47</f>
        <v>187</v>
      </c>
      <c r="T47" s="187">
        <f t="shared" si="0"/>
        <v>45</v>
      </c>
      <c r="U47" s="187">
        <f t="shared" si="1"/>
        <v>142</v>
      </c>
    </row>
    <row r="48" spans="1:21" s="4" customFormat="1" ht="30.75" customHeight="1">
      <c r="A48" s="25">
        <v>30</v>
      </c>
      <c r="B48" s="26" t="s">
        <v>64</v>
      </c>
      <c r="C48" s="25">
        <v>5520225</v>
      </c>
      <c r="D48" s="25">
        <v>6520225</v>
      </c>
      <c r="E48" s="39" t="s">
        <v>63</v>
      </c>
      <c r="F48" s="22">
        <v>115</v>
      </c>
      <c r="G48" s="22">
        <v>165</v>
      </c>
      <c r="H48" s="24">
        <f>F48+G48</f>
        <v>280</v>
      </c>
      <c r="I48" s="72"/>
      <c r="J48" s="72">
        <v>0</v>
      </c>
      <c r="K48" s="72">
        <v>0</v>
      </c>
      <c r="L48" s="162"/>
      <c r="M48" s="72"/>
      <c r="N48" s="72"/>
      <c r="O48" s="72"/>
      <c r="P48" s="72"/>
      <c r="Q48" s="72"/>
      <c r="R48" s="72"/>
      <c r="S48" s="72">
        <f>I48+J48+K48+M48+N48+O48+Q48+R48</f>
        <v>0</v>
      </c>
      <c r="T48" s="187">
        <f t="shared" si="0"/>
        <v>0</v>
      </c>
      <c r="U48" s="187">
        <f t="shared" si="1"/>
        <v>0</v>
      </c>
    </row>
    <row r="49" spans="1:21" s="4" customFormat="1" ht="30.75" customHeight="1">
      <c r="A49" s="20">
        <v>31</v>
      </c>
      <c r="B49" s="21" t="s">
        <v>65</v>
      </c>
      <c r="C49" s="22">
        <v>5520227</v>
      </c>
      <c r="D49" s="22">
        <v>6520227</v>
      </c>
      <c r="E49" s="23" t="s">
        <v>63</v>
      </c>
      <c r="F49" s="22">
        <v>135</v>
      </c>
      <c r="G49" s="22">
        <v>230</v>
      </c>
      <c r="H49" s="24">
        <f>F49+G49</f>
        <v>365</v>
      </c>
      <c r="I49" s="72"/>
      <c r="J49" s="72">
        <v>60</v>
      </c>
      <c r="K49" s="72">
        <v>93</v>
      </c>
      <c r="L49" s="162">
        <v>39</v>
      </c>
      <c r="M49" s="72">
        <v>37</v>
      </c>
      <c r="N49" s="72">
        <v>60</v>
      </c>
      <c r="O49" s="72"/>
      <c r="P49" s="72"/>
      <c r="Q49" s="72"/>
      <c r="R49" s="72"/>
      <c r="S49" s="72">
        <f>I49+J49+K49+M49+N49+O49+Q49+R49</f>
        <v>250</v>
      </c>
      <c r="T49" s="187">
        <f t="shared" si="0"/>
        <v>60</v>
      </c>
      <c r="U49" s="187">
        <f t="shared" si="1"/>
        <v>190</v>
      </c>
    </row>
    <row r="50" spans="1:21" s="4" customFormat="1" ht="30.75" customHeight="1">
      <c r="A50" s="25">
        <v>32</v>
      </c>
      <c r="B50" s="26" t="s">
        <v>66</v>
      </c>
      <c r="C50" s="38">
        <v>5520255</v>
      </c>
      <c r="D50" s="38">
        <v>6520255</v>
      </c>
      <c r="E50" s="39" t="s">
        <v>63</v>
      </c>
      <c r="F50" s="22">
        <v>95</v>
      </c>
      <c r="G50" s="22">
        <v>115</v>
      </c>
      <c r="H50" s="24">
        <f>F50+G50</f>
        <v>210</v>
      </c>
      <c r="I50" s="72"/>
      <c r="J50" s="72">
        <v>85</v>
      </c>
      <c r="K50" s="72">
        <v>64</v>
      </c>
      <c r="L50" s="162"/>
      <c r="M50" s="72"/>
      <c r="N50" s="72">
        <v>26</v>
      </c>
      <c r="O50" s="72"/>
      <c r="P50" s="72"/>
      <c r="Q50" s="72"/>
      <c r="R50" s="72"/>
      <c r="S50" s="72">
        <f>I50+J50+K50+M50+N50+O50+Q50+R50</f>
        <v>175</v>
      </c>
      <c r="T50" s="187">
        <f t="shared" si="0"/>
        <v>85</v>
      </c>
      <c r="U50" s="187">
        <f t="shared" si="1"/>
        <v>90</v>
      </c>
    </row>
    <row r="51" spans="1:21" s="4" customFormat="1" ht="30.75" customHeight="1">
      <c r="A51" s="20">
        <v>33</v>
      </c>
      <c r="B51" s="68" t="s">
        <v>67</v>
      </c>
      <c r="C51" s="27">
        <v>5520263</v>
      </c>
      <c r="D51" s="27">
        <v>6520263</v>
      </c>
      <c r="E51" s="69" t="s">
        <v>63</v>
      </c>
      <c r="F51" s="27">
        <v>85</v>
      </c>
      <c r="G51" s="27">
        <v>170</v>
      </c>
      <c r="H51" s="49">
        <f>F51+G51</f>
        <v>255</v>
      </c>
      <c r="I51" s="72"/>
      <c r="J51" s="72">
        <v>47</v>
      </c>
      <c r="K51" s="72">
        <v>59</v>
      </c>
      <c r="L51" s="162">
        <v>18</v>
      </c>
      <c r="M51" s="72">
        <v>19</v>
      </c>
      <c r="N51" s="72">
        <v>22</v>
      </c>
      <c r="O51" s="72"/>
      <c r="P51" s="72"/>
      <c r="Q51" s="72"/>
      <c r="R51" s="72"/>
      <c r="S51" s="72">
        <f>I51+J51+K51+M51+N51+O51+Q51+R51</f>
        <v>147</v>
      </c>
      <c r="T51" s="187">
        <f t="shared" si="0"/>
        <v>47</v>
      </c>
      <c r="U51" s="187">
        <f t="shared" si="1"/>
        <v>100</v>
      </c>
    </row>
    <row r="52" spans="1:21" s="4" customFormat="1" ht="30.75" customHeight="1" thickBot="1">
      <c r="A52" s="334" t="s">
        <v>68</v>
      </c>
      <c r="B52" s="335"/>
      <c r="C52" s="336"/>
      <c r="D52" s="28"/>
      <c r="E52" s="29"/>
      <c r="F52" s="30">
        <f t="shared" ref="F52:S52" si="16">SUM(F47:F51)</f>
        <v>495</v>
      </c>
      <c r="G52" s="30">
        <f t="shared" si="16"/>
        <v>805</v>
      </c>
      <c r="H52" s="30">
        <f t="shared" si="16"/>
        <v>1300</v>
      </c>
      <c r="I52" s="77">
        <f t="shared" si="16"/>
        <v>0</v>
      </c>
      <c r="J52" s="77">
        <f t="shared" si="16"/>
        <v>237</v>
      </c>
      <c r="K52" s="77">
        <f t="shared" si="16"/>
        <v>280</v>
      </c>
      <c r="L52" s="253">
        <f t="shared" si="16"/>
        <v>99</v>
      </c>
      <c r="M52" s="77">
        <f t="shared" si="16"/>
        <v>100</v>
      </c>
      <c r="N52" s="77">
        <f t="shared" si="16"/>
        <v>142</v>
      </c>
      <c r="O52" s="77">
        <f t="shared" si="16"/>
        <v>0</v>
      </c>
      <c r="P52" s="77">
        <f t="shared" si="16"/>
        <v>0</v>
      </c>
      <c r="Q52" s="77">
        <f t="shared" si="16"/>
        <v>0</v>
      </c>
      <c r="R52" s="77">
        <f t="shared" si="16"/>
        <v>0</v>
      </c>
      <c r="S52" s="78">
        <f t="shared" si="16"/>
        <v>759</v>
      </c>
      <c r="T52" s="187"/>
      <c r="U52" s="187"/>
    </row>
    <row r="53" spans="1:21" s="3" customFormat="1" ht="30.75" customHeight="1">
      <c r="A53" s="62">
        <v>34</v>
      </c>
      <c r="B53" s="63" t="s">
        <v>69</v>
      </c>
      <c r="C53" s="62">
        <v>5480205</v>
      </c>
      <c r="D53" s="62">
        <v>6480205</v>
      </c>
      <c r="E53" s="65" t="s">
        <v>70</v>
      </c>
      <c r="F53" s="66">
        <v>65</v>
      </c>
      <c r="G53" s="66">
        <v>75</v>
      </c>
      <c r="H53" s="40">
        <f>F53+G53</f>
        <v>140</v>
      </c>
      <c r="I53" s="34"/>
      <c r="J53" s="34">
        <v>41</v>
      </c>
      <c r="K53" s="34">
        <v>25</v>
      </c>
      <c r="L53" s="254"/>
      <c r="M53" s="34"/>
      <c r="N53" s="34">
        <v>42</v>
      </c>
      <c r="O53" s="34"/>
      <c r="P53" s="34"/>
      <c r="Q53" s="34"/>
      <c r="R53" s="34"/>
      <c r="S53" s="34">
        <f>I53+J53+K53+M53+N53+O53+Q53+R53</f>
        <v>108</v>
      </c>
      <c r="T53" s="187">
        <f t="shared" si="0"/>
        <v>41</v>
      </c>
      <c r="U53" s="187">
        <f t="shared" si="1"/>
        <v>67</v>
      </c>
    </row>
    <row r="54" spans="1:21" s="4" customFormat="1" ht="30.75" customHeight="1">
      <c r="A54" s="25">
        <v>35</v>
      </c>
      <c r="B54" s="26" t="s">
        <v>71</v>
      </c>
      <c r="C54" s="38">
        <v>5480207</v>
      </c>
      <c r="D54" s="38">
        <v>6480207</v>
      </c>
      <c r="E54" s="39" t="s">
        <v>70</v>
      </c>
      <c r="F54" s="22">
        <v>85</v>
      </c>
      <c r="G54" s="22">
        <v>150</v>
      </c>
      <c r="H54" s="24">
        <f>F54+G54</f>
        <v>235</v>
      </c>
      <c r="I54" s="72"/>
      <c r="J54" s="72">
        <v>149</v>
      </c>
      <c r="K54" s="72">
        <v>66</v>
      </c>
      <c r="L54" s="162">
        <v>42</v>
      </c>
      <c r="M54" s="72">
        <v>42</v>
      </c>
      <c r="N54" s="72">
        <v>56</v>
      </c>
      <c r="O54" s="72"/>
      <c r="P54" s="72"/>
      <c r="Q54" s="72"/>
      <c r="R54" s="72">
        <v>14</v>
      </c>
      <c r="S54" s="34">
        <f>I54+J54+K54+M54+N54+O54+Q54+R54</f>
        <v>327</v>
      </c>
      <c r="T54" s="187">
        <f t="shared" si="0"/>
        <v>149</v>
      </c>
      <c r="U54" s="187">
        <f t="shared" si="1"/>
        <v>178</v>
      </c>
    </row>
    <row r="55" spans="1:21" s="4" customFormat="1" ht="30.75" customHeight="1">
      <c r="A55" s="20">
        <v>36</v>
      </c>
      <c r="B55" s="21" t="s">
        <v>72</v>
      </c>
      <c r="C55" s="22">
        <v>5480209</v>
      </c>
      <c r="D55" s="22">
        <v>6480209</v>
      </c>
      <c r="E55" s="23" t="s">
        <v>70</v>
      </c>
      <c r="F55" s="22">
        <v>65</v>
      </c>
      <c r="G55" s="22">
        <v>150</v>
      </c>
      <c r="H55" s="24">
        <f>F55+G55</f>
        <v>215</v>
      </c>
      <c r="I55" s="72"/>
      <c r="J55" s="72">
        <v>60</v>
      </c>
      <c r="K55" s="72">
        <v>29</v>
      </c>
      <c r="L55" s="162">
        <v>33</v>
      </c>
      <c r="M55" s="72">
        <v>28</v>
      </c>
      <c r="N55" s="72">
        <v>47</v>
      </c>
      <c r="O55" s="72"/>
      <c r="P55" s="72"/>
      <c r="Q55" s="72"/>
      <c r="R55" s="72"/>
      <c r="S55" s="34">
        <f>I55+J55+K55+M55+N55+O55+Q55+R55</f>
        <v>164</v>
      </c>
      <c r="T55" s="187">
        <f t="shared" si="0"/>
        <v>60</v>
      </c>
      <c r="U55" s="187">
        <f t="shared" si="1"/>
        <v>104</v>
      </c>
    </row>
    <row r="56" spans="1:21" s="4" customFormat="1" ht="30.75" customHeight="1">
      <c r="A56" s="25">
        <v>37</v>
      </c>
      <c r="B56" s="26" t="s">
        <v>73</v>
      </c>
      <c r="C56" s="25">
        <v>5480214</v>
      </c>
      <c r="D56" s="25">
        <v>6480214</v>
      </c>
      <c r="E56" s="39" t="s">
        <v>70</v>
      </c>
      <c r="F56" s="22">
        <v>65</v>
      </c>
      <c r="G56" s="22">
        <v>85</v>
      </c>
      <c r="H56" s="24">
        <f>F56+G56</f>
        <v>150</v>
      </c>
      <c r="I56" s="72"/>
      <c r="J56" s="72">
        <v>38</v>
      </c>
      <c r="K56" s="72">
        <v>29</v>
      </c>
      <c r="L56" s="162">
        <v>11</v>
      </c>
      <c r="M56" s="72"/>
      <c r="N56" s="72">
        <v>45</v>
      </c>
      <c r="O56" s="72"/>
      <c r="P56" s="72"/>
      <c r="Q56" s="72"/>
      <c r="R56" s="72"/>
      <c r="S56" s="34">
        <f>I56+J56+K56+M56+N56+O56+Q56+R56</f>
        <v>112</v>
      </c>
      <c r="T56" s="187">
        <f t="shared" si="0"/>
        <v>38</v>
      </c>
      <c r="U56" s="187">
        <f t="shared" si="1"/>
        <v>74</v>
      </c>
    </row>
    <row r="57" spans="1:21" s="3" customFormat="1" ht="30.75" customHeight="1">
      <c r="A57" s="25">
        <v>38</v>
      </c>
      <c r="B57" s="46" t="s">
        <v>74</v>
      </c>
      <c r="C57" s="41">
        <v>5480216</v>
      </c>
      <c r="D57" s="41">
        <v>6480216</v>
      </c>
      <c r="E57" s="48" t="s">
        <v>70</v>
      </c>
      <c r="F57" s="27">
        <v>65</v>
      </c>
      <c r="G57" s="27">
        <v>85</v>
      </c>
      <c r="H57" s="49">
        <f>F57+G57</f>
        <v>150</v>
      </c>
      <c r="I57" s="72"/>
      <c r="J57" s="72">
        <v>27</v>
      </c>
      <c r="K57" s="72">
        <v>0</v>
      </c>
      <c r="L57" s="162"/>
      <c r="M57" s="72"/>
      <c r="N57" s="72">
        <v>24</v>
      </c>
      <c r="O57" s="72"/>
      <c r="P57" s="72"/>
      <c r="Q57" s="72"/>
      <c r="R57" s="72"/>
      <c r="S57" s="34">
        <f>I57+J57+K57+M57+N57+O57+Q57+R57</f>
        <v>51</v>
      </c>
      <c r="T57" s="187">
        <f t="shared" si="0"/>
        <v>27</v>
      </c>
      <c r="U57" s="187">
        <f t="shared" si="1"/>
        <v>24</v>
      </c>
    </row>
    <row r="58" spans="1:21" s="4" customFormat="1" ht="30.75" customHeight="1" thickBot="1">
      <c r="A58" s="334" t="s">
        <v>75</v>
      </c>
      <c r="B58" s="335"/>
      <c r="C58" s="336"/>
      <c r="D58" s="28"/>
      <c r="E58" s="29"/>
      <c r="F58" s="30">
        <f t="shared" ref="F58:S58" si="17">SUM(F53:F57)</f>
        <v>345</v>
      </c>
      <c r="G58" s="30">
        <f t="shared" si="17"/>
        <v>545</v>
      </c>
      <c r="H58" s="30">
        <f t="shared" si="17"/>
        <v>890</v>
      </c>
      <c r="I58" s="77">
        <f t="shared" si="17"/>
        <v>0</v>
      </c>
      <c r="J58" s="77">
        <f t="shared" si="17"/>
        <v>315</v>
      </c>
      <c r="K58" s="77">
        <f t="shared" si="17"/>
        <v>149</v>
      </c>
      <c r="L58" s="253">
        <f t="shared" si="17"/>
        <v>86</v>
      </c>
      <c r="M58" s="77">
        <f t="shared" si="17"/>
        <v>70</v>
      </c>
      <c r="N58" s="77">
        <f t="shared" si="17"/>
        <v>214</v>
      </c>
      <c r="O58" s="77">
        <f t="shared" si="17"/>
        <v>0</v>
      </c>
      <c r="P58" s="77">
        <f t="shared" si="17"/>
        <v>0</v>
      </c>
      <c r="Q58" s="77">
        <f t="shared" si="17"/>
        <v>0</v>
      </c>
      <c r="R58" s="77">
        <f t="shared" si="17"/>
        <v>14</v>
      </c>
      <c r="S58" s="78">
        <f t="shared" si="17"/>
        <v>762</v>
      </c>
      <c r="T58" s="187"/>
      <c r="U58" s="187"/>
    </row>
    <row r="59" spans="1:21" s="4" customFormat="1" ht="30.75" customHeight="1">
      <c r="A59" s="62">
        <v>39</v>
      </c>
      <c r="B59" s="63" t="s">
        <v>76</v>
      </c>
      <c r="C59" s="62">
        <v>5480104</v>
      </c>
      <c r="D59" s="62">
        <v>6480104</v>
      </c>
      <c r="E59" s="65" t="s">
        <v>77</v>
      </c>
      <c r="F59" s="66">
        <v>50</v>
      </c>
      <c r="G59" s="66">
        <v>50</v>
      </c>
      <c r="H59" s="50">
        <f>F59+G59</f>
        <v>100</v>
      </c>
      <c r="I59" s="76"/>
      <c r="J59" s="76">
        <v>0</v>
      </c>
      <c r="K59" s="76">
        <v>0</v>
      </c>
      <c r="L59" s="252"/>
      <c r="M59" s="76"/>
      <c r="N59" s="76"/>
      <c r="O59" s="76"/>
      <c r="P59" s="76"/>
      <c r="Q59" s="76"/>
      <c r="R59" s="76"/>
      <c r="S59" s="76">
        <f>I59+J59+K59+M59+N59+O59+Q59+R59</f>
        <v>0</v>
      </c>
      <c r="T59" s="187">
        <f t="shared" si="0"/>
        <v>0</v>
      </c>
      <c r="U59" s="187">
        <f t="shared" si="1"/>
        <v>0</v>
      </c>
    </row>
    <row r="60" spans="1:21" s="4" customFormat="1" ht="30.75" customHeight="1">
      <c r="A60" s="25">
        <v>40</v>
      </c>
      <c r="B60" s="26" t="s">
        <v>78</v>
      </c>
      <c r="C60" s="38"/>
      <c r="D60" s="38">
        <v>6480105</v>
      </c>
      <c r="E60" s="39" t="s">
        <v>77</v>
      </c>
      <c r="F60" s="22"/>
      <c r="G60" s="22">
        <v>110</v>
      </c>
      <c r="H60" s="24">
        <f>F60+G60</f>
        <v>110</v>
      </c>
      <c r="I60" s="72"/>
      <c r="J60" s="72"/>
      <c r="K60" s="72">
        <v>64</v>
      </c>
      <c r="L60" s="162">
        <v>22</v>
      </c>
      <c r="M60" s="72">
        <v>23</v>
      </c>
      <c r="N60" s="72">
        <v>30</v>
      </c>
      <c r="O60" s="72"/>
      <c r="P60" s="72"/>
      <c r="Q60" s="72"/>
      <c r="R60" s="72"/>
      <c r="S60" s="72">
        <f>I60+J60+K60+M60+N60+O60+Q60+R60</f>
        <v>117</v>
      </c>
      <c r="T60" s="187">
        <f t="shared" si="0"/>
        <v>0</v>
      </c>
      <c r="U60" s="187">
        <f t="shared" si="1"/>
        <v>117</v>
      </c>
    </row>
    <row r="61" spans="1:21" s="3" customFormat="1" ht="30.75" customHeight="1">
      <c r="A61" s="25">
        <v>41</v>
      </c>
      <c r="B61" s="46" t="s">
        <v>79</v>
      </c>
      <c r="C61" s="47">
        <v>5480105</v>
      </c>
      <c r="D61" s="47"/>
      <c r="E61" s="48" t="s">
        <v>77</v>
      </c>
      <c r="F61" s="27">
        <v>85</v>
      </c>
      <c r="G61" s="27"/>
      <c r="H61" s="49">
        <f>F61+G61</f>
        <v>85</v>
      </c>
      <c r="I61" s="72"/>
      <c r="J61" s="72">
        <v>71</v>
      </c>
      <c r="K61" s="72"/>
      <c r="L61" s="162"/>
      <c r="M61" s="72"/>
      <c r="N61" s="72"/>
      <c r="O61" s="72"/>
      <c r="P61" s="72"/>
      <c r="Q61" s="72"/>
      <c r="R61" s="72"/>
      <c r="S61" s="72">
        <f>I61+J61+K61+M61+N61+O61+Q61+R61</f>
        <v>71</v>
      </c>
      <c r="T61" s="187">
        <f t="shared" si="0"/>
        <v>71</v>
      </c>
      <c r="U61" s="187">
        <f t="shared" si="1"/>
        <v>0</v>
      </c>
    </row>
    <row r="62" spans="1:21" s="5" customFormat="1" ht="30.75" customHeight="1">
      <c r="A62" s="22">
        <v>42</v>
      </c>
      <c r="B62" s="70" t="s">
        <v>80</v>
      </c>
      <c r="C62" s="22">
        <v>5480108</v>
      </c>
      <c r="D62" s="22">
        <v>6480108</v>
      </c>
      <c r="E62" s="23" t="s">
        <v>77</v>
      </c>
      <c r="F62" s="22">
        <v>50</v>
      </c>
      <c r="G62" s="22">
        <v>50</v>
      </c>
      <c r="H62" s="24">
        <f>F62+G62</f>
        <v>100</v>
      </c>
      <c r="I62" s="72"/>
      <c r="J62" s="72">
        <v>108</v>
      </c>
      <c r="K62" s="72">
        <v>0</v>
      </c>
      <c r="L62" s="162"/>
      <c r="M62" s="72"/>
      <c r="N62" s="72"/>
      <c r="O62" s="72"/>
      <c r="P62" s="72"/>
      <c r="Q62" s="72"/>
      <c r="R62" s="72"/>
      <c r="S62" s="72">
        <f>I62+J62+K62+M62+N62+O62+Q62+R62</f>
        <v>108</v>
      </c>
      <c r="T62" s="187">
        <f t="shared" si="0"/>
        <v>108</v>
      </c>
      <c r="U62" s="187">
        <f t="shared" si="1"/>
        <v>0</v>
      </c>
    </row>
    <row r="63" spans="1:21" s="4" customFormat="1" ht="30.75" customHeight="1" thickBot="1">
      <c r="A63" s="334" t="s">
        <v>81</v>
      </c>
      <c r="B63" s="335"/>
      <c r="C63" s="336"/>
      <c r="D63" s="28"/>
      <c r="E63" s="29"/>
      <c r="F63" s="30">
        <f t="shared" ref="F63:S63" si="18">SUM(F59:F62)</f>
        <v>185</v>
      </c>
      <c r="G63" s="30">
        <f t="shared" si="18"/>
        <v>210</v>
      </c>
      <c r="H63" s="30">
        <f t="shared" si="18"/>
        <v>395</v>
      </c>
      <c r="I63" s="77">
        <f t="shared" si="18"/>
        <v>0</v>
      </c>
      <c r="J63" s="77">
        <f t="shared" si="18"/>
        <v>179</v>
      </c>
      <c r="K63" s="77">
        <f t="shared" si="18"/>
        <v>64</v>
      </c>
      <c r="L63" s="253">
        <f t="shared" si="18"/>
        <v>22</v>
      </c>
      <c r="M63" s="77">
        <f t="shared" si="18"/>
        <v>23</v>
      </c>
      <c r="N63" s="77">
        <f t="shared" si="18"/>
        <v>30</v>
      </c>
      <c r="O63" s="77">
        <f t="shared" si="18"/>
        <v>0</v>
      </c>
      <c r="P63" s="77">
        <f t="shared" si="18"/>
        <v>0</v>
      </c>
      <c r="Q63" s="77">
        <f t="shared" si="18"/>
        <v>0</v>
      </c>
      <c r="R63" s="77">
        <f t="shared" si="18"/>
        <v>0</v>
      </c>
      <c r="S63" s="78">
        <f t="shared" si="18"/>
        <v>296</v>
      </c>
      <c r="T63" s="187"/>
      <c r="U63" s="187"/>
    </row>
    <row r="64" spans="1:21" s="4" customFormat="1" ht="30.75" customHeight="1">
      <c r="A64" s="57">
        <v>43</v>
      </c>
      <c r="B64" s="58" t="s">
        <v>82</v>
      </c>
      <c r="C64" s="57">
        <v>5210402</v>
      </c>
      <c r="D64" s="57">
        <v>6210402</v>
      </c>
      <c r="E64" s="59" t="s">
        <v>83</v>
      </c>
      <c r="F64" s="60">
        <v>90</v>
      </c>
      <c r="G64" s="60">
        <v>130</v>
      </c>
      <c r="H64" s="56">
        <f>F64+G64</f>
        <v>220</v>
      </c>
      <c r="I64" s="34"/>
      <c r="J64" s="34">
        <v>140</v>
      </c>
      <c r="K64" s="34">
        <v>109</v>
      </c>
      <c r="L64" s="254">
        <v>25</v>
      </c>
      <c r="M64" s="34">
        <v>25</v>
      </c>
      <c r="N64" s="34">
        <v>74</v>
      </c>
      <c r="O64" s="34"/>
      <c r="P64" s="34"/>
      <c r="Q64" s="34"/>
      <c r="R64" s="34"/>
      <c r="S64" s="34">
        <f>I64+J64+K64+M64+N64+O64+Q64+R64</f>
        <v>348</v>
      </c>
      <c r="T64" s="187">
        <f t="shared" si="0"/>
        <v>140</v>
      </c>
      <c r="U64" s="187">
        <f t="shared" si="1"/>
        <v>208</v>
      </c>
    </row>
    <row r="65" spans="1:21" s="4" customFormat="1" ht="30.75" customHeight="1" thickBot="1">
      <c r="A65" s="334" t="s">
        <v>84</v>
      </c>
      <c r="B65" s="335"/>
      <c r="C65" s="336"/>
      <c r="D65" s="28"/>
      <c r="E65" s="29"/>
      <c r="F65" s="30">
        <f t="shared" ref="F65:R65" si="19">SUM(F64)</f>
        <v>90</v>
      </c>
      <c r="G65" s="30">
        <f t="shared" si="19"/>
        <v>130</v>
      </c>
      <c r="H65" s="30">
        <f t="shared" si="19"/>
        <v>220</v>
      </c>
      <c r="I65" s="77">
        <f t="shared" si="19"/>
        <v>0</v>
      </c>
      <c r="J65" s="77">
        <f t="shared" si="19"/>
        <v>140</v>
      </c>
      <c r="K65" s="77">
        <f t="shared" si="19"/>
        <v>109</v>
      </c>
      <c r="L65" s="253">
        <f t="shared" si="19"/>
        <v>25</v>
      </c>
      <c r="M65" s="77">
        <f t="shared" si="19"/>
        <v>25</v>
      </c>
      <c r="N65" s="77">
        <f t="shared" si="19"/>
        <v>74</v>
      </c>
      <c r="O65" s="77">
        <f t="shared" si="19"/>
        <v>0</v>
      </c>
      <c r="P65" s="77">
        <f t="shared" si="19"/>
        <v>0</v>
      </c>
      <c r="Q65" s="77">
        <f t="shared" si="19"/>
        <v>0</v>
      </c>
      <c r="R65" s="77">
        <f t="shared" si="19"/>
        <v>0</v>
      </c>
      <c r="S65" s="77">
        <f>S64</f>
        <v>348</v>
      </c>
      <c r="T65" s="187"/>
      <c r="U65" s="187"/>
    </row>
    <row r="66" spans="1:21" s="4" customFormat="1" ht="30.75" customHeight="1">
      <c r="A66" s="62">
        <v>44</v>
      </c>
      <c r="B66" s="63" t="s">
        <v>85</v>
      </c>
      <c r="C66" s="62">
        <v>5220206</v>
      </c>
      <c r="D66" s="62">
        <v>6220206</v>
      </c>
      <c r="E66" s="65" t="s">
        <v>86</v>
      </c>
      <c r="F66" s="66">
        <v>150</v>
      </c>
      <c r="G66" s="66">
        <v>320</v>
      </c>
      <c r="H66" s="50">
        <f>F66+G66</f>
        <v>470</v>
      </c>
      <c r="I66" s="76">
        <v>24</v>
      </c>
      <c r="J66" s="76">
        <v>93</v>
      </c>
      <c r="K66" s="76">
        <v>83</v>
      </c>
      <c r="L66" s="252">
        <v>56</v>
      </c>
      <c r="M66" s="76">
        <v>55</v>
      </c>
      <c r="N66" s="76">
        <v>92</v>
      </c>
      <c r="O66" s="76"/>
      <c r="P66" s="76"/>
      <c r="Q66" s="76"/>
      <c r="R66" s="76"/>
      <c r="S66" s="76">
        <f>I66+J66+K66+M66+N66+O66+Q66+R66</f>
        <v>347</v>
      </c>
      <c r="T66" s="187">
        <f t="shared" si="0"/>
        <v>117</v>
      </c>
      <c r="U66" s="187">
        <f t="shared" si="1"/>
        <v>230</v>
      </c>
    </row>
    <row r="67" spans="1:21" s="4" customFormat="1" ht="30.75" customHeight="1">
      <c r="A67" s="25">
        <v>45</v>
      </c>
      <c r="B67" s="26" t="s">
        <v>214</v>
      </c>
      <c r="C67" s="25">
        <v>5220211</v>
      </c>
      <c r="D67" s="25">
        <v>6220211</v>
      </c>
      <c r="E67" s="39" t="s">
        <v>86</v>
      </c>
      <c r="F67" s="22">
        <v>50</v>
      </c>
      <c r="G67" s="22">
        <v>50</v>
      </c>
      <c r="H67" s="24">
        <f>F67+G67</f>
        <v>100</v>
      </c>
      <c r="I67" s="72"/>
      <c r="J67" s="72">
        <v>26</v>
      </c>
      <c r="K67" s="72">
        <v>0</v>
      </c>
      <c r="L67" s="162"/>
      <c r="M67" s="72"/>
      <c r="N67" s="72"/>
      <c r="O67" s="72"/>
      <c r="P67" s="72"/>
      <c r="Q67" s="72"/>
      <c r="R67" s="72"/>
      <c r="S67" s="72">
        <f>I67+J67+K67+M67+N67+O67+Q67+R67</f>
        <v>26</v>
      </c>
      <c r="T67" s="187">
        <f t="shared" si="0"/>
        <v>26</v>
      </c>
      <c r="U67" s="187">
        <f t="shared" si="1"/>
        <v>0</v>
      </c>
    </row>
    <row r="68" spans="1:21" s="4" customFormat="1" ht="30.75" customHeight="1">
      <c r="A68" s="25">
        <v>46</v>
      </c>
      <c r="B68" s="26" t="s">
        <v>88</v>
      </c>
      <c r="C68" s="25">
        <v>5220212</v>
      </c>
      <c r="D68" s="25">
        <v>6220212</v>
      </c>
      <c r="E68" s="39" t="s">
        <v>86</v>
      </c>
      <c r="F68" s="22">
        <v>35</v>
      </c>
      <c r="G68" s="22">
        <v>35</v>
      </c>
      <c r="H68" s="24">
        <f>F68+G68</f>
        <v>70</v>
      </c>
      <c r="I68" s="72"/>
      <c r="J68" s="72">
        <v>23</v>
      </c>
      <c r="K68" s="72">
        <v>24</v>
      </c>
      <c r="L68" s="162"/>
      <c r="M68" s="72"/>
      <c r="N68" s="72"/>
      <c r="O68" s="72"/>
      <c r="P68" s="72"/>
      <c r="Q68" s="72"/>
      <c r="R68" s="72"/>
      <c r="S68" s="72">
        <f>I68+J68+K68+M68+N68+O68+Q68+R68</f>
        <v>47</v>
      </c>
      <c r="T68" s="187">
        <f t="shared" si="0"/>
        <v>23</v>
      </c>
      <c r="U68" s="187">
        <f t="shared" si="1"/>
        <v>24</v>
      </c>
    </row>
    <row r="69" spans="1:21" s="4" customFormat="1" ht="30.75" customHeight="1" thickBot="1">
      <c r="A69" s="334" t="s">
        <v>89</v>
      </c>
      <c r="B69" s="335"/>
      <c r="C69" s="336"/>
      <c r="D69" s="28"/>
      <c r="E69" s="29"/>
      <c r="F69" s="30">
        <f t="shared" ref="F69:S69" si="20">SUM(F66:F68)</f>
        <v>235</v>
      </c>
      <c r="G69" s="30">
        <f t="shared" si="20"/>
        <v>405</v>
      </c>
      <c r="H69" s="30">
        <f t="shared" si="20"/>
        <v>640</v>
      </c>
      <c r="I69" s="77">
        <f t="shared" si="20"/>
        <v>24</v>
      </c>
      <c r="J69" s="77">
        <f t="shared" si="20"/>
        <v>142</v>
      </c>
      <c r="K69" s="77">
        <f t="shared" si="20"/>
        <v>107</v>
      </c>
      <c r="L69" s="253">
        <f t="shared" si="20"/>
        <v>56</v>
      </c>
      <c r="M69" s="77">
        <f t="shared" si="20"/>
        <v>55</v>
      </c>
      <c r="N69" s="77">
        <f t="shared" si="20"/>
        <v>92</v>
      </c>
      <c r="O69" s="77">
        <f t="shared" si="20"/>
        <v>0</v>
      </c>
      <c r="P69" s="77">
        <f t="shared" si="20"/>
        <v>0</v>
      </c>
      <c r="Q69" s="77">
        <f t="shared" si="20"/>
        <v>0</v>
      </c>
      <c r="R69" s="77">
        <f t="shared" si="20"/>
        <v>0</v>
      </c>
      <c r="S69" s="78">
        <f t="shared" si="20"/>
        <v>420</v>
      </c>
      <c r="T69" s="187"/>
      <c r="U69" s="187"/>
    </row>
    <row r="70" spans="1:21" s="4" customFormat="1" ht="30.75" customHeight="1">
      <c r="A70" s="62">
        <v>47</v>
      </c>
      <c r="B70" s="63" t="s">
        <v>90</v>
      </c>
      <c r="C70" s="25">
        <v>5540204</v>
      </c>
      <c r="D70" s="62">
        <v>6540204</v>
      </c>
      <c r="E70" s="65" t="s">
        <v>91</v>
      </c>
      <c r="F70" s="66">
        <v>100</v>
      </c>
      <c r="G70" s="66">
        <v>150</v>
      </c>
      <c r="H70" s="40">
        <f>F70+G70</f>
        <v>250</v>
      </c>
      <c r="I70" s="34"/>
      <c r="J70" s="34">
        <v>24</v>
      </c>
      <c r="K70" s="34">
        <v>20</v>
      </c>
      <c r="L70" s="254">
        <v>10</v>
      </c>
      <c r="M70" s="34">
        <v>12</v>
      </c>
      <c r="N70" s="34">
        <v>25</v>
      </c>
      <c r="O70" s="34"/>
      <c r="P70" s="34"/>
      <c r="Q70" s="34"/>
      <c r="R70" s="34"/>
      <c r="S70" s="34">
        <f>I70+J70+K70+M70+N70+O70+Q70+R70</f>
        <v>81</v>
      </c>
      <c r="T70" s="187">
        <f t="shared" si="0"/>
        <v>24</v>
      </c>
      <c r="U70" s="187">
        <f t="shared" si="1"/>
        <v>57</v>
      </c>
    </row>
    <row r="71" spans="1:21" s="4" customFormat="1" ht="30.75" customHeight="1">
      <c r="A71" s="25">
        <v>48</v>
      </c>
      <c r="B71" s="26" t="s">
        <v>92</v>
      </c>
      <c r="C71" s="25">
        <v>5540205</v>
      </c>
      <c r="D71" s="25">
        <v>6540205</v>
      </c>
      <c r="E71" s="39" t="s">
        <v>91</v>
      </c>
      <c r="F71" s="22">
        <v>65</v>
      </c>
      <c r="G71" s="22">
        <v>150</v>
      </c>
      <c r="H71" s="24">
        <f>F71+G71</f>
        <v>215</v>
      </c>
      <c r="I71" s="72"/>
      <c r="J71" s="72"/>
      <c r="K71" s="72">
        <v>0</v>
      </c>
      <c r="L71" s="162"/>
      <c r="M71" s="72"/>
      <c r="N71" s="72"/>
      <c r="O71" s="72"/>
      <c r="P71" s="72"/>
      <c r="Q71" s="72"/>
      <c r="R71" s="72"/>
      <c r="S71" s="34">
        <f>I71+J71+K71+M71+N71+O71+Q71+R71</f>
        <v>0</v>
      </c>
      <c r="T71" s="187">
        <f t="shared" si="0"/>
        <v>0</v>
      </c>
      <c r="U71" s="187">
        <f t="shared" si="1"/>
        <v>0</v>
      </c>
    </row>
    <row r="72" spans="1:21" s="4" customFormat="1" ht="30.75" customHeight="1">
      <c r="A72" s="25">
        <v>49</v>
      </c>
      <c r="B72" s="26" t="s">
        <v>93</v>
      </c>
      <c r="C72" s="25">
        <v>5540207</v>
      </c>
      <c r="D72" s="25">
        <v>6540207</v>
      </c>
      <c r="E72" s="39" t="s">
        <v>91</v>
      </c>
      <c r="F72" s="22">
        <v>45</v>
      </c>
      <c r="G72" s="22">
        <v>80</v>
      </c>
      <c r="H72" s="24">
        <f>F72+G72</f>
        <v>125</v>
      </c>
      <c r="I72" s="72"/>
      <c r="J72" s="72"/>
      <c r="K72" s="72">
        <v>0</v>
      </c>
      <c r="L72" s="162"/>
      <c r="M72" s="72"/>
      <c r="N72" s="72"/>
      <c r="O72" s="72"/>
      <c r="P72" s="72"/>
      <c r="Q72" s="72"/>
      <c r="R72" s="72"/>
      <c r="S72" s="34">
        <f>I72+J72+K72+M72+N72+O72+Q72+R72</f>
        <v>0</v>
      </c>
      <c r="T72" s="187">
        <f t="shared" si="0"/>
        <v>0</v>
      </c>
      <c r="U72" s="187">
        <f>K72+M72+N72+O72+P72+Q72+R72</f>
        <v>0</v>
      </c>
    </row>
    <row r="73" spans="1:21" s="4" customFormat="1" ht="30.75" customHeight="1" thickBot="1">
      <c r="A73" s="334" t="s">
        <v>94</v>
      </c>
      <c r="B73" s="335"/>
      <c r="C73" s="336"/>
      <c r="D73" s="28"/>
      <c r="E73" s="29"/>
      <c r="F73" s="30">
        <f t="shared" ref="F73:S73" si="21">SUM(F70:F72)</f>
        <v>210</v>
      </c>
      <c r="G73" s="30">
        <f t="shared" si="21"/>
        <v>380</v>
      </c>
      <c r="H73" s="30">
        <f t="shared" si="21"/>
        <v>590</v>
      </c>
      <c r="I73" s="77">
        <f t="shared" si="21"/>
        <v>0</v>
      </c>
      <c r="J73" s="77">
        <f t="shared" si="21"/>
        <v>24</v>
      </c>
      <c r="K73" s="77">
        <f t="shared" si="21"/>
        <v>20</v>
      </c>
      <c r="L73" s="253">
        <f t="shared" si="21"/>
        <v>10</v>
      </c>
      <c r="M73" s="77">
        <f t="shared" si="21"/>
        <v>12</v>
      </c>
      <c r="N73" s="77">
        <f t="shared" si="21"/>
        <v>25</v>
      </c>
      <c r="O73" s="77">
        <f t="shared" si="21"/>
        <v>0</v>
      </c>
      <c r="P73" s="77">
        <f t="shared" si="21"/>
        <v>0</v>
      </c>
      <c r="Q73" s="77">
        <f t="shared" si="21"/>
        <v>0</v>
      </c>
      <c r="R73" s="77">
        <f t="shared" si="21"/>
        <v>0</v>
      </c>
      <c r="S73" s="78">
        <f t="shared" si="21"/>
        <v>81</v>
      </c>
      <c r="T73" s="187"/>
      <c r="U73" s="187"/>
    </row>
    <row r="74" spans="1:21" s="6" customFormat="1" ht="30.75" customHeight="1">
      <c r="A74" s="342" t="s">
        <v>95</v>
      </c>
      <c r="B74" s="343"/>
      <c r="C74" s="82"/>
      <c r="D74" s="82"/>
      <c r="E74" s="83"/>
      <c r="F74" s="84">
        <f>F73+F69+F65+F63+F58+F52+F46+F38+F36+F34+F31+F29+F27+F25+F20+F17+F12</f>
        <v>3235</v>
      </c>
      <c r="G74" s="84">
        <f>G73+G69+G65+G63+G58+G52+G46+G38+G36+G34+G31+G29+G27+G25+G20+G17+G12</f>
        <v>5440</v>
      </c>
      <c r="H74" s="84">
        <f>H73+H69+H65+H63+H58+H52+H46+H38+H36+H34+H31+H29+H27+H25+H20+H17+H12</f>
        <v>8675</v>
      </c>
      <c r="I74" s="91">
        <f t="shared" ref="I74:R74" si="22">I12+I17+I20+I25+I27+I29+I31+I34+I36+I38+I46+I52+I58+I63+I65+I69+I73</f>
        <v>56</v>
      </c>
      <c r="J74" s="91">
        <f>J12+J17+J20+J25+J27+J29+J31+J34+J36+J38+J46+J52+J58+J63+J65+J69+J73</f>
        <v>2063</v>
      </c>
      <c r="K74" s="91">
        <f t="shared" si="22"/>
        <v>2107</v>
      </c>
      <c r="L74" s="136">
        <f t="shared" si="22"/>
        <v>480</v>
      </c>
      <c r="M74" s="259">
        <f t="shared" si="22"/>
        <v>470</v>
      </c>
      <c r="N74" s="259">
        <f t="shared" si="22"/>
        <v>966</v>
      </c>
      <c r="O74" s="259">
        <f t="shared" si="22"/>
        <v>135</v>
      </c>
      <c r="P74" s="91">
        <f t="shared" si="22"/>
        <v>0</v>
      </c>
      <c r="Q74" s="259">
        <f t="shared" si="22"/>
        <v>18</v>
      </c>
      <c r="R74" s="259">
        <f t="shared" si="22"/>
        <v>34</v>
      </c>
      <c r="S74" s="91">
        <f>S12+S17+S20+S25+S27+S29+S31+S34+S36+S38+S46+S52+S58+S63+S65+S69+S73</f>
        <v>5842</v>
      </c>
      <c r="T74" s="187">
        <f>SUM(I74:J74)</f>
        <v>2119</v>
      </c>
      <c r="U74" s="187">
        <f>SUM(U8:U73)</f>
        <v>3730</v>
      </c>
    </row>
    <row r="75" spans="1:21" s="195" customFormat="1" ht="39.950000000000003" customHeight="1">
      <c r="B75" s="85"/>
      <c r="E75" s="86"/>
      <c r="F75" s="181" t="s">
        <v>225</v>
      </c>
      <c r="G75" s="181" t="s">
        <v>226</v>
      </c>
      <c r="H75" s="181" t="s">
        <v>116</v>
      </c>
      <c r="I75" s="383" t="s">
        <v>243</v>
      </c>
      <c r="J75" s="384"/>
      <c r="K75" s="383" t="s">
        <v>251</v>
      </c>
      <c r="L75" s="385"/>
      <c r="M75" s="385"/>
      <c r="N75" s="385"/>
      <c r="O75" s="385"/>
      <c r="P75" s="385"/>
      <c r="Q75" s="385"/>
      <c r="R75" s="384"/>
      <c r="S75" s="197"/>
      <c r="T75" s="389">
        <f>T74+U74</f>
        <v>5849</v>
      </c>
      <c r="U75" s="390"/>
    </row>
    <row r="76" spans="1:21" s="191" customFormat="1" ht="28.5" customHeight="1">
      <c r="B76" s="88"/>
      <c r="F76" s="89"/>
      <c r="G76" s="89"/>
      <c r="H76" s="89"/>
      <c r="I76" s="14"/>
      <c r="J76" s="14"/>
      <c r="K76" s="14"/>
      <c r="L76" s="250">
        <f>485-470</f>
        <v>15</v>
      </c>
      <c r="M76" s="14">
        <f>L74-M74</f>
        <v>10</v>
      </c>
      <c r="N76" s="14">
        <v>987</v>
      </c>
      <c r="O76" s="14"/>
      <c r="P76" s="14"/>
      <c r="Q76" s="14"/>
      <c r="R76" s="14"/>
      <c r="S76" s="11"/>
    </row>
    <row r="77" spans="1:21" s="205" customFormat="1" ht="19.5" customHeight="1">
      <c r="A77" s="388" t="s">
        <v>244</v>
      </c>
      <c r="B77" s="388"/>
      <c r="C77" s="388"/>
      <c r="D77" s="388"/>
      <c r="E77" s="388"/>
      <c r="F77" s="388"/>
      <c r="G77" s="388"/>
      <c r="H77" s="388"/>
      <c r="I77" s="388"/>
      <c r="J77" s="388"/>
      <c r="K77" s="388"/>
      <c r="L77" s="388"/>
      <c r="M77" s="388"/>
      <c r="N77" s="388"/>
      <c r="O77" s="388"/>
      <c r="P77" s="388"/>
      <c r="Q77" s="388"/>
      <c r="R77" s="388"/>
      <c r="S77" s="204"/>
    </row>
    <row r="78" spans="1:21" s="205" customFormat="1" ht="19.5" customHeight="1">
      <c r="A78" s="388" t="s">
        <v>245</v>
      </c>
      <c r="B78" s="388"/>
      <c r="C78" s="388"/>
      <c r="D78" s="388"/>
      <c r="E78" s="388"/>
      <c r="F78" s="388"/>
      <c r="G78" s="388"/>
      <c r="H78" s="388"/>
      <c r="I78" s="388"/>
      <c r="J78" s="388"/>
      <c r="K78" s="388"/>
      <c r="L78" s="388"/>
      <c r="M78" s="388"/>
      <c r="N78" s="388"/>
      <c r="O78" s="388"/>
      <c r="P78" s="388"/>
      <c r="Q78" s="388"/>
      <c r="R78" s="388"/>
      <c r="S78" s="204"/>
    </row>
    <row r="79" spans="1:21" s="204" customFormat="1" ht="19.5" customHeight="1">
      <c r="A79" s="388" t="s">
        <v>246</v>
      </c>
      <c r="B79" s="388"/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388"/>
      <c r="N79" s="388"/>
      <c r="O79" s="388"/>
      <c r="P79" s="388"/>
      <c r="Q79" s="388"/>
      <c r="R79" s="388"/>
    </row>
    <row r="80" spans="1:21" s="204" customFormat="1" ht="19.5" customHeight="1">
      <c r="A80" s="391" t="s">
        <v>294</v>
      </c>
      <c r="B80" s="388"/>
      <c r="C80" s="388"/>
      <c r="D80" s="388"/>
      <c r="E80" s="388"/>
      <c r="F80" s="388"/>
      <c r="G80" s="388"/>
      <c r="H80" s="388"/>
      <c r="I80" s="388"/>
      <c r="J80" s="388"/>
      <c r="K80" s="388"/>
      <c r="L80" s="388"/>
      <c r="M80" s="388"/>
      <c r="N80" s="388"/>
      <c r="O80" s="388"/>
      <c r="P80" s="388"/>
      <c r="Q80" s="388"/>
      <c r="R80" s="388"/>
    </row>
    <row r="81" spans="1:18" s="204" customFormat="1" ht="19.5" customHeight="1">
      <c r="A81" s="391" t="s">
        <v>295</v>
      </c>
      <c r="B81" s="388"/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388"/>
      <c r="N81" s="388"/>
      <c r="O81" s="388"/>
      <c r="P81" s="388"/>
      <c r="Q81" s="388"/>
      <c r="R81" s="388"/>
    </row>
    <row r="82" spans="1:18" s="204" customFormat="1" ht="19.5" customHeight="1">
      <c r="A82" s="388" t="s">
        <v>247</v>
      </c>
      <c r="B82" s="388"/>
      <c r="C82" s="388"/>
      <c r="D82" s="388"/>
      <c r="E82" s="388"/>
      <c r="F82" s="388"/>
      <c r="G82" s="388"/>
      <c r="H82" s="388"/>
      <c r="I82" s="388"/>
      <c r="J82" s="388"/>
      <c r="K82" s="388"/>
      <c r="L82" s="388"/>
      <c r="M82" s="388"/>
      <c r="N82" s="388"/>
      <c r="O82" s="388"/>
      <c r="P82" s="388"/>
      <c r="Q82" s="388"/>
      <c r="R82" s="388"/>
    </row>
    <row r="83" spans="1:18" s="204" customFormat="1" ht="19.5" customHeight="1">
      <c r="A83" s="388" t="s">
        <v>248</v>
      </c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8"/>
      <c r="R83" s="388"/>
    </row>
    <row r="84" spans="1:18" s="204" customFormat="1" ht="19.5" customHeight="1">
      <c r="A84" s="388" t="s">
        <v>296</v>
      </c>
      <c r="B84" s="388"/>
      <c r="C84" s="388"/>
      <c r="D84" s="388"/>
      <c r="E84" s="388"/>
      <c r="F84" s="388"/>
      <c r="G84" s="388"/>
      <c r="H84" s="388"/>
      <c r="I84" s="388"/>
      <c r="J84" s="388"/>
      <c r="K84" s="388"/>
      <c r="L84" s="388"/>
      <c r="M84" s="388"/>
      <c r="N84" s="388"/>
      <c r="O84" s="388"/>
      <c r="P84" s="388"/>
      <c r="Q84" s="388"/>
      <c r="R84" s="388"/>
    </row>
    <row r="85" spans="1:18">
      <c r="R85" s="11"/>
    </row>
    <row r="86" spans="1:18" ht="18.75">
      <c r="A86" s="173"/>
      <c r="B86" s="174"/>
      <c r="C86" s="1"/>
      <c r="D86" s="1"/>
      <c r="E86" s="364" t="s">
        <v>253</v>
      </c>
      <c r="F86" s="364"/>
      <c r="G86" s="364"/>
      <c r="H86" s="364"/>
      <c r="I86" s="364"/>
      <c r="J86" s="364"/>
      <c r="K86" s="364"/>
      <c r="L86" s="364"/>
      <c r="M86" s="364"/>
      <c r="N86" s="364"/>
      <c r="O86" s="364"/>
      <c r="P86" s="364"/>
      <c r="Q86" s="364"/>
      <c r="R86" s="364"/>
    </row>
    <row r="87" spans="1:18" ht="18.75">
      <c r="A87" s="361" t="s">
        <v>182</v>
      </c>
      <c r="B87" s="361"/>
      <c r="C87" s="361"/>
      <c r="D87" s="361"/>
      <c r="E87" s="351" t="s">
        <v>183</v>
      </c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  <c r="Q87" s="351"/>
      <c r="R87" s="351"/>
    </row>
    <row r="88" spans="1:18" ht="18.75">
      <c r="A88" s="195"/>
      <c r="B88" s="195"/>
      <c r="C88" s="195"/>
      <c r="D88" s="195"/>
      <c r="E88" s="194"/>
      <c r="F88" s="194"/>
      <c r="G88" s="194"/>
      <c r="H88" s="194"/>
      <c r="I88" s="194"/>
      <c r="J88" s="194"/>
      <c r="K88" s="194"/>
      <c r="L88" s="256"/>
      <c r="M88" s="248"/>
      <c r="N88" s="237"/>
      <c r="O88" s="194"/>
      <c r="P88" s="194"/>
      <c r="Q88" s="194"/>
      <c r="R88" s="194"/>
    </row>
    <row r="89" spans="1:18" ht="18.75">
      <c r="A89" s="195"/>
      <c r="B89" s="195"/>
      <c r="C89" s="195"/>
      <c r="D89" s="195"/>
      <c r="E89" s="194"/>
      <c r="F89" s="194"/>
      <c r="G89" s="194"/>
      <c r="H89" s="194"/>
      <c r="I89" s="194"/>
      <c r="J89" s="194"/>
      <c r="K89" s="194"/>
      <c r="L89" s="256"/>
      <c r="M89" s="248"/>
      <c r="N89" s="237"/>
      <c r="O89" s="194"/>
      <c r="P89" s="194"/>
      <c r="Q89" s="194"/>
      <c r="R89" s="194"/>
    </row>
    <row r="90" spans="1:18" ht="18.75">
      <c r="A90" s="173"/>
      <c r="B90" s="174"/>
      <c r="C90" s="1"/>
      <c r="D90" s="1"/>
      <c r="E90" s="175"/>
      <c r="F90" s="173"/>
      <c r="G90" s="173"/>
      <c r="H90" s="173"/>
      <c r="I90" s="176"/>
      <c r="J90" s="176"/>
      <c r="K90" s="176"/>
      <c r="L90" s="257"/>
      <c r="M90" s="176"/>
      <c r="N90" s="176"/>
      <c r="O90" s="176"/>
      <c r="P90" s="176"/>
      <c r="Q90" s="176"/>
      <c r="R90" s="1"/>
    </row>
    <row r="91" spans="1:18" ht="18.75">
      <c r="A91" s="173"/>
      <c r="B91" s="174"/>
      <c r="C91" s="1"/>
      <c r="D91" s="1"/>
      <c r="E91" s="175"/>
      <c r="F91" s="173"/>
      <c r="G91" s="173"/>
      <c r="H91" s="173"/>
      <c r="I91" s="176"/>
      <c r="J91" s="176"/>
      <c r="K91" s="176"/>
      <c r="L91" s="257"/>
      <c r="M91" s="176"/>
      <c r="N91" s="176"/>
      <c r="O91" s="176"/>
      <c r="P91" s="176"/>
      <c r="Q91" s="176"/>
      <c r="R91" s="1"/>
    </row>
    <row r="92" spans="1:18" ht="18.75">
      <c r="A92" s="173"/>
      <c r="B92" s="174"/>
      <c r="C92" s="1"/>
      <c r="D92" s="1"/>
      <c r="E92" s="175"/>
      <c r="F92" s="173"/>
      <c r="G92" s="173"/>
      <c r="H92" s="173"/>
      <c r="I92" s="176"/>
      <c r="J92" s="176"/>
      <c r="K92" s="176"/>
      <c r="L92" s="257"/>
      <c r="M92" s="176"/>
      <c r="N92" s="176"/>
      <c r="O92" s="176"/>
      <c r="P92" s="176"/>
      <c r="Q92" s="176"/>
      <c r="R92" s="1"/>
    </row>
    <row r="93" spans="1:18" ht="18.75">
      <c r="A93" s="361" t="s">
        <v>185</v>
      </c>
      <c r="B93" s="361"/>
      <c r="C93" s="361"/>
      <c r="D93" s="361"/>
      <c r="E93" s="351" t="s">
        <v>252</v>
      </c>
      <c r="F93" s="351"/>
      <c r="G93" s="351"/>
      <c r="H93" s="351"/>
      <c r="I93" s="351"/>
      <c r="J93" s="351"/>
      <c r="K93" s="351"/>
      <c r="L93" s="351"/>
      <c r="M93" s="351"/>
      <c r="N93" s="351"/>
      <c r="O93" s="351"/>
      <c r="P93" s="351"/>
      <c r="Q93" s="351"/>
      <c r="R93" s="351"/>
    </row>
  </sheetData>
  <mergeCells count="47">
    <mergeCell ref="A5:S5"/>
    <mergeCell ref="A1:C1"/>
    <mergeCell ref="A2:C2"/>
    <mergeCell ref="A3:C3"/>
    <mergeCell ref="E1:S1"/>
    <mergeCell ref="E2:S2"/>
    <mergeCell ref="A27:C27"/>
    <mergeCell ref="A6:A7"/>
    <mergeCell ref="B6:B7"/>
    <mergeCell ref="C6:D6"/>
    <mergeCell ref="E6:E7"/>
    <mergeCell ref="I6:S6"/>
    <mergeCell ref="A12:C12"/>
    <mergeCell ref="A17:C17"/>
    <mergeCell ref="A20:C20"/>
    <mergeCell ref="A25:C25"/>
    <mergeCell ref="F6:G6"/>
    <mergeCell ref="H6:H7"/>
    <mergeCell ref="A73:C73"/>
    <mergeCell ref="A29:C29"/>
    <mergeCell ref="A31:C31"/>
    <mergeCell ref="A34:C34"/>
    <mergeCell ref="A36:C36"/>
    <mergeCell ref="A38:C38"/>
    <mergeCell ref="A46:C46"/>
    <mergeCell ref="A52:C52"/>
    <mergeCell ref="A58:C58"/>
    <mergeCell ref="A63:C63"/>
    <mergeCell ref="A65:C65"/>
    <mergeCell ref="A69:C69"/>
    <mergeCell ref="A84:R84"/>
    <mergeCell ref="A74:B74"/>
    <mergeCell ref="I75:J75"/>
    <mergeCell ref="K75:R75"/>
    <mergeCell ref="T75:U75"/>
    <mergeCell ref="A77:R77"/>
    <mergeCell ref="A78:R78"/>
    <mergeCell ref="A79:R79"/>
    <mergeCell ref="A80:R80"/>
    <mergeCell ref="A82:R82"/>
    <mergeCell ref="A83:R83"/>
    <mergeCell ref="A81:R81"/>
    <mergeCell ref="E86:R86"/>
    <mergeCell ref="A87:D87"/>
    <mergeCell ref="E87:R87"/>
    <mergeCell ref="A93:D93"/>
    <mergeCell ref="E93:R93"/>
  </mergeCells>
  <printOptions horizontalCentered="1"/>
  <pageMargins left="0.1" right="0.1" top="0.3" bottom="0.3" header="0.31496062992126" footer="0.31496062992126"/>
  <pageSetup paperSize="9" scale="75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95"/>
  <sheetViews>
    <sheetView tabSelected="1" topLeftCell="A71" zoomScale="70" zoomScaleNormal="70" workbookViewId="0">
      <selection activeCell="O76" sqref="O76:R76"/>
    </sheetView>
  </sheetViews>
  <sheetFormatPr defaultColWidth="9" defaultRowHeight="15.75"/>
  <cols>
    <col min="1" max="1" width="6.25" style="300" customWidth="1"/>
    <col min="2" max="2" width="43.75" style="10" customWidth="1"/>
    <col min="3" max="3" width="9.625" style="11" customWidth="1"/>
    <col min="4" max="4" width="9.375" style="11" customWidth="1"/>
    <col min="5" max="5" width="47.875" style="12" hidden="1" customWidth="1"/>
    <col min="6" max="6" width="9.625" style="13" customWidth="1"/>
    <col min="7" max="7" width="8.625" style="13" customWidth="1"/>
    <col min="8" max="8" width="13" style="13" customWidth="1"/>
    <col min="9" max="9" width="6.125" style="14" customWidth="1"/>
    <col min="10" max="10" width="4.75" style="320" customWidth="1"/>
    <col min="11" max="11" width="6.5" style="310" customWidth="1"/>
    <col min="12" max="12" width="6" style="14" customWidth="1"/>
    <col min="13" max="13" width="4.875" style="14" customWidth="1"/>
    <col min="14" max="14" width="5.75" style="310" customWidth="1"/>
    <col min="15" max="15" width="6.5" style="14" customWidth="1"/>
    <col min="16" max="18" width="6" style="14" customWidth="1"/>
    <col min="19" max="19" width="8.375" style="11" customWidth="1"/>
    <col min="20" max="21" width="6.5" style="11" customWidth="1"/>
    <col min="22" max="22" width="4.875" style="11" customWidth="1"/>
    <col min="23" max="23" width="3.75" style="11" customWidth="1"/>
    <col min="24" max="24" width="4.125" style="11" customWidth="1"/>
    <col min="25" max="26" width="3.75" style="11" customWidth="1"/>
    <col min="27" max="257" width="9" style="11"/>
    <col min="258" max="258" width="6.25" style="11" customWidth="1"/>
    <col min="259" max="259" width="43.75" style="11" customWidth="1"/>
    <col min="260" max="260" width="9.625" style="11" customWidth="1"/>
    <col min="261" max="261" width="9.375" style="11" customWidth="1"/>
    <col min="262" max="262" width="0" style="11" hidden="1" customWidth="1"/>
    <col min="263" max="263" width="9.625" style="11" customWidth="1"/>
    <col min="264" max="264" width="8.625" style="11" customWidth="1"/>
    <col min="265" max="265" width="13" style="11" customWidth="1"/>
    <col min="266" max="266" width="7.875" style="11" bestFit="1" customWidth="1"/>
    <col min="267" max="267" width="6" style="11" customWidth="1"/>
    <col min="268" max="268" width="11.5" style="11" customWidth="1"/>
    <col min="269" max="270" width="6" style="11" customWidth="1"/>
    <col min="271" max="271" width="6.5" style="11" customWidth="1"/>
    <col min="272" max="274" width="6" style="11" customWidth="1"/>
    <col min="275" max="275" width="7.875" style="11" customWidth="1"/>
    <col min="276" max="277" width="7" style="11" customWidth="1"/>
    <col min="278" max="513" width="9" style="11"/>
    <col min="514" max="514" width="6.25" style="11" customWidth="1"/>
    <col min="515" max="515" width="43.75" style="11" customWidth="1"/>
    <col min="516" max="516" width="9.625" style="11" customWidth="1"/>
    <col min="517" max="517" width="9.375" style="11" customWidth="1"/>
    <col min="518" max="518" width="0" style="11" hidden="1" customWidth="1"/>
    <col min="519" max="519" width="9.625" style="11" customWidth="1"/>
    <col min="520" max="520" width="8.625" style="11" customWidth="1"/>
    <col min="521" max="521" width="13" style="11" customWidth="1"/>
    <col min="522" max="522" width="7.875" style="11" bestFit="1" customWidth="1"/>
    <col min="523" max="523" width="6" style="11" customWidth="1"/>
    <col min="524" max="524" width="11.5" style="11" customWidth="1"/>
    <col min="525" max="526" width="6" style="11" customWidth="1"/>
    <col min="527" max="527" width="6.5" style="11" customWidth="1"/>
    <col min="528" max="530" width="6" style="11" customWidth="1"/>
    <col min="531" max="531" width="7.875" style="11" customWidth="1"/>
    <col min="532" max="533" width="7" style="11" customWidth="1"/>
    <col min="534" max="769" width="9" style="11"/>
    <col min="770" max="770" width="6.25" style="11" customWidth="1"/>
    <col min="771" max="771" width="43.75" style="11" customWidth="1"/>
    <col min="772" max="772" width="9.625" style="11" customWidth="1"/>
    <col min="773" max="773" width="9.375" style="11" customWidth="1"/>
    <col min="774" max="774" width="0" style="11" hidden="1" customWidth="1"/>
    <col min="775" max="775" width="9.625" style="11" customWidth="1"/>
    <col min="776" max="776" width="8.625" style="11" customWidth="1"/>
    <col min="777" max="777" width="13" style="11" customWidth="1"/>
    <col min="778" max="778" width="7.875" style="11" bestFit="1" customWidth="1"/>
    <col min="779" max="779" width="6" style="11" customWidth="1"/>
    <col min="780" max="780" width="11.5" style="11" customWidth="1"/>
    <col min="781" max="782" width="6" style="11" customWidth="1"/>
    <col min="783" max="783" width="6.5" style="11" customWidth="1"/>
    <col min="784" max="786" width="6" style="11" customWidth="1"/>
    <col min="787" max="787" width="7.875" style="11" customWidth="1"/>
    <col min="788" max="789" width="7" style="11" customWidth="1"/>
    <col min="790" max="1025" width="9" style="11"/>
    <col min="1026" max="1026" width="6.25" style="11" customWidth="1"/>
    <col min="1027" max="1027" width="43.75" style="11" customWidth="1"/>
    <col min="1028" max="1028" width="9.625" style="11" customWidth="1"/>
    <col min="1029" max="1029" width="9.375" style="11" customWidth="1"/>
    <col min="1030" max="1030" width="0" style="11" hidden="1" customWidth="1"/>
    <col min="1031" max="1031" width="9.625" style="11" customWidth="1"/>
    <col min="1032" max="1032" width="8.625" style="11" customWidth="1"/>
    <col min="1033" max="1033" width="13" style="11" customWidth="1"/>
    <col min="1034" max="1034" width="7.875" style="11" bestFit="1" customWidth="1"/>
    <col min="1035" max="1035" width="6" style="11" customWidth="1"/>
    <col min="1036" max="1036" width="11.5" style="11" customWidth="1"/>
    <col min="1037" max="1038" width="6" style="11" customWidth="1"/>
    <col min="1039" max="1039" width="6.5" style="11" customWidth="1"/>
    <col min="1040" max="1042" width="6" style="11" customWidth="1"/>
    <col min="1043" max="1043" width="7.875" style="11" customWidth="1"/>
    <col min="1044" max="1045" width="7" style="11" customWidth="1"/>
    <col min="1046" max="1281" width="9" style="11"/>
    <col min="1282" max="1282" width="6.25" style="11" customWidth="1"/>
    <col min="1283" max="1283" width="43.75" style="11" customWidth="1"/>
    <col min="1284" max="1284" width="9.625" style="11" customWidth="1"/>
    <col min="1285" max="1285" width="9.375" style="11" customWidth="1"/>
    <col min="1286" max="1286" width="0" style="11" hidden="1" customWidth="1"/>
    <col min="1287" max="1287" width="9.625" style="11" customWidth="1"/>
    <col min="1288" max="1288" width="8.625" style="11" customWidth="1"/>
    <col min="1289" max="1289" width="13" style="11" customWidth="1"/>
    <col min="1290" max="1290" width="7.875" style="11" bestFit="1" customWidth="1"/>
    <col min="1291" max="1291" width="6" style="11" customWidth="1"/>
    <col min="1292" max="1292" width="11.5" style="11" customWidth="1"/>
    <col min="1293" max="1294" width="6" style="11" customWidth="1"/>
    <col min="1295" max="1295" width="6.5" style="11" customWidth="1"/>
    <col min="1296" max="1298" width="6" style="11" customWidth="1"/>
    <col min="1299" max="1299" width="7.875" style="11" customWidth="1"/>
    <col min="1300" max="1301" width="7" style="11" customWidth="1"/>
    <col min="1302" max="1537" width="9" style="11"/>
    <col min="1538" max="1538" width="6.25" style="11" customWidth="1"/>
    <col min="1539" max="1539" width="43.75" style="11" customWidth="1"/>
    <col min="1540" max="1540" width="9.625" style="11" customWidth="1"/>
    <col min="1541" max="1541" width="9.375" style="11" customWidth="1"/>
    <col min="1542" max="1542" width="0" style="11" hidden="1" customWidth="1"/>
    <col min="1543" max="1543" width="9.625" style="11" customWidth="1"/>
    <col min="1544" max="1544" width="8.625" style="11" customWidth="1"/>
    <col min="1545" max="1545" width="13" style="11" customWidth="1"/>
    <col min="1546" max="1546" width="7.875" style="11" bestFit="1" customWidth="1"/>
    <col min="1547" max="1547" width="6" style="11" customWidth="1"/>
    <col min="1548" max="1548" width="11.5" style="11" customWidth="1"/>
    <col min="1549" max="1550" width="6" style="11" customWidth="1"/>
    <col min="1551" max="1551" width="6.5" style="11" customWidth="1"/>
    <col min="1552" max="1554" width="6" style="11" customWidth="1"/>
    <col min="1555" max="1555" width="7.875" style="11" customWidth="1"/>
    <col min="1556" max="1557" width="7" style="11" customWidth="1"/>
    <col min="1558" max="1793" width="9" style="11"/>
    <col min="1794" max="1794" width="6.25" style="11" customWidth="1"/>
    <col min="1795" max="1795" width="43.75" style="11" customWidth="1"/>
    <col min="1796" max="1796" width="9.625" style="11" customWidth="1"/>
    <col min="1797" max="1797" width="9.375" style="11" customWidth="1"/>
    <col min="1798" max="1798" width="0" style="11" hidden="1" customWidth="1"/>
    <col min="1799" max="1799" width="9.625" style="11" customWidth="1"/>
    <col min="1800" max="1800" width="8.625" style="11" customWidth="1"/>
    <col min="1801" max="1801" width="13" style="11" customWidth="1"/>
    <col min="1802" max="1802" width="7.875" style="11" bestFit="1" customWidth="1"/>
    <col min="1803" max="1803" width="6" style="11" customWidth="1"/>
    <col min="1804" max="1804" width="11.5" style="11" customWidth="1"/>
    <col min="1805" max="1806" width="6" style="11" customWidth="1"/>
    <col min="1807" max="1807" width="6.5" style="11" customWidth="1"/>
    <col min="1808" max="1810" width="6" style="11" customWidth="1"/>
    <col min="1811" max="1811" width="7.875" style="11" customWidth="1"/>
    <col min="1812" max="1813" width="7" style="11" customWidth="1"/>
    <col min="1814" max="2049" width="9" style="11"/>
    <col min="2050" max="2050" width="6.25" style="11" customWidth="1"/>
    <col min="2051" max="2051" width="43.75" style="11" customWidth="1"/>
    <col min="2052" max="2052" width="9.625" style="11" customWidth="1"/>
    <col min="2053" max="2053" width="9.375" style="11" customWidth="1"/>
    <col min="2054" max="2054" width="0" style="11" hidden="1" customWidth="1"/>
    <col min="2055" max="2055" width="9.625" style="11" customWidth="1"/>
    <col min="2056" max="2056" width="8.625" style="11" customWidth="1"/>
    <col min="2057" max="2057" width="13" style="11" customWidth="1"/>
    <col min="2058" max="2058" width="7.875" style="11" bestFit="1" customWidth="1"/>
    <col min="2059" max="2059" width="6" style="11" customWidth="1"/>
    <col min="2060" max="2060" width="11.5" style="11" customWidth="1"/>
    <col min="2061" max="2062" width="6" style="11" customWidth="1"/>
    <col min="2063" max="2063" width="6.5" style="11" customWidth="1"/>
    <col min="2064" max="2066" width="6" style="11" customWidth="1"/>
    <col min="2067" max="2067" width="7.875" style="11" customWidth="1"/>
    <col min="2068" max="2069" width="7" style="11" customWidth="1"/>
    <col min="2070" max="2305" width="9" style="11"/>
    <col min="2306" max="2306" width="6.25" style="11" customWidth="1"/>
    <col min="2307" max="2307" width="43.75" style="11" customWidth="1"/>
    <col min="2308" max="2308" width="9.625" style="11" customWidth="1"/>
    <col min="2309" max="2309" width="9.375" style="11" customWidth="1"/>
    <col min="2310" max="2310" width="0" style="11" hidden="1" customWidth="1"/>
    <col min="2311" max="2311" width="9.625" style="11" customWidth="1"/>
    <col min="2312" max="2312" width="8.625" style="11" customWidth="1"/>
    <col min="2313" max="2313" width="13" style="11" customWidth="1"/>
    <col min="2314" max="2314" width="7.875" style="11" bestFit="1" customWidth="1"/>
    <col min="2315" max="2315" width="6" style="11" customWidth="1"/>
    <col min="2316" max="2316" width="11.5" style="11" customWidth="1"/>
    <col min="2317" max="2318" width="6" style="11" customWidth="1"/>
    <col min="2319" max="2319" width="6.5" style="11" customWidth="1"/>
    <col min="2320" max="2322" width="6" style="11" customWidth="1"/>
    <col min="2323" max="2323" width="7.875" style="11" customWidth="1"/>
    <col min="2324" max="2325" width="7" style="11" customWidth="1"/>
    <col min="2326" max="2561" width="9" style="11"/>
    <col min="2562" max="2562" width="6.25" style="11" customWidth="1"/>
    <col min="2563" max="2563" width="43.75" style="11" customWidth="1"/>
    <col min="2564" max="2564" width="9.625" style="11" customWidth="1"/>
    <col min="2565" max="2565" width="9.375" style="11" customWidth="1"/>
    <col min="2566" max="2566" width="0" style="11" hidden="1" customWidth="1"/>
    <col min="2567" max="2567" width="9.625" style="11" customWidth="1"/>
    <col min="2568" max="2568" width="8.625" style="11" customWidth="1"/>
    <col min="2569" max="2569" width="13" style="11" customWidth="1"/>
    <col min="2570" max="2570" width="7.875" style="11" bestFit="1" customWidth="1"/>
    <col min="2571" max="2571" width="6" style="11" customWidth="1"/>
    <col min="2572" max="2572" width="11.5" style="11" customWidth="1"/>
    <col min="2573" max="2574" width="6" style="11" customWidth="1"/>
    <col min="2575" max="2575" width="6.5" style="11" customWidth="1"/>
    <col min="2576" max="2578" width="6" style="11" customWidth="1"/>
    <col min="2579" max="2579" width="7.875" style="11" customWidth="1"/>
    <col min="2580" max="2581" width="7" style="11" customWidth="1"/>
    <col min="2582" max="2817" width="9" style="11"/>
    <col min="2818" max="2818" width="6.25" style="11" customWidth="1"/>
    <col min="2819" max="2819" width="43.75" style="11" customWidth="1"/>
    <col min="2820" max="2820" width="9.625" style="11" customWidth="1"/>
    <col min="2821" max="2821" width="9.375" style="11" customWidth="1"/>
    <col min="2822" max="2822" width="0" style="11" hidden="1" customWidth="1"/>
    <col min="2823" max="2823" width="9.625" style="11" customWidth="1"/>
    <col min="2824" max="2824" width="8.625" style="11" customWidth="1"/>
    <col min="2825" max="2825" width="13" style="11" customWidth="1"/>
    <col min="2826" max="2826" width="7.875" style="11" bestFit="1" customWidth="1"/>
    <col min="2827" max="2827" width="6" style="11" customWidth="1"/>
    <col min="2828" max="2828" width="11.5" style="11" customWidth="1"/>
    <col min="2829" max="2830" width="6" style="11" customWidth="1"/>
    <col min="2831" max="2831" width="6.5" style="11" customWidth="1"/>
    <col min="2832" max="2834" width="6" style="11" customWidth="1"/>
    <col min="2835" max="2835" width="7.875" style="11" customWidth="1"/>
    <col min="2836" max="2837" width="7" style="11" customWidth="1"/>
    <col min="2838" max="3073" width="9" style="11"/>
    <col min="3074" max="3074" width="6.25" style="11" customWidth="1"/>
    <col min="3075" max="3075" width="43.75" style="11" customWidth="1"/>
    <col min="3076" max="3076" width="9.625" style="11" customWidth="1"/>
    <col min="3077" max="3077" width="9.375" style="11" customWidth="1"/>
    <col min="3078" max="3078" width="0" style="11" hidden="1" customWidth="1"/>
    <col min="3079" max="3079" width="9.625" style="11" customWidth="1"/>
    <col min="3080" max="3080" width="8.625" style="11" customWidth="1"/>
    <col min="3081" max="3081" width="13" style="11" customWidth="1"/>
    <col min="3082" max="3082" width="7.875" style="11" bestFit="1" customWidth="1"/>
    <col min="3083" max="3083" width="6" style="11" customWidth="1"/>
    <col min="3084" max="3084" width="11.5" style="11" customWidth="1"/>
    <col min="3085" max="3086" width="6" style="11" customWidth="1"/>
    <col min="3087" max="3087" width="6.5" style="11" customWidth="1"/>
    <col min="3088" max="3090" width="6" style="11" customWidth="1"/>
    <col min="3091" max="3091" width="7.875" style="11" customWidth="1"/>
    <col min="3092" max="3093" width="7" style="11" customWidth="1"/>
    <col min="3094" max="3329" width="9" style="11"/>
    <col min="3330" max="3330" width="6.25" style="11" customWidth="1"/>
    <col min="3331" max="3331" width="43.75" style="11" customWidth="1"/>
    <col min="3332" max="3332" width="9.625" style="11" customWidth="1"/>
    <col min="3333" max="3333" width="9.375" style="11" customWidth="1"/>
    <col min="3334" max="3334" width="0" style="11" hidden="1" customWidth="1"/>
    <col min="3335" max="3335" width="9.625" style="11" customWidth="1"/>
    <col min="3336" max="3336" width="8.625" style="11" customWidth="1"/>
    <col min="3337" max="3337" width="13" style="11" customWidth="1"/>
    <col min="3338" max="3338" width="7.875" style="11" bestFit="1" customWidth="1"/>
    <col min="3339" max="3339" width="6" style="11" customWidth="1"/>
    <col min="3340" max="3340" width="11.5" style="11" customWidth="1"/>
    <col min="3341" max="3342" width="6" style="11" customWidth="1"/>
    <col min="3343" max="3343" width="6.5" style="11" customWidth="1"/>
    <col min="3344" max="3346" width="6" style="11" customWidth="1"/>
    <col min="3347" max="3347" width="7.875" style="11" customWidth="1"/>
    <col min="3348" max="3349" width="7" style="11" customWidth="1"/>
    <col min="3350" max="3585" width="9" style="11"/>
    <col min="3586" max="3586" width="6.25" style="11" customWidth="1"/>
    <col min="3587" max="3587" width="43.75" style="11" customWidth="1"/>
    <col min="3588" max="3588" width="9.625" style="11" customWidth="1"/>
    <col min="3589" max="3589" width="9.375" style="11" customWidth="1"/>
    <col min="3590" max="3590" width="0" style="11" hidden="1" customWidth="1"/>
    <col min="3591" max="3591" width="9.625" style="11" customWidth="1"/>
    <col min="3592" max="3592" width="8.625" style="11" customWidth="1"/>
    <col min="3593" max="3593" width="13" style="11" customWidth="1"/>
    <col min="3594" max="3594" width="7.875" style="11" bestFit="1" customWidth="1"/>
    <col min="3595" max="3595" width="6" style="11" customWidth="1"/>
    <col min="3596" max="3596" width="11.5" style="11" customWidth="1"/>
    <col min="3597" max="3598" width="6" style="11" customWidth="1"/>
    <col min="3599" max="3599" width="6.5" style="11" customWidth="1"/>
    <col min="3600" max="3602" width="6" style="11" customWidth="1"/>
    <col min="3603" max="3603" width="7.875" style="11" customWidth="1"/>
    <col min="3604" max="3605" width="7" style="11" customWidth="1"/>
    <col min="3606" max="3841" width="9" style="11"/>
    <col min="3842" max="3842" width="6.25" style="11" customWidth="1"/>
    <col min="3843" max="3843" width="43.75" style="11" customWidth="1"/>
    <col min="3844" max="3844" width="9.625" style="11" customWidth="1"/>
    <col min="3845" max="3845" width="9.375" style="11" customWidth="1"/>
    <col min="3846" max="3846" width="0" style="11" hidden="1" customWidth="1"/>
    <col min="3847" max="3847" width="9.625" style="11" customWidth="1"/>
    <col min="3848" max="3848" width="8.625" style="11" customWidth="1"/>
    <col min="3849" max="3849" width="13" style="11" customWidth="1"/>
    <col min="3850" max="3850" width="7.875" style="11" bestFit="1" customWidth="1"/>
    <col min="3851" max="3851" width="6" style="11" customWidth="1"/>
    <col min="3852" max="3852" width="11.5" style="11" customWidth="1"/>
    <col min="3853" max="3854" width="6" style="11" customWidth="1"/>
    <col min="3855" max="3855" width="6.5" style="11" customWidth="1"/>
    <col min="3856" max="3858" width="6" style="11" customWidth="1"/>
    <col min="3859" max="3859" width="7.875" style="11" customWidth="1"/>
    <col min="3860" max="3861" width="7" style="11" customWidth="1"/>
    <col min="3862" max="4097" width="9" style="11"/>
    <col min="4098" max="4098" width="6.25" style="11" customWidth="1"/>
    <col min="4099" max="4099" width="43.75" style="11" customWidth="1"/>
    <col min="4100" max="4100" width="9.625" style="11" customWidth="1"/>
    <col min="4101" max="4101" width="9.375" style="11" customWidth="1"/>
    <col min="4102" max="4102" width="0" style="11" hidden="1" customWidth="1"/>
    <col min="4103" max="4103" width="9.625" style="11" customWidth="1"/>
    <col min="4104" max="4104" width="8.625" style="11" customWidth="1"/>
    <col min="4105" max="4105" width="13" style="11" customWidth="1"/>
    <col min="4106" max="4106" width="7.875" style="11" bestFit="1" customWidth="1"/>
    <col min="4107" max="4107" width="6" style="11" customWidth="1"/>
    <col min="4108" max="4108" width="11.5" style="11" customWidth="1"/>
    <col min="4109" max="4110" width="6" style="11" customWidth="1"/>
    <col min="4111" max="4111" width="6.5" style="11" customWidth="1"/>
    <col min="4112" max="4114" width="6" style="11" customWidth="1"/>
    <col min="4115" max="4115" width="7.875" style="11" customWidth="1"/>
    <col min="4116" max="4117" width="7" style="11" customWidth="1"/>
    <col min="4118" max="4353" width="9" style="11"/>
    <col min="4354" max="4354" width="6.25" style="11" customWidth="1"/>
    <col min="4355" max="4355" width="43.75" style="11" customWidth="1"/>
    <col min="4356" max="4356" width="9.625" style="11" customWidth="1"/>
    <col min="4357" max="4357" width="9.375" style="11" customWidth="1"/>
    <col min="4358" max="4358" width="0" style="11" hidden="1" customWidth="1"/>
    <col min="4359" max="4359" width="9.625" style="11" customWidth="1"/>
    <col min="4360" max="4360" width="8.625" style="11" customWidth="1"/>
    <col min="4361" max="4361" width="13" style="11" customWidth="1"/>
    <col min="4362" max="4362" width="7.875" style="11" bestFit="1" customWidth="1"/>
    <col min="4363" max="4363" width="6" style="11" customWidth="1"/>
    <col min="4364" max="4364" width="11.5" style="11" customWidth="1"/>
    <col min="4365" max="4366" width="6" style="11" customWidth="1"/>
    <col min="4367" max="4367" width="6.5" style="11" customWidth="1"/>
    <col min="4368" max="4370" width="6" style="11" customWidth="1"/>
    <col min="4371" max="4371" width="7.875" style="11" customWidth="1"/>
    <col min="4372" max="4373" width="7" style="11" customWidth="1"/>
    <col min="4374" max="4609" width="9" style="11"/>
    <col min="4610" max="4610" width="6.25" style="11" customWidth="1"/>
    <col min="4611" max="4611" width="43.75" style="11" customWidth="1"/>
    <col min="4612" max="4612" width="9.625" style="11" customWidth="1"/>
    <col min="4613" max="4613" width="9.375" style="11" customWidth="1"/>
    <col min="4614" max="4614" width="0" style="11" hidden="1" customWidth="1"/>
    <col min="4615" max="4615" width="9.625" style="11" customWidth="1"/>
    <col min="4616" max="4616" width="8.625" style="11" customWidth="1"/>
    <col min="4617" max="4617" width="13" style="11" customWidth="1"/>
    <col min="4618" max="4618" width="7.875" style="11" bestFit="1" customWidth="1"/>
    <col min="4619" max="4619" width="6" style="11" customWidth="1"/>
    <col min="4620" max="4620" width="11.5" style="11" customWidth="1"/>
    <col min="4621" max="4622" width="6" style="11" customWidth="1"/>
    <col min="4623" max="4623" width="6.5" style="11" customWidth="1"/>
    <col min="4624" max="4626" width="6" style="11" customWidth="1"/>
    <col min="4627" max="4627" width="7.875" style="11" customWidth="1"/>
    <col min="4628" max="4629" width="7" style="11" customWidth="1"/>
    <col min="4630" max="4865" width="9" style="11"/>
    <col min="4866" max="4866" width="6.25" style="11" customWidth="1"/>
    <col min="4867" max="4867" width="43.75" style="11" customWidth="1"/>
    <col min="4868" max="4868" width="9.625" style="11" customWidth="1"/>
    <col min="4869" max="4869" width="9.375" style="11" customWidth="1"/>
    <col min="4870" max="4870" width="0" style="11" hidden="1" customWidth="1"/>
    <col min="4871" max="4871" width="9.625" style="11" customWidth="1"/>
    <col min="4872" max="4872" width="8.625" style="11" customWidth="1"/>
    <col min="4873" max="4873" width="13" style="11" customWidth="1"/>
    <col min="4874" max="4874" width="7.875" style="11" bestFit="1" customWidth="1"/>
    <col min="4875" max="4875" width="6" style="11" customWidth="1"/>
    <col min="4876" max="4876" width="11.5" style="11" customWidth="1"/>
    <col min="4877" max="4878" width="6" style="11" customWidth="1"/>
    <col min="4879" max="4879" width="6.5" style="11" customWidth="1"/>
    <col min="4880" max="4882" width="6" style="11" customWidth="1"/>
    <col min="4883" max="4883" width="7.875" style="11" customWidth="1"/>
    <col min="4884" max="4885" width="7" style="11" customWidth="1"/>
    <col min="4886" max="5121" width="9" style="11"/>
    <col min="5122" max="5122" width="6.25" style="11" customWidth="1"/>
    <col min="5123" max="5123" width="43.75" style="11" customWidth="1"/>
    <col min="5124" max="5124" width="9.625" style="11" customWidth="1"/>
    <col min="5125" max="5125" width="9.375" style="11" customWidth="1"/>
    <col min="5126" max="5126" width="0" style="11" hidden="1" customWidth="1"/>
    <col min="5127" max="5127" width="9.625" style="11" customWidth="1"/>
    <col min="5128" max="5128" width="8.625" style="11" customWidth="1"/>
    <col min="5129" max="5129" width="13" style="11" customWidth="1"/>
    <col min="5130" max="5130" width="7.875" style="11" bestFit="1" customWidth="1"/>
    <col min="5131" max="5131" width="6" style="11" customWidth="1"/>
    <col min="5132" max="5132" width="11.5" style="11" customWidth="1"/>
    <col min="5133" max="5134" width="6" style="11" customWidth="1"/>
    <col min="5135" max="5135" width="6.5" style="11" customWidth="1"/>
    <col min="5136" max="5138" width="6" style="11" customWidth="1"/>
    <col min="5139" max="5139" width="7.875" style="11" customWidth="1"/>
    <col min="5140" max="5141" width="7" style="11" customWidth="1"/>
    <col min="5142" max="5377" width="9" style="11"/>
    <col min="5378" max="5378" width="6.25" style="11" customWidth="1"/>
    <col min="5379" max="5379" width="43.75" style="11" customWidth="1"/>
    <col min="5380" max="5380" width="9.625" style="11" customWidth="1"/>
    <col min="5381" max="5381" width="9.375" style="11" customWidth="1"/>
    <col min="5382" max="5382" width="0" style="11" hidden="1" customWidth="1"/>
    <col min="5383" max="5383" width="9.625" style="11" customWidth="1"/>
    <col min="5384" max="5384" width="8.625" style="11" customWidth="1"/>
    <col min="5385" max="5385" width="13" style="11" customWidth="1"/>
    <col min="5386" max="5386" width="7.875" style="11" bestFit="1" customWidth="1"/>
    <col min="5387" max="5387" width="6" style="11" customWidth="1"/>
    <col min="5388" max="5388" width="11.5" style="11" customWidth="1"/>
    <col min="5389" max="5390" width="6" style="11" customWidth="1"/>
    <col min="5391" max="5391" width="6.5" style="11" customWidth="1"/>
    <col min="5392" max="5394" width="6" style="11" customWidth="1"/>
    <col min="5395" max="5395" width="7.875" style="11" customWidth="1"/>
    <col min="5396" max="5397" width="7" style="11" customWidth="1"/>
    <col min="5398" max="5633" width="9" style="11"/>
    <col min="5634" max="5634" width="6.25" style="11" customWidth="1"/>
    <col min="5635" max="5635" width="43.75" style="11" customWidth="1"/>
    <col min="5636" max="5636" width="9.625" style="11" customWidth="1"/>
    <col min="5637" max="5637" width="9.375" style="11" customWidth="1"/>
    <col min="5638" max="5638" width="0" style="11" hidden="1" customWidth="1"/>
    <col min="5639" max="5639" width="9.625" style="11" customWidth="1"/>
    <col min="5640" max="5640" width="8.625" style="11" customWidth="1"/>
    <col min="5641" max="5641" width="13" style="11" customWidth="1"/>
    <col min="5642" max="5642" width="7.875" style="11" bestFit="1" customWidth="1"/>
    <col min="5643" max="5643" width="6" style="11" customWidth="1"/>
    <col min="5644" max="5644" width="11.5" style="11" customWidth="1"/>
    <col min="5645" max="5646" width="6" style="11" customWidth="1"/>
    <col min="5647" max="5647" width="6.5" style="11" customWidth="1"/>
    <col min="5648" max="5650" width="6" style="11" customWidth="1"/>
    <col min="5651" max="5651" width="7.875" style="11" customWidth="1"/>
    <col min="5652" max="5653" width="7" style="11" customWidth="1"/>
    <col min="5654" max="5889" width="9" style="11"/>
    <col min="5890" max="5890" width="6.25" style="11" customWidth="1"/>
    <col min="5891" max="5891" width="43.75" style="11" customWidth="1"/>
    <col min="5892" max="5892" width="9.625" style="11" customWidth="1"/>
    <col min="5893" max="5893" width="9.375" style="11" customWidth="1"/>
    <col min="5894" max="5894" width="0" style="11" hidden="1" customWidth="1"/>
    <col min="5895" max="5895" width="9.625" style="11" customWidth="1"/>
    <col min="5896" max="5896" width="8.625" style="11" customWidth="1"/>
    <col min="5897" max="5897" width="13" style="11" customWidth="1"/>
    <col min="5898" max="5898" width="7.875" style="11" bestFit="1" customWidth="1"/>
    <col min="5899" max="5899" width="6" style="11" customWidth="1"/>
    <col min="5900" max="5900" width="11.5" style="11" customWidth="1"/>
    <col min="5901" max="5902" width="6" style="11" customWidth="1"/>
    <col min="5903" max="5903" width="6.5" style="11" customWidth="1"/>
    <col min="5904" max="5906" width="6" style="11" customWidth="1"/>
    <col min="5907" max="5907" width="7.875" style="11" customWidth="1"/>
    <col min="5908" max="5909" width="7" style="11" customWidth="1"/>
    <col min="5910" max="6145" width="9" style="11"/>
    <col min="6146" max="6146" width="6.25" style="11" customWidth="1"/>
    <col min="6147" max="6147" width="43.75" style="11" customWidth="1"/>
    <col min="6148" max="6148" width="9.625" style="11" customWidth="1"/>
    <col min="6149" max="6149" width="9.375" style="11" customWidth="1"/>
    <col min="6150" max="6150" width="0" style="11" hidden="1" customWidth="1"/>
    <col min="6151" max="6151" width="9.625" style="11" customWidth="1"/>
    <col min="6152" max="6152" width="8.625" style="11" customWidth="1"/>
    <col min="6153" max="6153" width="13" style="11" customWidth="1"/>
    <col min="6154" max="6154" width="7.875" style="11" bestFit="1" customWidth="1"/>
    <col min="6155" max="6155" width="6" style="11" customWidth="1"/>
    <col min="6156" max="6156" width="11.5" style="11" customWidth="1"/>
    <col min="6157" max="6158" width="6" style="11" customWidth="1"/>
    <col min="6159" max="6159" width="6.5" style="11" customWidth="1"/>
    <col min="6160" max="6162" width="6" style="11" customWidth="1"/>
    <col min="6163" max="6163" width="7.875" style="11" customWidth="1"/>
    <col min="6164" max="6165" width="7" style="11" customWidth="1"/>
    <col min="6166" max="6401" width="9" style="11"/>
    <col min="6402" max="6402" width="6.25" style="11" customWidth="1"/>
    <col min="6403" max="6403" width="43.75" style="11" customWidth="1"/>
    <col min="6404" max="6404" width="9.625" style="11" customWidth="1"/>
    <col min="6405" max="6405" width="9.375" style="11" customWidth="1"/>
    <col min="6406" max="6406" width="0" style="11" hidden="1" customWidth="1"/>
    <col min="6407" max="6407" width="9.625" style="11" customWidth="1"/>
    <col min="6408" max="6408" width="8.625" style="11" customWidth="1"/>
    <col min="6409" max="6409" width="13" style="11" customWidth="1"/>
    <col min="6410" max="6410" width="7.875" style="11" bestFit="1" customWidth="1"/>
    <col min="6411" max="6411" width="6" style="11" customWidth="1"/>
    <col min="6412" max="6412" width="11.5" style="11" customWidth="1"/>
    <col min="6413" max="6414" width="6" style="11" customWidth="1"/>
    <col min="6415" max="6415" width="6.5" style="11" customWidth="1"/>
    <col min="6416" max="6418" width="6" style="11" customWidth="1"/>
    <col min="6419" max="6419" width="7.875" style="11" customWidth="1"/>
    <col min="6420" max="6421" width="7" style="11" customWidth="1"/>
    <col min="6422" max="6657" width="9" style="11"/>
    <col min="6658" max="6658" width="6.25" style="11" customWidth="1"/>
    <col min="6659" max="6659" width="43.75" style="11" customWidth="1"/>
    <col min="6660" max="6660" width="9.625" style="11" customWidth="1"/>
    <col min="6661" max="6661" width="9.375" style="11" customWidth="1"/>
    <col min="6662" max="6662" width="0" style="11" hidden="1" customWidth="1"/>
    <col min="6663" max="6663" width="9.625" style="11" customWidth="1"/>
    <col min="6664" max="6664" width="8.625" style="11" customWidth="1"/>
    <col min="6665" max="6665" width="13" style="11" customWidth="1"/>
    <col min="6666" max="6666" width="7.875" style="11" bestFit="1" customWidth="1"/>
    <col min="6667" max="6667" width="6" style="11" customWidth="1"/>
    <col min="6668" max="6668" width="11.5" style="11" customWidth="1"/>
    <col min="6669" max="6670" width="6" style="11" customWidth="1"/>
    <col min="6671" max="6671" width="6.5" style="11" customWidth="1"/>
    <col min="6672" max="6674" width="6" style="11" customWidth="1"/>
    <col min="6675" max="6675" width="7.875" style="11" customWidth="1"/>
    <col min="6676" max="6677" width="7" style="11" customWidth="1"/>
    <col min="6678" max="6913" width="9" style="11"/>
    <col min="6914" max="6914" width="6.25" style="11" customWidth="1"/>
    <col min="6915" max="6915" width="43.75" style="11" customWidth="1"/>
    <col min="6916" max="6916" width="9.625" style="11" customWidth="1"/>
    <col min="6917" max="6917" width="9.375" style="11" customWidth="1"/>
    <col min="6918" max="6918" width="0" style="11" hidden="1" customWidth="1"/>
    <col min="6919" max="6919" width="9.625" style="11" customWidth="1"/>
    <col min="6920" max="6920" width="8.625" style="11" customWidth="1"/>
    <col min="6921" max="6921" width="13" style="11" customWidth="1"/>
    <col min="6922" max="6922" width="7.875" style="11" bestFit="1" customWidth="1"/>
    <col min="6923" max="6923" width="6" style="11" customWidth="1"/>
    <col min="6924" max="6924" width="11.5" style="11" customWidth="1"/>
    <col min="6925" max="6926" width="6" style="11" customWidth="1"/>
    <col min="6927" max="6927" width="6.5" style="11" customWidth="1"/>
    <col min="6928" max="6930" width="6" style="11" customWidth="1"/>
    <col min="6931" max="6931" width="7.875" style="11" customWidth="1"/>
    <col min="6932" max="6933" width="7" style="11" customWidth="1"/>
    <col min="6934" max="7169" width="9" style="11"/>
    <col min="7170" max="7170" width="6.25" style="11" customWidth="1"/>
    <col min="7171" max="7171" width="43.75" style="11" customWidth="1"/>
    <col min="7172" max="7172" width="9.625" style="11" customWidth="1"/>
    <col min="7173" max="7173" width="9.375" style="11" customWidth="1"/>
    <col min="7174" max="7174" width="0" style="11" hidden="1" customWidth="1"/>
    <col min="7175" max="7175" width="9.625" style="11" customWidth="1"/>
    <col min="7176" max="7176" width="8.625" style="11" customWidth="1"/>
    <col min="7177" max="7177" width="13" style="11" customWidth="1"/>
    <col min="7178" max="7178" width="7.875" style="11" bestFit="1" customWidth="1"/>
    <col min="7179" max="7179" width="6" style="11" customWidth="1"/>
    <col min="7180" max="7180" width="11.5" style="11" customWidth="1"/>
    <col min="7181" max="7182" width="6" style="11" customWidth="1"/>
    <col min="7183" max="7183" width="6.5" style="11" customWidth="1"/>
    <col min="7184" max="7186" width="6" style="11" customWidth="1"/>
    <col min="7187" max="7187" width="7.875" style="11" customWidth="1"/>
    <col min="7188" max="7189" width="7" style="11" customWidth="1"/>
    <col min="7190" max="7425" width="9" style="11"/>
    <col min="7426" max="7426" width="6.25" style="11" customWidth="1"/>
    <col min="7427" max="7427" width="43.75" style="11" customWidth="1"/>
    <col min="7428" max="7428" width="9.625" style="11" customWidth="1"/>
    <col min="7429" max="7429" width="9.375" style="11" customWidth="1"/>
    <col min="7430" max="7430" width="0" style="11" hidden="1" customWidth="1"/>
    <col min="7431" max="7431" width="9.625" style="11" customWidth="1"/>
    <col min="7432" max="7432" width="8.625" style="11" customWidth="1"/>
    <col min="7433" max="7433" width="13" style="11" customWidth="1"/>
    <col min="7434" max="7434" width="7.875" style="11" bestFit="1" customWidth="1"/>
    <col min="7435" max="7435" width="6" style="11" customWidth="1"/>
    <col min="7436" max="7436" width="11.5" style="11" customWidth="1"/>
    <col min="7437" max="7438" width="6" style="11" customWidth="1"/>
    <col min="7439" max="7439" width="6.5" style="11" customWidth="1"/>
    <col min="7440" max="7442" width="6" style="11" customWidth="1"/>
    <col min="7443" max="7443" width="7.875" style="11" customWidth="1"/>
    <col min="7444" max="7445" width="7" style="11" customWidth="1"/>
    <col min="7446" max="7681" width="9" style="11"/>
    <col min="7682" max="7682" width="6.25" style="11" customWidth="1"/>
    <col min="7683" max="7683" width="43.75" style="11" customWidth="1"/>
    <col min="7684" max="7684" width="9.625" style="11" customWidth="1"/>
    <col min="7685" max="7685" width="9.375" style="11" customWidth="1"/>
    <col min="7686" max="7686" width="0" style="11" hidden="1" customWidth="1"/>
    <col min="7687" max="7687" width="9.625" style="11" customWidth="1"/>
    <col min="7688" max="7688" width="8.625" style="11" customWidth="1"/>
    <col min="7689" max="7689" width="13" style="11" customWidth="1"/>
    <col min="7690" max="7690" width="7.875" style="11" bestFit="1" customWidth="1"/>
    <col min="7691" max="7691" width="6" style="11" customWidth="1"/>
    <col min="7692" max="7692" width="11.5" style="11" customWidth="1"/>
    <col min="7693" max="7694" width="6" style="11" customWidth="1"/>
    <col min="7695" max="7695" width="6.5" style="11" customWidth="1"/>
    <col min="7696" max="7698" width="6" style="11" customWidth="1"/>
    <col min="7699" max="7699" width="7.875" style="11" customWidth="1"/>
    <col min="7700" max="7701" width="7" style="11" customWidth="1"/>
    <col min="7702" max="7937" width="9" style="11"/>
    <col min="7938" max="7938" width="6.25" style="11" customWidth="1"/>
    <col min="7939" max="7939" width="43.75" style="11" customWidth="1"/>
    <col min="7940" max="7940" width="9.625" style="11" customWidth="1"/>
    <col min="7941" max="7941" width="9.375" style="11" customWidth="1"/>
    <col min="7942" max="7942" width="0" style="11" hidden="1" customWidth="1"/>
    <col min="7943" max="7943" width="9.625" style="11" customWidth="1"/>
    <col min="7944" max="7944" width="8.625" style="11" customWidth="1"/>
    <col min="7945" max="7945" width="13" style="11" customWidth="1"/>
    <col min="7946" max="7946" width="7.875" style="11" bestFit="1" customWidth="1"/>
    <col min="7947" max="7947" width="6" style="11" customWidth="1"/>
    <col min="7948" max="7948" width="11.5" style="11" customWidth="1"/>
    <col min="7949" max="7950" width="6" style="11" customWidth="1"/>
    <col min="7951" max="7951" width="6.5" style="11" customWidth="1"/>
    <col min="7952" max="7954" width="6" style="11" customWidth="1"/>
    <col min="7955" max="7955" width="7.875" style="11" customWidth="1"/>
    <col min="7956" max="7957" width="7" style="11" customWidth="1"/>
    <col min="7958" max="8193" width="9" style="11"/>
    <col min="8194" max="8194" width="6.25" style="11" customWidth="1"/>
    <col min="8195" max="8195" width="43.75" style="11" customWidth="1"/>
    <col min="8196" max="8196" width="9.625" style="11" customWidth="1"/>
    <col min="8197" max="8197" width="9.375" style="11" customWidth="1"/>
    <col min="8198" max="8198" width="0" style="11" hidden="1" customWidth="1"/>
    <col min="8199" max="8199" width="9.625" style="11" customWidth="1"/>
    <col min="8200" max="8200" width="8.625" style="11" customWidth="1"/>
    <col min="8201" max="8201" width="13" style="11" customWidth="1"/>
    <col min="8202" max="8202" width="7.875" style="11" bestFit="1" customWidth="1"/>
    <col min="8203" max="8203" width="6" style="11" customWidth="1"/>
    <col min="8204" max="8204" width="11.5" style="11" customWidth="1"/>
    <col min="8205" max="8206" width="6" style="11" customWidth="1"/>
    <col min="8207" max="8207" width="6.5" style="11" customWidth="1"/>
    <col min="8208" max="8210" width="6" style="11" customWidth="1"/>
    <col min="8211" max="8211" width="7.875" style="11" customWidth="1"/>
    <col min="8212" max="8213" width="7" style="11" customWidth="1"/>
    <col min="8214" max="8449" width="9" style="11"/>
    <col min="8450" max="8450" width="6.25" style="11" customWidth="1"/>
    <col min="8451" max="8451" width="43.75" style="11" customWidth="1"/>
    <col min="8452" max="8452" width="9.625" style="11" customWidth="1"/>
    <col min="8453" max="8453" width="9.375" style="11" customWidth="1"/>
    <col min="8454" max="8454" width="0" style="11" hidden="1" customWidth="1"/>
    <col min="8455" max="8455" width="9.625" style="11" customWidth="1"/>
    <col min="8456" max="8456" width="8.625" style="11" customWidth="1"/>
    <col min="8457" max="8457" width="13" style="11" customWidth="1"/>
    <col min="8458" max="8458" width="7.875" style="11" bestFit="1" customWidth="1"/>
    <col min="8459" max="8459" width="6" style="11" customWidth="1"/>
    <col min="8460" max="8460" width="11.5" style="11" customWidth="1"/>
    <col min="8461" max="8462" width="6" style="11" customWidth="1"/>
    <col min="8463" max="8463" width="6.5" style="11" customWidth="1"/>
    <col min="8464" max="8466" width="6" style="11" customWidth="1"/>
    <col min="8467" max="8467" width="7.875" style="11" customWidth="1"/>
    <col min="8468" max="8469" width="7" style="11" customWidth="1"/>
    <col min="8470" max="8705" width="9" style="11"/>
    <col min="8706" max="8706" width="6.25" style="11" customWidth="1"/>
    <col min="8707" max="8707" width="43.75" style="11" customWidth="1"/>
    <col min="8708" max="8708" width="9.625" style="11" customWidth="1"/>
    <col min="8709" max="8709" width="9.375" style="11" customWidth="1"/>
    <col min="8710" max="8710" width="0" style="11" hidden="1" customWidth="1"/>
    <col min="8711" max="8711" width="9.625" style="11" customWidth="1"/>
    <col min="8712" max="8712" width="8.625" style="11" customWidth="1"/>
    <col min="8713" max="8713" width="13" style="11" customWidth="1"/>
    <col min="8714" max="8714" width="7.875" style="11" bestFit="1" customWidth="1"/>
    <col min="8715" max="8715" width="6" style="11" customWidth="1"/>
    <col min="8716" max="8716" width="11.5" style="11" customWidth="1"/>
    <col min="8717" max="8718" width="6" style="11" customWidth="1"/>
    <col min="8719" max="8719" width="6.5" style="11" customWidth="1"/>
    <col min="8720" max="8722" width="6" style="11" customWidth="1"/>
    <col min="8723" max="8723" width="7.875" style="11" customWidth="1"/>
    <col min="8724" max="8725" width="7" style="11" customWidth="1"/>
    <col min="8726" max="8961" width="9" style="11"/>
    <col min="8962" max="8962" width="6.25" style="11" customWidth="1"/>
    <col min="8963" max="8963" width="43.75" style="11" customWidth="1"/>
    <col min="8964" max="8964" width="9.625" style="11" customWidth="1"/>
    <col min="8965" max="8965" width="9.375" style="11" customWidth="1"/>
    <col min="8966" max="8966" width="0" style="11" hidden="1" customWidth="1"/>
    <col min="8967" max="8967" width="9.625" style="11" customWidth="1"/>
    <col min="8968" max="8968" width="8.625" style="11" customWidth="1"/>
    <col min="8969" max="8969" width="13" style="11" customWidth="1"/>
    <col min="8970" max="8970" width="7.875" style="11" bestFit="1" customWidth="1"/>
    <col min="8971" max="8971" width="6" style="11" customWidth="1"/>
    <col min="8972" max="8972" width="11.5" style="11" customWidth="1"/>
    <col min="8973" max="8974" width="6" style="11" customWidth="1"/>
    <col min="8975" max="8975" width="6.5" style="11" customWidth="1"/>
    <col min="8976" max="8978" width="6" style="11" customWidth="1"/>
    <col min="8979" max="8979" width="7.875" style="11" customWidth="1"/>
    <col min="8980" max="8981" width="7" style="11" customWidth="1"/>
    <col min="8982" max="9217" width="9" style="11"/>
    <col min="9218" max="9218" width="6.25" style="11" customWidth="1"/>
    <col min="9219" max="9219" width="43.75" style="11" customWidth="1"/>
    <col min="9220" max="9220" width="9.625" style="11" customWidth="1"/>
    <col min="9221" max="9221" width="9.375" style="11" customWidth="1"/>
    <col min="9222" max="9222" width="0" style="11" hidden="1" customWidth="1"/>
    <col min="9223" max="9223" width="9.625" style="11" customWidth="1"/>
    <col min="9224" max="9224" width="8.625" style="11" customWidth="1"/>
    <col min="9225" max="9225" width="13" style="11" customWidth="1"/>
    <col min="9226" max="9226" width="7.875" style="11" bestFit="1" customWidth="1"/>
    <col min="9227" max="9227" width="6" style="11" customWidth="1"/>
    <col min="9228" max="9228" width="11.5" style="11" customWidth="1"/>
    <col min="9229" max="9230" width="6" style="11" customWidth="1"/>
    <col min="9231" max="9231" width="6.5" style="11" customWidth="1"/>
    <col min="9232" max="9234" width="6" style="11" customWidth="1"/>
    <col min="9235" max="9235" width="7.875" style="11" customWidth="1"/>
    <col min="9236" max="9237" width="7" style="11" customWidth="1"/>
    <col min="9238" max="9473" width="9" style="11"/>
    <col min="9474" max="9474" width="6.25" style="11" customWidth="1"/>
    <col min="9475" max="9475" width="43.75" style="11" customWidth="1"/>
    <col min="9476" max="9476" width="9.625" style="11" customWidth="1"/>
    <col min="9477" max="9477" width="9.375" style="11" customWidth="1"/>
    <col min="9478" max="9478" width="0" style="11" hidden="1" customWidth="1"/>
    <col min="9479" max="9479" width="9.625" style="11" customWidth="1"/>
    <col min="9480" max="9480" width="8.625" style="11" customWidth="1"/>
    <col min="9481" max="9481" width="13" style="11" customWidth="1"/>
    <col min="9482" max="9482" width="7.875" style="11" bestFit="1" customWidth="1"/>
    <col min="9483" max="9483" width="6" style="11" customWidth="1"/>
    <col min="9484" max="9484" width="11.5" style="11" customWidth="1"/>
    <col min="9485" max="9486" width="6" style="11" customWidth="1"/>
    <col min="9487" max="9487" width="6.5" style="11" customWidth="1"/>
    <col min="9488" max="9490" width="6" style="11" customWidth="1"/>
    <col min="9491" max="9491" width="7.875" style="11" customWidth="1"/>
    <col min="9492" max="9493" width="7" style="11" customWidth="1"/>
    <col min="9494" max="9729" width="9" style="11"/>
    <col min="9730" max="9730" width="6.25" style="11" customWidth="1"/>
    <col min="9731" max="9731" width="43.75" style="11" customWidth="1"/>
    <col min="9732" max="9732" width="9.625" style="11" customWidth="1"/>
    <col min="9733" max="9733" width="9.375" style="11" customWidth="1"/>
    <col min="9734" max="9734" width="0" style="11" hidden="1" customWidth="1"/>
    <col min="9735" max="9735" width="9.625" style="11" customWidth="1"/>
    <col min="9736" max="9736" width="8.625" style="11" customWidth="1"/>
    <col min="9737" max="9737" width="13" style="11" customWidth="1"/>
    <col min="9738" max="9738" width="7.875" style="11" bestFit="1" customWidth="1"/>
    <col min="9739" max="9739" width="6" style="11" customWidth="1"/>
    <col min="9740" max="9740" width="11.5" style="11" customWidth="1"/>
    <col min="9741" max="9742" width="6" style="11" customWidth="1"/>
    <col min="9743" max="9743" width="6.5" style="11" customWidth="1"/>
    <col min="9744" max="9746" width="6" style="11" customWidth="1"/>
    <col min="9747" max="9747" width="7.875" style="11" customWidth="1"/>
    <col min="9748" max="9749" width="7" style="11" customWidth="1"/>
    <col min="9750" max="9985" width="9" style="11"/>
    <col min="9986" max="9986" width="6.25" style="11" customWidth="1"/>
    <col min="9987" max="9987" width="43.75" style="11" customWidth="1"/>
    <col min="9988" max="9988" width="9.625" style="11" customWidth="1"/>
    <col min="9989" max="9989" width="9.375" style="11" customWidth="1"/>
    <col min="9990" max="9990" width="0" style="11" hidden="1" customWidth="1"/>
    <col min="9991" max="9991" width="9.625" style="11" customWidth="1"/>
    <col min="9992" max="9992" width="8.625" style="11" customWidth="1"/>
    <col min="9993" max="9993" width="13" style="11" customWidth="1"/>
    <col min="9994" max="9994" width="7.875" style="11" bestFit="1" customWidth="1"/>
    <col min="9995" max="9995" width="6" style="11" customWidth="1"/>
    <col min="9996" max="9996" width="11.5" style="11" customWidth="1"/>
    <col min="9997" max="9998" width="6" style="11" customWidth="1"/>
    <col min="9999" max="9999" width="6.5" style="11" customWidth="1"/>
    <col min="10000" max="10002" width="6" style="11" customWidth="1"/>
    <col min="10003" max="10003" width="7.875" style="11" customWidth="1"/>
    <col min="10004" max="10005" width="7" style="11" customWidth="1"/>
    <col min="10006" max="10241" width="9" style="11"/>
    <col min="10242" max="10242" width="6.25" style="11" customWidth="1"/>
    <col min="10243" max="10243" width="43.75" style="11" customWidth="1"/>
    <col min="10244" max="10244" width="9.625" style="11" customWidth="1"/>
    <col min="10245" max="10245" width="9.375" style="11" customWidth="1"/>
    <col min="10246" max="10246" width="0" style="11" hidden="1" customWidth="1"/>
    <col min="10247" max="10247" width="9.625" style="11" customWidth="1"/>
    <col min="10248" max="10248" width="8.625" style="11" customWidth="1"/>
    <col min="10249" max="10249" width="13" style="11" customWidth="1"/>
    <col min="10250" max="10250" width="7.875" style="11" bestFit="1" customWidth="1"/>
    <col min="10251" max="10251" width="6" style="11" customWidth="1"/>
    <col min="10252" max="10252" width="11.5" style="11" customWidth="1"/>
    <col min="10253" max="10254" width="6" style="11" customWidth="1"/>
    <col min="10255" max="10255" width="6.5" style="11" customWidth="1"/>
    <col min="10256" max="10258" width="6" style="11" customWidth="1"/>
    <col min="10259" max="10259" width="7.875" style="11" customWidth="1"/>
    <col min="10260" max="10261" width="7" style="11" customWidth="1"/>
    <col min="10262" max="10497" width="9" style="11"/>
    <col min="10498" max="10498" width="6.25" style="11" customWidth="1"/>
    <col min="10499" max="10499" width="43.75" style="11" customWidth="1"/>
    <col min="10500" max="10500" width="9.625" style="11" customWidth="1"/>
    <col min="10501" max="10501" width="9.375" style="11" customWidth="1"/>
    <col min="10502" max="10502" width="0" style="11" hidden="1" customWidth="1"/>
    <col min="10503" max="10503" width="9.625" style="11" customWidth="1"/>
    <col min="10504" max="10504" width="8.625" style="11" customWidth="1"/>
    <col min="10505" max="10505" width="13" style="11" customWidth="1"/>
    <col min="10506" max="10506" width="7.875" style="11" bestFit="1" customWidth="1"/>
    <col min="10507" max="10507" width="6" style="11" customWidth="1"/>
    <col min="10508" max="10508" width="11.5" style="11" customWidth="1"/>
    <col min="10509" max="10510" width="6" style="11" customWidth="1"/>
    <col min="10511" max="10511" width="6.5" style="11" customWidth="1"/>
    <col min="10512" max="10514" width="6" style="11" customWidth="1"/>
    <col min="10515" max="10515" width="7.875" style="11" customWidth="1"/>
    <col min="10516" max="10517" width="7" style="11" customWidth="1"/>
    <col min="10518" max="10753" width="9" style="11"/>
    <col min="10754" max="10754" width="6.25" style="11" customWidth="1"/>
    <col min="10755" max="10755" width="43.75" style="11" customWidth="1"/>
    <col min="10756" max="10756" width="9.625" style="11" customWidth="1"/>
    <col min="10757" max="10757" width="9.375" style="11" customWidth="1"/>
    <col min="10758" max="10758" width="0" style="11" hidden="1" customWidth="1"/>
    <col min="10759" max="10759" width="9.625" style="11" customWidth="1"/>
    <col min="10760" max="10760" width="8.625" style="11" customWidth="1"/>
    <col min="10761" max="10761" width="13" style="11" customWidth="1"/>
    <col min="10762" max="10762" width="7.875" style="11" bestFit="1" customWidth="1"/>
    <col min="10763" max="10763" width="6" style="11" customWidth="1"/>
    <col min="10764" max="10764" width="11.5" style="11" customWidth="1"/>
    <col min="10765" max="10766" width="6" style="11" customWidth="1"/>
    <col min="10767" max="10767" width="6.5" style="11" customWidth="1"/>
    <col min="10768" max="10770" width="6" style="11" customWidth="1"/>
    <col min="10771" max="10771" width="7.875" style="11" customWidth="1"/>
    <col min="10772" max="10773" width="7" style="11" customWidth="1"/>
    <col min="10774" max="11009" width="9" style="11"/>
    <col min="11010" max="11010" width="6.25" style="11" customWidth="1"/>
    <col min="11011" max="11011" width="43.75" style="11" customWidth="1"/>
    <col min="11012" max="11012" width="9.625" style="11" customWidth="1"/>
    <col min="11013" max="11013" width="9.375" style="11" customWidth="1"/>
    <col min="11014" max="11014" width="0" style="11" hidden="1" customWidth="1"/>
    <col min="11015" max="11015" width="9.625" style="11" customWidth="1"/>
    <col min="11016" max="11016" width="8.625" style="11" customWidth="1"/>
    <col min="11017" max="11017" width="13" style="11" customWidth="1"/>
    <col min="11018" max="11018" width="7.875" style="11" bestFit="1" customWidth="1"/>
    <col min="11019" max="11019" width="6" style="11" customWidth="1"/>
    <col min="11020" max="11020" width="11.5" style="11" customWidth="1"/>
    <col min="11021" max="11022" width="6" style="11" customWidth="1"/>
    <col min="11023" max="11023" width="6.5" style="11" customWidth="1"/>
    <col min="11024" max="11026" width="6" style="11" customWidth="1"/>
    <col min="11027" max="11027" width="7.875" style="11" customWidth="1"/>
    <col min="11028" max="11029" width="7" style="11" customWidth="1"/>
    <col min="11030" max="11265" width="9" style="11"/>
    <col min="11266" max="11266" width="6.25" style="11" customWidth="1"/>
    <col min="11267" max="11267" width="43.75" style="11" customWidth="1"/>
    <col min="11268" max="11268" width="9.625" style="11" customWidth="1"/>
    <col min="11269" max="11269" width="9.375" style="11" customWidth="1"/>
    <col min="11270" max="11270" width="0" style="11" hidden="1" customWidth="1"/>
    <col min="11271" max="11271" width="9.625" style="11" customWidth="1"/>
    <col min="11272" max="11272" width="8.625" style="11" customWidth="1"/>
    <col min="11273" max="11273" width="13" style="11" customWidth="1"/>
    <col min="11274" max="11274" width="7.875" style="11" bestFit="1" customWidth="1"/>
    <col min="11275" max="11275" width="6" style="11" customWidth="1"/>
    <col min="11276" max="11276" width="11.5" style="11" customWidth="1"/>
    <col min="11277" max="11278" width="6" style="11" customWidth="1"/>
    <col min="11279" max="11279" width="6.5" style="11" customWidth="1"/>
    <col min="11280" max="11282" width="6" style="11" customWidth="1"/>
    <col min="11283" max="11283" width="7.875" style="11" customWidth="1"/>
    <col min="11284" max="11285" width="7" style="11" customWidth="1"/>
    <col min="11286" max="11521" width="9" style="11"/>
    <col min="11522" max="11522" width="6.25" style="11" customWidth="1"/>
    <col min="11523" max="11523" width="43.75" style="11" customWidth="1"/>
    <col min="11524" max="11524" width="9.625" style="11" customWidth="1"/>
    <col min="11525" max="11525" width="9.375" style="11" customWidth="1"/>
    <col min="11526" max="11526" width="0" style="11" hidden="1" customWidth="1"/>
    <col min="11527" max="11527" width="9.625" style="11" customWidth="1"/>
    <col min="11528" max="11528" width="8.625" style="11" customWidth="1"/>
    <col min="11529" max="11529" width="13" style="11" customWidth="1"/>
    <col min="11530" max="11530" width="7.875" style="11" bestFit="1" customWidth="1"/>
    <col min="11531" max="11531" width="6" style="11" customWidth="1"/>
    <col min="11532" max="11532" width="11.5" style="11" customWidth="1"/>
    <col min="11533" max="11534" width="6" style="11" customWidth="1"/>
    <col min="11535" max="11535" width="6.5" style="11" customWidth="1"/>
    <col min="11536" max="11538" width="6" style="11" customWidth="1"/>
    <col min="11539" max="11539" width="7.875" style="11" customWidth="1"/>
    <col min="11540" max="11541" width="7" style="11" customWidth="1"/>
    <col min="11542" max="11777" width="9" style="11"/>
    <col min="11778" max="11778" width="6.25" style="11" customWidth="1"/>
    <col min="11779" max="11779" width="43.75" style="11" customWidth="1"/>
    <col min="11780" max="11780" width="9.625" style="11" customWidth="1"/>
    <col min="11781" max="11781" width="9.375" style="11" customWidth="1"/>
    <col min="11782" max="11782" width="0" style="11" hidden="1" customWidth="1"/>
    <col min="11783" max="11783" width="9.625" style="11" customWidth="1"/>
    <col min="11784" max="11784" width="8.625" style="11" customWidth="1"/>
    <col min="11785" max="11785" width="13" style="11" customWidth="1"/>
    <col min="11786" max="11786" width="7.875" style="11" bestFit="1" customWidth="1"/>
    <col min="11787" max="11787" width="6" style="11" customWidth="1"/>
    <col min="11788" max="11788" width="11.5" style="11" customWidth="1"/>
    <col min="11789" max="11790" width="6" style="11" customWidth="1"/>
    <col min="11791" max="11791" width="6.5" style="11" customWidth="1"/>
    <col min="11792" max="11794" width="6" style="11" customWidth="1"/>
    <col min="11795" max="11795" width="7.875" style="11" customWidth="1"/>
    <col min="11796" max="11797" width="7" style="11" customWidth="1"/>
    <col min="11798" max="12033" width="9" style="11"/>
    <col min="12034" max="12034" width="6.25" style="11" customWidth="1"/>
    <col min="12035" max="12035" width="43.75" style="11" customWidth="1"/>
    <col min="12036" max="12036" width="9.625" style="11" customWidth="1"/>
    <col min="12037" max="12037" width="9.375" style="11" customWidth="1"/>
    <col min="12038" max="12038" width="0" style="11" hidden="1" customWidth="1"/>
    <col min="12039" max="12039" width="9.625" style="11" customWidth="1"/>
    <col min="12040" max="12040" width="8.625" style="11" customWidth="1"/>
    <col min="12041" max="12041" width="13" style="11" customWidth="1"/>
    <col min="12042" max="12042" width="7.875" style="11" bestFit="1" customWidth="1"/>
    <col min="12043" max="12043" width="6" style="11" customWidth="1"/>
    <col min="12044" max="12044" width="11.5" style="11" customWidth="1"/>
    <col min="12045" max="12046" width="6" style="11" customWidth="1"/>
    <col min="12047" max="12047" width="6.5" style="11" customWidth="1"/>
    <col min="12048" max="12050" width="6" style="11" customWidth="1"/>
    <col min="12051" max="12051" width="7.875" style="11" customWidth="1"/>
    <col min="12052" max="12053" width="7" style="11" customWidth="1"/>
    <col min="12054" max="12289" width="9" style="11"/>
    <col min="12290" max="12290" width="6.25" style="11" customWidth="1"/>
    <col min="12291" max="12291" width="43.75" style="11" customWidth="1"/>
    <col min="12292" max="12292" width="9.625" style="11" customWidth="1"/>
    <col min="12293" max="12293" width="9.375" style="11" customWidth="1"/>
    <col min="12294" max="12294" width="0" style="11" hidden="1" customWidth="1"/>
    <col min="12295" max="12295" width="9.625" style="11" customWidth="1"/>
    <col min="12296" max="12296" width="8.625" style="11" customWidth="1"/>
    <col min="12297" max="12297" width="13" style="11" customWidth="1"/>
    <col min="12298" max="12298" width="7.875" style="11" bestFit="1" customWidth="1"/>
    <col min="12299" max="12299" width="6" style="11" customWidth="1"/>
    <col min="12300" max="12300" width="11.5" style="11" customWidth="1"/>
    <col min="12301" max="12302" width="6" style="11" customWidth="1"/>
    <col min="12303" max="12303" width="6.5" style="11" customWidth="1"/>
    <col min="12304" max="12306" width="6" style="11" customWidth="1"/>
    <col min="12307" max="12307" width="7.875" style="11" customWidth="1"/>
    <col min="12308" max="12309" width="7" style="11" customWidth="1"/>
    <col min="12310" max="12545" width="9" style="11"/>
    <col min="12546" max="12546" width="6.25" style="11" customWidth="1"/>
    <col min="12547" max="12547" width="43.75" style="11" customWidth="1"/>
    <col min="12548" max="12548" width="9.625" style="11" customWidth="1"/>
    <col min="12549" max="12549" width="9.375" style="11" customWidth="1"/>
    <col min="12550" max="12550" width="0" style="11" hidden="1" customWidth="1"/>
    <col min="12551" max="12551" width="9.625" style="11" customWidth="1"/>
    <col min="12552" max="12552" width="8.625" style="11" customWidth="1"/>
    <col min="12553" max="12553" width="13" style="11" customWidth="1"/>
    <col min="12554" max="12554" width="7.875" style="11" bestFit="1" customWidth="1"/>
    <col min="12555" max="12555" width="6" style="11" customWidth="1"/>
    <col min="12556" max="12556" width="11.5" style="11" customWidth="1"/>
    <col min="12557" max="12558" width="6" style="11" customWidth="1"/>
    <col min="12559" max="12559" width="6.5" style="11" customWidth="1"/>
    <col min="12560" max="12562" width="6" style="11" customWidth="1"/>
    <col min="12563" max="12563" width="7.875" style="11" customWidth="1"/>
    <col min="12564" max="12565" width="7" style="11" customWidth="1"/>
    <col min="12566" max="12801" width="9" style="11"/>
    <col min="12802" max="12802" width="6.25" style="11" customWidth="1"/>
    <col min="12803" max="12803" width="43.75" style="11" customWidth="1"/>
    <col min="12804" max="12804" width="9.625" style="11" customWidth="1"/>
    <col min="12805" max="12805" width="9.375" style="11" customWidth="1"/>
    <col min="12806" max="12806" width="0" style="11" hidden="1" customWidth="1"/>
    <col min="12807" max="12807" width="9.625" style="11" customWidth="1"/>
    <col min="12808" max="12808" width="8.625" style="11" customWidth="1"/>
    <col min="12809" max="12809" width="13" style="11" customWidth="1"/>
    <col min="12810" max="12810" width="7.875" style="11" bestFit="1" customWidth="1"/>
    <col min="12811" max="12811" width="6" style="11" customWidth="1"/>
    <col min="12812" max="12812" width="11.5" style="11" customWidth="1"/>
    <col min="12813" max="12814" width="6" style="11" customWidth="1"/>
    <col min="12815" max="12815" width="6.5" style="11" customWidth="1"/>
    <col min="12816" max="12818" width="6" style="11" customWidth="1"/>
    <col min="12819" max="12819" width="7.875" style="11" customWidth="1"/>
    <col min="12820" max="12821" width="7" style="11" customWidth="1"/>
    <col min="12822" max="13057" width="9" style="11"/>
    <col min="13058" max="13058" width="6.25" style="11" customWidth="1"/>
    <col min="13059" max="13059" width="43.75" style="11" customWidth="1"/>
    <col min="13060" max="13060" width="9.625" style="11" customWidth="1"/>
    <col min="13061" max="13061" width="9.375" style="11" customWidth="1"/>
    <col min="13062" max="13062" width="0" style="11" hidden="1" customWidth="1"/>
    <col min="13063" max="13063" width="9.625" style="11" customWidth="1"/>
    <col min="13064" max="13064" width="8.625" style="11" customWidth="1"/>
    <col min="13065" max="13065" width="13" style="11" customWidth="1"/>
    <col min="13066" max="13066" width="7.875" style="11" bestFit="1" customWidth="1"/>
    <col min="13067" max="13067" width="6" style="11" customWidth="1"/>
    <col min="13068" max="13068" width="11.5" style="11" customWidth="1"/>
    <col min="13069" max="13070" width="6" style="11" customWidth="1"/>
    <col min="13071" max="13071" width="6.5" style="11" customWidth="1"/>
    <col min="13072" max="13074" width="6" style="11" customWidth="1"/>
    <col min="13075" max="13075" width="7.875" style="11" customWidth="1"/>
    <col min="13076" max="13077" width="7" style="11" customWidth="1"/>
    <col min="13078" max="13313" width="9" style="11"/>
    <col min="13314" max="13314" width="6.25" style="11" customWidth="1"/>
    <col min="13315" max="13315" width="43.75" style="11" customWidth="1"/>
    <col min="13316" max="13316" width="9.625" style="11" customWidth="1"/>
    <col min="13317" max="13317" width="9.375" style="11" customWidth="1"/>
    <col min="13318" max="13318" width="0" style="11" hidden="1" customWidth="1"/>
    <col min="13319" max="13319" width="9.625" style="11" customWidth="1"/>
    <col min="13320" max="13320" width="8.625" style="11" customWidth="1"/>
    <col min="13321" max="13321" width="13" style="11" customWidth="1"/>
    <col min="13322" max="13322" width="7.875" style="11" bestFit="1" customWidth="1"/>
    <col min="13323" max="13323" width="6" style="11" customWidth="1"/>
    <col min="13324" max="13324" width="11.5" style="11" customWidth="1"/>
    <col min="13325" max="13326" width="6" style="11" customWidth="1"/>
    <col min="13327" max="13327" width="6.5" style="11" customWidth="1"/>
    <col min="13328" max="13330" width="6" style="11" customWidth="1"/>
    <col min="13331" max="13331" width="7.875" style="11" customWidth="1"/>
    <col min="13332" max="13333" width="7" style="11" customWidth="1"/>
    <col min="13334" max="13569" width="9" style="11"/>
    <col min="13570" max="13570" width="6.25" style="11" customWidth="1"/>
    <col min="13571" max="13571" width="43.75" style="11" customWidth="1"/>
    <col min="13572" max="13572" width="9.625" style="11" customWidth="1"/>
    <col min="13573" max="13573" width="9.375" style="11" customWidth="1"/>
    <col min="13574" max="13574" width="0" style="11" hidden="1" customWidth="1"/>
    <col min="13575" max="13575" width="9.625" style="11" customWidth="1"/>
    <col min="13576" max="13576" width="8.625" style="11" customWidth="1"/>
    <col min="13577" max="13577" width="13" style="11" customWidth="1"/>
    <col min="13578" max="13578" width="7.875" style="11" bestFit="1" customWidth="1"/>
    <col min="13579" max="13579" width="6" style="11" customWidth="1"/>
    <col min="13580" max="13580" width="11.5" style="11" customWidth="1"/>
    <col min="13581" max="13582" width="6" style="11" customWidth="1"/>
    <col min="13583" max="13583" width="6.5" style="11" customWidth="1"/>
    <col min="13584" max="13586" width="6" style="11" customWidth="1"/>
    <col min="13587" max="13587" width="7.875" style="11" customWidth="1"/>
    <col min="13588" max="13589" width="7" style="11" customWidth="1"/>
    <col min="13590" max="13825" width="9" style="11"/>
    <col min="13826" max="13826" width="6.25" style="11" customWidth="1"/>
    <col min="13827" max="13827" width="43.75" style="11" customWidth="1"/>
    <col min="13828" max="13828" width="9.625" style="11" customWidth="1"/>
    <col min="13829" max="13829" width="9.375" style="11" customWidth="1"/>
    <col min="13830" max="13830" width="0" style="11" hidden="1" customWidth="1"/>
    <col min="13831" max="13831" width="9.625" style="11" customWidth="1"/>
    <col min="13832" max="13832" width="8.625" style="11" customWidth="1"/>
    <col min="13833" max="13833" width="13" style="11" customWidth="1"/>
    <col min="13834" max="13834" width="7.875" style="11" bestFit="1" customWidth="1"/>
    <col min="13835" max="13835" width="6" style="11" customWidth="1"/>
    <col min="13836" max="13836" width="11.5" style="11" customWidth="1"/>
    <col min="13837" max="13838" width="6" style="11" customWidth="1"/>
    <col min="13839" max="13839" width="6.5" style="11" customWidth="1"/>
    <col min="13840" max="13842" width="6" style="11" customWidth="1"/>
    <col min="13843" max="13843" width="7.875" style="11" customWidth="1"/>
    <col min="13844" max="13845" width="7" style="11" customWidth="1"/>
    <col min="13846" max="14081" width="9" style="11"/>
    <col min="14082" max="14082" width="6.25" style="11" customWidth="1"/>
    <col min="14083" max="14083" width="43.75" style="11" customWidth="1"/>
    <col min="14084" max="14084" width="9.625" style="11" customWidth="1"/>
    <col min="14085" max="14085" width="9.375" style="11" customWidth="1"/>
    <col min="14086" max="14086" width="0" style="11" hidden="1" customWidth="1"/>
    <col min="14087" max="14087" width="9.625" style="11" customWidth="1"/>
    <col min="14088" max="14088" width="8.625" style="11" customWidth="1"/>
    <col min="14089" max="14089" width="13" style="11" customWidth="1"/>
    <col min="14090" max="14090" width="7.875" style="11" bestFit="1" customWidth="1"/>
    <col min="14091" max="14091" width="6" style="11" customWidth="1"/>
    <col min="14092" max="14092" width="11.5" style="11" customWidth="1"/>
    <col min="14093" max="14094" width="6" style="11" customWidth="1"/>
    <col min="14095" max="14095" width="6.5" style="11" customWidth="1"/>
    <col min="14096" max="14098" width="6" style="11" customWidth="1"/>
    <col min="14099" max="14099" width="7.875" style="11" customWidth="1"/>
    <col min="14100" max="14101" width="7" style="11" customWidth="1"/>
    <col min="14102" max="14337" width="9" style="11"/>
    <col min="14338" max="14338" width="6.25" style="11" customWidth="1"/>
    <col min="14339" max="14339" width="43.75" style="11" customWidth="1"/>
    <col min="14340" max="14340" width="9.625" style="11" customWidth="1"/>
    <col min="14341" max="14341" width="9.375" style="11" customWidth="1"/>
    <col min="14342" max="14342" width="0" style="11" hidden="1" customWidth="1"/>
    <col min="14343" max="14343" width="9.625" style="11" customWidth="1"/>
    <col min="14344" max="14344" width="8.625" style="11" customWidth="1"/>
    <col min="14345" max="14345" width="13" style="11" customWidth="1"/>
    <col min="14346" max="14346" width="7.875" style="11" bestFit="1" customWidth="1"/>
    <col min="14347" max="14347" width="6" style="11" customWidth="1"/>
    <col min="14348" max="14348" width="11.5" style="11" customWidth="1"/>
    <col min="14349" max="14350" width="6" style="11" customWidth="1"/>
    <col min="14351" max="14351" width="6.5" style="11" customWidth="1"/>
    <col min="14352" max="14354" width="6" style="11" customWidth="1"/>
    <col min="14355" max="14355" width="7.875" style="11" customWidth="1"/>
    <col min="14356" max="14357" width="7" style="11" customWidth="1"/>
    <col min="14358" max="14593" width="9" style="11"/>
    <col min="14594" max="14594" width="6.25" style="11" customWidth="1"/>
    <col min="14595" max="14595" width="43.75" style="11" customWidth="1"/>
    <col min="14596" max="14596" width="9.625" style="11" customWidth="1"/>
    <col min="14597" max="14597" width="9.375" style="11" customWidth="1"/>
    <col min="14598" max="14598" width="0" style="11" hidden="1" customWidth="1"/>
    <col min="14599" max="14599" width="9.625" style="11" customWidth="1"/>
    <col min="14600" max="14600" width="8.625" style="11" customWidth="1"/>
    <col min="14601" max="14601" width="13" style="11" customWidth="1"/>
    <col min="14602" max="14602" width="7.875" style="11" bestFit="1" customWidth="1"/>
    <col min="14603" max="14603" width="6" style="11" customWidth="1"/>
    <col min="14604" max="14604" width="11.5" style="11" customWidth="1"/>
    <col min="14605" max="14606" width="6" style="11" customWidth="1"/>
    <col min="14607" max="14607" width="6.5" style="11" customWidth="1"/>
    <col min="14608" max="14610" width="6" style="11" customWidth="1"/>
    <col min="14611" max="14611" width="7.875" style="11" customWidth="1"/>
    <col min="14612" max="14613" width="7" style="11" customWidth="1"/>
    <col min="14614" max="14849" width="9" style="11"/>
    <col min="14850" max="14850" width="6.25" style="11" customWidth="1"/>
    <col min="14851" max="14851" width="43.75" style="11" customWidth="1"/>
    <col min="14852" max="14852" width="9.625" style="11" customWidth="1"/>
    <col min="14853" max="14853" width="9.375" style="11" customWidth="1"/>
    <col min="14854" max="14854" width="0" style="11" hidden="1" customWidth="1"/>
    <col min="14855" max="14855" width="9.625" style="11" customWidth="1"/>
    <col min="14856" max="14856" width="8.625" style="11" customWidth="1"/>
    <col min="14857" max="14857" width="13" style="11" customWidth="1"/>
    <col min="14858" max="14858" width="7.875" style="11" bestFit="1" customWidth="1"/>
    <col min="14859" max="14859" width="6" style="11" customWidth="1"/>
    <col min="14860" max="14860" width="11.5" style="11" customWidth="1"/>
    <col min="14861" max="14862" width="6" style="11" customWidth="1"/>
    <col min="14863" max="14863" width="6.5" style="11" customWidth="1"/>
    <col min="14864" max="14866" width="6" style="11" customWidth="1"/>
    <col min="14867" max="14867" width="7.875" style="11" customWidth="1"/>
    <col min="14868" max="14869" width="7" style="11" customWidth="1"/>
    <col min="14870" max="15105" width="9" style="11"/>
    <col min="15106" max="15106" width="6.25" style="11" customWidth="1"/>
    <col min="15107" max="15107" width="43.75" style="11" customWidth="1"/>
    <col min="15108" max="15108" width="9.625" style="11" customWidth="1"/>
    <col min="15109" max="15109" width="9.375" style="11" customWidth="1"/>
    <col min="15110" max="15110" width="0" style="11" hidden="1" customWidth="1"/>
    <col min="15111" max="15111" width="9.625" style="11" customWidth="1"/>
    <col min="15112" max="15112" width="8.625" style="11" customWidth="1"/>
    <col min="15113" max="15113" width="13" style="11" customWidth="1"/>
    <col min="15114" max="15114" width="7.875" style="11" bestFit="1" customWidth="1"/>
    <col min="15115" max="15115" width="6" style="11" customWidth="1"/>
    <col min="15116" max="15116" width="11.5" style="11" customWidth="1"/>
    <col min="15117" max="15118" width="6" style="11" customWidth="1"/>
    <col min="15119" max="15119" width="6.5" style="11" customWidth="1"/>
    <col min="15120" max="15122" width="6" style="11" customWidth="1"/>
    <col min="15123" max="15123" width="7.875" style="11" customWidth="1"/>
    <col min="15124" max="15125" width="7" style="11" customWidth="1"/>
    <col min="15126" max="15361" width="9" style="11"/>
    <col min="15362" max="15362" width="6.25" style="11" customWidth="1"/>
    <col min="15363" max="15363" width="43.75" style="11" customWidth="1"/>
    <col min="15364" max="15364" width="9.625" style="11" customWidth="1"/>
    <col min="15365" max="15365" width="9.375" style="11" customWidth="1"/>
    <col min="15366" max="15366" width="0" style="11" hidden="1" customWidth="1"/>
    <col min="15367" max="15367" width="9.625" style="11" customWidth="1"/>
    <col min="15368" max="15368" width="8.625" style="11" customWidth="1"/>
    <col min="15369" max="15369" width="13" style="11" customWidth="1"/>
    <col min="15370" max="15370" width="7.875" style="11" bestFit="1" customWidth="1"/>
    <col min="15371" max="15371" width="6" style="11" customWidth="1"/>
    <col min="15372" max="15372" width="11.5" style="11" customWidth="1"/>
    <col min="15373" max="15374" width="6" style="11" customWidth="1"/>
    <col min="15375" max="15375" width="6.5" style="11" customWidth="1"/>
    <col min="15376" max="15378" width="6" style="11" customWidth="1"/>
    <col min="15379" max="15379" width="7.875" style="11" customWidth="1"/>
    <col min="15380" max="15381" width="7" style="11" customWidth="1"/>
    <col min="15382" max="15617" width="9" style="11"/>
    <col min="15618" max="15618" width="6.25" style="11" customWidth="1"/>
    <col min="15619" max="15619" width="43.75" style="11" customWidth="1"/>
    <col min="15620" max="15620" width="9.625" style="11" customWidth="1"/>
    <col min="15621" max="15621" width="9.375" style="11" customWidth="1"/>
    <col min="15622" max="15622" width="0" style="11" hidden="1" customWidth="1"/>
    <col min="15623" max="15623" width="9.625" style="11" customWidth="1"/>
    <col min="15624" max="15624" width="8.625" style="11" customWidth="1"/>
    <col min="15625" max="15625" width="13" style="11" customWidth="1"/>
    <col min="15626" max="15626" width="7.875" style="11" bestFit="1" customWidth="1"/>
    <col min="15627" max="15627" width="6" style="11" customWidth="1"/>
    <col min="15628" max="15628" width="11.5" style="11" customWidth="1"/>
    <col min="15629" max="15630" width="6" style="11" customWidth="1"/>
    <col min="15631" max="15631" width="6.5" style="11" customWidth="1"/>
    <col min="15632" max="15634" width="6" style="11" customWidth="1"/>
    <col min="15635" max="15635" width="7.875" style="11" customWidth="1"/>
    <col min="15636" max="15637" width="7" style="11" customWidth="1"/>
    <col min="15638" max="15873" width="9" style="11"/>
    <col min="15874" max="15874" width="6.25" style="11" customWidth="1"/>
    <col min="15875" max="15875" width="43.75" style="11" customWidth="1"/>
    <col min="15876" max="15876" width="9.625" style="11" customWidth="1"/>
    <col min="15877" max="15877" width="9.375" style="11" customWidth="1"/>
    <col min="15878" max="15878" width="0" style="11" hidden="1" customWidth="1"/>
    <col min="15879" max="15879" width="9.625" style="11" customWidth="1"/>
    <col min="15880" max="15880" width="8.625" style="11" customWidth="1"/>
    <col min="15881" max="15881" width="13" style="11" customWidth="1"/>
    <col min="15882" max="15882" width="7.875" style="11" bestFit="1" customWidth="1"/>
    <col min="15883" max="15883" width="6" style="11" customWidth="1"/>
    <col min="15884" max="15884" width="11.5" style="11" customWidth="1"/>
    <col min="15885" max="15886" width="6" style="11" customWidth="1"/>
    <col min="15887" max="15887" width="6.5" style="11" customWidth="1"/>
    <col min="15888" max="15890" width="6" style="11" customWidth="1"/>
    <col min="15891" max="15891" width="7.875" style="11" customWidth="1"/>
    <col min="15892" max="15893" width="7" style="11" customWidth="1"/>
    <col min="15894" max="16129" width="9" style="11"/>
    <col min="16130" max="16130" width="6.25" style="11" customWidth="1"/>
    <col min="16131" max="16131" width="43.75" style="11" customWidth="1"/>
    <col min="16132" max="16132" width="9.625" style="11" customWidth="1"/>
    <col min="16133" max="16133" width="9.375" style="11" customWidth="1"/>
    <col min="16134" max="16134" width="0" style="11" hidden="1" customWidth="1"/>
    <col min="16135" max="16135" width="9.625" style="11" customWidth="1"/>
    <col min="16136" max="16136" width="8.625" style="11" customWidth="1"/>
    <col min="16137" max="16137" width="13" style="11" customWidth="1"/>
    <col min="16138" max="16138" width="7.875" style="11" bestFit="1" customWidth="1"/>
    <col min="16139" max="16139" width="6" style="11" customWidth="1"/>
    <col min="16140" max="16140" width="11.5" style="11" customWidth="1"/>
    <col min="16141" max="16142" width="6" style="11" customWidth="1"/>
    <col min="16143" max="16143" width="6.5" style="11" customWidth="1"/>
    <col min="16144" max="16146" width="6" style="11" customWidth="1"/>
    <col min="16147" max="16147" width="7.875" style="11" customWidth="1"/>
    <col min="16148" max="16149" width="7" style="11" customWidth="1"/>
    <col min="16150" max="16384" width="9" style="11"/>
  </cols>
  <sheetData>
    <row r="1" spans="1:26">
      <c r="A1" s="330" t="s">
        <v>0</v>
      </c>
      <c r="B1" s="330"/>
      <c r="C1" s="330"/>
      <c r="E1" s="331" t="s">
        <v>1</v>
      </c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</row>
    <row r="2" spans="1:26" ht="16.5">
      <c r="A2" s="332" t="s">
        <v>2</v>
      </c>
      <c r="B2" s="332"/>
      <c r="C2" s="332"/>
      <c r="D2" s="16"/>
      <c r="E2" s="333" t="s">
        <v>3</v>
      </c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</row>
    <row r="3" spans="1:26">
      <c r="A3" s="332" t="s">
        <v>4</v>
      </c>
      <c r="B3" s="332"/>
      <c r="C3" s="332"/>
      <c r="F3" s="14"/>
      <c r="G3" s="17"/>
      <c r="H3" s="14"/>
    </row>
    <row r="4" spans="1:26" ht="6" customHeight="1"/>
    <row r="5" spans="1:26" ht="46.5" customHeight="1">
      <c r="A5" s="351" t="s">
        <v>5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</row>
    <row r="6" spans="1:26" s="1" customFormat="1" ht="60.75" customHeight="1">
      <c r="A6" s="344" t="s">
        <v>6</v>
      </c>
      <c r="B6" s="345" t="s">
        <v>7</v>
      </c>
      <c r="C6" s="352" t="s">
        <v>8</v>
      </c>
      <c r="D6" s="352"/>
      <c r="E6" s="344" t="s">
        <v>9</v>
      </c>
      <c r="F6" s="378" t="s">
        <v>282</v>
      </c>
      <c r="G6" s="378"/>
      <c r="H6" s="380" t="s">
        <v>281</v>
      </c>
      <c r="I6" s="386" t="s">
        <v>280</v>
      </c>
      <c r="J6" s="387"/>
      <c r="K6" s="387"/>
      <c r="L6" s="387"/>
      <c r="M6" s="387"/>
      <c r="N6" s="387"/>
      <c r="O6" s="387"/>
      <c r="P6" s="387"/>
      <c r="Q6" s="387"/>
      <c r="R6" s="387"/>
      <c r="S6" s="387"/>
      <c r="T6" s="387"/>
      <c r="U6" s="387"/>
    </row>
    <row r="7" spans="1:26" s="2" customFormat="1" ht="40.5" customHeight="1">
      <c r="A7" s="344"/>
      <c r="B7" s="345"/>
      <c r="C7" s="304" t="s">
        <v>12</v>
      </c>
      <c r="D7" s="304" t="s">
        <v>13</v>
      </c>
      <c r="E7" s="344"/>
      <c r="F7" s="306" t="s">
        <v>12</v>
      </c>
      <c r="G7" s="306" t="s">
        <v>13</v>
      </c>
      <c r="H7" s="380"/>
      <c r="I7" s="71" t="s">
        <v>102</v>
      </c>
      <c r="J7" s="321" t="s">
        <v>103</v>
      </c>
      <c r="K7" s="311" t="s">
        <v>290</v>
      </c>
      <c r="L7" s="71" t="s">
        <v>104</v>
      </c>
      <c r="M7" s="71" t="s">
        <v>105</v>
      </c>
      <c r="N7" s="311" t="s">
        <v>291</v>
      </c>
      <c r="O7" s="71" t="s">
        <v>106</v>
      </c>
      <c r="P7" s="71" t="s">
        <v>107</v>
      </c>
      <c r="Q7" s="71" t="s">
        <v>108</v>
      </c>
      <c r="R7" s="71" t="s">
        <v>279</v>
      </c>
      <c r="S7" s="224" t="s">
        <v>99</v>
      </c>
      <c r="T7" s="299" t="s">
        <v>170</v>
      </c>
      <c r="U7" s="299" t="s">
        <v>171</v>
      </c>
    </row>
    <row r="8" spans="1:26" s="3" customFormat="1" ht="30.75" customHeight="1">
      <c r="A8" s="285">
        <v>1</v>
      </c>
      <c r="B8" s="21" t="s">
        <v>14</v>
      </c>
      <c r="C8" s="20">
        <v>5510201</v>
      </c>
      <c r="D8" s="20">
        <v>6510201</v>
      </c>
      <c r="E8" s="286" t="s">
        <v>14</v>
      </c>
      <c r="F8" s="20">
        <v>90</v>
      </c>
      <c r="G8" s="20">
        <v>280</v>
      </c>
      <c r="H8" s="20">
        <f>F8+G8</f>
        <v>370</v>
      </c>
      <c r="I8" s="72"/>
      <c r="J8" s="322"/>
      <c r="K8" s="312"/>
      <c r="L8" s="72">
        <f>INDEX([1]Sheet9!$E$7:$E$34,MATCH([1]Nguồn!B8,[1]Sheet9!$D$7:$D$34,0))</f>
        <v>106</v>
      </c>
      <c r="M8" s="72"/>
      <c r="N8" s="312"/>
      <c r="O8" s="72">
        <f>INDEX([1]CD!$B$6:$B$32,MATCH([1]Nguồn!B8,[1]CD!$A$6:$A$32,0))</f>
        <v>158</v>
      </c>
      <c r="P8" s="72">
        <f>INDEX([1]CD!$F$17:$F$49,MATCH([1]Nguồn!B8,[1]CD!$E$17:$E$49,0))</f>
        <v>53</v>
      </c>
      <c r="Q8" s="72"/>
      <c r="R8" s="72"/>
      <c r="S8" s="162">
        <f>SUM(I8:R8)</f>
        <v>317</v>
      </c>
      <c r="T8" s="260">
        <f>I8+J8+L8+M8</f>
        <v>106</v>
      </c>
      <c r="U8" s="260">
        <f>SUM(O8:R8)</f>
        <v>211</v>
      </c>
    </row>
    <row r="9" spans="1:26" s="4" customFormat="1" ht="30.75" customHeight="1">
      <c r="A9" s="25">
        <v>2</v>
      </c>
      <c r="B9" s="39" t="s">
        <v>15</v>
      </c>
      <c r="C9" s="22">
        <v>5510211</v>
      </c>
      <c r="D9" s="22">
        <v>6510211</v>
      </c>
      <c r="E9" s="23" t="s">
        <v>14</v>
      </c>
      <c r="F9" s="22">
        <v>65</v>
      </c>
      <c r="G9" s="22">
        <v>150</v>
      </c>
      <c r="H9" s="22">
        <f>F9+G9</f>
        <v>215</v>
      </c>
      <c r="I9" s="72"/>
      <c r="J9" s="322"/>
      <c r="K9" s="312"/>
      <c r="L9" s="72"/>
      <c r="M9" s="72"/>
      <c r="N9" s="312"/>
      <c r="O9" s="72">
        <f>INDEX([1]CD!$B$6:$B$32,MATCH([1]Nguồn!B9,[1]CD!$A$6:$A$32,0))</f>
        <v>20</v>
      </c>
      <c r="P9" s="72">
        <f>INDEX([1]CD!$F$17:$F$49,MATCH([1]Nguồn!B9,[1]CD!$E$17:$E$49,0))</f>
        <v>17</v>
      </c>
      <c r="Q9" s="72"/>
      <c r="R9" s="72"/>
      <c r="S9" s="162">
        <f t="shared" ref="S9:S11" si="0">SUM(I9:R9)</f>
        <v>37</v>
      </c>
      <c r="T9" s="260">
        <f t="shared" ref="T9:T72" si="1">I9+J9+L9+M9</f>
        <v>0</v>
      </c>
      <c r="U9" s="260">
        <f t="shared" ref="U9:U72" si="2">SUM(O9:R9)</f>
        <v>37</v>
      </c>
    </row>
    <row r="10" spans="1:26" s="4" customFormat="1" ht="30.75" customHeight="1">
      <c r="A10" s="285">
        <v>3</v>
      </c>
      <c r="B10" s="21" t="s">
        <v>16</v>
      </c>
      <c r="C10" s="95">
        <v>5510212</v>
      </c>
      <c r="D10" s="20">
        <v>6510212</v>
      </c>
      <c r="E10" s="286" t="s">
        <v>14</v>
      </c>
      <c r="F10" s="20">
        <v>100</v>
      </c>
      <c r="G10" s="20">
        <v>140</v>
      </c>
      <c r="H10" s="20">
        <f>F10+G10</f>
        <v>240</v>
      </c>
      <c r="I10" s="72"/>
      <c r="J10" s="322"/>
      <c r="K10" s="312"/>
      <c r="L10" s="72">
        <f>INDEX([1]Sheet9!$E$7:$E$34,MATCH([1]Nguồn!B10,[1]Sheet9!$D$7:$D$34,0))</f>
        <v>46</v>
      </c>
      <c r="M10" s="72"/>
      <c r="N10" s="312"/>
      <c r="O10" s="72">
        <f>INDEX([1]CD!$B$6:$B$32,MATCH([1]Nguồn!B10,[1]CD!$A$6:$A$32,0))</f>
        <v>26</v>
      </c>
      <c r="P10" s="72">
        <f>INDEX([1]CD!$F$17:$F$49,MATCH([1]Nguồn!B10,[1]CD!$E$17:$E$49,0))</f>
        <v>54</v>
      </c>
      <c r="Q10" s="72"/>
      <c r="R10" s="72"/>
      <c r="S10" s="162">
        <f t="shared" si="0"/>
        <v>126</v>
      </c>
      <c r="T10" s="260">
        <f t="shared" si="1"/>
        <v>46</v>
      </c>
      <c r="U10" s="260">
        <f t="shared" si="2"/>
        <v>80</v>
      </c>
    </row>
    <row r="11" spans="1:26" s="5" customFormat="1" ht="30.75" customHeight="1">
      <c r="A11" s="285">
        <v>4</v>
      </c>
      <c r="B11" s="21" t="s">
        <v>17</v>
      </c>
      <c r="C11" s="20">
        <v>5510216</v>
      </c>
      <c r="D11" s="20">
        <v>6510216</v>
      </c>
      <c r="E11" s="286" t="s">
        <v>14</v>
      </c>
      <c r="F11" s="20">
        <v>205</v>
      </c>
      <c r="G11" s="20">
        <v>520</v>
      </c>
      <c r="H11" s="20">
        <f>F11+G11</f>
        <v>725</v>
      </c>
      <c r="I11" s="72">
        <v>38</v>
      </c>
      <c r="J11" s="322">
        <v>50</v>
      </c>
      <c r="K11" s="312">
        <v>54</v>
      </c>
      <c r="L11" s="72">
        <f>INDEX([1]Sheet9!$E$7:$E$34,MATCH([1]Nguồn!B11,[1]Sheet9!$D$7:$D$34,0))</f>
        <v>323</v>
      </c>
      <c r="M11" s="72"/>
      <c r="N11" s="312"/>
      <c r="O11" s="72">
        <f>INDEX([1]CD!$B$6:$B$32,MATCH([1]Nguồn!B11,[1]CD!$A$6:$A$32,0))</f>
        <v>461</v>
      </c>
      <c r="P11" s="72">
        <f>INDEX([1]CD!$F$17:$F$49,MATCH([1]Nguồn!B11,[1]CD!$E$17:$E$49,0))</f>
        <v>170</v>
      </c>
      <c r="Q11" s="72">
        <v>80</v>
      </c>
      <c r="R11" s="72"/>
      <c r="S11" s="162">
        <f t="shared" si="0"/>
        <v>1176</v>
      </c>
      <c r="T11" s="260">
        <f t="shared" si="1"/>
        <v>411</v>
      </c>
      <c r="U11" s="260">
        <f t="shared" si="2"/>
        <v>711</v>
      </c>
      <c r="Y11" s="5">
        <v>50</v>
      </c>
      <c r="Z11" s="308">
        <v>52</v>
      </c>
    </row>
    <row r="12" spans="1:26" s="4" customFormat="1" ht="30.75" customHeight="1" thickBot="1">
      <c r="A12" s="334" t="s">
        <v>18</v>
      </c>
      <c r="B12" s="335"/>
      <c r="C12" s="336"/>
      <c r="D12" s="28"/>
      <c r="E12" s="29"/>
      <c r="F12" s="30">
        <f>SUM(F8:F11)</f>
        <v>460</v>
      </c>
      <c r="G12" s="30">
        <f>SUM(G8:G11)</f>
        <v>1090</v>
      </c>
      <c r="H12" s="31">
        <f>SUM(H8:H11)</f>
        <v>1550</v>
      </c>
      <c r="I12" s="77">
        <f>SUM(I8:I11)</f>
        <v>38</v>
      </c>
      <c r="J12" s="323">
        <f>SUM(J8:J11)</f>
        <v>50</v>
      </c>
      <c r="K12" s="313">
        <f t="shared" ref="K12:S12" si="3">SUM(K8:K11)</f>
        <v>54</v>
      </c>
      <c r="L12" s="77">
        <f t="shared" si="3"/>
        <v>475</v>
      </c>
      <c r="M12" s="77">
        <f t="shared" si="3"/>
        <v>0</v>
      </c>
      <c r="N12" s="313"/>
      <c r="O12" s="77">
        <f t="shared" si="3"/>
        <v>665</v>
      </c>
      <c r="P12" s="77">
        <f t="shared" si="3"/>
        <v>294</v>
      </c>
      <c r="Q12" s="77">
        <f t="shared" si="3"/>
        <v>80</v>
      </c>
      <c r="R12" s="77">
        <f t="shared" si="3"/>
        <v>0</v>
      </c>
      <c r="S12" s="253">
        <f t="shared" si="3"/>
        <v>1656</v>
      </c>
      <c r="T12" s="260">
        <f t="shared" si="1"/>
        <v>563</v>
      </c>
      <c r="U12" s="260">
        <f t="shared" si="2"/>
        <v>1039</v>
      </c>
    </row>
    <row r="13" spans="1:26" s="4" customFormat="1" ht="30.75" customHeight="1">
      <c r="A13" s="287">
        <v>5</v>
      </c>
      <c r="B13" s="33" t="s">
        <v>19</v>
      </c>
      <c r="C13" s="98">
        <v>5510303</v>
      </c>
      <c r="D13" s="98">
        <v>6510303</v>
      </c>
      <c r="E13" s="288" t="s">
        <v>20</v>
      </c>
      <c r="F13" s="32">
        <v>85</v>
      </c>
      <c r="G13" s="32">
        <v>190</v>
      </c>
      <c r="H13" s="289">
        <f>F13+G13</f>
        <v>275</v>
      </c>
      <c r="I13" s="34"/>
      <c r="J13" s="324"/>
      <c r="K13" s="314"/>
      <c r="L13" s="34">
        <f>INDEX([1]Sheet9!$E$7:$E$34,MATCH([1]Nguồn!B13,[1]Sheet9!$D$7:$D$34,0))</f>
        <v>47</v>
      </c>
      <c r="M13" s="34"/>
      <c r="N13" s="314"/>
      <c r="O13" s="34">
        <f>INDEX([1]CD!$B$6:$B$32,MATCH([1]Nguồn!B13,[1]CD!$A$6:$A$32,0))</f>
        <v>56</v>
      </c>
      <c r="P13" s="34">
        <f>INDEX([1]CD!$F$17:$F$49,MATCH([1]Nguồn!B13,[1]CD!$E$17:$E$49,0))</f>
        <v>34</v>
      </c>
      <c r="Q13" s="34"/>
      <c r="R13" s="34"/>
      <c r="S13" s="254">
        <f>SUM(I13:R13)</f>
        <v>137</v>
      </c>
      <c r="T13" s="260">
        <f t="shared" si="1"/>
        <v>47</v>
      </c>
      <c r="U13" s="260">
        <f t="shared" si="2"/>
        <v>90</v>
      </c>
    </row>
    <row r="14" spans="1:26" s="4" customFormat="1" ht="46.5" customHeight="1">
      <c r="A14" s="25">
        <v>6</v>
      </c>
      <c r="B14" s="39" t="s">
        <v>21</v>
      </c>
      <c r="C14" s="38"/>
      <c r="D14" s="38">
        <v>6510305</v>
      </c>
      <c r="E14" s="39" t="s">
        <v>20</v>
      </c>
      <c r="F14" s="22"/>
      <c r="G14" s="22">
        <v>120</v>
      </c>
      <c r="H14" s="36">
        <f>F14+G14</f>
        <v>120</v>
      </c>
      <c r="I14" s="72"/>
      <c r="J14" s="322"/>
      <c r="K14" s="312"/>
      <c r="L14" s="72"/>
      <c r="M14" s="72"/>
      <c r="N14" s="312"/>
      <c r="O14" s="72">
        <f>INDEX([1]CD!$B$6:$B$32,MATCH([1]Nguồn!B14,[1]CD!$A$6:$A$32,0))</f>
        <v>32</v>
      </c>
      <c r="P14" s="72">
        <f>INDEX([1]CD!$F$17:$F$49,MATCH([1]Nguồn!B14,[1]CD!$E$17:$E$49,0))</f>
        <v>31</v>
      </c>
      <c r="Q14" s="72"/>
      <c r="R14" s="72"/>
      <c r="S14" s="254">
        <f t="shared" ref="S14:S16" si="4">SUM(I14:R14)</f>
        <v>63</v>
      </c>
      <c r="T14" s="260">
        <f t="shared" si="1"/>
        <v>0</v>
      </c>
      <c r="U14" s="260">
        <f t="shared" si="2"/>
        <v>63</v>
      </c>
    </row>
    <row r="15" spans="1:26" s="4" customFormat="1" ht="30.75" customHeight="1">
      <c r="A15" s="25">
        <v>7</v>
      </c>
      <c r="B15" s="39" t="s">
        <v>22</v>
      </c>
      <c r="C15" s="38">
        <v>5510305</v>
      </c>
      <c r="D15" s="38"/>
      <c r="E15" s="39" t="s">
        <v>20</v>
      </c>
      <c r="F15" s="22">
        <v>70</v>
      </c>
      <c r="G15" s="22"/>
      <c r="H15" s="36">
        <f>F15+G15</f>
        <v>70</v>
      </c>
      <c r="I15" s="72"/>
      <c r="J15" s="322"/>
      <c r="K15" s="312"/>
      <c r="L15" s="72"/>
      <c r="M15" s="72"/>
      <c r="N15" s="312"/>
      <c r="O15" s="72"/>
      <c r="P15" s="72"/>
      <c r="Q15" s="72"/>
      <c r="R15" s="72"/>
      <c r="S15" s="254">
        <f t="shared" si="4"/>
        <v>0</v>
      </c>
      <c r="T15" s="260">
        <f t="shared" si="1"/>
        <v>0</v>
      </c>
      <c r="U15" s="260">
        <f t="shared" si="2"/>
        <v>0</v>
      </c>
      <c r="V15" s="4" t="s">
        <v>285</v>
      </c>
    </row>
    <row r="16" spans="1:26" s="4" customFormat="1" ht="30.75" customHeight="1">
      <c r="A16" s="25">
        <v>8</v>
      </c>
      <c r="B16" s="39" t="s">
        <v>23</v>
      </c>
      <c r="C16" s="41">
        <v>5510312</v>
      </c>
      <c r="D16" s="25">
        <v>6510312</v>
      </c>
      <c r="E16" s="39" t="s">
        <v>20</v>
      </c>
      <c r="F16" s="22">
        <v>85</v>
      </c>
      <c r="G16" s="22">
        <v>115</v>
      </c>
      <c r="H16" s="36">
        <f>F16+G16</f>
        <v>200</v>
      </c>
      <c r="I16" s="72"/>
      <c r="J16" s="322"/>
      <c r="K16" s="312"/>
      <c r="L16" s="72"/>
      <c r="M16" s="72"/>
      <c r="N16" s="312"/>
      <c r="O16" s="72"/>
      <c r="P16" s="72"/>
      <c r="Q16" s="72"/>
      <c r="R16" s="72"/>
      <c r="S16" s="254">
        <f t="shared" si="4"/>
        <v>0</v>
      </c>
      <c r="T16" s="260">
        <f t="shared" si="1"/>
        <v>0</v>
      </c>
      <c r="U16" s="260">
        <f t="shared" si="2"/>
        <v>0</v>
      </c>
      <c r="V16" s="4" t="s">
        <v>285</v>
      </c>
    </row>
    <row r="17" spans="1:27" s="4" customFormat="1" ht="30.75" customHeight="1" thickBot="1">
      <c r="A17" s="334" t="s">
        <v>24</v>
      </c>
      <c r="B17" s="335"/>
      <c r="C17" s="336"/>
      <c r="D17" s="28"/>
      <c r="E17" s="29"/>
      <c r="F17" s="30">
        <f>SUM(F13:F16)</f>
        <v>240</v>
      </c>
      <c r="G17" s="30">
        <f>SUM(G13:G16)</f>
        <v>425</v>
      </c>
      <c r="H17" s="30">
        <f>SUM(H13:H16)</f>
        <v>665</v>
      </c>
      <c r="I17" s="77">
        <f t="shared" ref="I17:S17" si="5">SUM(I13:I16)</f>
        <v>0</v>
      </c>
      <c r="J17" s="323">
        <f t="shared" si="5"/>
        <v>0</v>
      </c>
      <c r="K17" s="313">
        <f t="shared" si="5"/>
        <v>0</v>
      </c>
      <c r="L17" s="77">
        <f t="shared" si="5"/>
        <v>47</v>
      </c>
      <c r="M17" s="77">
        <f t="shared" si="5"/>
        <v>0</v>
      </c>
      <c r="N17" s="313"/>
      <c r="O17" s="77">
        <f t="shared" si="5"/>
        <v>88</v>
      </c>
      <c r="P17" s="77">
        <f t="shared" si="5"/>
        <v>65</v>
      </c>
      <c r="Q17" s="77">
        <f t="shared" si="5"/>
        <v>0</v>
      </c>
      <c r="R17" s="77">
        <f t="shared" si="5"/>
        <v>0</v>
      </c>
      <c r="S17" s="297">
        <f t="shared" si="5"/>
        <v>200</v>
      </c>
      <c r="T17" s="260">
        <f t="shared" si="1"/>
        <v>47</v>
      </c>
      <c r="U17" s="260">
        <f t="shared" si="2"/>
        <v>153</v>
      </c>
    </row>
    <row r="18" spans="1:27" s="4" customFormat="1" ht="30.75" customHeight="1">
      <c r="A18" s="42">
        <v>9</v>
      </c>
      <c r="B18" s="45" t="s">
        <v>25</v>
      </c>
      <c r="C18" s="44">
        <v>5810104</v>
      </c>
      <c r="D18" s="44">
        <v>6810104</v>
      </c>
      <c r="E18" s="45" t="s">
        <v>26</v>
      </c>
      <c r="F18" s="36">
        <v>50</v>
      </c>
      <c r="G18" s="36">
        <v>50</v>
      </c>
      <c r="H18" s="36">
        <f t="shared" ref="H18:H23" si="6">F18+G18</f>
        <v>100</v>
      </c>
      <c r="I18" s="76"/>
      <c r="J18" s="325"/>
      <c r="K18" s="315">
        <f>INDEX([1]Sheet9!$V$17:$V$30,MATCH([1]Nguồn!B18,[1]Sheet9!$S$17:$S$30,0))</f>
        <v>76</v>
      </c>
      <c r="L18" s="76"/>
      <c r="M18" s="76"/>
      <c r="N18" s="315"/>
      <c r="O18" s="76"/>
      <c r="P18" s="76">
        <f>INDEX([1]CD!$F$17:$F$49,MATCH([1]Nguồn!B18,[1]CD!$E$17:$E$49,0))</f>
        <v>15</v>
      </c>
      <c r="Q18" s="76"/>
      <c r="R18" s="76"/>
      <c r="S18" s="252">
        <f>SUM(I18:R18)</f>
        <v>91</v>
      </c>
      <c r="T18" s="260">
        <f t="shared" si="1"/>
        <v>0</v>
      </c>
      <c r="U18" s="260">
        <f t="shared" si="2"/>
        <v>15</v>
      </c>
      <c r="X18" s="308">
        <v>76</v>
      </c>
    </row>
    <row r="19" spans="1:27" s="4" customFormat="1" ht="30.75" customHeight="1">
      <c r="A19" s="41">
        <v>10</v>
      </c>
      <c r="B19" s="48" t="s">
        <v>27</v>
      </c>
      <c r="C19" s="47">
        <v>5810105</v>
      </c>
      <c r="D19" s="47">
        <v>6810105</v>
      </c>
      <c r="E19" s="48" t="s">
        <v>26</v>
      </c>
      <c r="F19" s="27">
        <v>50</v>
      </c>
      <c r="G19" s="27">
        <v>50</v>
      </c>
      <c r="H19" s="27">
        <f t="shared" si="6"/>
        <v>100</v>
      </c>
      <c r="I19" s="72"/>
      <c r="J19" s="322"/>
      <c r="K19" s="312"/>
      <c r="L19" s="72">
        <f>INDEX([1]Sheet9!$E$7:$E$34,MATCH([1]Nguồn!B19,[1]Sheet9!$D$7:$D$34,0))</f>
        <v>41</v>
      </c>
      <c r="M19" s="72"/>
      <c r="N19" s="312"/>
      <c r="O19" s="72"/>
      <c r="P19" s="72">
        <f>INDEX([1]CD!$F$17:$F$49,MATCH([1]Nguồn!B19,[1]CD!$E$17:$E$49,0))</f>
        <v>33</v>
      </c>
      <c r="Q19" s="72"/>
      <c r="R19" s="72"/>
      <c r="S19" s="162">
        <f>SUM(I19:R19)</f>
        <v>74</v>
      </c>
      <c r="T19" s="260">
        <f t="shared" si="1"/>
        <v>41</v>
      </c>
      <c r="U19" s="260">
        <f t="shared" si="2"/>
        <v>33</v>
      </c>
    </row>
    <row r="20" spans="1:27" s="4" customFormat="1" ht="30.75" customHeight="1" thickBot="1">
      <c r="A20" s="334" t="s">
        <v>28</v>
      </c>
      <c r="B20" s="335"/>
      <c r="C20" s="336"/>
      <c r="D20" s="28"/>
      <c r="E20" s="29"/>
      <c r="F20" s="30">
        <f>SUM(F18:F19)</f>
        <v>100</v>
      </c>
      <c r="G20" s="30">
        <f>SUM(G18:G19)</f>
        <v>100</v>
      </c>
      <c r="H20" s="30">
        <f>SUM(H18:H19)</f>
        <v>200</v>
      </c>
      <c r="I20" s="77">
        <f t="shared" ref="I20:S20" si="7">SUM(I18:I19)</f>
        <v>0</v>
      </c>
      <c r="J20" s="323">
        <f t="shared" si="7"/>
        <v>0</v>
      </c>
      <c r="K20" s="313">
        <f t="shared" si="7"/>
        <v>76</v>
      </c>
      <c r="L20" s="77">
        <f t="shared" si="7"/>
        <v>41</v>
      </c>
      <c r="M20" s="77">
        <f t="shared" si="7"/>
        <v>0</v>
      </c>
      <c r="N20" s="313"/>
      <c r="O20" s="77">
        <f t="shared" si="7"/>
        <v>0</v>
      </c>
      <c r="P20" s="77">
        <f t="shared" si="7"/>
        <v>48</v>
      </c>
      <c r="Q20" s="77">
        <f t="shared" si="7"/>
        <v>0</v>
      </c>
      <c r="R20" s="77">
        <f t="shared" si="7"/>
        <v>0</v>
      </c>
      <c r="S20" s="297">
        <f t="shared" si="7"/>
        <v>165</v>
      </c>
      <c r="T20" s="260">
        <f t="shared" si="1"/>
        <v>41</v>
      </c>
      <c r="U20" s="260">
        <f t="shared" si="2"/>
        <v>48</v>
      </c>
    </row>
    <row r="21" spans="1:27" s="3" customFormat="1" ht="30.75" customHeight="1">
      <c r="A21" s="42">
        <v>11</v>
      </c>
      <c r="B21" s="45" t="s">
        <v>29</v>
      </c>
      <c r="C21" s="44">
        <v>5810201</v>
      </c>
      <c r="D21" s="44">
        <v>6810201</v>
      </c>
      <c r="E21" s="45" t="s">
        <v>30</v>
      </c>
      <c r="F21" s="36">
        <v>35</v>
      </c>
      <c r="G21" s="36">
        <v>35</v>
      </c>
      <c r="H21" s="66">
        <f t="shared" si="6"/>
        <v>70</v>
      </c>
      <c r="I21" s="34"/>
      <c r="J21" s="324"/>
      <c r="K21" s="314">
        <v>15</v>
      </c>
      <c r="L21" s="34">
        <f>INDEX([1]Sheet9!$E$7:$E$34,MATCH([1]Nguồn!B21,[1]Sheet9!$D$7:$D$34,0))</f>
        <v>50</v>
      </c>
      <c r="M21" s="34"/>
      <c r="N21" s="314"/>
      <c r="O21" s="34">
        <f>INDEX([1]CD!$B$6:$B$32,MATCH([1]Nguồn!B21,[1]CD!$A$6:$A$32,0))</f>
        <v>29</v>
      </c>
      <c r="P21" s="34">
        <f>INDEX([1]CD!$F$17:$F$49,MATCH([1]Nguồn!B21,[1]CD!$E$17:$E$49,0))</f>
        <v>31</v>
      </c>
      <c r="Q21" s="34"/>
      <c r="R21" s="34"/>
      <c r="S21" s="254">
        <f>SUM(I21:R21)</f>
        <v>125</v>
      </c>
      <c r="T21" s="260">
        <f t="shared" si="1"/>
        <v>50</v>
      </c>
      <c r="U21" s="260">
        <f t="shared" si="2"/>
        <v>60</v>
      </c>
      <c r="W21" s="309">
        <v>15</v>
      </c>
    </row>
    <row r="22" spans="1:27" s="4" customFormat="1" ht="30.75" customHeight="1">
      <c r="A22" s="25">
        <v>12</v>
      </c>
      <c r="B22" s="39" t="s">
        <v>31</v>
      </c>
      <c r="C22" s="38"/>
      <c r="D22" s="38">
        <v>6810206</v>
      </c>
      <c r="E22" s="39" t="s">
        <v>30</v>
      </c>
      <c r="F22" s="22"/>
      <c r="G22" s="22">
        <v>35</v>
      </c>
      <c r="H22" s="22">
        <f t="shared" si="6"/>
        <v>35</v>
      </c>
      <c r="I22" s="72"/>
      <c r="J22" s="322"/>
      <c r="K22" s="312"/>
      <c r="L22" s="72"/>
      <c r="M22" s="72"/>
      <c r="N22" s="312"/>
      <c r="O22" s="72">
        <f>INDEX([1]CD!$B$6:$B$32,MATCH([1]Nguồn!B22,[1]CD!$A$6:$A$32,0))</f>
        <v>31</v>
      </c>
      <c r="P22" s="72">
        <f>INDEX([1]CD!$F$17:$F$49,MATCH([1]Nguồn!B22,[1]CD!$E$17:$E$49,0))</f>
        <v>30</v>
      </c>
      <c r="Q22" s="72"/>
      <c r="R22" s="72"/>
      <c r="S22" s="254">
        <f t="shared" ref="S22:S24" si="8">SUM(I22:R22)</f>
        <v>61</v>
      </c>
      <c r="T22" s="260">
        <f t="shared" si="1"/>
        <v>0</v>
      </c>
      <c r="U22" s="260">
        <f t="shared" si="2"/>
        <v>61</v>
      </c>
    </row>
    <row r="23" spans="1:27" s="4" customFormat="1" ht="30.75" customHeight="1">
      <c r="A23" s="41">
        <v>13</v>
      </c>
      <c r="B23" s="48" t="s">
        <v>32</v>
      </c>
      <c r="C23" s="47">
        <v>5810206</v>
      </c>
      <c r="D23" s="47"/>
      <c r="E23" s="48" t="s">
        <v>30</v>
      </c>
      <c r="F23" s="27">
        <v>35</v>
      </c>
      <c r="G23" s="27"/>
      <c r="H23" s="27">
        <f t="shared" si="6"/>
        <v>35</v>
      </c>
      <c r="I23" s="72"/>
      <c r="J23" s="322"/>
      <c r="K23" s="312"/>
      <c r="L23" s="72">
        <f>INDEX([1]Sheet9!$E$7:$E$34,MATCH([1]Nguồn!B23,[1]Sheet9!$D$7:$D$34,0))</f>
        <v>62</v>
      </c>
      <c r="M23" s="72"/>
      <c r="N23" s="312"/>
      <c r="O23" s="72"/>
      <c r="P23" s="72"/>
      <c r="Q23" s="72"/>
      <c r="R23" s="72"/>
      <c r="S23" s="254">
        <f t="shared" si="8"/>
        <v>62</v>
      </c>
      <c r="T23" s="260">
        <f t="shared" si="1"/>
        <v>62</v>
      </c>
      <c r="U23" s="260">
        <f t="shared" si="2"/>
        <v>0</v>
      </c>
    </row>
    <row r="24" spans="1:27" s="4" customFormat="1" ht="30.75" customHeight="1">
      <c r="A24" s="25">
        <v>14</v>
      </c>
      <c r="B24" s="39" t="s">
        <v>33</v>
      </c>
      <c r="C24" s="25">
        <v>5810210</v>
      </c>
      <c r="D24" s="25">
        <v>6810210</v>
      </c>
      <c r="E24" s="39" t="s">
        <v>30</v>
      </c>
      <c r="F24" s="22">
        <v>50</v>
      </c>
      <c r="G24" s="22">
        <v>50</v>
      </c>
      <c r="H24" s="22">
        <f>F24+G24</f>
        <v>100</v>
      </c>
      <c r="I24" s="72"/>
      <c r="J24" s="322"/>
      <c r="K24" s="312"/>
      <c r="L24" s="72">
        <f>INDEX([1]Sheet9!$E$7:$E$34,MATCH([1]Nguồn!B24,[1]Sheet9!$D$7:$D$34,0))</f>
        <v>79</v>
      </c>
      <c r="M24" s="72"/>
      <c r="N24" s="312"/>
      <c r="O24" s="72">
        <f>INDEX([1]CD!$B$6:$B$32,MATCH([1]Nguồn!B24,[1]CD!$A$6:$A$32,0))</f>
        <v>11</v>
      </c>
      <c r="P24" s="72">
        <f>INDEX([1]CD!$F$17:$F$49,MATCH([1]Nguồn!B24,[1]CD!$E$17:$E$49,0))</f>
        <v>49</v>
      </c>
      <c r="Q24" s="72"/>
      <c r="R24" s="72"/>
      <c r="S24" s="254">
        <f t="shared" si="8"/>
        <v>139</v>
      </c>
      <c r="T24" s="260">
        <f t="shared" si="1"/>
        <v>79</v>
      </c>
      <c r="U24" s="260">
        <f t="shared" si="2"/>
        <v>60</v>
      </c>
    </row>
    <row r="25" spans="1:27" s="4" customFormat="1" ht="30.75" customHeight="1" thickBot="1">
      <c r="A25" s="334" t="s">
        <v>34</v>
      </c>
      <c r="B25" s="335"/>
      <c r="C25" s="336"/>
      <c r="D25" s="28"/>
      <c r="E25" s="29"/>
      <c r="F25" s="30">
        <f>SUM(F21:F24)</f>
        <v>120</v>
      </c>
      <c r="G25" s="30">
        <f>SUM(G21:G24)</f>
        <v>120</v>
      </c>
      <c r="H25" s="30">
        <f>SUM(H21:H24)</f>
        <v>240</v>
      </c>
      <c r="I25" s="77">
        <f t="shared" ref="I25:S25" si="9">SUM(I21:I24)</f>
        <v>0</v>
      </c>
      <c r="J25" s="323">
        <f t="shared" si="9"/>
        <v>0</v>
      </c>
      <c r="K25" s="313">
        <f t="shared" si="9"/>
        <v>15</v>
      </c>
      <c r="L25" s="77">
        <f t="shared" si="9"/>
        <v>191</v>
      </c>
      <c r="M25" s="77">
        <f t="shared" si="9"/>
        <v>0</v>
      </c>
      <c r="N25" s="313"/>
      <c r="O25" s="77">
        <f t="shared" si="9"/>
        <v>71</v>
      </c>
      <c r="P25" s="77">
        <f t="shared" si="9"/>
        <v>110</v>
      </c>
      <c r="Q25" s="77">
        <f t="shared" si="9"/>
        <v>0</v>
      </c>
      <c r="R25" s="77">
        <f t="shared" si="9"/>
        <v>0</v>
      </c>
      <c r="S25" s="297">
        <f t="shared" si="9"/>
        <v>387</v>
      </c>
      <c r="T25" s="260">
        <f t="shared" si="1"/>
        <v>191</v>
      </c>
      <c r="U25" s="260">
        <f t="shared" si="2"/>
        <v>181</v>
      </c>
    </row>
    <row r="26" spans="1:27" s="4" customFormat="1" ht="30.75" customHeight="1">
      <c r="A26" s="51">
        <v>15</v>
      </c>
      <c r="B26" s="53" t="s">
        <v>35</v>
      </c>
      <c r="C26" s="51"/>
      <c r="D26" s="51">
        <v>6580301</v>
      </c>
      <c r="E26" s="53" t="s">
        <v>35</v>
      </c>
      <c r="F26" s="54"/>
      <c r="G26" s="55">
        <v>70</v>
      </c>
      <c r="H26" s="55">
        <f>F26+G26</f>
        <v>70</v>
      </c>
      <c r="I26" s="34"/>
      <c r="J26" s="322"/>
      <c r="K26" s="312"/>
      <c r="L26" s="72"/>
      <c r="M26" s="34"/>
      <c r="N26" s="314"/>
      <c r="O26" s="72"/>
      <c r="P26" s="72"/>
      <c r="Q26" s="34"/>
      <c r="R26" s="34"/>
      <c r="S26" s="254">
        <v>0</v>
      </c>
      <c r="T26" s="260">
        <f t="shared" si="1"/>
        <v>0</v>
      </c>
      <c r="U26" s="260">
        <f t="shared" si="2"/>
        <v>0</v>
      </c>
    </row>
    <row r="27" spans="1:27" s="4" customFormat="1" ht="30.75" customHeight="1" thickBot="1">
      <c r="A27" s="334" t="s">
        <v>36</v>
      </c>
      <c r="B27" s="335"/>
      <c r="C27" s="336"/>
      <c r="D27" s="28"/>
      <c r="E27" s="29"/>
      <c r="F27" s="30"/>
      <c r="G27" s="30">
        <f>SUM(G26)</f>
        <v>70</v>
      </c>
      <c r="H27" s="30">
        <f>SUM(H26)</f>
        <v>70</v>
      </c>
      <c r="I27" s="81">
        <f t="shared" ref="I27:R27" si="10">SUM(I26)</f>
        <v>0</v>
      </c>
      <c r="J27" s="326">
        <f t="shared" si="10"/>
        <v>0</v>
      </c>
      <c r="K27" s="316">
        <f t="shared" si="10"/>
        <v>0</v>
      </c>
      <c r="L27" s="81">
        <f t="shared" si="10"/>
        <v>0</v>
      </c>
      <c r="M27" s="81">
        <f t="shared" si="10"/>
        <v>0</v>
      </c>
      <c r="N27" s="316"/>
      <c r="O27" s="81">
        <f t="shared" si="10"/>
        <v>0</v>
      </c>
      <c r="P27" s="81">
        <f t="shared" si="10"/>
        <v>0</v>
      </c>
      <c r="Q27" s="81">
        <f t="shared" si="10"/>
        <v>0</v>
      </c>
      <c r="R27" s="81">
        <f t="shared" si="10"/>
        <v>0</v>
      </c>
      <c r="S27" s="253">
        <f>S26</f>
        <v>0</v>
      </c>
      <c r="T27" s="260">
        <f t="shared" si="1"/>
        <v>0</v>
      </c>
      <c r="U27" s="260">
        <f t="shared" si="2"/>
        <v>0</v>
      </c>
    </row>
    <row r="28" spans="1:27" s="3" customFormat="1" ht="30.75" customHeight="1">
      <c r="A28" s="290">
        <v>16</v>
      </c>
      <c r="B28" s="291" t="s">
        <v>37</v>
      </c>
      <c r="C28" s="290">
        <v>5580201</v>
      </c>
      <c r="D28" s="290">
        <v>6580201</v>
      </c>
      <c r="E28" s="291" t="s">
        <v>38</v>
      </c>
      <c r="F28" s="290">
        <v>60</v>
      </c>
      <c r="G28" s="290">
        <v>60</v>
      </c>
      <c r="H28" s="290">
        <f>F28+G28</f>
        <v>120</v>
      </c>
      <c r="I28" s="76"/>
      <c r="J28" s="322"/>
      <c r="K28" s="312">
        <v>72</v>
      </c>
      <c r="L28" s="72">
        <f>INDEX([1]Sheet9!$E$7:$E$34,MATCH([1]Nguồn!B28,[1]Sheet9!$D$7:$D$34,0))</f>
        <v>15</v>
      </c>
      <c r="M28" s="76"/>
      <c r="N28" s="314"/>
      <c r="O28" s="72">
        <f>INDEX([1]CD!$B$6:$B$32,MATCH([1]Nguồn!B28,[1]CD!$A$6:$A$32,0))</f>
        <v>20</v>
      </c>
      <c r="P28" s="72">
        <f>INDEX([1]CD!$F$17:$F$49,MATCH([1]Nguồn!B28,[1]CD!$E$17:$E$49,0))</f>
        <v>45</v>
      </c>
      <c r="Q28" s="76"/>
      <c r="R28" s="76"/>
      <c r="S28" s="252">
        <f>SUM(I28:R28)</f>
        <v>152</v>
      </c>
      <c r="T28" s="260">
        <f t="shared" si="1"/>
        <v>15</v>
      </c>
      <c r="U28" s="260">
        <f t="shared" si="2"/>
        <v>65</v>
      </c>
      <c r="W28" s="309">
        <v>27</v>
      </c>
      <c r="X28" s="309">
        <v>45</v>
      </c>
    </row>
    <row r="29" spans="1:27" s="4" customFormat="1" ht="30.75" customHeight="1" thickBot="1">
      <c r="A29" s="334" t="s">
        <v>39</v>
      </c>
      <c r="B29" s="335"/>
      <c r="C29" s="336"/>
      <c r="D29" s="28"/>
      <c r="E29" s="29"/>
      <c r="F29" s="30">
        <f>SUM(F28)</f>
        <v>60</v>
      </c>
      <c r="G29" s="30">
        <f>SUM(G28)</f>
        <v>60</v>
      </c>
      <c r="H29" s="30">
        <f>SUM(H28)</f>
        <v>120</v>
      </c>
      <c r="I29" s="77">
        <f t="shared" ref="I29:S29" si="11">SUM(I28)</f>
        <v>0</v>
      </c>
      <c r="J29" s="323">
        <f t="shared" si="11"/>
        <v>0</v>
      </c>
      <c r="K29" s="313">
        <f t="shared" si="11"/>
        <v>72</v>
      </c>
      <c r="L29" s="77">
        <f t="shared" si="11"/>
        <v>15</v>
      </c>
      <c r="M29" s="77">
        <f t="shared" si="11"/>
        <v>0</v>
      </c>
      <c r="N29" s="313"/>
      <c r="O29" s="77">
        <f t="shared" si="11"/>
        <v>20</v>
      </c>
      <c r="P29" s="77">
        <f t="shared" si="11"/>
        <v>45</v>
      </c>
      <c r="Q29" s="77">
        <f t="shared" si="11"/>
        <v>0</v>
      </c>
      <c r="R29" s="77">
        <f t="shared" si="11"/>
        <v>0</v>
      </c>
      <c r="S29" s="253">
        <f t="shared" si="11"/>
        <v>152</v>
      </c>
      <c r="T29" s="260">
        <f t="shared" si="1"/>
        <v>15</v>
      </c>
      <c r="U29" s="260">
        <f t="shared" si="2"/>
        <v>65</v>
      </c>
    </row>
    <row r="30" spans="1:27" s="4" customFormat="1" ht="30.75" customHeight="1">
      <c r="A30" s="57">
        <v>17</v>
      </c>
      <c r="B30" s="59" t="s">
        <v>40</v>
      </c>
      <c r="C30" s="57">
        <v>5340302</v>
      </c>
      <c r="D30" s="57">
        <v>6340302</v>
      </c>
      <c r="E30" s="59" t="s">
        <v>41</v>
      </c>
      <c r="F30" s="60">
        <v>65</v>
      </c>
      <c r="G30" s="60">
        <v>160</v>
      </c>
      <c r="H30" s="55">
        <f>F30+G30</f>
        <v>225</v>
      </c>
      <c r="I30" s="76"/>
      <c r="J30" s="325"/>
      <c r="K30" s="315">
        <f>INDEX([1]Sheet9!$V$17:$V$30,MATCH([1]Nguồn!B30,[1]Sheet9!$S$17:$S$30,0))</f>
        <v>89</v>
      </c>
      <c r="L30" s="76">
        <f>INDEX([1]Sheet9!$E$7:$E$34,MATCH([1]Nguồn!B30,[1]Sheet9!$D$7:$D$34,0))</f>
        <v>48</v>
      </c>
      <c r="M30" s="76"/>
      <c r="N30" s="315"/>
      <c r="O30" s="76">
        <f>INDEX([1]CD!$B$6:$B$32,MATCH([1]Nguồn!B30,[1]CD!$A$6:$A$32,0))</f>
        <v>35</v>
      </c>
      <c r="P30" s="76">
        <f>INDEX([1]CD!$F$17:$F$49,MATCH([1]Nguồn!B30,[1]CD!$E$17:$E$49,0))</f>
        <v>77</v>
      </c>
      <c r="Q30" s="76"/>
      <c r="R30" s="76"/>
      <c r="S30" s="252">
        <f>SUM(I30:R30)</f>
        <v>249</v>
      </c>
      <c r="T30" s="260">
        <f t="shared" si="1"/>
        <v>48</v>
      </c>
      <c r="U30" s="260">
        <f t="shared" si="2"/>
        <v>112</v>
      </c>
      <c r="X30" s="308">
        <v>89</v>
      </c>
    </row>
    <row r="31" spans="1:27" s="4" customFormat="1" ht="30.75" customHeight="1" thickBot="1">
      <c r="A31" s="334" t="s">
        <v>42</v>
      </c>
      <c r="B31" s="335"/>
      <c r="C31" s="336"/>
      <c r="D31" s="28"/>
      <c r="E31" s="29"/>
      <c r="F31" s="30">
        <f>SUM(F30)</f>
        <v>65</v>
      </c>
      <c r="G31" s="30">
        <f>SUM(G30)</f>
        <v>160</v>
      </c>
      <c r="H31" s="30">
        <f>SUM(H30)</f>
        <v>225</v>
      </c>
      <c r="I31" s="77"/>
      <c r="J31" s="323"/>
      <c r="K31" s="313">
        <f t="shared" ref="K31:R31" si="12">SUM(K30)</f>
        <v>89</v>
      </c>
      <c r="L31" s="77">
        <f t="shared" si="12"/>
        <v>48</v>
      </c>
      <c r="M31" s="77">
        <f t="shared" si="12"/>
        <v>0</v>
      </c>
      <c r="N31" s="313"/>
      <c r="O31" s="77">
        <f t="shared" si="12"/>
        <v>35</v>
      </c>
      <c r="P31" s="77">
        <f t="shared" si="12"/>
        <v>77</v>
      </c>
      <c r="Q31" s="77">
        <f t="shared" si="12"/>
        <v>0</v>
      </c>
      <c r="R31" s="77">
        <f t="shared" si="12"/>
        <v>0</v>
      </c>
      <c r="S31" s="253">
        <f>S30</f>
        <v>249</v>
      </c>
      <c r="T31" s="260">
        <f t="shared" si="1"/>
        <v>48</v>
      </c>
      <c r="U31" s="260">
        <f t="shared" si="2"/>
        <v>112</v>
      </c>
    </row>
    <row r="32" spans="1:27" s="4" customFormat="1" ht="30.75" customHeight="1">
      <c r="A32" s="62">
        <v>18</v>
      </c>
      <c r="B32" s="65" t="s">
        <v>43</v>
      </c>
      <c r="C32" s="64">
        <v>5340113</v>
      </c>
      <c r="D32" s="64">
        <v>6340113</v>
      </c>
      <c r="E32" s="65" t="s">
        <v>44</v>
      </c>
      <c r="F32" s="66">
        <v>30</v>
      </c>
      <c r="G32" s="66">
        <v>60</v>
      </c>
      <c r="H32" s="66">
        <f>F32+G32</f>
        <v>90</v>
      </c>
      <c r="I32" s="34"/>
      <c r="J32" s="324"/>
      <c r="K32" s="314">
        <v>41</v>
      </c>
      <c r="L32" s="34">
        <f>INDEX([1]Sheet9!$E$7:$E$34,MATCH([1]Nguồn!B32,[1]Sheet9!$D$7:$D$34,0))</f>
        <v>30</v>
      </c>
      <c r="M32" s="34"/>
      <c r="N32" s="314"/>
      <c r="O32" s="34">
        <f>INDEX([1]CD!$B$6:$B$32,MATCH([1]Nguồn!B32,[1]CD!$A$6:$A$32,0))</f>
        <v>38</v>
      </c>
      <c r="P32" s="34">
        <f>INDEX([1]CD!$F$17:$F$49,MATCH([1]Nguồn!B32,[1]CD!$E$17:$E$49,0))</f>
        <v>30</v>
      </c>
      <c r="Q32" s="34"/>
      <c r="R32" s="34"/>
      <c r="S32" s="254">
        <f>SUM(I32:R32)</f>
        <v>139</v>
      </c>
      <c r="T32" s="260">
        <f t="shared" si="1"/>
        <v>30</v>
      </c>
      <c r="U32" s="260">
        <f t="shared" si="2"/>
        <v>68</v>
      </c>
      <c r="W32" s="308">
        <v>17</v>
      </c>
      <c r="AA32" s="308">
        <v>13</v>
      </c>
    </row>
    <row r="33" spans="1:23" s="4" customFormat="1" ht="30.75" customHeight="1">
      <c r="A33" s="41">
        <v>19</v>
      </c>
      <c r="B33" s="48" t="s">
        <v>45</v>
      </c>
      <c r="C33" s="41">
        <v>5340122</v>
      </c>
      <c r="D33" s="41">
        <v>6340122</v>
      </c>
      <c r="E33" s="48" t="s">
        <v>44</v>
      </c>
      <c r="F33" s="27">
        <v>50</v>
      </c>
      <c r="G33" s="27">
        <v>75</v>
      </c>
      <c r="H33" s="27">
        <f>F33+G33</f>
        <v>125</v>
      </c>
      <c r="I33" s="72"/>
      <c r="J33" s="322"/>
      <c r="K33" s="312"/>
      <c r="L33" s="72">
        <f>INDEX([1]Sheet9!$E$7:$E$34,MATCH([1]Nguồn!B33,[1]Sheet9!$D$7:$D$34,0))</f>
        <v>31</v>
      </c>
      <c r="M33" s="72"/>
      <c r="N33" s="312"/>
      <c r="O33" s="72">
        <f>INDEX([1]CD!$B$6:$B$32,MATCH([1]Nguồn!B33,[1]CD!$A$6:$A$32,0))</f>
        <v>25</v>
      </c>
      <c r="P33" s="72">
        <f>INDEX([1]CD!$F$17:$F$49,MATCH([1]Nguồn!B33,[1]CD!$E$17:$E$49,0))</f>
        <v>30</v>
      </c>
      <c r="Q33" s="72"/>
      <c r="R33" s="72"/>
      <c r="S33" s="254">
        <f>SUM(I33:R33)</f>
        <v>86</v>
      </c>
      <c r="T33" s="260">
        <f t="shared" si="1"/>
        <v>31</v>
      </c>
      <c r="U33" s="260">
        <f t="shared" si="2"/>
        <v>55</v>
      </c>
    </row>
    <row r="34" spans="1:23" s="4" customFormat="1" ht="30.75" customHeight="1" thickBot="1">
      <c r="A34" s="334" t="s">
        <v>46</v>
      </c>
      <c r="B34" s="335"/>
      <c r="C34" s="336"/>
      <c r="D34" s="28"/>
      <c r="E34" s="29"/>
      <c r="F34" s="30">
        <f>SUM(F32:F33)</f>
        <v>80</v>
      </c>
      <c r="G34" s="30">
        <f>SUM(G32:G33)</f>
        <v>135</v>
      </c>
      <c r="H34" s="30">
        <f>SUM(H32:H33)</f>
        <v>215</v>
      </c>
      <c r="I34" s="77">
        <f t="shared" ref="I34:S34" si="13">SUM(I32:I33)</f>
        <v>0</v>
      </c>
      <c r="J34" s="323">
        <f t="shared" si="13"/>
        <v>0</v>
      </c>
      <c r="K34" s="313">
        <f t="shared" si="13"/>
        <v>41</v>
      </c>
      <c r="L34" s="77">
        <f t="shared" si="13"/>
        <v>61</v>
      </c>
      <c r="M34" s="77">
        <f t="shared" si="13"/>
        <v>0</v>
      </c>
      <c r="N34" s="313"/>
      <c r="O34" s="77">
        <f t="shared" si="13"/>
        <v>63</v>
      </c>
      <c r="P34" s="77">
        <f t="shared" si="13"/>
        <v>60</v>
      </c>
      <c r="Q34" s="77">
        <f t="shared" si="13"/>
        <v>0</v>
      </c>
      <c r="R34" s="77">
        <f t="shared" si="13"/>
        <v>0</v>
      </c>
      <c r="S34" s="297">
        <f t="shared" si="13"/>
        <v>225</v>
      </c>
      <c r="T34" s="260">
        <f t="shared" si="1"/>
        <v>61</v>
      </c>
      <c r="U34" s="260">
        <f t="shared" si="2"/>
        <v>123</v>
      </c>
    </row>
    <row r="35" spans="1:23" s="4" customFormat="1" ht="30.75" customHeight="1">
      <c r="A35" s="57">
        <v>20</v>
      </c>
      <c r="B35" s="59" t="s">
        <v>47</v>
      </c>
      <c r="C35" s="67">
        <v>5340417</v>
      </c>
      <c r="D35" s="67">
        <v>6340417</v>
      </c>
      <c r="E35" s="59" t="s">
        <v>48</v>
      </c>
      <c r="F35" s="60">
        <v>65</v>
      </c>
      <c r="G35" s="60">
        <v>160</v>
      </c>
      <c r="H35" s="55">
        <f>F35+G35</f>
        <v>225</v>
      </c>
      <c r="I35" s="34"/>
      <c r="J35" s="322"/>
      <c r="K35" s="312"/>
      <c r="L35" s="72">
        <f>INDEX([1]Sheet9!$E$7:$E$34,MATCH([1]Nguồn!B35,[1]Sheet9!$D$7:$D$34,0))</f>
        <v>50</v>
      </c>
      <c r="M35" s="34"/>
      <c r="N35" s="314"/>
      <c r="O35" s="72">
        <f>INDEX([1]CD!$B$6:$B$32,MATCH([1]Nguồn!B35,[1]CD!$A$6:$A$32,0))</f>
        <v>32</v>
      </c>
      <c r="P35" s="72">
        <f>INDEX([1]CD!$F$17:$F$49,MATCH([1]Nguồn!B35,[1]CD!$E$17:$E$49,0))</f>
        <v>56</v>
      </c>
      <c r="Q35" s="34"/>
      <c r="R35" s="34"/>
      <c r="S35" s="254">
        <f>SUM(I35:R35)</f>
        <v>138</v>
      </c>
      <c r="T35" s="260">
        <f t="shared" si="1"/>
        <v>50</v>
      </c>
      <c r="U35" s="260">
        <f t="shared" si="2"/>
        <v>88</v>
      </c>
    </row>
    <row r="36" spans="1:23" s="4" customFormat="1" ht="30.75" customHeight="1" thickBot="1">
      <c r="A36" s="334" t="s">
        <v>49</v>
      </c>
      <c r="B36" s="335"/>
      <c r="C36" s="336"/>
      <c r="D36" s="28"/>
      <c r="E36" s="29"/>
      <c r="F36" s="30">
        <f>SUM(F35)</f>
        <v>65</v>
      </c>
      <c r="G36" s="30">
        <f>SUM(G35)</f>
        <v>160</v>
      </c>
      <c r="H36" s="30">
        <f>SUM(H35)</f>
        <v>225</v>
      </c>
      <c r="I36" s="77">
        <f t="shared" ref="I36:R36" si="14">SUM(I35)</f>
        <v>0</v>
      </c>
      <c r="J36" s="323">
        <f t="shared" si="14"/>
        <v>0</v>
      </c>
      <c r="K36" s="313">
        <f t="shared" si="14"/>
        <v>0</v>
      </c>
      <c r="L36" s="77">
        <f t="shared" si="14"/>
        <v>50</v>
      </c>
      <c r="M36" s="77">
        <f t="shared" si="14"/>
        <v>0</v>
      </c>
      <c r="N36" s="313"/>
      <c r="O36" s="77">
        <f t="shared" si="14"/>
        <v>32</v>
      </c>
      <c r="P36" s="77">
        <f t="shared" si="14"/>
        <v>56</v>
      </c>
      <c r="Q36" s="77">
        <f t="shared" si="14"/>
        <v>0</v>
      </c>
      <c r="R36" s="77">
        <f t="shared" si="14"/>
        <v>0</v>
      </c>
      <c r="S36" s="253">
        <f>S35</f>
        <v>138</v>
      </c>
      <c r="T36" s="260">
        <f t="shared" si="1"/>
        <v>50</v>
      </c>
      <c r="U36" s="260">
        <f t="shared" si="2"/>
        <v>88</v>
      </c>
    </row>
    <row r="37" spans="1:23" s="4" customFormat="1" ht="30.75" customHeight="1">
      <c r="A37" s="62">
        <v>21</v>
      </c>
      <c r="B37" s="65" t="s">
        <v>50</v>
      </c>
      <c r="C37" s="62">
        <v>5340201</v>
      </c>
      <c r="D37" s="62">
        <v>6340201</v>
      </c>
      <c r="E37" s="65" t="s">
        <v>51</v>
      </c>
      <c r="F37" s="66">
        <v>65</v>
      </c>
      <c r="G37" s="66">
        <v>160</v>
      </c>
      <c r="H37" s="66">
        <f t="shared" ref="H37:H45" si="15">F37+G37</f>
        <v>225</v>
      </c>
      <c r="I37" s="76"/>
      <c r="J37" s="322"/>
      <c r="K37" s="312">
        <f>INDEX([1]Sheet9!$V$17:$V$30,MATCH([1]Nguồn!B37,[1]Sheet9!$S$17:$S$30,0))</f>
        <v>24</v>
      </c>
      <c r="L37" s="72"/>
      <c r="M37" s="76"/>
      <c r="N37" s="314"/>
      <c r="O37" s="72"/>
      <c r="P37" s="72">
        <f>INDEX([1]CD!$F$17:$F$49,MATCH([1]Nguồn!B37,[1]CD!$E$17:$E$49,0))</f>
        <v>28</v>
      </c>
      <c r="Q37" s="76"/>
      <c r="R37" s="76"/>
      <c r="S37" s="252">
        <f>SUM(I37:R37)</f>
        <v>52</v>
      </c>
      <c r="T37" s="260">
        <f t="shared" si="1"/>
        <v>0</v>
      </c>
      <c r="U37" s="260">
        <f t="shared" si="2"/>
        <v>28</v>
      </c>
      <c r="W37" s="308">
        <v>24</v>
      </c>
    </row>
    <row r="38" spans="1:23" s="4" customFormat="1" ht="30.75" customHeight="1" thickBot="1">
      <c r="A38" s="334" t="s">
        <v>52</v>
      </c>
      <c r="B38" s="335"/>
      <c r="C38" s="336"/>
      <c r="D38" s="28"/>
      <c r="E38" s="29"/>
      <c r="F38" s="30">
        <f>SUM(F37)</f>
        <v>65</v>
      </c>
      <c r="G38" s="30">
        <f>SUM(G37)</f>
        <v>160</v>
      </c>
      <c r="H38" s="30">
        <f>SUM(H37)</f>
        <v>225</v>
      </c>
      <c r="I38" s="77">
        <f t="shared" ref="I38:R38" si="16">SUM(I37)</f>
        <v>0</v>
      </c>
      <c r="J38" s="323">
        <f t="shared" si="16"/>
        <v>0</v>
      </c>
      <c r="K38" s="313">
        <f t="shared" si="16"/>
        <v>24</v>
      </c>
      <c r="L38" s="77">
        <f t="shared" si="16"/>
        <v>0</v>
      </c>
      <c r="M38" s="77">
        <f t="shared" si="16"/>
        <v>0</v>
      </c>
      <c r="N38" s="313"/>
      <c r="O38" s="77">
        <f t="shared" si="16"/>
        <v>0</v>
      </c>
      <c r="P38" s="77">
        <f t="shared" si="16"/>
        <v>28</v>
      </c>
      <c r="Q38" s="77">
        <f t="shared" si="16"/>
        <v>0</v>
      </c>
      <c r="R38" s="77">
        <f t="shared" si="16"/>
        <v>0</v>
      </c>
      <c r="S38" s="253">
        <f>S37</f>
        <v>52</v>
      </c>
      <c r="T38" s="260">
        <f t="shared" si="1"/>
        <v>0</v>
      </c>
      <c r="U38" s="260">
        <f t="shared" si="2"/>
        <v>28</v>
      </c>
    </row>
    <row r="39" spans="1:23" s="4" customFormat="1" ht="30.75" customHeight="1">
      <c r="A39" s="42">
        <v>22</v>
      </c>
      <c r="B39" s="45" t="s">
        <v>53</v>
      </c>
      <c r="C39" s="42">
        <v>5520105</v>
      </c>
      <c r="D39" s="42">
        <v>6520105</v>
      </c>
      <c r="E39" s="45" t="s">
        <v>54</v>
      </c>
      <c r="F39" s="36">
        <v>30</v>
      </c>
      <c r="G39" s="36">
        <v>60</v>
      </c>
      <c r="H39" s="36">
        <f t="shared" si="15"/>
        <v>90</v>
      </c>
      <c r="I39" s="76"/>
      <c r="J39" s="325"/>
      <c r="K39" s="315"/>
      <c r="L39" s="76"/>
      <c r="M39" s="76"/>
      <c r="N39" s="315"/>
      <c r="O39" s="76"/>
      <c r="P39" s="76"/>
      <c r="Q39" s="76"/>
      <c r="R39" s="76"/>
      <c r="S39" s="252">
        <f>SUM(I39:R39)</f>
        <v>0</v>
      </c>
      <c r="T39" s="260">
        <f t="shared" si="1"/>
        <v>0</v>
      </c>
      <c r="U39" s="260">
        <f t="shared" si="2"/>
        <v>0</v>
      </c>
      <c r="V39" s="4" t="s">
        <v>285</v>
      </c>
    </row>
    <row r="40" spans="1:23" s="4" customFormat="1" ht="30.75" customHeight="1">
      <c r="A40" s="25">
        <v>23</v>
      </c>
      <c r="B40" s="39" t="s">
        <v>55</v>
      </c>
      <c r="C40" s="25">
        <v>5520114</v>
      </c>
      <c r="D40" s="25">
        <v>6520114</v>
      </c>
      <c r="E40" s="39" t="s">
        <v>54</v>
      </c>
      <c r="F40" s="22">
        <v>75</v>
      </c>
      <c r="G40" s="22">
        <v>110</v>
      </c>
      <c r="H40" s="22">
        <f t="shared" si="15"/>
        <v>185</v>
      </c>
      <c r="I40" s="72"/>
      <c r="J40" s="322"/>
      <c r="K40" s="312"/>
      <c r="L40" s="72"/>
      <c r="M40" s="72"/>
      <c r="N40" s="312"/>
      <c r="O40" s="72"/>
      <c r="P40" s="72">
        <f>INDEX([1]CD!$F$17:$F$49,MATCH([1]Nguồn!B40,[1]CD!$E$17:$E$49,0))</f>
        <v>18</v>
      </c>
      <c r="Q40" s="72"/>
      <c r="R40" s="72"/>
      <c r="S40" s="162">
        <f t="shared" ref="S40:S45" si="17">SUM(I40:R40)</f>
        <v>18</v>
      </c>
      <c r="T40" s="260">
        <f t="shared" si="1"/>
        <v>0</v>
      </c>
      <c r="U40" s="260">
        <f t="shared" si="2"/>
        <v>18</v>
      </c>
    </row>
    <row r="41" spans="1:23" s="4" customFormat="1" ht="30.75" customHeight="1">
      <c r="A41" s="20">
        <v>24</v>
      </c>
      <c r="B41" s="286" t="s">
        <v>56</v>
      </c>
      <c r="C41" s="20">
        <v>5520121</v>
      </c>
      <c r="D41" s="20">
        <v>6520121</v>
      </c>
      <c r="E41" s="286" t="s">
        <v>54</v>
      </c>
      <c r="F41" s="20">
        <v>65</v>
      </c>
      <c r="G41" s="20">
        <v>110</v>
      </c>
      <c r="H41" s="20">
        <f t="shared" si="15"/>
        <v>175</v>
      </c>
      <c r="I41" s="72"/>
      <c r="J41" s="322"/>
      <c r="K41" s="312"/>
      <c r="L41" s="72"/>
      <c r="M41" s="72"/>
      <c r="N41" s="312"/>
      <c r="O41" s="72"/>
      <c r="P41" s="72">
        <f>INDEX([1]CD!$F$17:$F$49,MATCH([1]Nguồn!B41,[1]CD!$E$17:$E$49,0))</f>
        <v>24</v>
      </c>
      <c r="Q41" s="72"/>
      <c r="R41" s="72"/>
      <c r="S41" s="162">
        <f t="shared" si="17"/>
        <v>24</v>
      </c>
      <c r="T41" s="260">
        <f t="shared" si="1"/>
        <v>0</v>
      </c>
      <c r="U41" s="260">
        <f t="shared" si="2"/>
        <v>24</v>
      </c>
    </row>
    <row r="42" spans="1:23" s="4" customFormat="1" ht="30.75" customHeight="1">
      <c r="A42" s="20">
        <v>25</v>
      </c>
      <c r="B42" s="286" t="s">
        <v>57</v>
      </c>
      <c r="C42" s="20">
        <v>5520131</v>
      </c>
      <c r="D42" s="20">
        <v>6520131</v>
      </c>
      <c r="E42" s="286" t="s">
        <v>54</v>
      </c>
      <c r="F42" s="20">
        <v>35</v>
      </c>
      <c r="G42" s="20">
        <v>35</v>
      </c>
      <c r="H42" s="20">
        <f t="shared" si="15"/>
        <v>70</v>
      </c>
      <c r="I42" s="72"/>
      <c r="J42" s="322"/>
      <c r="K42" s="312"/>
      <c r="L42" s="72"/>
      <c r="M42" s="72"/>
      <c r="N42" s="312"/>
      <c r="O42" s="72"/>
      <c r="P42" s="72"/>
      <c r="Q42" s="72"/>
      <c r="R42" s="72"/>
      <c r="S42" s="162">
        <f t="shared" si="17"/>
        <v>0</v>
      </c>
      <c r="T42" s="260">
        <f t="shared" si="1"/>
        <v>0</v>
      </c>
      <c r="U42" s="260">
        <f t="shared" si="2"/>
        <v>0</v>
      </c>
      <c r="V42" s="4" t="s">
        <v>285</v>
      </c>
    </row>
    <row r="43" spans="1:23" s="3" customFormat="1" ht="30.75" customHeight="1">
      <c r="A43" s="20">
        <v>26</v>
      </c>
      <c r="B43" s="286" t="s">
        <v>58</v>
      </c>
      <c r="C43" s="20">
        <v>5520145</v>
      </c>
      <c r="D43" s="20">
        <v>6520145</v>
      </c>
      <c r="E43" s="286" t="s">
        <v>54</v>
      </c>
      <c r="F43" s="20">
        <v>50</v>
      </c>
      <c r="G43" s="20">
        <v>50</v>
      </c>
      <c r="H43" s="20">
        <f t="shared" si="15"/>
        <v>100</v>
      </c>
      <c r="I43" s="72"/>
      <c r="J43" s="322"/>
      <c r="K43" s="312"/>
      <c r="L43" s="72"/>
      <c r="M43" s="72"/>
      <c r="N43" s="312"/>
      <c r="O43" s="72"/>
      <c r="P43" s="72"/>
      <c r="Q43" s="72"/>
      <c r="R43" s="72"/>
      <c r="S43" s="162">
        <f t="shared" si="17"/>
        <v>0</v>
      </c>
      <c r="T43" s="260">
        <f t="shared" si="1"/>
        <v>0</v>
      </c>
      <c r="U43" s="260">
        <f t="shared" si="2"/>
        <v>0</v>
      </c>
      <c r="V43" s="3" t="s">
        <v>285</v>
      </c>
    </row>
    <row r="44" spans="1:23" s="4" customFormat="1" ht="30.75" customHeight="1">
      <c r="A44" s="25">
        <v>27</v>
      </c>
      <c r="B44" s="39" t="s">
        <v>59</v>
      </c>
      <c r="C44" s="38">
        <v>5520155</v>
      </c>
      <c r="D44" s="38">
        <v>6520155</v>
      </c>
      <c r="E44" s="39" t="s">
        <v>54</v>
      </c>
      <c r="F44" s="22">
        <v>65</v>
      </c>
      <c r="G44" s="22">
        <v>120</v>
      </c>
      <c r="H44" s="22">
        <f t="shared" si="15"/>
        <v>185</v>
      </c>
      <c r="I44" s="72"/>
      <c r="J44" s="322"/>
      <c r="K44" s="312"/>
      <c r="L44" s="72"/>
      <c r="M44" s="72"/>
      <c r="N44" s="312"/>
      <c r="O44" s="72"/>
      <c r="P44" s="72"/>
      <c r="Q44" s="72"/>
      <c r="R44" s="72"/>
      <c r="S44" s="162">
        <f t="shared" si="17"/>
        <v>0</v>
      </c>
      <c r="T44" s="260">
        <f t="shared" si="1"/>
        <v>0</v>
      </c>
      <c r="U44" s="260">
        <f t="shared" si="2"/>
        <v>0</v>
      </c>
      <c r="V44" s="3" t="s">
        <v>285</v>
      </c>
    </row>
    <row r="45" spans="1:23" s="4" customFormat="1" ht="30.75" customHeight="1">
      <c r="A45" s="25">
        <v>28</v>
      </c>
      <c r="B45" s="48" t="s">
        <v>60</v>
      </c>
      <c r="C45" s="41">
        <v>5520117</v>
      </c>
      <c r="D45" s="41"/>
      <c r="E45" s="48" t="s">
        <v>54</v>
      </c>
      <c r="F45" s="27">
        <v>100</v>
      </c>
      <c r="G45" s="27"/>
      <c r="H45" s="27">
        <f t="shared" si="15"/>
        <v>100</v>
      </c>
      <c r="I45" s="72"/>
      <c r="J45" s="322"/>
      <c r="K45" s="312"/>
      <c r="L45" s="72"/>
      <c r="M45" s="72"/>
      <c r="N45" s="312"/>
      <c r="O45" s="72"/>
      <c r="P45" s="72"/>
      <c r="Q45" s="72"/>
      <c r="R45" s="72"/>
      <c r="S45" s="162">
        <f t="shared" si="17"/>
        <v>0</v>
      </c>
      <c r="T45" s="260">
        <f t="shared" si="1"/>
        <v>0</v>
      </c>
      <c r="U45" s="260">
        <f t="shared" si="2"/>
        <v>0</v>
      </c>
      <c r="V45" s="3" t="s">
        <v>285</v>
      </c>
    </row>
    <row r="46" spans="1:23" s="4" customFormat="1" ht="30.75" customHeight="1" thickBot="1">
      <c r="A46" s="334" t="s">
        <v>61</v>
      </c>
      <c r="B46" s="335"/>
      <c r="C46" s="336"/>
      <c r="D46" s="28"/>
      <c r="E46" s="29"/>
      <c r="F46" s="30">
        <f>SUM(F39:F45)</f>
        <v>420</v>
      </c>
      <c r="G46" s="30">
        <f>SUM(G39:G45)</f>
        <v>485</v>
      </c>
      <c r="H46" s="30">
        <f>SUM(H39:H45)</f>
        <v>905</v>
      </c>
      <c r="I46" s="77">
        <f t="shared" ref="I46:S46" si="18">SUM(I39:I45)</f>
        <v>0</v>
      </c>
      <c r="J46" s="323">
        <f t="shared" si="18"/>
        <v>0</v>
      </c>
      <c r="K46" s="313">
        <f t="shared" si="18"/>
        <v>0</v>
      </c>
      <c r="L46" s="77">
        <f t="shared" si="18"/>
        <v>0</v>
      </c>
      <c r="M46" s="77">
        <f t="shared" si="18"/>
        <v>0</v>
      </c>
      <c r="N46" s="313"/>
      <c r="O46" s="77">
        <f t="shared" si="18"/>
        <v>0</v>
      </c>
      <c r="P46" s="77">
        <f t="shared" si="18"/>
        <v>42</v>
      </c>
      <c r="Q46" s="77">
        <f t="shared" si="18"/>
        <v>0</v>
      </c>
      <c r="R46" s="77">
        <f t="shared" si="18"/>
        <v>0</v>
      </c>
      <c r="S46" s="297">
        <f t="shared" si="18"/>
        <v>42</v>
      </c>
      <c r="T46" s="260">
        <f t="shared" si="1"/>
        <v>0</v>
      </c>
      <c r="U46" s="260">
        <f t="shared" si="2"/>
        <v>42</v>
      </c>
    </row>
    <row r="47" spans="1:23" s="4" customFormat="1" ht="30.75" customHeight="1">
      <c r="A47" s="292">
        <v>29</v>
      </c>
      <c r="B47" s="293" t="s">
        <v>62</v>
      </c>
      <c r="C47" s="294">
        <v>5520205</v>
      </c>
      <c r="D47" s="294">
        <v>6520205</v>
      </c>
      <c r="E47" s="293" t="s">
        <v>63</v>
      </c>
      <c r="F47" s="292">
        <v>65</v>
      </c>
      <c r="G47" s="292">
        <v>125</v>
      </c>
      <c r="H47" s="292">
        <f>F47+G47</f>
        <v>190</v>
      </c>
      <c r="I47" s="34"/>
      <c r="J47" s="324"/>
      <c r="K47" s="314"/>
      <c r="L47" s="34">
        <f>INDEX([1]Sheet9!$E$7:$E$34,MATCH([1]Nguồn!B47,[1]Sheet9!$D$7:$D$34,0))</f>
        <v>44</v>
      </c>
      <c r="M47" s="34"/>
      <c r="N47" s="314"/>
      <c r="O47" s="34">
        <f>INDEX([1]CD!$B$6:$B$32,MATCH([1]Nguồn!B47,[1]CD!$A$6:$A$32,0))</f>
        <v>53</v>
      </c>
      <c r="P47" s="34">
        <f>INDEX([1]CD!$F$17:$F$49,MATCH([1]Nguồn!B47,[1]CD!$E$17:$E$49,0))</f>
        <v>32</v>
      </c>
      <c r="Q47" s="34"/>
      <c r="R47" s="34"/>
      <c r="S47" s="254">
        <f>SUM(I47:R47)</f>
        <v>129</v>
      </c>
      <c r="T47" s="260">
        <f t="shared" si="1"/>
        <v>44</v>
      </c>
      <c r="U47" s="260">
        <f t="shared" si="2"/>
        <v>85</v>
      </c>
    </row>
    <row r="48" spans="1:23" s="4" customFormat="1" ht="30.75" customHeight="1">
      <c r="A48" s="25">
        <v>30</v>
      </c>
      <c r="B48" s="39" t="s">
        <v>64</v>
      </c>
      <c r="C48" s="25">
        <v>5520225</v>
      </c>
      <c r="D48" s="25">
        <v>6520225</v>
      </c>
      <c r="E48" s="39" t="s">
        <v>63</v>
      </c>
      <c r="F48" s="22">
        <v>115</v>
      </c>
      <c r="G48" s="22">
        <v>165</v>
      </c>
      <c r="H48" s="22">
        <f>F48+G48</f>
        <v>280</v>
      </c>
      <c r="I48" s="72"/>
      <c r="J48" s="322"/>
      <c r="K48" s="312"/>
      <c r="L48" s="72"/>
      <c r="M48" s="72"/>
      <c r="N48" s="312"/>
      <c r="O48" s="72"/>
      <c r="P48" s="72"/>
      <c r="Q48" s="72"/>
      <c r="R48" s="72"/>
      <c r="S48" s="254">
        <f t="shared" ref="S48:S51" si="19">SUM(I48:R48)</f>
        <v>0</v>
      </c>
      <c r="T48" s="260">
        <f t="shared" si="1"/>
        <v>0</v>
      </c>
      <c r="U48" s="260">
        <f t="shared" si="2"/>
        <v>0</v>
      </c>
      <c r="V48" s="4" t="s">
        <v>285</v>
      </c>
    </row>
    <row r="49" spans="1:27" s="4" customFormat="1" ht="30.75" customHeight="1">
      <c r="A49" s="285">
        <v>31</v>
      </c>
      <c r="B49" s="21" t="s">
        <v>65</v>
      </c>
      <c r="C49" s="20">
        <v>5520227</v>
      </c>
      <c r="D49" s="20">
        <v>6520227</v>
      </c>
      <c r="E49" s="286" t="s">
        <v>63</v>
      </c>
      <c r="F49" s="20">
        <v>135</v>
      </c>
      <c r="G49" s="20">
        <v>230</v>
      </c>
      <c r="H49" s="20">
        <f>F49+G49</f>
        <v>365</v>
      </c>
      <c r="I49" s="72"/>
      <c r="J49" s="322">
        <v>84</v>
      </c>
      <c r="K49" s="312">
        <v>77</v>
      </c>
      <c r="L49" s="72">
        <f>INDEX([1]Sheet9!$E$7:$E$34,MATCH([1]Nguồn!B49,[1]Sheet9!$D$7:$D$34,0))</f>
        <v>64</v>
      </c>
      <c r="M49" s="72">
        <v>50</v>
      </c>
      <c r="N49" s="312">
        <v>23</v>
      </c>
      <c r="O49" s="72">
        <f>INDEX([1]CD!$B$6:$B$32,MATCH([1]Nguồn!B49,[1]CD!$A$6:$A$32,0))</f>
        <v>70</v>
      </c>
      <c r="P49" s="72">
        <f>INDEX([1]CD!$F$17:$F$49,MATCH([1]Nguồn!B49,[1]CD!$E$17:$E$49,0))</f>
        <v>57</v>
      </c>
      <c r="Q49" s="72"/>
      <c r="R49" s="72">
        <v>8</v>
      </c>
      <c r="S49" s="254">
        <f t="shared" si="19"/>
        <v>433</v>
      </c>
      <c r="T49" s="260">
        <f t="shared" si="1"/>
        <v>198</v>
      </c>
      <c r="U49" s="260">
        <f t="shared" si="2"/>
        <v>135</v>
      </c>
      <c r="V49" s="4">
        <v>27</v>
      </c>
      <c r="W49" s="308">
        <v>48</v>
      </c>
      <c r="Y49" s="308">
        <v>31</v>
      </c>
      <c r="AA49" s="4">
        <v>64</v>
      </c>
    </row>
    <row r="50" spans="1:27" s="4" customFormat="1" ht="30.75" customHeight="1">
      <c r="A50" s="25">
        <v>32</v>
      </c>
      <c r="B50" s="39" t="s">
        <v>66</v>
      </c>
      <c r="C50" s="38">
        <v>5520255</v>
      </c>
      <c r="D50" s="38">
        <v>6520255</v>
      </c>
      <c r="E50" s="39" t="s">
        <v>63</v>
      </c>
      <c r="F50" s="22">
        <v>95</v>
      </c>
      <c r="G50" s="22">
        <v>115</v>
      </c>
      <c r="H50" s="22">
        <f>F50+G50</f>
        <v>210</v>
      </c>
      <c r="I50" s="72"/>
      <c r="J50" s="322"/>
      <c r="K50" s="312"/>
      <c r="L50" s="72">
        <f>INDEX([1]Sheet9!$E$7:$E$34,MATCH([1]Nguồn!B50,[1]Sheet9!$D$7:$D$34,0))</f>
        <v>67</v>
      </c>
      <c r="M50" s="72"/>
      <c r="N50" s="312"/>
      <c r="O50" s="72">
        <f>INDEX([1]CD!$B$6:$B$32,MATCH([1]Nguồn!B50,[1]CD!$A$6:$A$32,0))</f>
        <v>31</v>
      </c>
      <c r="P50" s="72">
        <f>INDEX([1]CD!$F$17:$F$49,MATCH([1]Nguồn!B50,[1]CD!$E$17:$E$49,0))</f>
        <v>53</v>
      </c>
      <c r="Q50" s="72"/>
      <c r="R50" s="72"/>
      <c r="S50" s="254">
        <f t="shared" si="19"/>
        <v>151</v>
      </c>
      <c r="T50" s="260">
        <f t="shared" si="1"/>
        <v>67</v>
      </c>
      <c r="U50" s="260">
        <f t="shared" si="2"/>
        <v>84</v>
      </c>
    </row>
    <row r="51" spans="1:27" s="4" customFormat="1" ht="30.75" customHeight="1">
      <c r="A51" s="24">
        <v>33</v>
      </c>
      <c r="B51" s="295" t="s">
        <v>67</v>
      </c>
      <c r="C51" s="27">
        <v>5520263</v>
      </c>
      <c r="D51" s="27">
        <v>6520263</v>
      </c>
      <c r="E51" s="69" t="s">
        <v>63</v>
      </c>
      <c r="F51" s="27">
        <v>85</v>
      </c>
      <c r="G51" s="27">
        <v>170</v>
      </c>
      <c r="H51" s="27">
        <f>F51+G51</f>
        <v>255</v>
      </c>
      <c r="I51" s="72"/>
      <c r="J51" s="322"/>
      <c r="K51" s="312"/>
      <c r="L51" s="72">
        <f>INDEX([1]Sheet9!$E$7:$E$34,MATCH([1]Nguồn!B51,[1]Sheet9!$D$7:$D$34,0))</f>
        <v>27</v>
      </c>
      <c r="M51" s="72"/>
      <c r="N51" s="312"/>
      <c r="O51" s="72">
        <f>INDEX([1]CD!$B$6:$B$32,MATCH([1]Nguồn!B51,[1]CD!$A$6:$A$32,0))</f>
        <v>28</v>
      </c>
      <c r="P51" s="72">
        <f>INDEX([1]CD!$F$17:$F$49,MATCH([1]Nguồn!B51,[1]CD!$E$17:$E$49,0))</f>
        <v>57</v>
      </c>
      <c r="Q51" s="72"/>
      <c r="R51" s="72"/>
      <c r="S51" s="254">
        <f t="shared" si="19"/>
        <v>112</v>
      </c>
      <c r="T51" s="260">
        <f t="shared" si="1"/>
        <v>27</v>
      </c>
      <c r="U51" s="260">
        <f t="shared" si="2"/>
        <v>85</v>
      </c>
    </row>
    <row r="52" spans="1:27" s="4" customFormat="1" ht="30.75" customHeight="1" thickBot="1">
      <c r="A52" s="334" t="s">
        <v>68</v>
      </c>
      <c r="B52" s="335"/>
      <c r="C52" s="336"/>
      <c r="D52" s="28"/>
      <c r="E52" s="29"/>
      <c r="F52" s="30">
        <f>SUM(F47:F51)</f>
        <v>495</v>
      </c>
      <c r="G52" s="30">
        <f>SUM(G47:G51)</f>
        <v>805</v>
      </c>
      <c r="H52" s="30">
        <f>SUM(H47:H51)</f>
        <v>1300</v>
      </c>
      <c r="I52" s="77">
        <f t="shared" ref="I52:S52" si="20">SUM(I47:I51)</f>
        <v>0</v>
      </c>
      <c r="J52" s="323">
        <f t="shared" si="20"/>
        <v>84</v>
      </c>
      <c r="K52" s="313">
        <f t="shared" si="20"/>
        <v>77</v>
      </c>
      <c r="L52" s="77">
        <f t="shared" si="20"/>
        <v>202</v>
      </c>
      <c r="M52" s="77">
        <f t="shared" si="20"/>
        <v>50</v>
      </c>
      <c r="N52" s="313">
        <f t="shared" si="20"/>
        <v>23</v>
      </c>
      <c r="O52" s="77">
        <f t="shared" si="20"/>
        <v>182</v>
      </c>
      <c r="P52" s="77">
        <f t="shared" si="20"/>
        <v>199</v>
      </c>
      <c r="Q52" s="77">
        <f t="shared" si="20"/>
        <v>0</v>
      </c>
      <c r="R52" s="77">
        <f t="shared" si="20"/>
        <v>8</v>
      </c>
      <c r="S52" s="297">
        <f t="shared" si="20"/>
        <v>825</v>
      </c>
      <c r="T52" s="260">
        <f t="shared" si="1"/>
        <v>336</v>
      </c>
      <c r="U52" s="260">
        <f t="shared" si="2"/>
        <v>389</v>
      </c>
    </row>
    <row r="53" spans="1:27" s="3" customFormat="1" ht="30.75" customHeight="1">
      <c r="A53" s="62">
        <v>34</v>
      </c>
      <c r="B53" s="65" t="s">
        <v>69</v>
      </c>
      <c r="C53" s="62">
        <v>5480205</v>
      </c>
      <c r="D53" s="62">
        <v>6480205</v>
      </c>
      <c r="E53" s="65" t="s">
        <v>70</v>
      </c>
      <c r="F53" s="66">
        <v>65</v>
      </c>
      <c r="G53" s="66">
        <v>75</v>
      </c>
      <c r="H53" s="36">
        <f>F53+G53</f>
        <v>140</v>
      </c>
      <c r="I53" s="34"/>
      <c r="J53" s="322">
        <v>30</v>
      </c>
      <c r="K53" s="312">
        <v>124</v>
      </c>
      <c r="L53" s="72">
        <f>INDEX([1]Sheet9!$E$7:$E$34,MATCH([1]Nguồn!B53,[1]Sheet9!$D$7:$D$34,0))</f>
        <v>42</v>
      </c>
      <c r="M53" s="34"/>
      <c r="N53" s="314"/>
      <c r="O53" s="72"/>
      <c r="P53" s="72">
        <f>INDEX([1]CD!$F$17:$F$49,MATCH([1]Nguồn!B53,[1]CD!$E$17:$E$49,0))</f>
        <v>49</v>
      </c>
      <c r="Q53" s="34"/>
      <c r="R53" s="34"/>
      <c r="S53" s="254">
        <f>SUM(I53:R53)</f>
        <v>245</v>
      </c>
      <c r="T53" s="260">
        <f t="shared" si="1"/>
        <v>72</v>
      </c>
      <c r="U53" s="260">
        <f t="shared" si="2"/>
        <v>49</v>
      </c>
      <c r="V53" s="3">
        <v>30</v>
      </c>
      <c r="X53" s="309">
        <v>90</v>
      </c>
      <c r="Y53" s="309">
        <v>34</v>
      </c>
    </row>
    <row r="54" spans="1:27" s="4" customFormat="1" ht="30.75" customHeight="1">
      <c r="A54" s="25">
        <v>35</v>
      </c>
      <c r="B54" s="296" t="s">
        <v>287</v>
      </c>
      <c r="C54" s="38">
        <v>5480207</v>
      </c>
      <c r="D54" s="38">
        <v>6480207</v>
      </c>
      <c r="E54" s="39" t="s">
        <v>70</v>
      </c>
      <c r="F54" s="22">
        <v>85</v>
      </c>
      <c r="G54" s="22">
        <v>150</v>
      </c>
      <c r="H54" s="22">
        <f>F54+G54</f>
        <v>235</v>
      </c>
      <c r="I54" s="72"/>
      <c r="J54" s="322"/>
      <c r="K54" s="312"/>
      <c r="L54" s="72">
        <f>INDEX([1]Sheet9!$E$7:$E$34,MATCH([1]Nguồn!B54,[1]Sheet9!$D$7:$D$34,0))</f>
        <v>130</v>
      </c>
      <c r="M54" s="72"/>
      <c r="N54" s="312"/>
      <c r="O54" s="72">
        <f>INDEX([1]CD!$B$6:$B$32,MATCH([1]Nguồn!B54,[1]CD!$A$6:$A$32,0))</f>
        <v>67</v>
      </c>
      <c r="P54" s="72">
        <f>INDEX([1]CD!$F$17:$F$49,MATCH([1]Nguồn!B54,[1]CD!$E$17:$E$49,0))</f>
        <v>67</v>
      </c>
      <c r="Q54" s="72"/>
      <c r="R54" s="72"/>
      <c r="S54" s="254">
        <f t="shared" ref="S54:S57" si="21">SUM(I54:R54)</f>
        <v>264</v>
      </c>
      <c r="T54" s="260">
        <f t="shared" si="1"/>
        <v>130</v>
      </c>
      <c r="U54" s="260">
        <f t="shared" si="2"/>
        <v>134</v>
      </c>
    </row>
    <row r="55" spans="1:27" s="4" customFormat="1" ht="30.75" customHeight="1">
      <c r="A55" s="24">
        <v>36</v>
      </c>
      <c r="B55" s="70" t="s">
        <v>72</v>
      </c>
      <c r="C55" s="22">
        <v>5480209</v>
      </c>
      <c r="D55" s="22">
        <v>6480209</v>
      </c>
      <c r="E55" s="23" t="s">
        <v>70</v>
      </c>
      <c r="F55" s="22">
        <v>65</v>
      </c>
      <c r="G55" s="22">
        <v>150</v>
      </c>
      <c r="H55" s="22">
        <f>F55+G55</f>
        <v>215</v>
      </c>
      <c r="I55" s="72"/>
      <c r="J55" s="322"/>
      <c r="K55" s="312">
        <f>INDEX([1]Sheet9!$V$17:$V$30,MATCH([1]Nguồn!B55,[1]Sheet9!$S$17:$S$30,0))</f>
        <v>133</v>
      </c>
      <c r="L55" s="72">
        <f>INDEX([1]Sheet9!$E$7:$E$34,MATCH([1]Nguồn!B55,[1]Sheet9!$D$7:$D$34,0))</f>
        <v>58</v>
      </c>
      <c r="M55" s="72"/>
      <c r="N55" s="312"/>
      <c r="O55" s="72">
        <f>INDEX([1]CD!$B$6:$B$32,MATCH([1]Nguồn!B55,[1]CD!$A$6:$A$32,0))</f>
        <v>27</v>
      </c>
      <c r="P55" s="72">
        <f>INDEX([1]CD!$F$17:$F$49,MATCH([1]Nguồn!B55,[1]CD!$E$17:$E$49,0))</f>
        <v>58</v>
      </c>
      <c r="Q55" s="72"/>
      <c r="R55" s="72"/>
      <c r="S55" s="254">
        <f t="shared" si="21"/>
        <v>276</v>
      </c>
      <c r="T55" s="260">
        <f t="shared" si="1"/>
        <v>58</v>
      </c>
      <c r="U55" s="260">
        <f t="shared" si="2"/>
        <v>85</v>
      </c>
      <c r="X55" s="308">
        <v>133</v>
      </c>
    </row>
    <row r="56" spans="1:27" s="4" customFormat="1" ht="30.75" customHeight="1">
      <c r="A56" s="25">
        <v>37</v>
      </c>
      <c r="B56" s="39" t="s">
        <v>73</v>
      </c>
      <c r="C56" s="25">
        <v>5480214</v>
      </c>
      <c r="D56" s="25">
        <v>6480214</v>
      </c>
      <c r="E56" s="39" t="s">
        <v>70</v>
      </c>
      <c r="F56" s="22">
        <v>65</v>
      </c>
      <c r="G56" s="22">
        <v>85</v>
      </c>
      <c r="H56" s="22">
        <f>F56+G56</f>
        <v>150</v>
      </c>
      <c r="I56" s="72"/>
      <c r="J56" s="322"/>
      <c r="K56" s="312"/>
      <c r="L56" s="72">
        <f>INDEX([1]Sheet9!$E$7:$E$34,MATCH([1]Nguồn!B56,[1]Sheet9!$D$7:$D$34,0))</f>
        <v>29</v>
      </c>
      <c r="M56" s="72"/>
      <c r="N56" s="312"/>
      <c r="O56" s="72"/>
      <c r="P56" s="72">
        <f>INDEX([1]CD!$F$17:$F$49,MATCH([1]Nguồn!B56,[1]CD!$E$17:$E$49,0))</f>
        <v>41</v>
      </c>
      <c r="Q56" s="72"/>
      <c r="R56" s="72"/>
      <c r="S56" s="254">
        <f t="shared" si="21"/>
        <v>70</v>
      </c>
      <c r="T56" s="260">
        <f t="shared" si="1"/>
        <v>29</v>
      </c>
      <c r="U56" s="260">
        <f t="shared" si="2"/>
        <v>41</v>
      </c>
    </row>
    <row r="57" spans="1:27" s="3" customFormat="1" ht="30.75" customHeight="1">
      <c r="A57" s="25">
        <v>38</v>
      </c>
      <c r="B57" s="48" t="s">
        <v>74</v>
      </c>
      <c r="C57" s="41">
        <v>5480216</v>
      </c>
      <c r="D57" s="41">
        <v>6480216</v>
      </c>
      <c r="E57" s="48" t="s">
        <v>70</v>
      </c>
      <c r="F57" s="27">
        <v>65</v>
      </c>
      <c r="G57" s="27">
        <v>85</v>
      </c>
      <c r="H57" s="27">
        <f>F57+G57</f>
        <v>150</v>
      </c>
      <c r="I57" s="72"/>
      <c r="J57" s="322"/>
      <c r="K57" s="312"/>
      <c r="L57" s="72"/>
      <c r="M57" s="72"/>
      <c r="N57" s="312"/>
      <c r="O57" s="72"/>
      <c r="P57" s="72">
        <f>INDEX([1]CD!$F$17:$F$49,MATCH([1]Nguồn!B57,[1]CD!$E$17:$E$49,0))</f>
        <v>24</v>
      </c>
      <c r="Q57" s="72"/>
      <c r="R57" s="72"/>
      <c r="S57" s="254">
        <f t="shared" si="21"/>
        <v>24</v>
      </c>
      <c r="T57" s="260">
        <f t="shared" si="1"/>
        <v>0</v>
      </c>
      <c r="U57" s="260">
        <f t="shared" si="2"/>
        <v>24</v>
      </c>
    </row>
    <row r="58" spans="1:27" s="4" customFormat="1" ht="30.75" customHeight="1" thickBot="1">
      <c r="A58" s="334" t="s">
        <v>75</v>
      </c>
      <c r="B58" s="335"/>
      <c r="C58" s="336"/>
      <c r="D58" s="28"/>
      <c r="E58" s="29"/>
      <c r="F58" s="30">
        <f>SUM(F53:F57)</f>
        <v>345</v>
      </c>
      <c r="G58" s="30">
        <f>SUM(G53:G57)</f>
        <v>545</v>
      </c>
      <c r="H58" s="30">
        <f>SUM(H53:H57)</f>
        <v>890</v>
      </c>
      <c r="I58" s="77">
        <f t="shared" ref="I58:S58" si="22">SUM(I53:I57)</f>
        <v>0</v>
      </c>
      <c r="J58" s="323">
        <f t="shared" si="22"/>
        <v>30</v>
      </c>
      <c r="K58" s="313">
        <f t="shared" si="22"/>
        <v>257</v>
      </c>
      <c r="L58" s="77">
        <f t="shared" si="22"/>
        <v>259</v>
      </c>
      <c r="M58" s="77">
        <f t="shared" si="22"/>
        <v>0</v>
      </c>
      <c r="N58" s="313"/>
      <c r="O58" s="77">
        <f t="shared" si="22"/>
        <v>94</v>
      </c>
      <c r="P58" s="77">
        <f t="shared" si="22"/>
        <v>239</v>
      </c>
      <c r="Q58" s="77">
        <f t="shared" si="22"/>
        <v>0</v>
      </c>
      <c r="R58" s="77">
        <f t="shared" si="22"/>
        <v>0</v>
      </c>
      <c r="S58" s="297">
        <f t="shared" si="22"/>
        <v>879</v>
      </c>
      <c r="T58" s="260">
        <f t="shared" si="1"/>
        <v>289</v>
      </c>
      <c r="U58" s="260">
        <f t="shared" si="2"/>
        <v>333</v>
      </c>
    </row>
    <row r="59" spans="1:27" s="4" customFormat="1" ht="30.75" customHeight="1">
      <c r="A59" s="62">
        <v>39</v>
      </c>
      <c r="B59" s="65" t="s">
        <v>283</v>
      </c>
      <c r="C59" s="62">
        <v>5480104</v>
      </c>
      <c r="D59" s="62">
        <v>6480104</v>
      </c>
      <c r="E59" s="65" t="s">
        <v>77</v>
      </c>
      <c r="F59" s="66">
        <v>50</v>
      </c>
      <c r="G59" s="66">
        <v>50</v>
      </c>
      <c r="H59" s="66">
        <f>F59+G59</f>
        <v>100</v>
      </c>
      <c r="I59" s="76"/>
      <c r="J59" s="325"/>
      <c r="K59" s="315"/>
      <c r="L59" s="76"/>
      <c r="M59" s="76"/>
      <c r="N59" s="315"/>
      <c r="O59" s="76"/>
      <c r="P59" s="76"/>
      <c r="Q59" s="76"/>
      <c r="R59" s="76"/>
      <c r="S59" s="252">
        <f>SUM(I59:R59)</f>
        <v>0</v>
      </c>
      <c r="T59" s="260">
        <f t="shared" si="1"/>
        <v>0</v>
      </c>
      <c r="U59" s="260">
        <f t="shared" si="2"/>
        <v>0</v>
      </c>
      <c r="V59" s="4" t="s">
        <v>285</v>
      </c>
    </row>
    <row r="60" spans="1:27" s="4" customFormat="1" ht="30.75" customHeight="1">
      <c r="A60" s="25">
        <v>40</v>
      </c>
      <c r="B60" s="39" t="s">
        <v>284</v>
      </c>
      <c r="C60" s="38"/>
      <c r="D60" s="38">
        <v>6480105</v>
      </c>
      <c r="E60" s="39" t="s">
        <v>77</v>
      </c>
      <c r="F60" s="22"/>
      <c r="G60" s="22">
        <v>110</v>
      </c>
      <c r="H60" s="22">
        <f>F60+G60</f>
        <v>110</v>
      </c>
      <c r="I60" s="72"/>
      <c r="J60" s="322"/>
      <c r="K60" s="312"/>
      <c r="L60" s="72"/>
      <c r="M60" s="72"/>
      <c r="N60" s="312"/>
      <c r="O60" s="72">
        <f>INDEX([1]CD!$B$6:$B$32,MATCH([1]Nguồn!B60,[1]CD!$A$6:$A$32,0))</f>
        <v>32</v>
      </c>
      <c r="P60" s="72">
        <f>INDEX([1]CD!$F$17:$F$49,MATCH([1]Nguồn!B60,[1]CD!$E$17:$E$49,0))</f>
        <v>46</v>
      </c>
      <c r="Q60" s="72"/>
      <c r="R60" s="72"/>
      <c r="S60" s="162">
        <f t="shared" ref="S60:S62" si="23">SUM(I60:R60)</f>
        <v>78</v>
      </c>
      <c r="T60" s="260">
        <f t="shared" si="1"/>
        <v>0</v>
      </c>
      <c r="U60" s="260">
        <f t="shared" si="2"/>
        <v>78</v>
      </c>
    </row>
    <row r="61" spans="1:27" s="3" customFormat="1" ht="30.75" customHeight="1">
      <c r="A61" s="25">
        <v>41</v>
      </c>
      <c r="B61" s="48" t="s">
        <v>79</v>
      </c>
      <c r="C61" s="47">
        <v>5480105</v>
      </c>
      <c r="D61" s="47"/>
      <c r="E61" s="48" t="s">
        <v>77</v>
      </c>
      <c r="F61" s="27">
        <v>85</v>
      </c>
      <c r="G61" s="27"/>
      <c r="H61" s="27">
        <f>F61+G61</f>
        <v>85</v>
      </c>
      <c r="I61" s="72"/>
      <c r="J61" s="322"/>
      <c r="K61" s="312"/>
      <c r="L61" s="72">
        <f>INDEX([1]Sheet9!$E$7:$E$34,MATCH([1]Nguồn!B61,[1]Sheet9!$D$7:$D$34,0))</f>
        <v>46</v>
      </c>
      <c r="M61" s="72"/>
      <c r="N61" s="312"/>
      <c r="O61" s="72"/>
      <c r="P61" s="72"/>
      <c r="Q61" s="72"/>
      <c r="R61" s="72"/>
      <c r="S61" s="162">
        <f t="shared" si="23"/>
        <v>46</v>
      </c>
      <c r="T61" s="260">
        <f t="shared" si="1"/>
        <v>46</v>
      </c>
      <c r="U61" s="260">
        <f t="shared" si="2"/>
        <v>0</v>
      </c>
    </row>
    <row r="62" spans="1:27" s="5" customFormat="1" ht="30.75" customHeight="1">
      <c r="A62" s="22">
        <v>42</v>
      </c>
      <c r="B62" s="23" t="s">
        <v>80</v>
      </c>
      <c r="C62" s="22">
        <v>5480108</v>
      </c>
      <c r="D62" s="22">
        <v>6480108</v>
      </c>
      <c r="E62" s="23" t="s">
        <v>77</v>
      </c>
      <c r="F62" s="22">
        <v>50</v>
      </c>
      <c r="G62" s="22">
        <v>50</v>
      </c>
      <c r="H62" s="22">
        <f>F62+G62</f>
        <v>100</v>
      </c>
      <c r="I62" s="72"/>
      <c r="J62" s="322"/>
      <c r="K62" s="312"/>
      <c r="L62" s="72">
        <f>INDEX([1]Sheet9!$E$7:$E$34,MATCH([1]Nguồn!B62,[1]Sheet9!$D$7:$D$34,0))</f>
        <v>61</v>
      </c>
      <c r="M62" s="72"/>
      <c r="N62" s="312"/>
      <c r="O62" s="72">
        <f>INDEX([1]CD!$B$6:$B$32,MATCH([1]Nguồn!B62,[1]CD!$A$6:$A$32,0))</f>
        <v>29</v>
      </c>
      <c r="P62" s="72">
        <f>INDEX([1]CD!$F$17:$F$49,MATCH([1]Nguồn!B62,[1]CD!$E$17:$E$49,0))</f>
        <v>44</v>
      </c>
      <c r="Q62" s="72"/>
      <c r="R62" s="72"/>
      <c r="S62" s="162">
        <f t="shared" si="23"/>
        <v>134</v>
      </c>
      <c r="T62" s="260">
        <f t="shared" si="1"/>
        <v>61</v>
      </c>
      <c r="U62" s="260">
        <f t="shared" si="2"/>
        <v>73</v>
      </c>
    </row>
    <row r="63" spans="1:27" s="4" customFormat="1" ht="30.75" customHeight="1" thickBot="1">
      <c r="A63" s="334" t="s">
        <v>81</v>
      </c>
      <c r="B63" s="335"/>
      <c r="C63" s="336"/>
      <c r="D63" s="28"/>
      <c r="E63" s="29"/>
      <c r="F63" s="30">
        <f>SUM(F59:F62)</f>
        <v>185</v>
      </c>
      <c r="G63" s="30">
        <f>SUM(G59:G62)</f>
        <v>210</v>
      </c>
      <c r="H63" s="30">
        <f>SUM(H59:H62)</f>
        <v>395</v>
      </c>
      <c r="I63" s="77">
        <f t="shared" ref="I63:S63" si="24">SUM(I59:I62)</f>
        <v>0</v>
      </c>
      <c r="J63" s="323">
        <f t="shared" si="24"/>
        <v>0</v>
      </c>
      <c r="K63" s="313">
        <f t="shared" si="24"/>
        <v>0</v>
      </c>
      <c r="L63" s="77">
        <f t="shared" si="24"/>
        <v>107</v>
      </c>
      <c r="M63" s="77">
        <f t="shared" si="24"/>
        <v>0</v>
      </c>
      <c r="N63" s="313"/>
      <c r="O63" s="77">
        <f t="shared" si="24"/>
        <v>61</v>
      </c>
      <c r="P63" s="77">
        <f t="shared" si="24"/>
        <v>90</v>
      </c>
      <c r="Q63" s="77">
        <f t="shared" si="24"/>
        <v>0</v>
      </c>
      <c r="R63" s="77">
        <f t="shared" si="24"/>
        <v>0</v>
      </c>
      <c r="S63" s="298">
        <f t="shared" si="24"/>
        <v>258</v>
      </c>
      <c r="T63" s="260">
        <f t="shared" si="1"/>
        <v>107</v>
      </c>
      <c r="U63" s="260">
        <f t="shared" si="2"/>
        <v>151</v>
      </c>
    </row>
    <row r="64" spans="1:27" s="4" customFormat="1" ht="30.75" customHeight="1">
      <c r="A64" s="57">
        <v>43</v>
      </c>
      <c r="B64" s="59" t="s">
        <v>82</v>
      </c>
      <c r="C64" s="57">
        <v>5210402</v>
      </c>
      <c r="D64" s="57">
        <v>6210402</v>
      </c>
      <c r="E64" s="59" t="s">
        <v>83</v>
      </c>
      <c r="F64" s="60">
        <v>90</v>
      </c>
      <c r="G64" s="60">
        <v>130</v>
      </c>
      <c r="H64" s="55">
        <f>F64+G64</f>
        <v>220</v>
      </c>
      <c r="I64" s="34"/>
      <c r="J64" s="322"/>
      <c r="K64" s="312"/>
      <c r="L64" s="72">
        <f>INDEX([1]Sheet9!$E$7:$E$34,MATCH([1]Nguồn!B64,[1]Sheet9!$D$7:$D$34,0))</f>
        <v>141</v>
      </c>
      <c r="M64" s="34"/>
      <c r="N64" s="314"/>
      <c r="O64" s="72">
        <f>INDEX([1]CD!$B$6:$B$32,MATCH([1]Nguồn!B64,[1]CD!$A$6:$A$32,0))</f>
        <v>67</v>
      </c>
      <c r="P64" s="72">
        <f>INDEX([1]CD!$F$17:$F$49,MATCH([1]Nguồn!B64,[1]CD!$E$17:$E$49,0))</f>
        <v>115</v>
      </c>
      <c r="Q64" s="34"/>
      <c r="R64" s="34"/>
      <c r="S64" s="254">
        <f>SUM(I64:R64)</f>
        <v>323</v>
      </c>
      <c r="T64" s="260">
        <f t="shared" si="1"/>
        <v>141</v>
      </c>
      <c r="U64" s="260">
        <f t="shared" si="2"/>
        <v>182</v>
      </c>
    </row>
    <row r="65" spans="1:25" s="4" customFormat="1" ht="30.75" customHeight="1" thickBot="1">
      <c r="A65" s="334" t="s">
        <v>84</v>
      </c>
      <c r="B65" s="335"/>
      <c r="C65" s="336"/>
      <c r="D65" s="28"/>
      <c r="E65" s="29"/>
      <c r="F65" s="30">
        <f>SUM(F64)</f>
        <v>90</v>
      </c>
      <c r="G65" s="30">
        <f>SUM(G64)</f>
        <v>130</v>
      </c>
      <c r="H65" s="30">
        <f>SUM(H64)</f>
        <v>220</v>
      </c>
      <c r="I65" s="77">
        <f t="shared" ref="I65:R65" si="25">SUM(I64)</f>
        <v>0</v>
      </c>
      <c r="J65" s="323">
        <f t="shared" si="25"/>
        <v>0</v>
      </c>
      <c r="K65" s="313">
        <f t="shared" si="25"/>
        <v>0</v>
      </c>
      <c r="L65" s="77">
        <f t="shared" si="25"/>
        <v>141</v>
      </c>
      <c r="M65" s="77">
        <f t="shared" si="25"/>
        <v>0</v>
      </c>
      <c r="N65" s="313"/>
      <c r="O65" s="77">
        <f t="shared" si="25"/>
        <v>67</v>
      </c>
      <c r="P65" s="77">
        <f t="shared" si="25"/>
        <v>115</v>
      </c>
      <c r="Q65" s="77">
        <f t="shared" si="25"/>
        <v>0</v>
      </c>
      <c r="R65" s="77">
        <f t="shared" si="25"/>
        <v>0</v>
      </c>
      <c r="S65" s="253">
        <f>S64</f>
        <v>323</v>
      </c>
      <c r="T65" s="260">
        <f t="shared" si="1"/>
        <v>141</v>
      </c>
      <c r="U65" s="260">
        <f t="shared" si="2"/>
        <v>182</v>
      </c>
    </row>
    <row r="66" spans="1:25" s="4" customFormat="1" ht="30.75" customHeight="1">
      <c r="A66" s="62">
        <v>44</v>
      </c>
      <c r="B66" s="65" t="s">
        <v>85</v>
      </c>
      <c r="C66" s="62">
        <v>5220206</v>
      </c>
      <c r="D66" s="62">
        <v>6220206</v>
      </c>
      <c r="E66" s="65" t="s">
        <v>86</v>
      </c>
      <c r="F66" s="66">
        <v>150</v>
      </c>
      <c r="G66" s="66">
        <v>320</v>
      </c>
      <c r="H66" s="66">
        <f>F66+G66</f>
        <v>470</v>
      </c>
      <c r="I66" s="76"/>
      <c r="J66" s="325"/>
      <c r="K66" s="315">
        <f>INDEX([1]Sheet9!$V$17:$V$30,MATCH([1]Nguồn!B66,[1]Sheet9!$S$17:$S$30,0))</f>
        <v>31</v>
      </c>
      <c r="L66" s="76">
        <f>INDEX([1]Sheet9!$E$7:$E$34,MATCH([1]Nguồn!B66,[1]Sheet9!$D$7:$D$34,0))</f>
        <v>82</v>
      </c>
      <c r="M66" s="76"/>
      <c r="N66" s="315"/>
      <c r="O66" s="76">
        <f>INDEX([1]CD!$B$6:$B$32,MATCH([1]Nguồn!B66,[1]CD!$A$6:$A$32,0))</f>
        <v>43</v>
      </c>
      <c r="P66" s="76">
        <f>INDEX([1]CD!$F$17:$F$49,MATCH([1]Nguồn!B66,[1]CD!$E$17:$E$49,0))</f>
        <v>106</v>
      </c>
      <c r="Q66" s="76"/>
      <c r="R66" s="76"/>
      <c r="S66" s="252">
        <f>SUM(I66:R66)</f>
        <v>262</v>
      </c>
      <c r="T66" s="260">
        <f t="shared" si="1"/>
        <v>82</v>
      </c>
      <c r="U66" s="260">
        <f t="shared" si="2"/>
        <v>149</v>
      </c>
      <c r="W66" s="308">
        <v>31</v>
      </c>
    </row>
    <row r="67" spans="1:25" s="4" customFormat="1" ht="30.75" customHeight="1">
      <c r="A67" s="25">
        <v>45</v>
      </c>
      <c r="B67" s="39" t="s">
        <v>87</v>
      </c>
      <c r="C67" s="25">
        <v>5220211</v>
      </c>
      <c r="D67" s="25">
        <v>6220211</v>
      </c>
      <c r="E67" s="39" t="s">
        <v>86</v>
      </c>
      <c r="F67" s="22">
        <v>50</v>
      </c>
      <c r="G67" s="22">
        <v>50</v>
      </c>
      <c r="H67" s="22">
        <f>F67+G67</f>
        <v>100</v>
      </c>
      <c r="I67" s="72"/>
      <c r="J67" s="322">
        <v>191</v>
      </c>
      <c r="K67" s="312"/>
      <c r="L67" s="72">
        <f>INDEX([1]Sheet9!$E$7:$E$34,MATCH([1]Nguồn!B67,[1]Sheet9!$D$7:$D$34,0))</f>
        <v>13</v>
      </c>
      <c r="M67" s="72"/>
      <c r="N67" s="312"/>
      <c r="O67" s="72">
        <f>INDEX([1]CD!$B$6:$B$32,MATCH([1]Nguồn!B67,[1]CD!$A$6:$A$32,0))</f>
        <v>9</v>
      </c>
      <c r="P67" s="72"/>
      <c r="Q67" s="72"/>
      <c r="R67" s="72"/>
      <c r="S67" s="162">
        <f t="shared" ref="S67:S68" si="26">SUM(I67:R67)</f>
        <v>213</v>
      </c>
      <c r="T67" s="260">
        <f t="shared" si="1"/>
        <v>204</v>
      </c>
      <c r="U67" s="260">
        <f t="shared" si="2"/>
        <v>9</v>
      </c>
      <c r="V67" s="4">
        <v>124</v>
      </c>
      <c r="W67" s="4">
        <v>67</v>
      </c>
    </row>
    <row r="68" spans="1:25" s="4" customFormat="1" ht="30.75" customHeight="1">
      <c r="A68" s="25">
        <v>46</v>
      </c>
      <c r="B68" s="39" t="s">
        <v>88</v>
      </c>
      <c r="C68" s="25">
        <v>5220212</v>
      </c>
      <c r="D68" s="25">
        <v>6220212</v>
      </c>
      <c r="E68" s="39" t="s">
        <v>86</v>
      </c>
      <c r="F68" s="22">
        <v>35</v>
      </c>
      <c r="G68" s="22">
        <v>35</v>
      </c>
      <c r="H68" s="22">
        <f>F68+G68</f>
        <v>70</v>
      </c>
      <c r="I68" s="72"/>
      <c r="J68" s="322">
        <f>INDEX([1]Sheet9!$Q$17:$Q$25,MATCH([1]Nguồn!B68,[1]Sheet9!$P$17:$P$25,0))</f>
        <v>55</v>
      </c>
      <c r="K68" s="312">
        <f>INDEX([1]Sheet9!$V$17:$V$30,MATCH([1]Nguồn!B68,[1]Sheet9!$S$17:$S$30,0))</f>
        <v>21</v>
      </c>
      <c r="L68" s="72">
        <f>INDEX([1]Sheet9!$E$7:$E$34,MATCH([1]Nguồn!B68,[1]Sheet9!$D$7:$D$34,0))</f>
        <v>11</v>
      </c>
      <c r="M68" s="72"/>
      <c r="N68" s="312"/>
      <c r="O68" s="72">
        <f>INDEX([1]CD!$B$6:$B$32,MATCH([1]Nguồn!B68,[1]CD!$A$6:$A$32,0))</f>
        <v>16</v>
      </c>
      <c r="P68" s="72"/>
      <c r="Q68" s="72"/>
      <c r="R68" s="72"/>
      <c r="S68" s="162">
        <f t="shared" si="26"/>
        <v>103</v>
      </c>
      <c r="T68" s="260">
        <f t="shared" si="1"/>
        <v>66</v>
      </c>
      <c r="U68" s="260">
        <f t="shared" si="2"/>
        <v>16</v>
      </c>
      <c r="V68" s="4">
        <v>55</v>
      </c>
      <c r="W68" s="308">
        <v>21</v>
      </c>
    </row>
    <row r="69" spans="1:25" s="4" customFormat="1" ht="30.75" customHeight="1" thickBot="1">
      <c r="A69" s="334" t="s">
        <v>89</v>
      </c>
      <c r="B69" s="335"/>
      <c r="C69" s="336"/>
      <c r="D69" s="28"/>
      <c r="E69" s="29"/>
      <c r="F69" s="30">
        <f>SUM(F66:F68)</f>
        <v>235</v>
      </c>
      <c r="G69" s="30">
        <f>SUM(G66:G68)</f>
        <v>405</v>
      </c>
      <c r="H69" s="30">
        <f>SUM(H66:H68)</f>
        <v>640</v>
      </c>
      <c r="I69" s="77">
        <f t="shared" ref="I69:S69" si="27">SUM(I66:I68)</f>
        <v>0</v>
      </c>
      <c r="J69" s="323">
        <f t="shared" si="27"/>
        <v>246</v>
      </c>
      <c r="K69" s="313">
        <f t="shared" si="27"/>
        <v>52</v>
      </c>
      <c r="L69" s="77">
        <f t="shared" si="27"/>
        <v>106</v>
      </c>
      <c r="M69" s="77">
        <f t="shared" si="27"/>
        <v>0</v>
      </c>
      <c r="N69" s="313"/>
      <c r="O69" s="77">
        <f t="shared" si="27"/>
        <v>68</v>
      </c>
      <c r="P69" s="77">
        <f t="shared" si="27"/>
        <v>106</v>
      </c>
      <c r="Q69" s="77">
        <f t="shared" si="27"/>
        <v>0</v>
      </c>
      <c r="R69" s="77">
        <f t="shared" si="27"/>
        <v>0</v>
      </c>
      <c r="S69" s="297">
        <f t="shared" si="27"/>
        <v>578</v>
      </c>
      <c r="T69" s="260">
        <f t="shared" si="1"/>
        <v>352</v>
      </c>
      <c r="U69" s="260">
        <f t="shared" si="2"/>
        <v>174</v>
      </c>
    </row>
    <row r="70" spans="1:25" s="4" customFormat="1" ht="30.75" customHeight="1">
      <c r="A70" s="62">
        <v>47</v>
      </c>
      <c r="B70" s="65" t="s">
        <v>90</v>
      </c>
      <c r="C70" s="25">
        <v>5540204</v>
      </c>
      <c r="D70" s="62">
        <v>6540204</v>
      </c>
      <c r="E70" s="65" t="s">
        <v>91</v>
      </c>
      <c r="F70" s="66">
        <v>100</v>
      </c>
      <c r="G70" s="66">
        <v>150</v>
      </c>
      <c r="H70" s="36">
        <f>F70+G70</f>
        <v>250</v>
      </c>
      <c r="I70" s="34"/>
      <c r="J70" s="322"/>
      <c r="K70" s="312"/>
      <c r="L70" s="72">
        <f>INDEX([1]Sheet9!$E$7:$E$34,MATCH([1]Nguồn!B70,[1]Sheet9!$D$7:$D$34,0))</f>
        <v>17</v>
      </c>
      <c r="M70" s="34"/>
      <c r="N70" s="314"/>
      <c r="O70" s="72"/>
      <c r="P70" s="72">
        <f>INDEX([1]CD!$F$17:$F$49,MATCH([1]Nguồn!B70,[1]CD!$E$17:$E$49,0))</f>
        <v>28</v>
      </c>
      <c r="Q70" s="34"/>
      <c r="R70" s="34"/>
      <c r="S70" s="254">
        <f>SUM(I70:R70)</f>
        <v>45</v>
      </c>
      <c r="T70" s="260">
        <f t="shared" si="1"/>
        <v>17</v>
      </c>
      <c r="U70" s="260">
        <f t="shared" si="2"/>
        <v>28</v>
      </c>
    </row>
    <row r="71" spans="1:25" s="4" customFormat="1" ht="30.75" customHeight="1">
      <c r="A71" s="20">
        <v>48</v>
      </c>
      <c r="B71" s="286" t="s">
        <v>92</v>
      </c>
      <c r="C71" s="20">
        <v>5540205</v>
      </c>
      <c r="D71" s="20">
        <v>6540205</v>
      </c>
      <c r="E71" s="286" t="s">
        <v>91</v>
      </c>
      <c r="F71" s="20">
        <v>65</v>
      </c>
      <c r="G71" s="20">
        <v>150</v>
      </c>
      <c r="H71" s="20">
        <f>F71+G71</f>
        <v>215</v>
      </c>
      <c r="I71" s="72"/>
      <c r="J71" s="322"/>
      <c r="K71" s="312">
        <v>128</v>
      </c>
      <c r="L71" s="72"/>
      <c r="M71" s="72"/>
      <c r="N71" s="312"/>
      <c r="O71" s="72">
        <f>INDEX([1]CD!$B$6:$B$32,MATCH([1]Nguồn!B71,[1]CD!$A$6:$A$32,0))</f>
        <v>6</v>
      </c>
      <c r="P71" s="72"/>
      <c r="Q71" s="72"/>
      <c r="R71" s="72"/>
      <c r="S71" s="254">
        <f t="shared" ref="S71:S72" si="28">SUM(I71:R71)</f>
        <v>134</v>
      </c>
      <c r="T71" s="260">
        <f t="shared" si="1"/>
        <v>0</v>
      </c>
      <c r="U71" s="260">
        <f t="shared" si="2"/>
        <v>6</v>
      </c>
      <c r="W71" s="308">
        <v>20</v>
      </c>
      <c r="X71" s="308">
        <v>89</v>
      </c>
      <c r="Y71" s="308">
        <v>19</v>
      </c>
    </row>
    <row r="72" spans="1:25" s="4" customFormat="1" ht="30.75" customHeight="1">
      <c r="A72" s="25">
        <v>49</v>
      </c>
      <c r="B72" s="39" t="s">
        <v>93</v>
      </c>
      <c r="C72" s="25">
        <v>5540207</v>
      </c>
      <c r="D72" s="25">
        <v>6540207</v>
      </c>
      <c r="E72" s="39" t="s">
        <v>91</v>
      </c>
      <c r="F72" s="22">
        <v>45</v>
      </c>
      <c r="G72" s="22">
        <v>80</v>
      </c>
      <c r="H72" s="22">
        <f>F72+G72</f>
        <v>125</v>
      </c>
      <c r="I72" s="72"/>
      <c r="J72" s="322"/>
      <c r="K72" s="312"/>
      <c r="L72" s="72"/>
      <c r="M72" s="72"/>
      <c r="N72" s="312"/>
      <c r="O72" s="72"/>
      <c r="P72" s="72"/>
      <c r="Q72" s="72"/>
      <c r="R72" s="72"/>
      <c r="S72" s="254">
        <f t="shared" si="28"/>
        <v>0</v>
      </c>
      <c r="T72" s="260">
        <f t="shared" si="1"/>
        <v>0</v>
      </c>
      <c r="U72" s="260">
        <f t="shared" si="2"/>
        <v>0</v>
      </c>
      <c r="V72" s="4" t="s">
        <v>285</v>
      </c>
    </row>
    <row r="73" spans="1:25" s="4" customFormat="1" ht="30.75" customHeight="1" thickBot="1">
      <c r="A73" s="334" t="s">
        <v>94</v>
      </c>
      <c r="B73" s="335"/>
      <c r="C73" s="336"/>
      <c r="D73" s="28"/>
      <c r="E73" s="29"/>
      <c r="F73" s="30">
        <f>SUM(F70:F72)</f>
        <v>210</v>
      </c>
      <c r="G73" s="30">
        <f>SUM(G70:G72)</f>
        <v>380</v>
      </c>
      <c r="H73" s="30">
        <f>SUM(H70:H72)</f>
        <v>590</v>
      </c>
      <c r="I73" s="77">
        <f t="shared" ref="I73:S73" si="29">SUM(I70:I72)</f>
        <v>0</v>
      </c>
      <c r="J73" s="323">
        <f t="shared" si="29"/>
        <v>0</v>
      </c>
      <c r="K73" s="313">
        <f t="shared" si="29"/>
        <v>128</v>
      </c>
      <c r="L73" s="77">
        <f t="shared" si="29"/>
        <v>17</v>
      </c>
      <c r="M73" s="77">
        <f t="shared" si="29"/>
        <v>0</v>
      </c>
      <c r="N73" s="313"/>
      <c r="O73" s="77">
        <f t="shared" si="29"/>
        <v>6</v>
      </c>
      <c r="P73" s="77">
        <f t="shared" si="29"/>
        <v>28</v>
      </c>
      <c r="Q73" s="77">
        <f t="shared" si="29"/>
        <v>0</v>
      </c>
      <c r="R73" s="77">
        <f t="shared" si="29"/>
        <v>0</v>
      </c>
      <c r="S73" s="297">
        <f t="shared" si="29"/>
        <v>179</v>
      </c>
      <c r="T73" s="260">
        <f t="shared" ref="T73" si="30">I73+J73+L73+M73</f>
        <v>17</v>
      </c>
      <c r="U73" s="260">
        <f t="shared" ref="U73" si="31">SUM(O73:R73)</f>
        <v>34</v>
      </c>
    </row>
    <row r="74" spans="1:25" s="6" customFormat="1" ht="30.75" customHeight="1">
      <c r="A74" s="342" t="s">
        <v>95</v>
      </c>
      <c r="B74" s="343"/>
      <c r="C74" s="82"/>
      <c r="D74" s="82"/>
      <c r="E74" s="83"/>
      <c r="F74" s="84">
        <f>F73+F69+F65+F63+F58+F52+F46+F38+F36+F34+F31+F29+F27+F25+F20+F17+F12</f>
        <v>3235</v>
      </c>
      <c r="G74" s="84">
        <f>G73+G69+G65+G63+G58+G52+G46+G38+G36+G34+G31+G29+G27+G25+G20+G17+G12</f>
        <v>5440</v>
      </c>
      <c r="H74" s="84">
        <f>H73+H69+H65+H63+H58+H52+H46+H38+H36+H34+H31+H29+H27+H25+H20+H17+H12</f>
        <v>8675</v>
      </c>
      <c r="I74" s="91">
        <f t="shared" ref="I74:R74" si="32">I12+I17+I20+I25+I27+I29+I31+I34+I36+I38+I46+I52+I58+I63+I65+I69+I73</f>
        <v>38</v>
      </c>
      <c r="J74" s="327">
        <f t="shared" ref="J74:O74" si="33">J12+J17+J20+J25+J27+J29+J31+J34+J36+J38+J46+J52+J58+J63+J65+J69+J73</f>
        <v>410</v>
      </c>
      <c r="K74" s="317">
        <f t="shared" si="33"/>
        <v>885</v>
      </c>
      <c r="L74" s="91">
        <f t="shared" si="33"/>
        <v>1760</v>
      </c>
      <c r="M74" s="91">
        <f t="shared" si="33"/>
        <v>50</v>
      </c>
      <c r="N74" s="317">
        <f t="shared" si="33"/>
        <v>23</v>
      </c>
      <c r="O74" s="91">
        <f t="shared" si="33"/>
        <v>1452</v>
      </c>
      <c r="P74" s="259">
        <f t="shared" si="32"/>
        <v>1602</v>
      </c>
      <c r="Q74" s="259">
        <f t="shared" si="32"/>
        <v>80</v>
      </c>
      <c r="R74" s="91">
        <f t="shared" si="32"/>
        <v>8</v>
      </c>
      <c r="S74" s="136">
        <f>S12+S17+S20+S25+S27+S29+S31+S34+S36+S38+S46+S52+S58+S63+S65+S69+S73</f>
        <v>6308</v>
      </c>
      <c r="T74" s="91">
        <f>T12+T17+T20+T25+T27+T29+T31+T34+T36+T38+T46+T52+T58+T63+T65+T69+T73</f>
        <v>2258</v>
      </c>
      <c r="U74" s="91">
        <f t="shared" ref="U74" si="34">U12+U17+U20+U25+U27+U29+U31+U34+U36+U38+U46+U52+U58+U63+U65+U69+U73</f>
        <v>3142</v>
      </c>
    </row>
    <row r="75" spans="1:25" s="305" customFormat="1" ht="39.950000000000003" customHeight="1">
      <c r="B75" s="85"/>
      <c r="E75" s="86"/>
      <c r="F75" s="181" t="s">
        <v>96</v>
      </c>
      <c r="G75" s="181" t="s">
        <v>97</v>
      </c>
      <c r="H75" s="181" t="s">
        <v>98</v>
      </c>
      <c r="I75" s="383" t="s">
        <v>292</v>
      </c>
      <c r="J75" s="385"/>
      <c r="K75" s="385"/>
      <c r="L75" s="385"/>
      <c r="M75" s="385"/>
      <c r="N75" s="384"/>
      <c r="O75" s="383" t="s">
        <v>288</v>
      </c>
      <c r="P75" s="385"/>
      <c r="Q75" s="385"/>
      <c r="R75" s="385"/>
      <c r="S75" s="307"/>
      <c r="T75" s="389">
        <f>T74+U74</f>
        <v>5400</v>
      </c>
      <c r="U75" s="390"/>
    </row>
    <row r="76" spans="1:25" s="302" customFormat="1" ht="28.5" customHeight="1">
      <c r="B76" s="88"/>
      <c r="F76" s="89"/>
      <c r="G76" s="89"/>
      <c r="H76" s="89"/>
      <c r="I76" s="383" t="s">
        <v>293</v>
      </c>
      <c r="J76" s="385"/>
      <c r="K76" s="385"/>
      <c r="L76" s="385"/>
      <c r="M76" s="385"/>
      <c r="N76" s="384"/>
      <c r="O76" s="383" t="s">
        <v>288</v>
      </c>
      <c r="P76" s="385"/>
      <c r="Q76" s="385"/>
      <c r="R76" s="385"/>
      <c r="S76" s="11"/>
      <c r="T76" s="389">
        <v>4990</v>
      </c>
      <c r="U76" s="390"/>
    </row>
    <row r="77" spans="1:25" s="301" customFormat="1" ht="19.5" customHeight="1">
      <c r="A77" s="392"/>
      <c r="B77" s="392"/>
      <c r="C77" s="392"/>
      <c r="D77" s="392"/>
      <c r="E77" s="392"/>
      <c r="F77" s="392"/>
      <c r="G77" s="392"/>
      <c r="H77" s="392"/>
      <c r="I77" s="392"/>
      <c r="J77" s="392"/>
      <c r="K77" s="392"/>
      <c r="L77" s="392"/>
      <c r="M77" s="392"/>
      <c r="N77" s="392"/>
      <c r="O77" s="392"/>
      <c r="P77" s="392"/>
      <c r="Q77" s="392"/>
      <c r="R77" s="392"/>
      <c r="S77" s="14"/>
    </row>
    <row r="78" spans="1:25" s="205" customFormat="1" ht="19.5" customHeight="1">
      <c r="A78" s="388" t="s">
        <v>297</v>
      </c>
      <c r="B78" s="388"/>
      <c r="C78" s="388"/>
      <c r="D78" s="388"/>
      <c r="E78" s="388"/>
      <c r="F78" s="388"/>
      <c r="G78" s="388"/>
      <c r="H78" s="388"/>
      <c r="I78" s="388"/>
      <c r="J78" s="388"/>
      <c r="K78" s="388"/>
      <c r="L78" s="388"/>
      <c r="M78" s="388"/>
      <c r="N78" s="388"/>
      <c r="O78" s="388"/>
      <c r="P78" s="388"/>
      <c r="Q78" s="388"/>
      <c r="R78" s="388"/>
      <c r="S78" s="204"/>
    </row>
    <row r="79" spans="1:25" s="205" customFormat="1" ht="19.5" customHeight="1">
      <c r="A79" s="388" t="s">
        <v>299</v>
      </c>
      <c r="B79" s="388"/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388"/>
      <c r="N79" s="388"/>
      <c r="O79" s="388"/>
      <c r="P79" s="388"/>
      <c r="Q79" s="388"/>
      <c r="R79" s="388"/>
      <c r="S79" s="204"/>
    </row>
    <row r="80" spans="1:25" s="205" customFormat="1" ht="19.5" customHeight="1">
      <c r="A80" s="388" t="s">
        <v>302</v>
      </c>
      <c r="B80" s="388"/>
      <c r="C80" s="388"/>
      <c r="D80" s="388"/>
      <c r="E80" s="388"/>
      <c r="F80" s="388"/>
      <c r="G80" s="388"/>
      <c r="H80" s="388"/>
      <c r="I80" s="388"/>
      <c r="J80" s="388"/>
      <c r="K80" s="388"/>
      <c r="L80" s="388"/>
      <c r="M80" s="388"/>
      <c r="N80" s="388"/>
      <c r="O80" s="388"/>
      <c r="P80" s="388"/>
      <c r="Q80" s="388"/>
      <c r="R80" s="388"/>
      <c r="S80" s="204"/>
    </row>
    <row r="81" spans="1:18" s="204" customFormat="1" ht="19.5" customHeight="1">
      <c r="A81" s="388" t="s">
        <v>300</v>
      </c>
      <c r="B81" s="388"/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388"/>
      <c r="N81" s="388"/>
      <c r="O81" s="388"/>
      <c r="P81" s="388"/>
      <c r="Q81" s="388"/>
      <c r="R81" s="388"/>
    </row>
    <row r="82" spans="1:18" s="204" customFormat="1" ht="19.5" customHeight="1">
      <c r="A82" s="391" t="s">
        <v>298</v>
      </c>
      <c r="B82" s="388"/>
      <c r="C82" s="388"/>
      <c r="D82" s="388"/>
      <c r="E82" s="388"/>
      <c r="F82" s="388"/>
      <c r="G82" s="388"/>
      <c r="H82" s="388"/>
      <c r="I82" s="388"/>
      <c r="J82" s="388"/>
      <c r="K82" s="388"/>
      <c r="L82" s="388"/>
      <c r="M82" s="388"/>
      <c r="N82" s="388"/>
      <c r="O82" s="388"/>
      <c r="P82" s="388"/>
      <c r="Q82" s="388"/>
      <c r="R82" s="388"/>
    </row>
    <row r="83" spans="1:18" s="14" customFormat="1" ht="19.5" customHeight="1">
      <c r="A83" s="388" t="s">
        <v>300</v>
      </c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8"/>
      <c r="R83" s="388"/>
    </row>
    <row r="84" spans="1:18" s="14" customFormat="1" ht="19.5" customHeight="1">
      <c r="A84" s="388" t="s">
        <v>301</v>
      </c>
      <c r="B84" s="388"/>
      <c r="C84" s="388"/>
      <c r="D84" s="388"/>
      <c r="E84" s="388"/>
      <c r="F84" s="388"/>
      <c r="G84" s="388"/>
      <c r="H84" s="388"/>
      <c r="I84" s="388"/>
      <c r="J84" s="388"/>
      <c r="K84" s="388"/>
      <c r="L84" s="388"/>
      <c r="M84" s="388"/>
      <c r="N84" s="388"/>
      <c r="O84" s="388"/>
      <c r="P84" s="388"/>
      <c r="Q84" s="388"/>
      <c r="R84" s="388"/>
    </row>
    <row r="85" spans="1:18" s="14" customFormat="1" ht="19.5" customHeight="1">
      <c r="A85" s="388" t="s">
        <v>301</v>
      </c>
      <c r="B85" s="388"/>
      <c r="C85" s="388"/>
      <c r="D85" s="388"/>
      <c r="E85" s="388"/>
      <c r="F85" s="388"/>
      <c r="G85" s="388"/>
      <c r="H85" s="388"/>
      <c r="I85" s="388"/>
      <c r="J85" s="388"/>
      <c r="K85" s="388"/>
      <c r="L85" s="388"/>
      <c r="M85" s="388"/>
      <c r="N85" s="388"/>
      <c r="O85" s="388"/>
      <c r="P85" s="388"/>
      <c r="Q85" s="388"/>
      <c r="R85" s="388"/>
    </row>
    <row r="86" spans="1:18" s="14" customFormat="1" ht="19.5" customHeight="1">
      <c r="A86" s="392"/>
      <c r="B86" s="392"/>
      <c r="C86" s="392"/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392"/>
      <c r="O86" s="392"/>
      <c r="P86" s="392"/>
      <c r="Q86" s="392"/>
      <c r="R86" s="392"/>
    </row>
    <row r="88" spans="1:18" ht="18.75">
      <c r="A88" s="173"/>
      <c r="B88" s="174"/>
      <c r="C88" s="1"/>
      <c r="D88" s="1"/>
      <c r="E88" s="364" t="s">
        <v>289</v>
      </c>
      <c r="F88" s="364"/>
      <c r="G88" s="364"/>
      <c r="H88" s="364"/>
      <c r="I88" s="364"/>
      <c r="J88" s="364"/>
      <c r="K88" s="364"/>
      <c r="L88" s="364"/>
      <c r="M88" s="364"/>
      <c r="N88" s="364"/>
      <c r="O88" s="364"/>
      <c r="P88" s="364"/>
      <c r="Q88" s="364"/>
      <c r="R88" s="364"/>
    </row>
    <row r="89" spans="1:18" ht="18.75">
      <c r="A89" s="361" t="s">
        <v>182</v>
      </c>
      <c r="B89" s="361"/>
      <c r="C89" s="361"/>
      <c r="D89" s="361"/>
      <c r="E89" s="351" t="s">
        <v>183</v>
      </c>
      <c r="F89" s="351"/>
      <c r="G89" s="351"/>
      <c r="H89" s="351"/>
      <c r="I89" s="351"/>
      <c r="J89" s="351"/>
      <c r="K89" s="351"/>
      <c r="L89" s="351"/>
      <c r="M89" s="351"/>
      <c r="N89" s="351"/>
      <c r="O89" s="351"/>
      <c r="P89" s="351"/>
      <c r="Q89" s="351"/>
      <c r="R89" s="351"/>
    </row>
    <row r="90" spans="1:18" ht="18.75">
      <c r="A90" s="305"/>
      <c r="B90" s="305"/>
      <c r="C90" s="305"/>
      <c r="D90" s="305"/>
      <c r="E90" s="303"/>
      <c r="F90" s="303"/>
      <c r="G90" s="303"/>
      <c r="H90" s="303"/>
      <c r="I90" s="303"/>
      <c r="J90" s="328"/>
      <c r="K90" s="318"/>
      <c r="L90" s="303"/>
      <c r="M90" s="303"/>
      <c r="N90" s="318"/>
      <c r="O90" s="303"/>
      <c r="P90" s="303"/>
      <c r="Q90" s="303"/>
      <c r="R90" s="303"/>
    </row>
    <row r="91" spans="1:18" ht="18.75">
      <c r="A91" s="305"/>
      <c r="B91" s="305"/>
      <c r="C91" s="305"/>
      <c r="D91" s="305"/>
      <c r="E91" s="303"/>
      <c r="F91" s="303"/>
      <c r="G91" s="303"/>
      <c r="H91" s="303"/>
      <c r="I91" s="303"/>
      <c r="J91" s="328"/>
      <c r="K91" s="318"/>
      <c r="L91" s="303"/>
      <c r="M91" s="303"/>
      <c r="N91" s="318"/>
      <c r="O91" s="303"/>
      <c r="P91" s="303"/>
      <c r="Q91" s="303"/>
      <c r="R91" s="303"/>
    </row>
    <row r="92" spans="1:18" ht="18.75">
      <c r="A92" s="173"/>
      <c r="B92" s="174"/>
      <c r="C92" s="1"/>
      <c r="D92" s="1"/>
      <c r="E92" s="175"/>
      <c r="F92" s="173"/>
      <c r="G92" s="173"/>
      <c r="H92" s="173"/>
      <c r="I92" s="176"/>
      <c r="J92" s="329"/>
      <c r="K92" s="319"/>
      <c r="L92" s="176"/>
      <c r="M92" s="176"/>
      <c r="N92" s="319"/>
      <c r="O92" s="176"/>
      <c r="P92" s="176"/>
      <c r="Q92" s="176"/>
      <c r="R92" s="176"/>
    </row>
    <row r="93" spans="1:18" ht="18.75">
      <c r="A93" s="173"/>
      <c r="B93" s="174"/>
      <c r="C93" s="1"/>
      <c r="D93" s="1"/>
      <c r="E93" s="175"/>
      <c r="F93" s="173"/>
      <c r="G93" s="173"/>
      <c r="H93" s="173"/>
      <c r="I93" s="176"/>
      <c r="J93" s="329"/>
      <c r="K93" s="319"/>
      <c r="L93" s="176"/>
      <c r="M93" s="176"/>
      <c r="N93" s="319"/>
      <c r="O93" s="176"/>
      <c r="P93" s="176"/>
      <c r="Q93" s="176"/>
      <c r="R93" s="176"/>
    </row>
    <row r="94" spans="1:18" ht="18.75">
      <c r="A94" s="173"/>
      <c r="B94" s="174"/>
      <c r="C94" s="1"/>
      <c r="D94" s="1"/>
      <c r="E94" s="175"/>
      <c r="F94" s="173"/>
      <c r="G94" s="173"/>
      <c r="H94" s="173"/>
      <c r="I94" s="176"/>
      <c r="J94" s="329"/>
      <c r="K94" s="319"/>
      <c r="L94" s="176"/>
      <c r="M94" s="176"/>
      <c r="N94" s="319"/>
      <c r="O94" s="176"/>
      <c r="P94" s="176"/>
      <c r="Q94" s="176"/>
      <c r="R94" s="176"/>
    </row>
    <row r="95" spans="1:18" ht="18.75">
      <c r="A95" s="361" t="s">
        <v>185</v>
      </c>
      <c r="B95" s="361"/>
      <c r="C95" s="361"/>
      <c r="D95" s="361"/>
      <c r="E95" s="351" t="s">
        <v>252</v>
      </c>
      <c r="F95" s="351"/>
      <c r="G95" s="351"/>
      <c r="H95" s="351"/>
      <c r="I95" s="351"/>
      <c r="J95" s="351"/>
      <c r="K95" s="351"/>
      <c r="L95" s="351"/>
      <c r="M95" s="351"/>
      <c r="N95" s="351"/>
      <c r="O95" s="351"/>
      <c r="P95" s="351"/>
      <c r="Q95" s="351"/>
      <c r="R95" s="351"/>
    </row>
  </sheetData>
  <mergeCells count="52">
    <mergeCell ref="A89:D89"/>
    <mergeCell ref="E89:R89"/>
    <mergeCell ref="A95:D95"/>
    <mergeCell ref="E95:R95"/>
    <mergeCell ref="I75:N75"/>
    <mergeCell ref="A79:R79"/>
    <mergeCell ref="A81:R81"/>
    <mergeCell ref="A82:R82"/>
    <mergeCell ref="A83:R83"/>
    <mergeCell ref="A86:R86"/>
    <mergeCell ref="E88:R88"/>
    <mergeCell ref="I76:N76"/>
    <mergeCell ref="O76:R76"/>
    <mergeCell ref="A84:R84"/>
    <mergeCell ref="A85:R85"/>
    <mergeCell ref="A80:R80"/>
    <mergeCell ref="A74:B74"/>
    <mergeCell ref="O75:R75"/>
    <mergeCell ref="T75:U75"/>
    <mergeCell ref="A77:R77"/>
    <mergeCell ref="A78:R78"/>
    <mergeCell ref="T76:U76"/>
    <mergeCell ref="A73:C73"/>
    <mergeCell ref="A29:C29"/>
    <mergeCell ref="A31:C31"/>
    <mergeCell ref="A34:C34"/>
    <mergeCell ref="A36:C36"/>
    <mergeCell ref="A38:C38"/>
    <mergeCell ref="A46:C46"/>
    <mergeCell ref="A52:C52"/>
    <mergeCell ref="A58:C58"/>
    <mergeCell ref="A63:C63"/>
    <mergeCell ref="A65:C65"/>
    <mergeCell ref="A69:C69"/>
    <mergeCell ref="I6:U6"/>
    <mergeCell ref="A12:C12"/>
    <mergeCell ref="A17:C17"/>
    <mergeCell ref="A20:C20"/>
    <mergeCell ref="A25:C25"/>
    <mergeCell ref="F6:G6"/>
    <mergeCell ref="H6:H7"/>
    <mergeCell ref="A27:C27"/>
    <mergeCell ref="A6:A7"/>
    <mergeCell ref="B6:B7"/>
    <mergeCell ref="C6:D6"/>
    <mergeCell ref="E6:E7"/>
    <mergeCell ref="A5:U5"/>
    <mergeCell ref="A1:C1"/>
    <mergeCell ref="E1:U1"/>
    <mergeCell ref="A2:C2"/>
    <mergeCell ref="E2:U2"/>
    <mergeCell ref="A3:C3"/>
  </mergeCells>
  <printOptions horizontalCentered="1"/>
  <pageMargins left="0.1" right="0.1" top="0.3" bottom="0.3" header="0.31496062992126" footer="0.31496062992126"/>
  <pageSetup paperSize="9" scale="7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3"/>
  <sheetViews>
    <sheetView zoomScale="70" zoomScaleNormal="70" workbookViewId="0">
      <selection activeCell="I13" sqref="I13"/>
    </sheetView>
  </sheetViews>
  <sheetFormatPr defaultColWidth="9" defaultRowHeight="15.75"/>
  <cols>
    <col min="1" max="1" width="5.125" style="206" customWidth="1"/>
    <col min="2" max="2" width="33.75" style="10" customWidth="1"/>
    <col min="3" max="3" width="14.125" style="11" customWidth="1"/>
    <col min="4" max="4" width="0" style="11" hidden="1" customWidth="1"/>
    <col min="5" max="16384" width="9" style="11"/>
  </cols>
  <sheetData>
    <row r="1" spans="1:4">
      <c r="A1" s="330" t="s">
        <v>0</v>
      </c>
      <c r="B1" s="330"/>
    </row>
    <row r="2" spans="1:4">
      <c r="A2" s="332" t="s">
        <v>2</v>
      </c>
      <c r="B2" s="332"/>
      <c r="C2" s="16"/>
    </row>
    <row r="3" spans="1:4">
      <c r="A3" s="332" t="s">
        <v>4</v>
      </c>
      <c r="B3" s="332"/>
    </row>
    <row r="4" spans="1:4" ht="6" customHeight="1"/>
    <row r="5" spans="1:4" ht="46.5" customHeight="1">
      <c r="A5" s="351" t="s">
        <v>5</v>
      </c>
      <c r="B5" s="351"/>
      <c r="C5" s="351"/>
    </row>
    <row r="6" spans="1:4" s="1" customFormat="1" ht="51" customHeight="1">
      <c r="A6" s="215" t="s">
        <v>6</v>
      </c>
      <c r="B6" s="215" t="s">
        <v>235</v>
      </c>
      <c r="C6" s="216" t="s">
        <v>236</v>
      </c>
      <c r="D6" s="217"/>
    </row>
    <row r="7" spans="1:4" s="3" customFormat="1" ht="27.75" customHeight="1">
      <c r="A7" s="218">
        <v>1</v>
      </c>
      <c r="B7" s="219" t="s">
        <v>14</v>
      </c>
      <c r="C7" s="218">
        <v>6510201</v>
      </c>
      <c r="D7" s="220" t="e">
        <f>#REF!</f>
        <v>#REF!</v>
      </c>
    </row>
    <row r="8" spans="1:4" s="4" customFormat="1" ht="27.75" customHeight="1">
      <c r="A8" s="218">
        <v>2</v>
      </c>
      <c r="B8" s="219" t="s">
        <v>16</v>
      </c>
      <c r="C8" s="218">
        <v>6510212</v>
      </c>
      <c r="D8" s="220" t="e">
        <f>#REF!</f>
        <v>#REF!</v>
      </c>
    </row>
    <row r="9" spans="1:4" s="5" customFormat="1" ht="27.75" customHeight="1">
      <c r="A9" s="218">
        <v>3</v>
      </c>
      <c r="B9" s="219" t="s">
        <v>17</v>
      </c>
      <c r="C9" s="218">
        <v>6510216</v>
      </c>
      <c r="D9" s="222" t="e">
        <f>#REF!+33</f>
        <v>#REF!</v>
      </c>
    </row>
    <row r="10" spans="1:4" s="4" customFormat="1" ht="27.75" customHeight="1">
      <c r="A10" s="218">
        <v>4</v>
      </c>
      <c r="B10" s="219" t="s">
        <v>19</v>
      </c>
      <c r="C10" s="221">
        <v>6510303</v>
      </c>
      <c r="D10" s="223" t="e">
        <f>#REF!</f>
        <v>#REF!</v>
      </c>
    </row>
    <row r="11" spans="1:4" s="4" customFormat="1" ht="27.75" customHeight="1">
      <c r="A11" s="218">
        <v>5</v>
      </c>
      <c r="B11" s="219" t="s">
        <v>65</v>
      </c>
      <c r="C11" s="218">
        <v>6520227</v>
      </c>
      <c r="D11" s="223" t="e">
        <f>#REF!</f>
        <v>#REF!</v>
      </c>
    </row>
    <row r="12" spans="1:4" s="3" customFormat="1" ht="27.75" customHeight="1">
      <c r="A12" s="218">
        <v>6</v>
      </c>
      <c r="B12" s="219" t="s">
        <v>67</v>
      </c>
      <c r="C12" s="218">
        <v>6520263</v>
      </c>
      <c r="D12" s="223" t="e">
        <f>#REF!</f>
        <v>#REF!</v>
      </c>
    </row>
    <row r="13" spans="1:4" s="4" customFormat="1" ht="27.75" customHeight="1">
      <c r="A13" s="218">
        <v>7</v>
      </c>
      <c r="B13" s="219" t="s">
        <v>72</v>
      </c>
      <c r="C13" s="218">
        <v>6480209</v>
      </c>
      <c r="D13" s="223" t="e">
        <f>#REF!</f>
        <v>#REF!</v>
      </c>
    </row>
  </sheetData>
  <mergeCells count="4">
    <mergeCell ref="A1:B1"/>
    <mergeCell ref="A2:B2"/>
    <mergeCell ref="A3:B3"/>
    <mergeCell ref="A5:C5"/>
  </mergeCells>
  <printOptions horizontalCentered="1"/>
  <pageMargins left="0.1" right="0.1" top="0.5" bottom="0.5" header="0.31496062992126" footer="0.31496062992126"/>
  <pageSetup paperSize="9" scale="6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3"/>
  <sheetViews>
    <sheetView topLeftCell="A22" workbookViewId="0">
      <selection activeCell="H35" sqref="H35"/>
    </sheetView>
  </sheetViews>
  <sheetFormatPr defaultColWidth="7.875" defaultRowHeight="15"/>
  <cols>
    <col min="1" max="1" width="11.5" style="141" customWidth="1"/>
    <col min="2" max="4" width="6.375" style="141" customWidth="1"/>
    <col min="5" max="5" width="6.375" style="146" customWidth="1"/>
    <col min="6" max="14" width="6.375" style="141" customWidth="1"/>
    <col min="15" max="16384" width="7.875" style="141"/>
  </cols>
  <sheetData>
    <row r="1" spans="1:15" ht="19.5" customHeight="1">
      <c r="A1" s="139"/>
      <c r="B1" s="139" t="s">
        <v>102</v>
      </c>
      <c r="C1" s="139" t="s">
        <v>103</v>
      </c>
      <c r="D1" s="139" t="s">
        <v>104</v>
      </c>
      <c r="E1" s="140" t="s">
        <v>105</v>
      </c>
      <c r="F1" s="139" t="s">
        <v>138</v>
      </c>
      <c r="G1" s="139" t="s">
        <v>139</v>
      </c>
      <c r="H1" s="139" t="s">
        <v>106</v>
      </c>
      <c r="I1" s="139" t="s">
        <v>107</v>
      </c>
      <c r="J1" s="139" t="s">
        <v>108</v>
      </c>
      <c r="K1" s="139" t="s">
        <v>122</v>
      </c>
      <c r="L1" s="139" t="s">
        <v>109</v>
      </c>
      <c r="M1" s="139" t="s">
        <v>110</v>
      </c>
      <c r="N1" s="139" t="s">
        <v>117</v>
      </c>
      <c r="O1" s="140" t="s">
        <v>99</v>
      </c>
    </row>
    <row r="2" spans="1:15" ht="18.75" customHeight="1">
      <c r="A2" s="139" t="s">
        <v>145</v>
      </c>
      <c r="B2" s="402">
        <v>368</v>
      </c>
      <c r="C2" s="403"/>
      <c r="D2" s="403"/>
      <c r="E2" s="403"/>
      <c r="F2" s="403"/>
      <c r="G2" s="404"/>
      <c r="H2" s="402">
        <v>877</v>
      </c>
      <c r="I2" s="403"/>
      <c r="J2" s="403"/>
      <c r="K2" s="403"/>
      <c r="L2" s="403"/>
      <c r="M2" s="403"/>
      <c r="N2" s="404"/>
      <c r="O2" s="140">
        <f>B2+H2</f>
        <v>1245</v>
      </c>
    </row>
    <row r="3" spans="1:15" ht="18.75" customHeight="1">
      <c r="A3" s="139" t="s">
        <v>146</v>
      </c>
      <c r="B3" s="402">
        <v>933</v>
      </c>
      <c r="C3" s="403"/>
      <c r="D3" s="403"/>
      <c r="E3" s="403"/>
      <c r="F3" s="403"/>
      <c r="G3" s="404"/>
      <c r="H3" s="402">
        <v>2393</v>
      </c>
      <c r="I3" s="403"/>
      <c r="J3" s="403"/>
      <c r="K3" s="403"/>
      <c r="L3" s="403"/>
      <c r="M3" s="403"/>
      <c r="N3" s="404"/>
      <c r="O3" s="140">
        <f>B3+H3</f>
        <v>3326</v>
      </c>
    </row>
    <row r="4" spans="1:15" ht="18.75" customHeight="1">
      <c r="A4" s="139" t="s">
        <v>147</v>
      </c>
      <c r="B4" s="402">
        <v>1206</v>
      </c>
      <c r="C4" s="403"/>
      <c r="D4" s="403"/>
      <c r="E4" s="403"/>
      <c r="F4" s="403"/>
      <c r="G4" s="404"/>
      <c r="H4" s="402">
        <v>2723</v>
      </c>
      <c r="I4" s="403"/>
      <c r="J4" s="403"/>
      <c r="K4" s="403"/>
      <c r="L4" s="403"/>
      <c r="M4" s="403"/>
      <c r="N4" s="404"/>
      <c r="O4" s="140">
        <f>B4+H4</f>
        <v>3929</v>
      </c>
    </row>
    <row r="5" spans="1:15" ht="18.75" customHeight="1">
      <c r="A5" s="139"/>
      <c r="B5" s="139"/>
      <c r="C5" s="139"/>
      <c r="D5" s="139"/>
      <c r="E5" s="140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ht="34.5" customHeight="1">
      <c r="A6" s="142" t="s">
        <v>151</v>
      </c>
      <c r="B6" s="147">
        <v>77</v>
      </c>
      <c r="C6" s="147"/>
      <c r="D6" s="147">
        <v>1304</v>
      </c>
      <c r="E6" s="147"/>
      <c r="F6" s="147"/>
      <c r="G6" s="147"/>
      <c r="H6" s="147">
        <v>3433</v>
      </c>
      <c r="I6" s="147">
        <v>83</v>
      </c>
      <c r="J6" s="147"/>
      <c r="K6" s="147"/>
      <c r="L6" s="147"/>
      <c r="M6" s="147"/>
      <c r="N6" s="147"/>
      <c r="O6" s="140"/>
    </row>
    <row r="7" spans="1:15" ht="18.75" customHeight="1">
      <c r="A7" s="140" t="s">
        <v>148</v>
      </c>
      <c r="B7" s="396">
        <f>SUM(B6:G6)</f>
        <v>1381</v>
      </c>
      <c r="C7" s="405"/>
      <c r="D7" s="405"/>
      <c r="E7" s="405"/>
      <c r="F7" s="405"/>
      <c r="G7" s="406"/>
      <c r="H7" s="396">
        <f>SUM(H6:M6)</f>
        <v>3516</v>
      </c>
      <c r="I7" s="397"/>
      <c r="J7" s="397"/>
      <c r="K7" s="397"/>
      <c r="L7" s="397"/>
      <c r="M7" s="397"/>
      <c r="N7" s="398"/>
      <c r="O7" s="140">
        <f>B7+H7</f>
        <v>4897</v>
      </c>
    </row>
    <row r="8" spans="1:15" ht="18.75" customHeight="1">
      <c r="A8" s="140" t="s">
        <v>149</v>
      </c>
      <c r="B8" s="280"/>
      <c r="C8" s="281"/>
      <c r="D8" s="281"/>
      <c r="E8" s="281"/>
      <c r="F8" s="281"/>
      <c r="G8" s="282"/>
      <c r="H8" s="280"/>
      <c r="I8" s="281"/>
      <c r="J8" s="281"/>
      <c r="K8" s="281"/>
      <c r="L8" s="281"/>
      <c r="M8" s="282"/>
      <c r="N8" s="282"/>
      <c r="O8" s="140"/>
    </row>
    <row r="9" spans="1:15" ht="18.75" customHeight="1">
      <c r="A9" s="140" t="s">
        <v>150</v>
      </c>
      <c r="B9" s="396">
        <v>1125</v>
      </c>
      <c r="C9" s="397"/>
      <c r="D9" s="397"/>
      <c r="E9" s="397"/>
      <c r="F9" s="397"/>
      <c r="G9" s="398"/>
      <c r="H9" s="396">
        <v>1450</v>
      </c>
      <c r="I9" s="397"/>
      <c r="J9" s="397"/>
      <c r="K9" s="397"/>
      <c r="L9" s="397"/>
      <c r="M9" s="397"/>
      <c r="N9" s="398"/>
      <c r="O9" s="140">
        <f>B9+H9</f>
        <v>2575</v>
      </c>
    </row>
    <row r="10" spans="1:15" ht="33.75" customHeight="1">
      <c r="A10" s="142" t="s">
        <v>152</v>
      </c>
      <c r="B10" s="147">
        <v>72</v>
      </c>
      <c r="C10" s="147"/>
      <c r="D10" s="147">
        <v>1738</v>
      </c>
      <c r="E10" s="147">
        <v>23</v>
      </c>
      <c r="F10" s="147">
        <v>12</v>
      </c>
      <c r="G10" s="147">
        <v>41</v>
      </c>
      <c r="H10" s="147">
        <v>3676</v>
      </c>
      <c r="I10" s="147">
        <v>221</v>
      </c>
      <c r="J10" s="147"/>
      <c r="K10" s="147"/>
      <c r="L10" s="147"/>
      <c r="M10" s="147"/>
      <c r="N10" s="147"/>
      <c r="O10" s="140"/>
    </row>
    <row r="11" spans="1:15" ht="18.75" customHeight="1">
      <c r="A11" s="140" t="s">
        <v>148</v>
      </c>
      <c r="B11" s="396">
        <f>SUM(B10:G10)</f>
        <v>1886</v>
      </c>
      <c r="C11" s="405"/>
      <c r="D11" s="405"/>
      <c r="E11" s="405"/>
      <c r="F11" s="405"/>
      <c r="G11" s="406"/>
      <c r="H11" s="396">
        <f>SUM(H10:M10)</f>
        <v>3897</v>
      </c>
      <c r="I11" s="397"/>
      <c r="J11" s="397"/>
      <c r="K11" s="397"/>
      <c r="L11" s="397"/>
      <c r="M11" s="397"/>
      <c r="N11" s="398"/>
      <c r="O11" s="140">
        <f>B11+H11</f>
        <v>5783</v>
      </c>
    </row>
    <row r="12" spans="1:15" ht="18.75" customHeight="1">
      <c r="A12" s="140" t="s">
        <v>149</v>
      </c>
      <c r="B12" s="280"/>
      <c r="C12" s="281"/>
      <c r="D12" s="281"/>
      <c r="E12" s="281"/>
      <c r="F12" s="281"/>
      <c r="G12" s="282"/>
      <c r="H12" s="280"/>
      <c r="I12" s="281"/>
      <c r="J12" s="281"/>
      <c r="K12" s="281"/>
      <c r="L12" s="281"/>
      <c r="M12" s="282"/>
      <c r="N12" s="282"/>
      <c r="O12" s="140"/>
    </row>
    <row r="13" spans="1:15" ht="18.75" customHeight="1">
      <c r="A13" s="140" t="s">
        <v>150</v>
      </c>
      <c r="B13" s="396">
        <v>1975</v>
      </c>
      <c r="C13" s="397"/>
      <c r="D13" s="397"/>
      <c r="E13" s="397"/>
      <c r="F13" s="397"/>
      <c r="G13" s="398"/>
      <c r="H13" s="396">
        <v>3500</v>
      </c>
      <c r="I13" s="397"/>
      <c r="J13" s="397"/>
      <c r="K13" s="397"/>
      <c r="L13" s="397"/>
      <c r="M13" s="397"/>
      <c r="N13" s="398"/>
      <c r="O13" s="140">
        <f>B13+H13</f>
        <v>5475</v>
      </c>
    </row>
    <row r="14" spans="1:15" ht="32.25" customHeight="1">
      <c r="A14" s="142" t="s">
        <v>153</v>
      </c>
      <c r="B14" s="149">
        <v>182</v>
      </c>
      <c r="C14" s="147"/>
      <c r="D14" s="147">
        <v>2026</v>
      </c>
      <c r="E14" s="147">
        <v>110</v>
      </c>
      <c r="F14" s="147"/>
      <c r="G14" s="147"/>
      <c r="H14" s="149">
        <v>2583</v>
      </c>
      <c r="I14" s="147">
        <v>411</v>
      </c>
      <c r="J14" s="147">
        <v>92</v>
      </c>
      <c r="K14" s="147">
        <v>21</v>
      </c>
      <c r="L14" s="147"/>
      <c r="M14" s="147"/>
      <c r="N14" s="147"/>
      <c r="O14" s="140"/>
    </row>
    <row r="15" spans="1:15" ht="18.75" customHeight="1">
      <c r="A15" s="140" t="s">
        <v>148</v>
      </c>
      <c r="B15" s="396">
        <f>SUM(B14:G14)</f>
        <v>2318</v>
      </c>
      <c r="C15" s="405"/>
      <c r="D15" s="405"/>
      <c r="E15" s="405"/>
      <c r="F15" s="405"/>
      <c r="G15" s="406"/>
      <c r="H15" s="396">
        <f>SUM(H14:M14)</f>
        <v>3107</v>
      </c>
      <c r="I15" s="397"/>
      <c r="J15" s="397"/>
      <c r="K15" s="397"/>
      <c r="L15" s="397"/>
      <c r="M15" s="397"/>
      <c r="N15" s="398"/>
      <c r="O15" s="140">
        <f>B15+H15</f>
        <v>5425</v>
      </c>
    </row>
    <row r="16" spans="1:15" ht="18.75" customHeight="1">
      <c r="A16" s="140" t="s">
        <v>149</v>
      </c>
      <c r="B16" s="280"/>
      <c r="C16" s="281"/>
      <c r="D16" s="281"/>
      <c r="E16" s="281"/>
      <c r="F16" s="281"/>
      <c r="G16" s="282"/>
      <c r="H16" s="280"/>
      <c r="I16" s="281"/>
      <c r="J16" s="281"/>
      <c r="K16" s="281"/>
      <c r="L16" s="281"/>
      <c r="M16" s="282"/>
      <c r="N16" s="282"/>
      <c r="O16" s="140"/>
    </row>
    <row r="17" spans="1:15" ht="18.75" customHeight="1">
      <c r="A17" s="140" t="s">
        <v>150</v>
      </c>
      <c r="B17" s="396">
        <v>2745</v>
      </c>
      <c r="C17" s="397"/>
      <c r="D17" s="397"/>
      <c r="E17" s="397"/>
      <c r="F17" s="397"/>
      <c r="G17" s="398"/>
      <c r="H17" s="396">
        <v>4950</v>
      </c>
      <c r="I17" s="397"/>
      <c r="J17" s="397"/>
      <c r="K17" s="397"/>
      <c r="L17" s="397"/>
      <c r="M17" s="397"/>
      <c r="N17" s="398"/>
      <c r="O17" s="140">
        <f>B17+H17</f>
        <v>7695</v>
      </c>
    </row>
    <row r="18" spans="1:15" ht="37.5" customHeight="1">
      <c r="A18" s="142" t="s">
        <v>154</v>
      </c>
      <c r="B18" s="147">
        <v>48</v>
      </c>
      <c r="C18" s="147">
        <v>684</v>
      </c>
      <c r="D18" s="147">
        <v>2496</v>
      </c>
      <c r="E18" s="147">
        <v>34</v>
      </c>
      <c r="F18" s="147"/>
      <c r="G18" s="147"/>
      <c r="H18" s="147">
        <v>2950</v>
      </c>
      <c r="I18" s="147">
        <v>775</v>
      </c>
      <c r="J18" s="147">
        <v>203</v>
      </c>
      <c r="K18" s="147"/>
      <c r="L18" s="147">
        <v>61</v>
      </c>
      <c r="M18" s="147">
        <v>146</v>
      </c>
      <c r="N18" s="147"/>
      <c r="O18" s="140"/>
    </row>
    <row r="19" spans="1:15" ht="18.75" customHeight="1">
      <c r="A19" s="140" t="s">
        <v>148</v>
      </c>
      <c r="B19" s="396">
        <f>SUM(B18:G18)</f>
        <v>3262</v>
      </c>
      <c r="C19" s="397"/>
      <c r="D19" s="397"/>
      <c r="E19" s="397"/>
      <c r="F19" s="397"/>
      <c r="G19" s="398"/>
      <c r="H19" s="396">
        <f>SUM(H18:M18)</f>
        <v>4135</v>
      </c>
      <c r="I19" s="397"/>
      <c r="J19" s="397"/>
      <c r="K19" s="397"/>
      <c r="L19" s="397"/>
      <c r="M19" s="397"/>
      <c r="N19" s="398"/>
      <c r="O19" s="140">
        <f>B19+H19</f>
        <v>7397</v>
      </c>
    </row>
    <row r="20" spans="1:15" ht="18.75" customHeight="1">
      <c r="A20" s="140" t="s">
        <v>149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0"/>
    </row>
    <row r="21" spans="1:15" ht="18.75" customHeight="1">
      <c r="A21" s="140" t="s">
        <v>150</v>
      </c>
      <c r="B21" s="393">
        <v>3150</v>
      </c>
      <c r="C21" s="394"/>
      <c r="D21" s="394"/>
      <c r="E21" s="394"/>
      <c r="F21" s="394"/>
      <c r="G21" s="395"/>
      <c r="H21" s="393">
        <v>5355</v>
      </c>
      <c r="I21" s="394"/>
      <c r="J21" s="394"/>
      <c r="K21" s="394"/>
      <c r="L21" s="394"/>
      <c r="M21" s="394"/>
      <c r="N21" s="395"/>
      <c r="O21" s="140">
        <f>B21+H21</f>
        <v>8505</v>
      </c>
    </row>
    <row r="22" spans="1:15" ht="39.75" customHeight="1">
      <c r="A22" s="142" t="s">
        <v>172</v>
      </c>
      <c r="B22" s="147">
        <v>46</v>
      </c>
      <c r="C22" s="147">
        <v>0</v>
      </c>
      <c r="D22" s="147">
        <v>1996</v>
      </c>
      <c r="E22" s="147"/>
      <c r="F22" s="147"/>
      <c r="G22" s="147"/>
      <c r="H22" s="147">
        <v>2128</v>
      </c>
      <c r="I22" s="147">
        <v>33</v>
      </c>
      <c r="J22" s="147">
        <v>217</v>
      </c>
      <c r="K22" s="147"/>
      <c r="L22" s="147">
        <v>48</v>
      </c>
      <c r="M22" s="147">
        <v>80</v>
      </c>
      <c r="N22" s="147">
        <v>70</v>
      </c>
      <c r="O22" s="140">
        <f>SUM(B22:N22)</f>
        <v>4618</v>
      </c>
    </row>
    <row r="23" spans="1:15" ht="18.75" customHeight="1">
      <c r="A23" s="140" t="s">
        <v>148</v>
      </c>
      <c r="B23" s="396">
        <f>SUM(B22:G22)</f>
        <v>2042</v>
      </c>
      <c r="C23" s="397"/>
      <c r="D23" s="397"/>
      <c r="E23" s="397"/>
      <c r="F23" s="397"/>
      <c r="G23" s="398"/>
      <c r="H23" s="396">
        <f>SUM(H22:N22)</f>
        <v>2576</v>
      </c>
      <c r="I23" s="397"/>
      <c r="J23" s="397"/>
      <c r="K23" s="397"/>
      <c r="L23" s="397"/>
      <c r="M23" s="397"/>
      <c r="N23" s="398"/>
      <c r="O23" s="140">
        <f>B23+H23</f>
        <v>4618</v>
      </c>
    </row>
    <row r="24" spans="1:15" ht="18.75" customHeight="1">
      <c r="A24" s="140" t="s">
        <v>149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0"/>
    </row>
    <row r="25" spans="1:15" ht="18.75" customHeight="1">
      <c r="A25" s="140" t="s">
        <v>150</v>
      </c>
      <c r="B25" s="393">
        <v>3235</v>
      </c>
      <c r="C25" s="394"/>
      <c r="D25" s="394"/>
      <c r="E25" s="394"/>
      <c r="F25" s="394"/>
      <c r="G25" s="395"/>
      <c r="H25" s="393">
        <v>5440</v>
      </c>
      <c r="I25" s="394"/>
      <c r="J25" s="394"/>
      <c r="K25" s="394"/>
      <c r="L25" s="394"/>
      <c r="M25" s="394"/>
      <c r="N25" s="395"/>
      <c r="O25" s="140">
        <f>B25+H25</f>
        <v>8675</v>
      </c>
    </row>
    <row r="26" spans="1:15" ht="33">
      <c r="A26" s="142" t="s">
        <v>239</v>
      </c>
      <c r="B26" s="147">
        <v>56</v>
      </c>
      <c r="C26" s="147"/>
      <c r="D26" s="147"/>
      <c r="E26" s="147">
        <v>2063</v>
      </c>
      <c r="F26" s="147"/>
      <c r="G26" s="147"/>
      <c r="H26" s="147">
        <v>2107</v>
      </c>
      <c r="I26" s="147">
        <v>470</v>
      </c>
      <c r="J26" s="147">
        <v>966</v>
      </c>
      <c r="K26" s="147">
        <v>135</v>
      </c>
      <c r="L26" s="147"/>
      <c r="M26" s="147">
        <v>18</v>
      </c>
      <c r="N26" s="147">
        <v>34</v>
      </c>
      <c r="O26" s="140">
        <f>SUM(B26:N26)</f>
        <v>5849</v>
      </c>
    </row>
    <row r="27" spans="1:15" ht="16.5">
      <c r="A27" s="148" t="s">
        <v>148</v>
      </c>
      <c r="B27" s="396">
        <f>SUM(B26:G26)</f>
        <v>2119</v>
      </c>
      <c r="C27" s="397"/>
      <c r="D27" s="397"/>
      <c r="E27" s="397"/>
      <c r="F27" s="397"/>
      <c r="G27" s="398"/>
      <c r="H27" s="396">
        <f>SUM(H26:N26)</f>
        <v>3730</v>
      </c>
      <c r="I27" s="397"/>
      <c r="J27" s="397"/>
      <c r="K27" s="397"/>
      <c r="L27" s="397"/>
      <c r="M27" s="397"/>
      <c r="N27" s="398"/>
      <c r="O27" s="148">
        <f>B27+H27</f>
        <v>5849</v>
      </c>
    </row>
    <row r="28" spans="1:15" ht="16.5">
      <c r="A28" s="140" t="s">
        <v>149</v>
      </c>
      <c r="B28" s="143"/>
      <c r="C28" s="143"/>
      <c r="D28" s="143"/>
      <c r="E28" s="144"/>
      <c r="F28" s="143"/>
      <c r="G28" s="143"/>
      <c r="H28" s="143"/>
      <c r="I28" s="143"/>
      <c r="J28" s="143"/>
      <c r="K28" s="143"/>
      <c r="L28" s="143"/>
      <c r="M28" s="143"/>
      <c r="N28" s="143"/>
      <c r="O28" s="145"/>
    </row>
    <row r="29" spans="1:15" ht="16.5">
      <c r="A29" s="150" t="s">
        <v>150</v>
      </c>
      <c r="B29" s="399">
        <v>3235</v>
      </c>
      <c r="C29" s="400"/>
      <c r="D29" s="400"/>
      <c r="E29" s="400"/>
      <c r="F29" s="400"/>
      <c r="G29" s="401"/>
      <c r="H29" s="399">
        <v>5440</v>
      </c>
      <c r="I29" s="400"/>
      <c r="J29" s="400"/>
      <c r="K29" s="400"/>
      <c r="L29" s="400"/>
      <c r="M29" s="400"/>
      <c r="N29" s="401"/>
      <c r="O29" s="150">
        <f>B29+H29</f>
        <v>8675</v>
      </c>
    </row>
    <row r="30" spans="1:15" ht="33">
      <c r="A30" s="142" t="s">
        <v>286</v>
      </c>
      <c r="B30" s="147">
        <v>38</v>
      </c>
      <c r="C30" s="147">
        <v>200</v>
      </c>
      <c r="D30" s="147">
        <v>1739</v>
      </c>
      <c r="E30" s="147"/>
      <c r="F30" s="147"/>
      <c r="G30" s="147"/>
      <c r="H30" s="147">
        <v>1431</v>
      </c>
      <c r="I30" s="147">
        <v>1595</v>
      </c>
      <c r="J30" s="147">
        <v>80</v>
      </c>
      <c r="K30" s="147"/>
      <c r="L30" s="147"/>
      <c r="M30" s="147"/>
      <c r="N30" s="147">
        <v>8</v>
      </c>
      <c r="O30" s="140">
        <f>SUM(B30:N30)</f>
        <v>5091</v>
      </c>
    </row>
    <row r="31" spans="1:15" ht="16.5">
      <c r="A31" s="140" t="s">
        <v>148</v>
      </c>
      <c r="B31" s="396">
        <f>SUM(B30:G30)</f>
        <v>1977</v>
      </c>
      <c r="C31" s="397"/>
      <c r="D31" s="397"/>
      <c r="E31" s="397"/>
      <c r="F31" s="397"/>
      <c r="G31" s="398"/>
      <c r="H31" s="396">
        <f>SUM(H30:N30)</f>
        <v>3114</v>
      </c>
      <c r="I31" s="397"/>
      <c r="J31" s="397"/>
      <c r="K31" s="397"/>
      <c r="L31" s="397"/>
      <c r="M31" s="397"/>
      <c r="N31" s="398"/>
      <c r="O31" s="140">
        <f>B31+H31</f>
        <v>5091</v>
      </c>
    </row>
    <row r="32" spans="1:15" ht="16.5">
      <c r="A32" s="140" t="s">
        <v>149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0"/>
    </row>
    <row r="33" spans="1:15" ht="16.5">
      <c r="A33" s="140" t="s">
        <v>150</v>
      </c>
      <c r="B33" s="393">
        <v>3235</v>
      </c>
      <c r="C33" s="394"/>
      <c r="D33" s="394"/>
      <c r="E33" s="394"/>
      <c r="F33" s="394"/>
      <c r="G33" s="395"/>
      <c r="H33" s="393">
        <v>5440</v>
      </c>
      <c r="I33" s="394"/>
      <c r="J33" s="394"/>
      <c r="K33" s="394"/>
      <c r="L33" s="394"/>
      <c r="M33" s="394"/>
      <c r="N33" s="395"/>
      <c r="O33" s="140">
        <f>B33+H33</f>
        <v>8675</v>
      </c>
    </row>
  </sheetData>
  <mergeCells count="34">
    <mergeCell ref="B7:G7"/>
    <mergeCell ref="B11:G11"/>
    <mergeCell ref="B15:G15"/>
    <mergeCell ref="B9:G9"/>
    <mergeCell ref="H9:N9"/>
    <mergeCell ref="H7:N7"/>
    <mergeCell ref="H11:N11"/>
    <mergeCell ref="B13:G13"/>
    <mergeCell ref="B2:G2"/>
    <mergeCell ref="B3:G3"/>
    <mergeCell ref="B4:G4"/>
    <mergeCell ref="H2:N2"/>
    <mergeCell ref="H3:N3"/>
    <mergeCell ref="H4:N4"/>
    <mergeCell ref="H17:N17"/>
    <mergeCell ref="B17:G17"/>
    <mergeCell ref="B31:G31"/>
    <mergeCell ref="H31:N31"/>
    <mergeCell ref="H13:N13"/>
    <mergeCell ref="H15:N15"/>
    <mergeCell ref="B29:G29"/>
    <mergeCell ref="H29:N29"/>
    <mergeCell ref="B33:G33"/>
    <mergeCell ref="H33:N33"/>
    <mergeCell ref="H19:N19"/>
    <mergeCell ref="H21:N21"/>
    <mergeCell ref="B25:G25"/>
    <mergeCell ref="H25:N25"/>
    <mergeCell ref="H23:N23"/>
    <mergeCell ref="B21:G21"/>
    <mergeCell ref="B19:G19"/>
    <mergeCell ref="B23:G23"/>
    <mergeCell ref="B27:G27"/>
    <mergeCell ref="H27:N27"/>
  </mergeCells>
  <printOptions horizontalCentered="1"/>
  <pageMargins left="0.1" right="0.1" top="0.5" bottom="0.1" header="0.31496062992126" footer="0.31496062992126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topLeftCell="A19" workbookViewId="0">
      <selection activeCell="Q26" sqref="Q26"/>
    </sheetView>
  </sheetViews>
  <sheetFormatPr defaultColWidth="7.875" defaultRowHeight="15"/>
  <cols>
    <col min="1" max="1" width="22.875" style="141" customWidth="1"/>
    <col min="2" max="4" width="6.375" style="141" customWidth="1"/>
    <col min="5" max="5" width="6.375" style="146" customWidth="1"/>
    <col min="6" max="15" width="6.375" style="141" customWidth="1"/>
    <col min="16" max="16384" width="7.875" style="141"/>
  </cols>
  <sheetData>
    <row r="1" spans="1:16" ht="26.25" customHeight="1">
      <c r="A1" s="421" t="s">
        <v>242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</row>
    <row r="2" spans="1:16" ht="7.5" customHeight="1"/>
    <row r="3" spans="1:16" ht="19.5" customHeight="1">
      <c r="A3" s="140"/>
      <c r="B3" s="140" t="s">
        <v>102</v>
      </c>
      <c r="C3" s="140" t="s">
        <v>103</v>
      </c>
      <c r="D3" s="140" t="s">
        <v>104</v>
      </c>
      <c r="E3" s="140" t="s">
        <v>105</v>
      </c>
      <c r="F3" s="140" t="s">
        <v>138</v>
      </c>
      <c r="G3" s="140" t="s">
        <v>139</v>
      </c>
      <c r="H3" s="140" t="s">
        <v>106</v>
      </c>
      <c r="I3" s="140" t="s">
        <v>107</v>
      </c>
      <c r="J3" s="140" t="s">
        <v>241</v>
      </c>
      <c r="K3" s="140" t="s">
        <v>108</v>
      </c>
      <c r="L3" s="140" t="s">
        <v>122</v>
      </c>
      <c r="M3" s="140" t="s">
        <v>109</v>
      </c>
      <c r="N3" s="140" t="s">
        <v>110</v>
      </c>
      <c r="O3" s="140" t="s">
        <v>117</v>
      </c>
      <c r="P3" s="140" t="s">
        <v>99</v>
      </c>
    </row>
    <row r="4" spans="1:16" ht="33.75" customHeight="1">
      <c r="A4" s="140" t="s">
        <v>145</v>
      </c>
      <c r="B4" s="412">
        <v>368</v>
      </c>
      <c r="C4" s="405"/>
      <c r="D4" s="405"/>
      <c r="E4" s="405"/>
      <c r="F4" s="405"/>
      <c r="G4" s="406"/>
      <c r="H4" s="412">
        <v>877</v>
      </c>
      <c r="I4" s="405"/>
      <c r="J4" s="405"/>
      <c r="K4" s="405"/>
      <c r="L4" s="405"/>
      <c r="M4" s="405"/>
      <c r="N4" s="405"/>
      <c r="O4" s="406"/>
      <c r="P4" s="140">
        <f>B4+H4</f>
        <v>1245</v>
      </c>
    </row>
    <row r="5" spans="1:16" ht="33.75" customHeight="1">
      <c r="A5" s="140" t="s">
        <v>146</v>
      </c>
      <c r="B5" s="412">
        <v>933</v>
      </c>
      <c r="C5" s="405"/>
      <c r="D5" s="405"/>
      <c r="E5" s="405"/>
      <c r="F5" s="405"/>
      <c r="G5" s="406"/>
      <c r="H5" s="412">
        <v>2393</v>
      </c>
      <c r="I5" s="405"/>
      <c r="J5" s="405"/>
      <c r="K5" s="405"/>
      <c r="L5" s="405"/>
      <c r="M5" s="405"/>
      <c r="N5" s="405"/>
      <c r="O5" s="406"/>
      <c r="P5" s="140">
        <f>B5+H5</f>
        <v>3326</v>
      </c>
    </row>
    <row r="6" spans="1:16" ht="33.75" customHeight="1" thickBot="1">
      <c r="A6" s="238" t="s">
        <v>147</v>
      </c>
      <c r="B6" s="413">
        <v>1206</v>
      </c>
      <c r="C6" s="414"/>
      <c r="D6" s="414"/>
      <c r="E6" s="414"/>
      <c r="F6" s="414"/>
      <c r="G6" s="415"/>
      <c r="H6" s="413">
        <v>2723</v>
      </c>
      <c r="I6" s="414"/>
      <c r="J6" s="414"/>
      <c r="K6" s="414"/>
      <c r="L6" s="414"/>
      <c r="M6" s="414"/>
      <c r="N6" s="414"/>
      <c r="O6" s="415"/>
      <c r="P6" s="238">
        <f>B6+H6</f>
        <v>3929</v>
      </c>
    </row>
    <row r="7" spans="1:16" ht="33.75" customHeight="1">
      <c r="A7" s="239" t="s">
        <v>151</v>
      </c>
      <c r="B7" s="240">
        <v>77</v>
      </c>
      <c r="C7" s="240"/>
      <c r="D7" s="240">
        <v>1304</v>
      </c>
      <c r="E7" s="240"/>
      <c r="F7" s="240"/>
      <c r="G7" s="240"/>
      <c r="H7" s="240">
        <v>3433</v>
      </c>
      <c r="I7" s="240">
        <v>83</v>
      </c>
      <c r="J7" s="240"/>
      <c r="K7" s="240"/>
      <c r="L7" s="240"/>
      <c r="M7" s="240"/>
      <c r="N7" s="240"/>
      <c r="O7" s="240"/>
      <c r="P7" s="241"/>
    </row>
    <row r="8" spans="1:16" ht="33.75" customHeight="1">
      <c r="A8" s="242" t="s">
        <v>148</v>
      </c>
      <c r="B8" s="407">
        <f>SUM(B7:G7)</f>
        <v>1381</v>
      </c>
      <c r="C8" s="408"/>
      <c r="D8" s="408"/>
      <c r="E8" s="408"/>
      <c r="F8" s="408"/>
      <c r="G8" s="409"/>
      <c r="H8" s="407">
        <f>SUM(H7:N7)</f>
        <v>3516</v>
      </c>
      <c r="I8" s="410"/>
      <c r="J8" s="410"/>
      <c r="K8" s="410"/>
      <c r="L8" s="410"/>
      <c r="M8" s="410"/>
      <c r="N8" s="410"/>
      <c r="O8" s="411"/>
      <c r="P8" s="243">
        <f>B8+H8</f>
        <v>4897</v>
      </c>
    </row>
    <row r="9" spans="1:16" ht="33.75" customHeight="1" thickBot="1">
      <c r="A9" s="244" t="s">
        <v>240</v>
      </c>
      <c r="B9" s="422">
        <v>1125</v>
      </c>
      <c r="C9" s="423"/>
      <c r="D9" s="423"/>
      <c r="E9" s="423"/>
      <c r="F9" s="423"/>
      <c r="G9" s="424"/>
      <c r="H9" s="422">
        <v>1450</v>
      </c>
      <c r="I9" s="423"/>
      <c r="J9" s="423"/>
      <c r="K9" s="423"/>
      <c r="L9" s="423"/>
      <c r="M9" s="423"/>
      <c r="N9" s="423"/>
      <c r="O9" s="424"/>
      <c r="P9" s="245">
        <f>B9+H9</f>
        <v>2575</v>
      </c>
    </row>
    <row r="10" spans="1:16" ht="33.75" customHeight="1">
      <c r="A10" s="239" t="s">
        <v>152</v>
      </c>
      <c r="B10" s="240">
        <v>72</v>
      </c>
      <c r="C10" s="240"/>
      <c r="D10" s="240">
        <v>1738</v>
      </c>
      <c r="E10" s="240">
        <v>23</v>
      </c>
      <c r="F10" s="240">
        <v>8</v>
      </c>
      <c r="G10" s="240">
        <v>43</v>
      </c>
      <c r="H10" s="240">
        <v>3672</v>
      </c>
      <c r="I10" s="240">
        <v>218</v>
      </c>
      <c r="J10" s="240"/>
      <c r="K10" s="240"/>
      <c r="L10" s="240"/>
      <c r="M10" s="240"/>
      <c r="N10" s="240"/>
      <c r="O10" s="240"/>
      <c r="P10" s="241"/>
    </row>
    <row r="11" spans="1:16" ht="33.75" customHeight="1">
      <c r="A11" s="242" t="s">
        <v>148</v>
      </c>
      <c r="B11" s="407">
        <f>SUM(B10:G10)</f>
        <v>1884</v>
      </c>
      <c r="C11" s="408"/>
      <c r="D11" s="408"/>
      <c r="E11" s="408"/>
      <c r="F11" s="408"/>
      <c r="G11" s="409"/>
      <c r="H11" s="407">
        <f>SUM(H10:N10)</f>
        <v>3890</v>
      </c>
      <c r="I11" s="410"/>
      <c r="J11" s="410"/>
      <c r="K11" s="410"/>
      <c r="L11" s="410"/>
      <c r="M11" s="410"/>
      <c r="N11" s="410"/>
      <c r="O11" s="411"/>
      <c r="P11" s="243">
        <f>B11+H11</f>
        <v>5774</v>
      </c>
    </row>
    <row r="12" spans="1:16" ht="33.75" customHeight="1" thickBot="1">
      <c r="A12" s="244" t="s">
        <v>240</v>
      </c>
      <c r="B12" s="422">
        <v>1975</v>
      </c>
      <c r="C12" s="423"/>
      <c r="D12" s="423"/>
      <c r="E12" s="423"/>
      <c r="F12" s="423"/>
      <c r="G12" s="424"/>
      <c r="H12" s="422">
        <v>3500</v>
      </c>
      <c r="I12" s="423"/>
      <c r="J12" s="423"/>
      <c r="K12" s="423"/>
      <c r="L12" s="423"/>
      <c r="M12" s="423"/>
      <c r="N12" s="423"/>
      <c r="O12" s="424"/>
      <c r="P12" s="245">
        <f>B12+H12</f>
        <v>5475</v>
      </c>
    </row>
    <row r="13" spans="1:16" ht="33.75" customHeight="1">
      <c r="A13" s="239" t="s">
        <v>153</v>
      </c>
      <c r="B13" s="246">
        <v>178</v>
      </c>
      <c r="C13" s="240"/>
      <c r="D13" s="240">
        <v>2024</v>
      </c>
      <c r="E13" s="240">
        <v>110</v>
      </c>
      <c r="F13" s="240"/>
      <c r="G13" s="240"/>
      <c r="H13" s="246">
        <v>2543</v>
      </c>
      <c r="I13" s="240">
        <v>411</v>
      </c>
      <c r="J13" s="240"/>
      <c r="K13" s="240">
        <v>93</v>
      </c>
      <c r="L13" s="240">
        <v>18</v>
      </c>
      <c r="M13" s="240"/>
      <c r="N13" s="240"/>
      <c r="O13" s="240"/>
      <c r="P13" s="241"/>
    </row>
    <row r="14" spans="1:16" ht="33.75" customHeight="1">
      <c r="A14" s="242" t="s">
        <v>148</v>
      </c>
      <c r="B14" s="407">
        <f>SUM(B13:G13)</f>
        <v>2312</v>
      </c>
      <c r="C14" s="408"/>
      <c r="D14" s="408"/>
      <c r="E14" s="408"/>
      <c r="F14" s="408"/>
      <c r="G14" s="409"/>
      <c r="H14" s="407">
        <f>SUM(H13:N13)</f>
        <v>3065</v>
      </c>
      <c r="I14" s="410"/>
      <c r="J14" s="410"/>
      <c r="K14" s="410"/>
      <c r="L14" s="410"/>
      <c r="M14" s="410"/>
      <c r="N14" s="410"/>
      <c r="O14" s="411"/>
      <c r="P14" s="243">
        <f>B14+H14</f>
        <v>5377</v>
      </c>
    </row>
    <row r="15" spans="1:16" ht="33.75" customHeight="1" thickBot="1">
      <c r="A15" s="244" t="s">
        <v>240</v>
      </c>
      <c r="B15" s="422">
        <v>2745</v>
      </c>
      <c r="C15" s="423"/>
      <c r="D15" s="423"/>
      <c r="E15" s="423"/>
      <c r="F15" s="423"/>
      <c r="G15" s="424"/>
      <c r="H15" s="422">
        <v>4950</v>
      </c>
      <c r="I15" s="423"/>
      <c r="J15" s="423"/>
      <c r="K15" s="423"/>
      <c r="L15" s="423"/>
      <c r="M15" s="423"/>
      <c r="N15" s="423"/>
      <c r="O15" s="424"/>
      <c r="P15" s="245">
        <f>B15+H15</f>
        <v>7695</v>
      </c>
    </row>
    <row r="16" spans="1:16" ht="33.75" customHeight="1">
      <c r="A16" s="239" t="s">
        <v>154</v>
      </c>
      <c r="B16" s="240">
        <v>48</v>
      </c>
      <c r="C16" s="240">
        <v>684</v>
      </c>
      <c r="D16" s="240">
        <v>2496</v>
      </c>
      <c r="E16" s="240">
        <v>35</v>
      </c>
      <c r="F16" s="240"/>
      <c r="G16" s="240"/>
      <c r="H16" s="240">
        <v>2950</v>
      </c>
      <c r="I16" s="240">
        <v>775</v>
      </c>
      <c r="J16" s="240"/>
      <c r="K16" s="240">
        <v>203</v>
      </c>
      <c r="L16" s="240"/>
      <c r="M16" s="240">
        <v>61</v>
      </c>
      <c r="N16" s="240">
        <v>146</v>
      </c>
      <c r="O16" s="240"/>
      <c r="P16" s="241"/>
    </row>
    <row r="17" spans="1:16" ht="33.75" customHeight="1">
      <c r="A17" s="419" t="s">
        <v>148</v>
      </c>
      <c r="B17" s="396">
        <f>SUM(B16:G16)</f>
        <v>3263</v>
      </c>
      <c r="C17" s="397"/>
      <c r="D17" s="397"/>
      <c r="E17" s="397"/>
      <c r="F17" s="397"/>
      <c r="G17" s="398"/>
      <c r="H17" s="396">
        <f>SUM(H16:N16)</f>
        <v>4135</v>
      </c>
      <c r="I17" s="397"/>
      <c r="J17" s="397"/>
      <c r="K17" s="397"/>
      <c r="L17" s="397"/>
      <c r="M17" s="397"/>
      <c r="N17" s="397"/>
      <c r="O17" s="398"/>
      <c r="P17" s="247">
        <f>B17+H17</f>
        <v>7398</v>
      </c>
    </row>
    <row r="18" spans="1:16" ht="33.75" customHeight="1">
      <c r="A18" s="420"/>
      <c r="B18" s="407">
        <v>2579</v>
      </c>
      <c r="C18" s="410"/>
      <c r="D18" s="410"/>
      <c r="E18" s="410"/>
      <c r="F18" s="410"/>
      <c r="G18" s="411"/>
      <c r="H18" s="407">
        <f>SUM(H16:O16)</f>
        <v>4135</v>
      </c>
      <c r="I18" s="410"/>
      <c r="J18" s="410"/>
      <c r="K18" s="410"/>
      <c r="L18" s="410"/>
      <c r="M18" s="410"/>
      <c r="N18" s="410"/>
      <c r="O18" s="411"/>
      <c r="P18" s="243">
        <f>B18+H18</f>
        <v>6714</v>
      </c>
    </row>
    <row r="19" spans="1:16" ht="33.75" customHeight="1" thickBot="1">
      <c r="A19" s="244" t="s">
        <v>240</v>
      </c>
      <c r="B19" s="416">
        <v>3150</v>
      </c>
      <c r="C19" s="417"/>
      <c r="D19" s="417"/>
      <c r="E19" s="417"/>
      <c r="F19" s="417"/>
      <c r="G19" s="418"/>
      <c r="H19" s="416">
        <v>5355</v>
      </c>
      <c r="I19" s="417"/>
      <c r="J19" s="417"/>
      <c r="K19" s="417"/>
      <c r="L19" s="417"/>
      <c r="M19" s="417"/>
      <c r="N19" s="417"/>
      <c r="O19" s="418"/>
      <c r="P19" s="245">
        <f>B19+H19</f>
        <v>8505</v>
      </c>
    </row>
    <row r="20" spans="1:16" ht="33.75" customHeight="1">
      <c r="A20" s="239" t="s">
        <v>172</v>
      </c>
      <c r="B20" s="240">
        <v>46</v>
      </c>
      <c r="C20" s="240">
        <v>0</v>
      </c>
      <c r="D20" s="240">
        <v>1996</v>
      </c>
      <c r="E20" s="240"/>
      <c r="F20" s="240"/>
      <c r="G20" s="240"/>
      <c r="H20" s="240">
        <v>2128</v>
      </c>
      <c r="I20" s="240">
        <v>33</v>
      </c>
      <c r="J20" s="240"/>
      <c r="K20" s="240">
        <v>217</v>
      </c>
      <c r="L20" s="240"/>
      <c r="M20" s="240">
        <v>48</v>
      </c>
      <c r="N20" s="240">
        <v>80</v>
      </c>
      <c r="O20" s="240">
        <v>70</v>
      </c>
      <c r="P20" s="241">
        <f>SUM(B20:O20)</f>
        <v>4618</v>
      </c>
    </row>
    <row r="21" spans="1:16" ht="33.75" customHeight="1">
      <c r="A21" s="242" t="s">
        <v>148</v>
      </c>
      <c r="B21" s="407">
        <f>SUM(B20:G20)</f>
        <v>2042</v>
      </c>
      <c r="C21" s="410"/>
      <c r="D21" s="410"/>
      <c r="E21" s="410"/>
      <c r="F21" s="410"/>
      <c r="G21" s="411"/>
      <c r="H21" s="407">
        <f>SUM(H20:O20)</f>
        <v>2576</v>
      </c>
      <c r="I21" s="410"/>
      <c r="J21" s="410"/>
      <c r="K21" s="410"/>
      <c r="L21" s="410"/>
      <c r="M21" s="410"/>
      <c r="N21" s="410"/>
      <c r="O21" s="411"/>
      <c r="P21" s="243">
        <f>B21+H21</f>
        <v>4618</v>
      </c>
    </row>
    <row r="22" spans="1:16" ht="33.75" customHeight="1" thickBot="1">
      <c r="A22" s="244" t="s">
        <v>150</v>
      </c>
      <c r="B22" s="416">
        <v>3235</v>
      </c>
      <c r="C22" s="417"/>
      <c r="D22" s="417"/>
      <c r="E22" s="417"/>
      <c r="F22" s="417"/>
      <c r="G22" s="418"/>
      <c r="H22" s="416">
        <v>5440</v>
      </c>
      <c r="I22" s="417"/>
      <c r="J22" s="417"/>
      <c r="K22" s="417"/>
      <c r="L22" s="417"/>
      <c r="M22" s="417"/>
      <c r="N22" s="417"/>
      <c r="O22" s="418"/>
      <c r="P22" s="245">
        <f>B22+H22</f>
        <v>8675</v>
      </c>
    </row>
    <row r="23" spans="1:16" ht="33.75" customHeight="1">
      <c r="A23" s="239" t="s">
        <v>239</v>
      </c>
      <c r="B23" s="240">
        <v>56</v>
      </c>
      <c r="C23" s="240"/>
      <c r="D23" s="240">
        <v>2063</v>
      </c>
      <c r="E23" s="240"/>
      <c r="F23" s="240"/>
      <c r="G23" s="240"/>
      <c r="H23" s="240">
        <v>2107</v>
      </c>
      <c r="I23" s="240">
        <v>470</v>
      </c>
      <c r="J23" s="240">
        <v>966</v>
      </c>
      <c r="K23" s="240">
        <v>135</v>
      </c>
      <c r="L23" s="240"/>
      <c r="M23" s="240"/>
      <c r="N23" s="240">
        <v>18</v>
      </c>
      <c r="O23" s="240">
        <v>34</v>
      </c>
      <c r="P23" s="241">
        <f>SUM(B23:O23)</f>
        <v>5849</v>
      </c>
    </row>
    <row r="24" spans="1:16" ht="33.75" customHeight="1">
      <c r="A24" s="242" t="s">
        <v>148</v>
      </c>
      <c r="B24" s="407">
        <f>SUM(B23:G23)</f>
        <v>2119</v>
      </c>
      <c r="C24" s="410"/>
      <c r="D24" s="410"/>
      <c r="E24" s="410"/>
      <c r="F24" s="410"/>
      <c r="G24" s="411"/>
      <c r="H24" s="407">
        <f>SUM(H23:O23)</f>
        <v>3730</v>
      </c>
      <c r="I24" s="410"/>
      <c r="J24" s="410"/>
      <c r="K24" s="410"/>
      <c r="L24" s="410"/>
      <c r="M24" s="410"/>
      <c r="N24" s="410"/>
      <c r="O24" s="411"/>
      <c r="P24" s="243">
        <f>B24+H24</f>
        <v>5849</v>
      </c>
    </row>
    <row r="25" spans="1:16" ht="33.75" customHeight="1" thickBot="1">
      <c r="A25" s="244" t="s">
        <v>240</v>
      </c>
      <c r="B25" s="416">
        <v>3235</v>
      </c>
      <c r="C25" s="417"/>
      <c r="D25" s="417"/>
      <c r="E25" s="417"/>
      <c r="F25" s="417"/>
      <c r="G25" s="418"/>
      <c r="H25" s="416">
        <v>5440</v>
      </c>
      <c r="I25" s="417"/>
      <c r="J25" s="417"/>
      <c r="K25" s="417"/>
      <c r="L25" s="417"/>
      <c r="M25" s="417"/>
      <c r="N25" s="417"/>
      <c r="O25" s="418"/>
      <c r="P25" s="245">
        <f>B25+H25</f>
        <v>8675</v>
      </c>
    </row>
  </sheetData>
  <mergeCells count="34">
    <mergeCell ref="A17:A18"/>
    <mergeCell ref="B18:G18"/>
    <mergeCell ref="H18:O18"/>
    <mergeCell ref="A1:P1"/>
    <mergeCell ref="B22:G22"/>
    <mergeCell ref="H22:O22"/>
    <mergeCell ref="B12:G12"/>
    <mergeCell ref="H12:O12"/>
    <mergeCell ref="B14:G14"/>
    <mergeCell ref="H14:O14"/>
    <mergeCell ref="B15:G15"/>
    <mergeCell ref="H15:O15"/>
    <mergeCell ref="B8:G8"/>
    <mergeCell ref="H8:O8"/>
    <mergeCell ref="B9:G9"/>
    <mergeCell ref="H9:O9"/>
    <mergeCell ref="B24:G24"/>
    <mergeCell ref="H24:O24"/>
    <mergeCell ref="B25:G25"/>
    <mergeCell ref="H25:O25"/>
    <mergeCell ref="B17:G17"/>
    <mergeCell ref="H17:O17"/>
    <mergeCell ref="B19:G19"/>
    <mergeCell ref="H19:O19"/>
    <mergeCell ref="B21:G21"/>
    <mergeCell ref="H21:O21"/>
    <mergeCell ref="B11:G11"/>
    <mergeCell ref="H11:O11"/>
    <mergeCell ref="B4:G4"/>
    <mergeCell ref="H4:O4"/>
    <mergeCell ref="B5:G5"/>
    <mergeCell ref="H5:O5"/>
    <mergeCell ref="B6:G6"/>
    <mergeCell ref="H6:O6"/>
  </mergeCells>
  <printOptions horizontalCentered="1"/>
  <pageMargins left="0.1" right="0.1" top="0.5" bottom="0.1" header="0.31496062992126" footer="0.31496062992126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T9" sqref="T9"/>
    </sheetView>
  </sheetViews>
  <sheetFormatPr defaultColWidth="7.625" defaultRowHeight="15"/>
  <cols>
    <col min="1" max="1" width="5.125" style="141" customWidth="1"/>
    <col min="2" max="2" width="23" style="141" customWidth="1"/>
    <col min="3" max="4" width="7.625" style="141"/>
    <col min="5" max="5" width="5.75" style="141" customWidth="1"/>
    <col min="6" max="6" width="6.375" style="141" customWidth="1"/>
    <col min="7" max="8" width="7.625" style="141"/>
    <col min="9" max="9" width="6" style="141" customWidth="1"/>
    <col min="10" max="11" width="7.625" style="141"/>
    <col min="12" max="12" width="6" style="141" customWidth="1"/>
    <col min="13" max="14" width="7.625" style="141"/>
    <col min="15" max="16" width="6.25" style="141" customWidth="1"/>
    <col min="17" max="17" width="6" style="141" customWidth="1"/>
    <col min="18" max="16384" width="7.625" style="141"/>
  </cols>
  <sheetData>
    <row r="1" spans="1:17" s="151" customFormat="1" ht="18.95" customHeight="1">
      <c r="A1" s="428" t="s">
        <v>155</v>
      </c>
      <c r="B1" s="428" t="s">
        <v>156</v>
      </c>
      <c r="C1" s="402" t="s">
        <v>157</v>
      </c>
      <c r="D1" s="403"/>
      <c r="E1" s="403"/>
      <c r="F1" s="402" t="s">
        <v>158</v>
      </c>
      <c r="G1" s="403"/>
      <c r="H1" s="403"/>
      <c r="I1" s="402" t="s">
        <v>159</v>
      </c>
      <c r="J1" s="403"/>
      <c r="K1" s="403"/>
      <c r="L1" s="402" t="s">
        <v>160</v>
      </c>
      <c r="M1" s="403"/>
      <c r="N1" s="403"/>
      <c r="O1" s="425" t="s">
        <v>157</v>
      </c>
      <c r="P1" s="426"/>
      <c r="Q1" s="426"/>
    </row>
    <row r="2" spans="1:17" ht="56.1" customHeight="1">
      <c r="A2" s="429"/>
      <c r="B2" s="429"/>
      <c r="C2" s="152" t="s">
        <v>161</v>
      </c>
      <c r="D2" s="152" t="s">
        <v>162</v>
      </c>
      <c r="E2" s="139" t="s">
        <v>163</v>
      </c>
      <c r="F2" s="152" t="s">
        <v>164</v>
      </c>
      <c r="G2" s="152" t="s">
        <v>165</v>
      </c>
      <c r="H2" s="139" t="s">
        <v>163</v>
      </c>
      <c r="I2" s="152" t="s">
        <v>164</v>
      </c>
      <c r="J2" s="152" t="s">
        <v>165</v>
      </c>
      <c r="K2" s="139" t="s">
        <v>163</v>
      </c>
      <c r="L2" s="152" t="s">
        <v>164</v>
      </c>
      <c r="M2" s="152" t="s">
        <v>165</v>
      </c>
      <c r="N2" s="139" t="s">
        <v>163</v>
      </c>
      <c r="O2" s="152" t="s">
        <v>164</v>
      </c>
      <c r="P2" s="152" t="s">
        <v>165</v>
      </c>
      <c r="Q2" s="139" t="s">
        <v>163</v>
      </c>
    </row>
    <row r="3" spans="1:17" s="155" customFormat="1" ht="26.1" customHeight="1">
      <c r="A3" s="153">
        <v>1</v>
      </c>
      <c r="B3" s="154" t="s">
        <v>166</v>
      </c>
      <c r="C3" s="145">
        <v>520</v>
      </c>
      <c r="D3" s="145">
        <v>205</v>
      </c>
      <c r="E3" s="145">
        <f>C3+D3</f>
        <v>725</v>
      </c>
      <c r="F3" s="153">
        <v>947</v>
      </c>
      <c r="G3" s="153">
        <v>230</v>
      </c>
      <c r="H3" s="145">
        <f>F3+G3</f>
        <v>1177</v>
      </c>
      <c r="I3" s="147">
        <v>1176</v>
      </c>
      <c r="J3" s="153">
        <v>402</v>
      </c>
      <c r="K3" s="145">
        <f>I3+J3</f>
        <v>1578</v>
      </c>
      <c r="L3" s="147">
        <v>965</v>
      </c>
      <c r="M3" s="153">
        <v>379</v>
      </c>
      <c r="N3" s="145">
        <f>L3+M3</f>
        <v>1344</v>
      </c>
      <c r="O3" s="147">
        <v>1252</v>
      </c>
      <c r="P3" s="153">
        <v>390</v>
      </c>
      <c r="Q3" s="145">
        <f>O3+P3</f>
        <v>1642</v>
      </c>
    </row>
    <row r="4" spans="1:17" s="155" customFormat="1" ht="26.1" customHeight="1">
      <c r="A4" s="153">
        <v>2</v>
      </c>
      <c r="B4" s="154" t="s">
        <v>16</v>
      </c>
      <c r="C4" s="145">
        <v>140</v>
      </c>
      <c r="D4" s="145">
        <v>100</v>
      </c>
      <c r="E4" s="145">
        <f t="shared" ref="E4:E9" si="0">C4+D4</f>
        <v>240</v>
      </c>
      <c r="F4" s="153">
        <v>153</v>
      </c>
      <c r="G4" s="153"/>
      <c r="H4" s="145">
        <f t="shared" ref="H4:H9" si="1">F4+G4</f>
        <v>153</v>
      </c>
      <c r="I4" s="153">
        <v>86</v>
      </c>
      <c r="J4" s="153"/>
      <c r="K4" s="145">
        <f t="shared" ref="K4:K9" si="2">I4+J4</f>
        <v>86</v>
      </c>
      <c r="L4" s="153">
        <v>66</v>
      </c>
      <c r="M4" s="153"/>
      <c r="N4" s="145">
        <f t="shared" ref="N4:N9" si="3">L4+M4</f>
        <v>66</v>
      </c>
      <c r="O4" s="153">
        <v>169</v>
      </c>
      <c r="P4" s="153"/>
      <c r="Q4" s="145">
        <f t="shared" ref="Q4:Q9" si="4">O4+P4</f>
        <v>169</v>
      </c>
    </row>
    <row r="5" spans="1:17" s="155" customFormat="1" ht="26.1" customHeight="1">
      <c r="A5" s="153">
        <v>3</v>
      </c>
      <c r="B5" s="154" t="s">
        <v>65</v>
      </c>
      <c r="C5" s="145">
        <v>260</v>
      </c>
      <c r="D5" s="145">
        <v>135</v>
      </c>
      <c r="E5" s="145">
        <f t="shared" si="0"/>
        <v>395</v>
      </c>
      <c r="F5" s="153">
        <v>272</v>
      </c>
      <c r="G5" s="153">
        <v>118</v>
      </c>
      <c r="H5" s="145">
        <f t="shared" si="1"/>
        <v>390</v>
      </c>
      <c r="I5" s="147">
        <v>250</v>
      </c>
      <c r="J5" s="153">
        <v>149</v>
      </c>
      <c r="K5" s="145">
        <f t="shared" si="2"/>
        <v>399</v>
      </c>
      <c r="L5" s="147">
        <v>152</v>
      </c>
      <c r="M5" s="153">
        <v>122</v>
      </c>
      <c r="N5" s="145">
        <f t="shared" si="3"/>
        <v>274</v>
      </c>
      <c r="O5" s="147">
        <v>207</v>
      </c>
      <c r="P5" s="153">
        <v>163</v>
      </c>
      <c r="Q5" s="145">
        <f t="shared" si="4"/>
        <v>370</v>
      </c>
    </row>
    <row r="6" spans="1:17" s="155" customFormat="1" ht="26.1" customHeight="1">
      <c r="A6" s="153">
        <v>4</v>
      </c>
      <c r="B6" s="154" t="s">
        <v>67</v>
      </c>
      <c r="C6" s="145">
        <v>170</v>
      </c>
      <c r="D6" s="145">
        <v>85</v>
      </c>
      <c r="E6" s="145">
        <f t="shared" si="0"/>
        <v>255</v>
      </c>
      <c r="F6" s="153">
        <v>72</v>
      </c>
      <c r="G6" s="153"/>
      <c r="H6" s="145">
        <f t="shared" si="1"/>
        <v>72</v>
      </c>
      <c r="I6" s="153">
        <v>117</v>
      </c>
      <c r="J6" s="153">
        <v>47</v>
      </c>
      <c r="K6" s="145">
        <f t="shared" si="2"/>
        <v>164</v>
      </c>
      <c r="L6" s="153">
        <v>51</v>
      </c>
      <c r="M6" s="153">
        <v>45</v>
      </c>
      <c r="N6" s="145">
        <f t="shared" si="3"/>
        <v>96</v>
      </c>
      <c r="O6" s="153">
        <v>120</v>
      </c>
      <c r="P6" s="153">
        <v>79</v>
      </c>
      <c r="Q6" s="145">
        <f t="shared" si="4"/>
        <v>199</v>
      </c>
    </row>
    <row r="7" spans="1:17" ht="41.1" customHeight="1">
      <c r="A7" s="152">
        <v>5</v>
      </c>
      <c r="B7" s="156" t="s">
        <v>167</v>
      </c>
      <c r="C7" s="139">
        <v>190</v>
      </c>
      <c r="D7" s="139">
        <v>85</v>
      </c>
      <c r="E7" s="139">
        <f t="shared" si="0"/>
        <v>275</v>
      </c>
      <c r="F7" s="152">
        <v>274</v>
      </c>
      <c r="G7" s="152">
        <v>65</v>
      </c>
      <c r="H7" s="139">
        <f t="shared" si="1"/>
        <v>339</v>
      </c>
      <c r="I7" s="152">
        <v>273</v>
      </c>
      <c r="J7" s="152">
        <v>58</v>
      </c>
      <c r="K7" s="139">
        <f t="shared" si="2"/>
        <v>331</v>
      </c>
      <c r="L7" s="152">
        <v>247</v>
      </c>
      <c r="M7" s="152">
        <v>73</v>
      </c>
      <c r="N7" s="139">
        <f t="shared" si="3"/>
        <v>320</v>
      </c>
      <c r="O7" s="152">
        <v>192</v>
      </c>
      <c r="P7" s="152">
        <v>54</v>
      </c>
      <c r="Q7" s="139">
        <f t="shared" si="4"/>
        <v>246</v>
      </c>
    </row>
    <row r="8" spans="1:17" ht="44.1" customHeight="1">
      <c r="A8" s="152">
        <v>6</v>
      </c>
      <c r="B8" s="156" t="s">
        <v>168</v>
      </c>
      <c r="C8" s="139">
        <v>310</v>
      </c>
      <c r="D8" s="139">
        <v>90</v>
      </c>
      <c r="E8" s="139">
        <f t="shared" si="0"/>
        <v>400</v>
      </c>
      <c r="F8" s="152">
        <v>575</v>
      </c>
      <c r="G8" s="152">
        <v>103</v>
      </c>
      <c r="H8" s="139">
        <f t="shared" si="1"/>
        <v>678</v>
      </c>
      <c r="I8" s="152">
        <v>566</v>
      </c>
      <c r="J8" s="152">
        <v>77</v>
      </c>
      <c r="K8" s="139">
        <f t="shared" si="2"/>
        <v>643</v>
      </c>
      <c r="L8" s="152">
        <v>398</v>
      </c>
      <c r="M8" s="152">
        <v>94</v>
      </c>
      <c r="N8" s="139">
        <f t="shared" si="3"/>
        <v>492</v>
      </c>
      <c r="O8" s="152">
        <v>388</v>
      </c>
      <c r="P8" s="152">
        <v>113</v>
      </c>
      <c r="Q8" s="139">
        <f t="shared" si="4"/>
        <v>501</v>
      </c>
    </row>
    <row r="9" spans="1:17" ht="26.1" customHeight="1">
      <c r="A9" s="152">
        <v>7</v>
      </c>
      <c r="B9" s="156" t="s">
        <v>72</v>
      </c>
      <c r="C9" s="139">
        <v>180</v>
      </c>
      <c r="D9" s="139">
        <v>65</v>
      </c>
      <c r="E9" s="139">
        <f t="shared" si="0"/>
        <v>245</v>
      </c>
      <c r="F9" s="152">
        <v>83</v>
      </c>
      <c r="G9" s="152">
        <v>133</v>
      </c>
      <c r="H9" s="139">
        <f t="shared" si="1"/>
        <v>216</v>
      </c>
      <c r="I9" s="152">
        <v>109</v>
      </c>
      <c r="J9" s="152">
        <v>60</v>
      </c>
      <c r="K9" s="139">
        <f t="shared" si="2"/>
        <v>169</v>
      </c>
      <c r="L9" s="152">
        <v>136</v>
      </c>
      <c r="M9" s="152">
        <v>116</v>
      </c>
      <c r="N9" s="139">
        <f t="shared" si="3"/>
        <v>252</v>
      </c>
      <c r="O9" s="152">
        <v>102</v>
      </c>
      <c r="P9" s="152">
        <v>157</v>
      </c>
      <c r="Q9" s="139">
        <f t="shared" si="4"/>
        <v>259</v>
      </c>
    </row>
    <row r="10" spans="1:17" ht="36" customHeight="1">
      <c r="A10" s="402" t="s">
        <v>95</v>
      </c>
      <c r="B10" s="404"/>
      <c r="C10" s="157">
        <f>SUM(C3:C9)</f>
        <v>1770</v>
      </c>
      <c r="D10" s="157">
        <f t="shared" ref="D10:Q10" si="5">SUM(D3:D9)</f>
        <v>765</v>
      </c>
      <c r="E10" s="157">
        <f t="shared" si="5"/>
        <v>2535</v>
      </c>
      <c r="F10" s="158">
        <f t="shared" si="5"/>
        <v>2376</v>
      </c>
      <c r="G10" s="158">
        <f t="shared" si="5"/>
        <v>649</v>
      </c>
      <c r="H10" s="157">
        <f t="shared" si="5"/>
        <v>3025</v>
      </c>
      <c r="I10" s="158">
        <f t="shared" si="5"/>
        <v>2577</v>
      </c>
      <c r="J10" s="158">
        <f t="shared" si="5"/>
        <v>793</v>
      </c>
      <c r="K10" s="157">
        <f t="shared" si="5"/>
        <v>3370</v>
      </c>
      <c r="L10" s="158">
        <f t="shared" si="5"/>
        <v>2015</v>
      </c>
      <c r="M10" s="158">
        <f t="shared" si="5"/>
        <v>829</v>
      </c>
      <c r="N10" s="157">
        <f t="shared" si="5"/>
        <v>2844</v>
      </c>
      <c r="O10" s="158">
        <f t="shared" si="5"/>
        <v>2430</v>
      </c>
      <c r="P10" s="158">
        <f t="shared" si="5"/>
        <v>956</v>
      </c>
      <c r="Q10" s="157">
        <f t="shared" si="5"/>
        <v>3386</v>
      </c>
    </row>
    <row r="12" spans="1:17" ht="20.25" customHeight="1">
      <c r="A12" s="427" t="s">
        <v>169</v>
      </c>
      <c r="B12" s="427"/>
      <c r="C12" s="427"/>
      <c r="D12" s="427"/>
      <c r="E12" s="427"/>
      <c r="F12" s="427"/>
      <c r="G12" s="427"/>
      <c r="H12" s="427"/>
      <c r="I12" s="427"/>
      <c r="J12" s="427"/>
      <c r="K12" s="427"/>
      <c r="L12" s="427"/>
      <c r="M12" s="427"/>
      <c r="N12" s="427"/>
      <c r="O12" s="427"/>
      <c r="P12" s="427"/>
      <c r="Q12" s="427"/>
    </row>
  </sheetData>
  <mergeCells count="9">
    <mergeCell ref="O1:Q1"/>
    <mergeCell ref="A10:B10"/>
    <mergeCell ref="A12:Q12"/>
    <mergeCell ref="A1:A2"/>
    <mergeCell ref="B1:B2"/>
    <mergeCell ref="C1:E1"/>
    <mergeCell ref="F1:H1"/>
    <mergeCell ref="I1:K1"/>
    <mergeCell ref="L1:N1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3"/>
  <sheetViews>
    <sheetView zoomScale="70" zoomScaleNormal="70" workbookViewId="0">
      <selection activeCell="I47" sqref="I47:P51"/>
    </sheetView>
  </sheetViews>
  <sheetFormatPr defaultColWidth="9" defaultRowHeight="15.75"/>
  <cols>
    <col min="1" max="1" width="6.25" style="226" customWidth="1"/>
    <col min="2" max="2" width="43.75" style="10" customWidth="1"/>
    <col min="3" max="3" width="9.625" style="11" customWidth="1"/>
    <col min="4" max="4" width="9.375" style="11" customWidth="1"/>
    <col min="5" max="5" width="47.875" style="12" hidden="1" customWidth="1"/>
    <col min="6" max="6" width="9.625" style="13" customWidth="1"/>
    <col min="7" max="7" width="8.625" style="13" customWidth="1"/>
    <col min="8" max="8" width="13" style="13" customWidth="1"/>
    <col min="9" max="10" width="9" style="11" customWidth="1"/>
    <col min="11" max="16384" width="9" style="11"/>
  </cols>
  <sheetData>
    <row r="1" spans="1:16">
      <c r="A1" s="330" t="s">
        <v>0</v>
      </c>
      <c r="B1" s="330"/>
      <c r="C1" s="330"/>
      <c r="K1" s="331" t="s">
        <v>1</v>
      </c>
      <c r="L1" s="331"/>
      <c r="M1" s="331"/>
      <c r="N1" s="331"/>
      <c r="O1" s="331"/>
      <c r="P1" s="331"/>
    </row>
    <row r="2" spans="1:16" ht="16.5">
      <c r="A2" s="332" t="s">
        <v>2</v>
      </c>
      <c r="B2" s="332"/>
      <c r="C2" s="332"/>
      <c r="D2" s="16"/>
      <c r="K2" s="333" t="s">
        <v>3</v>
      </c>
      <c r="L2" s="333"/>
      <c r="M2" s="333"/>
      <c r="N2" s="333"/>
      <c r="O2" s="333"/>
      <c r="P2" s="333"/>
    </row>
    <row r="3" spans="1:16">
      <c r="A3" s="332" t="s">
        <v>4</v>
      </c>
      <c r="B3" s="332"/>
      <c r="C3" s="332"/>
      <c r="F3" s="14"/>
      <c r="G3" s="17"/>
      <c r="H3" s="14"/>
    </row>
    <row r="4" spans="1:16" ht="6" customHeight="1"/>
    <row r="5" spans="1:16" ht="46.5" customHeight="1">
      <c r="A5" s="337" t="s">
        <v>5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</row>
    <row r="6" spans="1:16" s="1" customFormat="1" ht="60.75" customHeight="1">
      <c r="A6" s="344" t="s">
        <v>6</v>
      </c>
      <c r="B6" s="344" t="s">
        <v>7</v>
      </c>
      <c r="C6" s="352" t="s">
        <v>8</v>
      </c>
      <c r="D6" s="352"/>
      <c r="E6" s="344" t="s">
        <v>9</v>
      </c>
      <c r="F6" s="378" t="s">
        <v>227</v>
      </c>
      <c r="G6" s="378"/>
      <c r="H6" s="380" t="s">
        <v>228</v>
      </c>
      <c r="I6" s="352">
        <v>2019</v>
      </c>
      <c r="J6" s="352"/>
      <c r="K6" s="352">
        <v>2020</v>
      </c>
      <c r="L6" s="352"/>
      <c r="M6" s="352">
        <v>2021</v>
      </c>
      <c r="N6" s="352"/>
      <c r="O6" s="352">
        <v>2022</v>
      </c>
      <c r="P6" s="352"/>
    </row>
    <row r="7" spans="1:16" s="2" customFormat="1" ht="40.5" customHeight="1">
      <c r="A7" s="344"/>
      <c r="B7" s="344"/>
      <c r="C7" s="232" t="s">
        <v>12</v>
      </c>
      <c r="D7" s="232" t="s">
        <v>13</v>
      </c>
      <c r="E7" s="344"/>
      <c r="F7" s="231" t="s">
        <v>12</v>
      </c>
      <c r="G7" s="231" t="s">
        <v>13</v>
      </c>
      <c r="H7" s="380"/>
      <c r="I7" s="228" t="s">
        <v>170</v>
      </c>
      <c r="J7" s="228" t="s">
        <v>171</v>
      </c>
      <c r="K7" s="228" t="s">
        <v>170</v>
      </c>
      <c r="L7" s="228" t="s">
        <v>171</v>
      </c>
      <c r="M7" s="228" t="s">
        <v>170</v>
      </c>
      <c r="N7" s="228" t="s">
        <v>171</v>
      </c>
      <c r="O7" s="228" t="s">
        <v>170</v>
      </c>
      <c r="P7" s="228" t="s">
        <v>171</v>
      </c>
    </row>
    <row r="8" spans="1:16" s="3" customFormat="1" ht="30.75" customHeight="1">
      <c r="A8" s="20">
        <v>1</v>
      </c>
      <c r="B8" s="21" t="s">
        <v>14</v>
      </c>
      <c r="C8" s="22">
        <v>5510201</v>
      </c>
      <c r="D8" s="22">
        <v>6510201</v>
      </c>
      <c r="E8" s="23" t="s">
        <v>14</v>
      </c>
      <c r="F8" s="22">
        <v>90</v>
      </c>
      <c r="G8" s="22">
        <v>280</v>
      </c>
      <c r="H8" s="24">
        <f>F8+G8</f>
        <v>370</v>
      </c>
      <c r="I8" s="25">
        <v>93</v>
      </c>
      <c r="J8" s="25">
        <v>395</v>
      </c>
      <c r="K8" s="25">
        <v>113</v>
      </c>
      <c r="L8" s="25">
        <v>388</v>
      </c>
      <c r="M8" s="25">
        <v>72</v>
      </c>
      <c r="N8" s="25">
        <v>316</v>
      </c>
      <c r="O8" s="25">
        <v>73</v>
      </c>
      <c r="P8" s="25">
        <v>372</v>
      </c>
    </row>
    <row r="9" spans="1:16" s="4" customFormat="1" ht="30.75" customHeight="1">
      <c r="A9" s="159">
        <v>2</v>
      </c>
      <c r="B9" s="160" t="s">
        <v>15</v>
      </c>
      <c r="C9" s="22">
        <v>5510211</v>
      </c>
      <c r="D9" s="22">
        <v>6510211</v>
      </c>
      <c r="E9" s="23" t="s">
        <v>14</v>
      </c>
      <c r="F9" s="22">
        <v>65</v>
      </c>
      <c r="G9" s="22">
        <v>150</v>
      </c>
      <c r="H9" s="24">
        <f>F9+G9</f>
        <v>215</v>
      </c>
      <c r="I9" s="25">
        <v>0</v>
      </c>
      <c r="J9" s="25">
        <v>87</v>
      </c>
      <c r="K9" s="25">
        <v>27</v>
      </c>
      <c r="L9" s="25">
        <v>154</v>
      </c>
      <c r="M9" s="25"/>
      <c r="N9" s="25">
        <v>56</v>
      </c>
      <c r="O9" s="25"/>
      <c r="P9" s="25">
        <v>20</v>
      </c>
    </row>
    <row r="10" spans="1:16" s="4" customFormat="1" ht="30.75" customHeight="1">
      <c r="A10" s="20">
        <v>3</v>
      </c>
      <c r="B10" s="21" t="s">
        <v>16</v>
      </c>
      <c r="C10" s="27">
        <v>5510212</v>
      </c>
      <c r="D10" s="22">
        <v>6510212</v>
      </c>
      <c r="E10" s="23" t="s">
        <v>14</v>
      </c>
      <c r="F10" s="22">
        <v>100</v>
      </c>
      <c r="G10" s="22">
        <v>140</v>
      </c>
      <c r="H10" s="24">
        <f>F10+G10</f>
        <v>240</v>
      </c>
      <c r="I10" s="25">
        <v>0</v>
      </c>
      <c r="J10" s="25">
        <v>66</v>
      </c>
      <c r="K10" s="25"/>
      <c r="L10" s="25">
        <v>169</v>
      </c>
      <c r="M10" s="25">
        <v>36</v>
      </c>
      <c r="N10" s="25">
        <v>40</v>
      </c>
      <c r="O10" s="25">
        <v>33</v>
      </c>
      <c r="P10" s="25">
        <v>86</v>
      </c>
    </row>
    <row r="11" spans="1:16" s="5" customFormat="1" ht="30.75" customHeight="1">
      <c r="A11" s="20">
        <v>4</v>
      </c>
      <c r="B11" s="21" t="s">
        <v>17</v>
      </c>
      <c r="C11" s="22">
        <v>5510216</v>
      </c>
      <c r="D11" s="22">
        <v>6510216</v>
      </c>
      <c r="E11" s="23" t="s">
        <v>14</v>
      </c>
      <c r="F11" s="22">
        <v>205</v>
      </c>
      <c r="G11" s="22">
        <v>520</v>
      </c>
      <c r="H11" s="24">
        <f>F11+G11</f>
        <v>725</v>
      </c>
      <c r="I11" s="25">
        <v>379</v>
      </c>
      <c r="J11" s="25">
        <v>955</v>
      </c>
      <c r="K11" s="22">
        <v>291</v>
      </c>
      <c r="L11" s="22">
        <v>1252</v>
      </c>
      <c r="M11" s="22">
        <v>212</v>
      </c>
      <c r="N11" s="22">
        <v>863</v>
      </c>
      <c r="O11" s="22">
        <v>362</v>
      </c>
      <c r="P11" s="22">
        <v>908</v>
      </c>
    </row>
    <row r="12" spans="1:16" s="4" customFormat="1" ht="30.75" customHeight="1" thickBot="1">
      <c r="A12" s="334" t="s">
        <v>18</v>
      </c>
      <c r="B12" s="335"/>
      <c r="C12" s="336"/>
      <c r="D12" s="28"/>
      <c r="E12" s="29"/>
      <c r="F12" s="30">
        <f t="shared" ref="F12:P12" si="0">SUM(F8:F11)</f>
        <v>460</v>
      </c>
      <c r="G12" s="30">
        <f t="shared" si="0"/>
        <v>1090</v>
      </c>
      <c r="H12" s="30">
        <f t="shared" si="0"/>
        <v>1550</v>
      </c>
      <c r="I12" s="30">
        <f t="shared" si="0"/>
        <v>472</v>
      </c>
      <c r="J12" s="30">
        <f t="shared" si="0"/>
        <v>1503</v>
      </c>
      <c r="K12" s="30">
        <f t="shared" si="0"/>
        <v>431</v>
      </c>
      <c r="L12" s="30">
        <f t="shared" si="0"/>
        <v>1963</v>
      </c>
      <c r="M12" s="30">
        <f t="shared" si="0"/>
        <v>320</v>
      </c>
      <c r="N12" s="30">
        <f t="shared" si="0"/>
        <v>1275</v>
      </c>
      <c r="O12" s="30">
        <f t="shared" si="0"/>
        <v>468</v>
      </c>
      <c r="P12" s="30">
        <f t="shared" si="0"/>
        <v>1386</v>
      </c>
    </row>
    <row r="13" spans="1:16" s="4" customFormat="1" ht="30.75" customHeight="1">
      <c r="A13" s="32">
        <v>5</v>
      </c>
      <c r="B13" s="33" t="s">
        <v>19</v>
      </c>
      <c r="C13" s="34">
        <v>5510303</v>
      </c>
      <c r="D13" s="34">
        <v>6510303</v>
      </c>
      <c r="E13" s="35" t="s">
        <v>20</v>
      </c>
      <c r="F13" s="36">
        <v>85</v>
      </c>
      <c r="G13" s="36">
        <v>190</v>
      </c>
      <c r="H13" s="37">
        <f>F13+G13</f>
        <v>275</v>
      </c>
      <c r="I13" s="25">
        <v>73</v>
      </c>
      <c r="J13" s="25">
        <v>245</v>
      </c>
      <c r="K13" s="25">
        <v>54</v>
      </c>
      <c r="L13" s="25">
        <v>192</v>
      </c>
      <c r="M13" s="25">
        <v>66</v>
      </c>
      <c r="N13" s="25">
        <v>75</v>
      </c>
      <c r="O13" s="25">
        <v>52</v>
      </c>
      <c r="P13" s="25">
        <v>85</v>
      </c>
    </row>
    <row r="14" spans="1:16" s="4" customFormat="1" ht="30.75" customHeight="1">
      <c r="A14" s="25">
        <v>6</v>
      </c>
      <c r="B14" s="39" t="s">
        <v>21</v>
      </c>
      <c r="C14" s="38"/>
      <c r="D14" s="38">
        <v>6510305</v>
      </c>
      <c r="E14" s="39" t="s">
        <v>20</v>
      </c>
      <c r="F14" s="22"/>
      <c r="G14" s="22">
        <v>120</v>
      </c>
      <c r="H14" s="40">
        <f>F14+G14</f>
        <v>120</v>
      </c>
      <c r="I14" s="25">
        <v>0</v>
      </c>
      <c r="J14" s="25">
        <v>63</v>
      </c>
      <c r="K14" s="25"/>
      <c r="L14" s="25">
        <v>91</v>
      </c>
      <c r="M14" s="25"/>
      <c r="N14" s="25">
        <v>51</v>
      </c>
      <c r="O14" s="25"/>
      <c r="P14" s="25">
        <v>45</v>
      </c>
    </row>
    <row r="15" spans="1:16" s="4" customFormat="1" ht="30.75" customHeight="1">
      <c r="A15" s="25">
        <v>7</v>
      </c>
      <c r="B15" s="39" t="s">
        <v>22</v>
      </c>
      <c r="C15" s="38">
        <v>5510305</v>
      </c>
      <c r="D15" s="38"/>
      <c r="E15" s="39" t="s">
        <v>20</v>
      </c>
      <c r="F15" s="22">
        <v>70</v>
      </c>
      <c r="G15" s="22"/>
      <c r="H15" s="40">
        <f>F15+G15</f>
        <v>70</v>
      </c>
      <c r="I15" s="25">
        <v>0</v>
      </c>
      <c r="J15" s="25">
        <v>0</v>
      </c>
      <c r="K15" s="25">
        <v>40</v>
      </c>
      <c r="L15" s="25"/>
      <c r="M15" s="25">
        <v>26</v>
      </c>
      <c r="N15" s="25"/>
      <c r="O15" s="25">
        <v>27</v>
      </c>
      <c r="P15" s="25"/>
    </row>
    <row r="16" spans="1:16" s="4" customFormat="1" ht="30.75" customHeight="1">
      <c r="A16" s="25">
        <v>8</v>
      </c>
      <c r="B16" s="39" t="s">
        <v>23</v>
      </c>
      <c r="C16" s="41">
        <v>5510312</v>
      </c>
      <c r="D16" s="25">
        <v>6510312</v>
      </c>
      <c r="E16" s="39" t="s">
        <v>20</v>
      </c>
      <c r="F16" s="22">
        <v>85</v>
      </c>
      <c r="G16" s="22">
        <v>115</v>
      </c>
      <c r="H16" s="40">
        <f>F16+G16</f>
        <v>200</v>
      </c>
      <c r="I16" s="25">
        <v>0</v>
      </c>
      <c r="J16" s="25">
        <v>0</v>
      </c>
      <c r="K16" s="25"/>
      <c r="L16" s="25"/>
      <c r="M16" s="25"/>
      <c r="N16" s="25"/>
      <c r="O16" s="25"/>
      <c r="P16" s="25">
        <v>0</v>
      </c>
    </row>
    <row r="17" spans="1:16" s="4" customFormat="1" ht="30.75" customHeight="1" thickBot="1">
      <c r="A17" s="334" t="s">
        <v>24</v>
      </c>
      <c r="B17" s="335"/>
      <c r="C17" s="336"/>
      <c r="D17" s="28"/>
      <c r="E17" s="29"/>
      <c r="F17" s="30">
        <f t="shared" ref="F17:P17" si="1">SUM(F13:F16)</f>
        <v>240</v>
      </c>
      <c r="G17" s="30">
        <f t="shared" si="1"/>
        <v>425</v>
      </c>
      <c r="H17" s="30">
        <f t="shared" si="1"/>
        <v>665</v>
      </c>
      <c r="I17" s="30">
        <f t="shared" si="1"/>
        <v>73</v>
      </c>
      <c r="J17" s="30">
        <f t="shared" si="1"/>
        <v>308</v>
      </c>
      <c r="K17" s="30">
        <f t="shared" si="1"/>
        <v>94</v>
      </c>
      <c r="L17" s="30">
        <f t="shared" si="1"/>
        <v>283</v>
      </c>
      <c r="M17" s="30">
        <f t="shared" si="1"/>
        <v>92</v>
      </c>
      <c r="N17" s="30">
        <f t="shared" si="1"/>
        <v>126</v>
      </c>
      <c r="O17" s="30">
        <f t="shared" si="1"/>
        <v>79</v>
      </c>
      <c r="P17" s="30">
        <f t="shared" si="1"/>
        <v>130</v>
      </c>
    </row>
    <row r="18" spans="1:16" s="4" customFormat="1" ht="30.75" customHeight="1">
      <c r="A18" s="42">
        <v>9</v>
      </c>
      <c r="B18" s="45" t="s">
        <v>25</v>
      </c>
      <c r="C18" s="44">
        <v>5810104</v>
      </c>
      <c r="D18" s="44">
        <v>6810104</v>
      </c>
      <c r="E18" s="45" t="s">
        <v>26</v>
      </c>
      <c r="F18" s="36">
        <v>50</v>
      </c>
      <c r="G18" s="36">
        <v>50</v>
      </c>
      <c r="H18" s="40">
        <f t="shared" ref="H18:H24" si="2">F18+G18</f>
        <v>100</v>
      </c>
      <c r="I18" s="25">
        <v>0</v>
      </c>
      <c r="J18" s="25">
        <v>0</v>
      </c>
      <c r="K18" s="25">
        <v>28</v>
      </c>
      <c r="L18" s="25"/>
      <c r="M18" s="25">
        <v>17</v>
      </c>
      <c r="N18" s="25"/>
      <c r="O18" s="25"/>
      <c r="P18" s="25">
        <v>17</v>
      </c>
    </row>
    <row r="19" spans="1:16" s="4" customFormat="1" ht="30.75" customHeight="1">
      <c r="A19" s="41">
        <v>10</v>
      </c>
      <c r="B19" s="48" t="s">
        <v>27</v>
      </c>
      <c r="C19" s="47">
        <v>5810105</v>
      </c>
      <c r="D19" s="47">
        <v>6810105</v>
      </c>
      <c r="E19" s="48" t="s">
        <v>26</v>
      </c>
      <c r="F19" s="27">
        <v>50</v>
      </c>
      <c r="G19" s="27">
        <v>50</v>
      </c>
      <c r="H19" s="49">
        <f t="shared" si="2"/>
        <v>100</v>
      </c>
      <c r="I19" s="25">
        <v>0</v>
      </c>
      <c r="J19" s="25">
        <v>0</v>
      </c>
      <c r="K19" s="25">
        <v>60</v>
      </c>
      <c r="L19" s="25"/>
      <c r="M19" s="25">
        <v>29</v>
      </c>
      <c r="N19" s="25"/>
      <c r="O19" s="25">
        <v>28</v>
      </c>
      <c r="P19" s="25">
        <v>0</v>
      </c>
    </row>
    <row r="20" spans="1:16" s="4" customFormat="1" ht="30.75" customHeight="1" thickBot="1">
      <c r="A20" s="334" t="s">
        <v>28</v>
      </c>
      <c r="B20" s="335"/>
      <c r="C20" s="336"/>
      <c r="D20" s="28"/>
      <c r="E20" s="29"/>
      <c r="F20" s="30">
        <f t="shared" ref="F20:P20" si="3">SUM(F18:F19)</f>
        <v>100</v>
      </c>
      <c r="G20" s="30">
        <f t="shared" si="3"/>
        <v>100</v>
      </c>
      <c r="H20" s="30">
        <f t="shared" si="3"/>
        <v>200</v>
      </c>
      <c r="I20" s="30">
        <f t="shared" si="3"/>
        <v>0</v>
      </c>
      <c r="J20" s="30">
        <f t="shared" si="3"/>
        <v>0</v>
      </c>
      <c r="K20" s="30">
        <f t="shared" si="3"/>
        <v>88</v>
      </c>
      <c r="L20" s="30">
        <f t="shared" si="3"/>
        <v>0</v>
      </c>
      <c r="M20" s="30">
        <f t="shared" si="3"/>
        <v>46</v>
      </c>
      <c r="N20" s="30">
        <f t="shared" si="3"/>
        <v>0</v>
      </c>
      <c r="O20" s="30">
        <f t="shared" si="3"/>
        <v>28</v>
      </c>
      <c r="P20" s="30">
        <f t="shared" si="3"/>
        <v>17</v>
      </c>
    </row>
    <row r="21" spans="1:16" s="3" customFormat="1" ht="30.75" customHeight="1">
      <c r="A21" s="42">
        <v>11</v>
      </c>
      <c r="B21" s="45" t="s">
        <v>29</v>
      </c>
      <c r="C21" s="44">
        <v>5810201</v>
      </c>
      <c r="D21" s="44">
        <v>6810201</v>
      </c>
      <c r="E21" s="45" t="s">
        <v>30</v>
      </c>
      <c r="F21" s="36">
        <v>35</v>
      </c>
      <c r="G21" s="36">
        <v>35</v>
      </c>
      <c r="H21" s="50">
        <f t="shared" si="2"/>
        <v>70</v>
      </c>
      <c r="I21" s="25">
        <v>0</v>
      </c>
      <c r="J21" s="25">
        <v>0</v>
      </c>
      <c r="K21" s="25">
        <v>64</v>
      </c>
      <c r="L21" s="25">
        <v>40</v>
      </c>
      <c r="M21" s="25">
        <v>76</v>
      </c>
      <c r="N21" s="25">
        <v>30</v>
      </c>
      <c r="O21" s="25">
        <v>45</v>
      </c>
      <c r="P21" s="25">
        <v>33</v>
      </c>
    </row>
    <row r="22" spans="1:16" s="4" customFormat="1" ht="30.75" customHeight="1">
      <c r="A22" s="25">
        <v>12</v>
      </c>
      <c r="B22" s="39" t="s">
        <v>31</v>
      </c>
      <c r="C22" s="38"/>
      <c r="D22" s="38">
        <v>6810206</v>
      </c>
      <c r="E22" s="39" t="s">
        <v>30</v>
      </c>
      <c r="F22" s="22"/>
      <c r="G22" s="22">
        <v>35</v>
      </c>
      <c r="H22" s="24">
        <f t="shared" si="2"/>
        <v>35</v>
      </c>
      <c r="I22" s="25">
        <v>0</v>
      </c>
      <c r="J22" s="25">
        <v>0</v>
      </c>
      <c r="K22" s="25"/>
      <c r="L22" s="25">
        <v>26</v>
      </c>
      <c r="M22" s="25"/>
      <c r="N22" s="25">
        <v>23</v>
      </c>
      <c r="O22" s="25"/>
      <c r="P22" s="25">
        <v>29</v>
      </c>
    </row>
    <row r="23" spans="1:16" s="4" customFormat="1" ht="30.75" customHeight="1">
      <c r="A23" s="41">
        <v>13</v>
      </c>
      <c r="B23" s="48" t="s">
        <v>32</v>
      </c>
      <c r="C23" s="47">
        <v>5810206</v>
      </c>
      <c r="D23" s="47"/>
      <c r="E23" s="48" t="s">
        <v>30</v>
      </c>
      <c r="F23" s="27">
        <v>35</v>
      </c>
      <c r="G23" s="27"/>
      <c r="H23" s="49">
        <f t="shared" si="2"/>
        <v>35</v>
      </c>
      <c r="I23" s="25">
        <v>0</v>
      </c>
      <c r="J23" s="25">
        <v>0</v>
      </c>
      <c r="K23" s="25">
        <v>56</v>
      </c>
      <c r="L23" s="25"/>
      <c r="M23" s="25">
        <v>34</v>
      </c>
      <c r="N23" s="25"/>
      <c r="O23" s="25">
        <v>51</v>
      </c>
      <c r="P23" s="25"/>
    </row>
    <row r="24" spans="1:16" s="4" customFormat="1" ht="30.75" customHeight="1">
      <c r="A24" s="25">
        <v>14</v>
      </c>
      <c r="B24" s="39" t="s">
        <v>33</v>
      </c>
      <c r="C24" s="25">
        <v>5810210</v>
      </c>
      <c r="D24" s="25">
        <v>6810210</v>
      </c>
      <c r="E24" s="39" t="s">
        <v>30</v>
      </c>
      <c r="F24" s="22">
        <v>50</v>
      </c>
      <c r="G24" s="22">
        <v>50</v>
      </c>
      <c r="H24" s="24">
        <f t="shared" si="2"/>
        <v>100</v>
      </c>
      <c r="I24" s="25">
        <v>0</v>
      </c>
      <c r="J24" s="25">
        <v>0</v>
      </c>
      <c r="K24" s="25">
        <v>62</v>
      </c>
      <c r="L24" s="25">
        <v>12</v>
      </c>
      <c r="M24" s="25">
        <v>73</v>
      </c>
      <c r="N24" s="25">
        <v>14</v>
      </c>
      <c r="O24" s="25">
        <v>99</v>
      </c>
      <c r="P24" s="25">
        <v>18</v>
      </c>
    </row>
    <row r="25" spans="1:16" s="4" customFormat="1" ht="30.75" customHeight="1" thickBot="1">
      <c r="A25" s="334" t="s">
        <v>34</v>
      </c>
      <c r="B25" s="335"/>
      <c r="C25" s="336"/>
      <c r="D25" s="28"/>
      <c r="E25" s="29"/>
      <c r="F25" s="30">
        <f t="shared" ref="F25:P25" si="4">SUM(F21:F24)</f>
        <v>120</v>
      </c>
      <c r="G25" s="30">
        <f t="shared" si="4"/>
        <v>120</v>
      </c>
      <c r="H25" s="30">
        <f t="shared" si="4"/>
        <v>240</v>
      </c>
      <c r="I25" s="30">
        <f t="shared" si="4"/>
        <v>0</v>
      </c>
      <c r="J25" s="30">
        <f t="shared" si="4"/>
        <v>0</v>
      </c>
      <c r="K25" s="30">
        <f t="shared" si="4"/>
        <v>182</v>
      </c>
      <c r="L25" s="30">
        <f t="shared" si="4"/>
        <v>78</v>
      </c>
      <c r="M25" s="30">
        <f t="shared" si="4"/>
        <v>183</v>
      </c>
      <c r="N25" s="30">
        <f t="shared" si="4"/>
        <v>67</v>
      </c>
      <c r="O25" s="30">
        <f t="shared" si="4"/>
        <v>195</v>
      </c>
      <c r="P25" s="30">
        <f t="shared" si="4"/>
        <v>80</v>
      </c>
    </row>
    <row r="26" spans="1:16" s="4" customFormat="1" ht="30.75" customHeight="1">
      <c r="A26" s="51">
        <v>15</v>
      </c>
      <c r="B26" s="53" t="s">
        <v>35</v>
      </c>
      <c r="C26" s="51"/>
      <c r="D26" s="51">
        <v>6580301</v>
      </c>
      <c r="E26" s="53" t="s">
        <v>35</v>
      </c>
      <c r="F26" s="54"/>
      <c r="G26" s="55">
        <v>70</v>
      </c>
      <c r="H26" s="56">
        <f>F26+G26</f>
        <v>70</v>
      </c>
      <c r="I26" s="228">
        <v>0</v>
      </c>
      <c r="J26" s="228">
        <v>0</v>
      </c>
      <c r="K26" s="25"/>
      <c r="L26" s="25">
        <v>16</v>
      </c>
      <c r="M26" s="25"/>
      <c r="N26" s="25"/>
      <c r="O26" s="25"/>
      <c r="P26" s="25">
        <v>0</v>
      </c>
    </row>
    <row r="27" spans="1:16" s="4" customFormat="1" ht="30.75" customHeight="1" thickBot="1">
      <c r="A27" s="334" t="s">
        <v>36</v>
      </c>
      <c r="B27" s="335"/>
      <c r="C27" s="336"/>
      <c r="D27" s="28"/>
      <c r="E27" s="29"/>
      <c r="F27" s="30"/>
      <c r="G27" s="30">
        <f t="shared" ref="G27:P27" si="5">SUM(G26)</f>
        <v>70</v>
      </c>
      <c r="H27" s="30">
        <f t="shared" si="5"/>
        <v>70</v>
      </c>
      <c r="I27" s="30">
        <f t="shared" si="5"/>
        <v>0</v>
      </c>
      <c r="J27" s="30">
        <f t="shared" si="5"/>
        <v>0</v>
      </c>
      <c r="K27" s="30">
        <f t="shared" si="5"/>
        <v>0</v>
      </c>
      <c r="L27" s="30">
        <f t="shared" si="5"/>
        <v>16</v>
      </c>
      <c r="M27" s="30">
        <f t="shared" si="5"/>
        <v>0</v>
      </c>
      <c r="N27" s="30">
        <f t="shared" si="5"/>
        <v>0</v>
      </c>
      <c r="O27" s="30">
        <f t="shared" si="5"/>
        <v>0</v>
      </c>
      <c r="P27" s="30">
        <f t="shared" si="5"/>
        <v>0</v>
      </c>
    </row>
    <row r="28" spans="1:16" s="3" customFormat="1" ht="30.75" customHeight="1">
      <c r="A28" s="57">
        <v>16</v>
      </c>
      <c r="B28" s="59" t="s">
        <v>37</v>
      </c>
      <c r="C28" s="57">
        <v>5580201</v>
      </c>
      <c r="D28" s="57">
        <v>6580201</v>
      </c>
      <c r="E28" s="59" t="s">
        <v>38</v>
      </c>
      <c r="F28" s="60">
        <v>60</v>
      </c>
      <c r="G28" s="60">
        <v>60</v>
      </c>
      <c r="H28" s="61">
        <f>F28+G28</f>
        <v>120</v>
      </c>
      <c r="I28" s="25">
        <v>36</v>
      </c>
      <c r="J28" s="25">
        <v>32</v>
      </c>
      <c r="K28" s="25">
        <v>47</v>
      </c>
      <c r="L28" s="25">
        <v>36</v>
      </c>
      <c r="M28" s="25">
        <v>18</v>
      </c>
      <c r="N28" s="25">
        <v>46</v>
      </c>
      <c r="O28" s="25">
        <v>22</v>
      </c>
      <c r="P28" s="25">
        <v>35</v>
      </c>
    </row>
    <row r="29" spans="1:16" s="4" customFormat="1" ht="30.75" customHeight="1" thickBot="1">
      <c r="A29" s="334" t="s">
        <v>39</v>
      </c>
      <c r="B29" s="335"/>
      <c r="C29" s="336"/>
      <c r="D29" s="28"/>
      <c r="E29" s="29"/>
      <c r="F29" s="30">
        <f t="shared" ref="F29:P29" si="6">SUM(F28)</f>
        <v>60</v>
      </c>
      <c r="G29" s="30">
        <f t="shared" si="6"/>
        <v>60</v>
      </c>
      <c r="H29" s="30">
        <f t="shared" si="6"/>
        <v>120</v>
      </c>
      <c r="I29" s="30">
        <f t="shared" si="6"/>
        <v>36</v>
      </c>
      <c r="J29" s="30">
        <f t="shared" si="6"/>
        <v>32</v>
      </c>
      <c r="K29" s="30">
        <f t="shared" si="6"/>
        <v>47</v>
      </c>
      <c r="L29" s="30">
        <f t="shared" si="6"/>
        <v>36</v>
      </c>
      <c r="M29" s="30">
        <f t="shared" si="6"/>
        <v>18</v>
      </c>
      <c r="N29" s="30">
        <f t="shared" si="6"/>
        <v>46</v>
      </c>
      <c r="O29" s="30">
        <f t="shared" si="6"/>
        <v>22</v>
      </c>
      <c r="P29" s="30">
        <f t="shared" si="6"/>
        <v>35</v>
      </c>
    </row>
    <row r="30" spans="1:16" s="4" customFormat="1" ht="30.75" customHeight="1">
      <c r="A30" s="233">
        <v>17</v>
      </c>
      <c r="B30" s="234" t="s">
        <v>40</v>
      </c>
      <c r="C30" s="57">
        <v>5340302</v>
      </c>
      <c r="D30" s="57">
        <v>6340302</v>
      </c>
      <c r="E30" s="59" t="s">
        <v>41</v>
      </c>
      <c r="F30" s="60">
        <v>65</v>
      </c>
      <c r="G30" s="60">
        <v>160</v>
      </c>
      <c r="H30" s="56">
        <f>F30+G30</f>
        <v>225</v>
      </c>
      <c r="I30" s="25">
        <v>115</v>
      </c>
      <c r="J30" s="25">
        <v>94</v>
      </c>
      <c r="K30" s="25">
        <v>77</v>
      </c>
      <c r="L30" s="25">
        <v>117</v>
      </c>
      <c r="M30" s="25">
        <v>64</v>
      </c>
      <c r="N30" s="25">
        <v>60</v>
      </c>
      <c r="O30" s="25">
        <v>54</v>
      </c>
      <c r="P30" s="25">
        <v>153</v>
      </c>
    </row>
    <row r="31" spans="1:16" s="4" customFormat="1" ht="30.75" customHeight="1" thickBot="1">
      <c r="A31" s="334" t="s">
        <v>42</v>
      </c>
      <c r="B31" s="335"/>
      <c r="C31" s="336"/>
      <c r="D31" s="28"/>
      <c r="E31" s="29"/>
      <c r="F31" s="30">
        <f t="shared" ref="F31:P31" si="7">SUM(F30)</f>
        <v>65</v>
      </c>
      <c r="G31" s="30">
        <f t="shared" si="7"/>
        <v>160</v>
      </c>
      <c r="H31" s="30">
        <f t="shared" si="7"/>
        <v>225</v>
      </c>
      <c r="I31" s="30">
        <f t="shared" si="7"/>
        <v>115</v>
      </c>
      <c r="J31" s="30">
        <f t="shared" si="7"/>
        <v>94</v>
      </c>
      <c r="K31" s="30">
        <f t="shared" si="7"/>
        <v>77</v>
      </c>
      <c r="L31" s="30">
        <f t="shared" si="7"/>
        <v>117</v>
      </c>
      <c r="M31" s="30">
        <f t="shared" si="7"/>
        <v>64</v>
      </c>
      <c r="N31" s="30">
        <f t="shared" si="7"/>
        <v>60</v>
      </c>
      <c r="O31" s="30">
        <f t="shared" si="7"/>
        <v>54</v>
      </c>
      <c r="P31" s="30">
        <f t="shared" si="7"/>
        <v>153</v>
      </c>
    </row>
    <row r="32" spans="1:16" s="4" customFormat="1" ht="30.75" customHeight="1">
      <c r="A32" s="62">
        <v>18</v>
      </c>
      <c r="B32" s="65" t="s">
        <v>43</v>
      </c>
      <c r="C32" s="64">
        <v>5340113</v>
      </c>
      <c r="D32" s="64">
        <v>6340113</v>
      </c>
      <c r="E32" s="65" t="s">
        <v>44</v>
      </c>
      <c r="F32" s="66">
        <v>30</v>
      </c>
      <c r="G32" s="66">
        <v>60</v>
      </c>
      <c r="H32" s="50">
        <f>F32+G32</f>
        <v>90</v>
      </c>
      <c r="I32" s="25">
        <v>33</v>
      </c>
      <c r="J32" s="25">
        <v>28</v>
      </c>
      <c r="K32" s="25">
        <v>45</v>
      </c>
      <c r="L32" s="25">
        <v>28</v>
      </c>
      <c r="M32" s="25">
        <v>34</v>
      </c>
      <c r="N32" s="25">
        <v>36</v>
      </c>
      <c r="O32" s="25">
        <v>45</v>
      </c>
      <c r="P32" s="25">
        <v>65</v>
      </c>
    </row>
    <row r="33" spans="1:16" s="4" customFormat="1" ht="30.75" customHeight="1">
      <c r="A33" s="41">
        <v>19</v>
      </c>
      <c r="B33" s="48" t="s">
        <v>45</v>
      </c>
      <c r="C33" s="41">
        <v>5340122</v>
      </c>
      <c r="D33" s="41">
        <v>6340122</v>
      </c>
      <c r="E33" s="48" t="s">
        <v>44</v>
      </c>
      <c r="F33" s="27">
        <v>50</v>
      </c>
      <c r="G33" s="27">
        <v>75</v>
      </c>
      <c r="H33" s="49">
        <f>F33+G33</f>
        <v>125</v>
      </c>
      <c r="I33" s="25">
        <v>27</v>
      </c>
      <c r="J33" s="25">
        <v>0</v>
      </c>
      <c r="K33" s="25">
        <v>38</v>
      </c>
      <c r="L33" s="25">
        <v>24</v>
      </c>
      <c r="M33" s="25">
        <v>47</v>
      </c>
      <c r="N33" s="25">
        <v>17</v>
      </c>
      <c r="O33" s="25">
        <v>30</v>
      </c>
      <c r="P33" s="25">
        <v>39</v>
      </c>
    </row>
    <row r="34" spans="1:16" s="4" customFormat="1" ht="30.75" customHeight="1" thickBot="1">
      <c r="A34" s="334" t="s">
        <v>46</v>
      </c>
      <c r="B34" s="335"/>
      <c r="C34" s="336"/>
      <c r="D34" s="28"/>
      <c r="E34" s="29"/>
      <c r="F34" s="30">
        <f t="shared" ref="F34:P34" si="8">SUM(F32:F33)</f>
        <v>80</v>
      </c>
      <c r="G34" s="30">
        <f t="shared" si="8"/>
        <v>135</v>
      </c>
      <c r="H34" s="30">
        <f t="shared" si="8"/>
        <v>215</v>
      </c>
      <c r="I34" s="30">
        <f t="shared" si="8"/>
        <v>60</v>
      </c>
      <c r="J34" s="30">
        <f t="shared" si="8"/>
        <v>28</v>
      </c>
      <c r="K34" s="30">
        <f t="shared" si="8"/>
        <v>83</v>
      </c>
      <c r="L34" s="30">
        <f t="shared" si="8"/>
        <v>52</v>
      </c>
      <c r="M34" s="30">
        <f t="shared" si="8"/>
        <v>81</v>
      </c>
      <c r="N34" s="30">
        <f t="shared" si="8"/>
        <v>53</v>
      </c>
      <c r="O34" s="30">
        <f t="shared" si="8"/>
        <v>75</v>
      </c>
      <c r="P34" s="30">
        <f t="shared" si="8"/>
        <v>104</v>
      </c>
    </row>
    <row r="35" spans="1:16" s="4" customFormat="1" ht="30.75" customHeight="1">
      <c r="A35" s="233">
        <v>20</v>
      </c>
      <c r="B35" s="234" t="s">
        <v>47</v>
      </c>
      <c r="C35" s="67">
        <v>5340417</v>
      </c>
      <c r="D35" s="67">
        <v>6340417</v>
      </c>
      <c r="E35" s="59" t="s">
        <v>48</v>
      </c>
      <c r="F35" s="60">
        <v>65</v>
      </c>
      <c r="G35" s="60">
        <v>160</v>
      </c>
      <c r="H35" s="56">
        <f>F35+G35</f>
        <v>225</v>
      </c>
      <c r="I35" s="25">
        <v>63</v>
      </c>
      <c r="J35" s="25">
        <v>103</v>
      </c>
      <c r="K35" s="25">
        <v>93</v>
      </c>
      <c r="L35" s="25">
        <v>118</v>
      </c>
      <c r="M35" s="25">
        <v>83</v>
      </c>
      <c r="N35" s="25">
        <v>123</v>
      </c>
      <c r="O35" s="25">
        <v>76</v>
      </c>
      <c r="P35" s="25">
        <v>183</v>
      </c>
    </row>
    <row r="36" spans="1:16" s="4" customFormat="1" ht="30.75" customHeight="1" thickBot="1">
      <c r="A36" s="334" t="s">
        <v>49</v>
      </c>
      <c r="B36" s="335"/>
      <c r="C36" s="336"/>
      <c r="D36" s="28"/>
      <c r="E36" s="29"/>
      <c r="F36" s="30">
        <f t="shared" ref="F36:P36" si="9">SUM(F35)</f>
        <v>65</v>
      </c>
      <c r="G36" s="30">
        <f t="shared" si="9"/>
        <v>160</v>
      </c>
      <c r="H36" s="30">
        <f t="shared" si="9"/>
        <v>225</v>
      </c>
      <c r="I36" s="30">
        <f t="shared" si="9"/>
        <v>63</v>
      </c>
      <c r="J36" s="30">
        <f t="shared" si="9"/>
        <v>103</v>
      </c>
      <c r="K36" s="30">
        <f t="shared" si="9"/>
        <v>93</v>
      </c>
      <c r="L36" s="30">
        <f t="shared" si="9"/>
        <v>118</v>
      </c>
      <c r="M36" s="30">
        <f t="shared" si="9"/>
        <v>83</v>
      </c>
      <c r="N36" s="30">
        <f t="shared" si="9"/>
        <v>123</v>
      </c>
      <c r="O36" s="30">
        <f t="shared" si="9"/>
        <v>76</v>
      </c>
      <c r="P36" s="30">
        <f t="shared" si="9"/>
        <v>183</v>
      </c>
    </row>
    <row r="37" spans="1:16" s="4" customFormat="1" ht="30.75" customHeight="1">
      <c r="A37" s="62">
        <v>21</v>
      </c>
      <c r="B37" s="65" t="s">
        <v>50</v>
      </c>
      <c r="C37" s="62">
        <v>5340201</v>
      </c>
      <c r="D37" s="62">
        <v>6340201</v>
      </c>
      <c r="E37" s="65" t="s">
        <v>51</v>
      </c>
      <c r="F37" s="66">
        <v>65</v>
      </c>
      <c r="G37" s="66">
        <v>160</v>
      </c>
      <c r="H37" s="50">
        <f t="shared" ref="H37:H45" si="10">F37+G37</f>
        <v>225</v>
      </c>
      <c r="I37" s="25">
        <v>42</v>
      </c>
      <c r="J37" s="25">
        <v>0</v>
      </c>
      <c r="K37" s="25">
        <v>65</v>
      </c>
      <c r="L37" s="25">
        <v>26</v>
      </c>
      <c r="M37" s="25">
        <v>30</v>
      </c>
      <c r="N37" s="25">
        <v>21</v>
      </c>
      <c r="O37" s="25">
        <v>32</v>
      </c>
      <c r="P37" s="25">
        <v>15</v>
      </c>
    </row>
    <row r="38" spans="1:16" s="4" customFormat="1" ht="30.75" customHeight="1" thickBot="1">
      <c r="A38" s="334" t="s">
        <v>52</v>
      </c>
      <c r="B38" s="335"/>
      <c r="C38" s="336"/>
      <c r="D38" s="28"/>
      <c r="E38" s="29"/>
      <c r="F38" s="30">
        <f t="shared" ref="F38:P38" si="11">SUM(F37)</f>
        <v>65</v>
      </c>
      <c r="G38" s="30">
        <f t="shared" si="11"/>
        <v>160</v>
      </c>
      <c r="H38" s="30">
        <f t="shared" si="11"/>
        <v>225</v>
      </c>
      <c r="I38" s="30">
        <f t="shared" si="11"/>
        <v>42</v>
      </c>
      <c r="J38" s="30">
        <f t="shared" si="11"/>
        <v>0</v>
      </c>
      <c r="K38" s="30">
        <f t="shared" si="11"/>
        <v>65</v>
      </c>
      <c r="L38" s="30">
        <f t="shared" si="11"/>
        <v>26</v>
      </c>
      <c r="M38" s="30">
        <f t="shared" si="11"/>
        <v>30</v>
      </c>
      <c r="N38" s="30">
        <f t="shared" si="11"/>
        <v>21</v>
      </c>
      <c r="O38" s="30">
        <f t="shared" si="11"/>
        <v>32</v>
      </c>
      <c r="P38" s="30">
        <f t="shared" si="11"/>
        <v>15</v>
      </c>
    </row>
    <row r="39" spans="1:16" s="4" customFormat="1" ht="30.75" customHeight="1">
      <c r="A39" s="42">
        <v>22</v>
      </c>
      <c r="B39" s="45" t="s">
        <v>53</v>
      </c>
      <c r="C39" s="42">
        <v>5520105</v>
      </c>
      <c r="D39" s="42">
        <v>6520105</v>
      </c>
      <c r="E39" s="45" t="s">
        <v>54</v>
      </c>
      <c r="F39" s="36">
        <v>30</v>
      </c>
      <c r="G39" s="36">
        <v>60</v>
      </c>
      <c r="H39" s="40">
        <f t="shared" si="10"/>
        <v>90</v>
      </c>
      <c r="I39" s="25">
        <v>0</v>
      </c>
      <c r="J39" s="25">
        <v>0</v>
      </c>
      <c r="K39" s="25"/>
      <c r="L39" s="25">
        <v>20</v>
      </c>
      <c r="M39" s="25"/>
      <c r="N39" s="25"/>
      <c r="O39" s="25"/>
      <c r="P39" s="25">
        <v>0</v>
      </c>
    </row>
    <row r="40" spans="1:16" s="4" customFormat="1" ht="30.75" customHeight="1">
      <c r="A40" s="25">
        <v>23</v>
      </c>
      <c r="B40" s="39" t="s">
        <v>55</v>
      </c>
      <c r="C40" s="25">
        <v>5520114</v>
      </c>
      <c r="D40" s="25">
        <v>6520114</v>
      </c>
      <c r="E40" s="39" t="s">
        <v>54</v>
      </c>
      <c r="F40" s="22">
        <v>75</v>
      </c>
      <c r="G40" s="22">
        <v>110</v>
      </c>
      <c r="H40" s="24">
        <f t="shared" si="10"/>
        <v>185</v>
      </c>
      <c r="I40" s="25">
        <v>57</v>
      </c>
      <c r="J40" s="25">
        <v>28</v>
      </c>
      <c r="K40" s="25">
        <v>50</v>
      </c>
      <c r="L40" s="25">
        <v>84</v>
      </c>
      <c r="M40" s="25"/>
      <c r="N40" s="25"/>
      <c r="O40" s="25"/>
      <c r="P40" s="25">
        <v>22</v>
      </c>
    </row>
    <row r="41" spans="1:16" s="4" customFormat="1" ht="30.75" customHeight="1">
      <c r="A41" s="25">
        <v>24</v>
      </c>
      <c r="B41" s="39" t="s">
        <v>56</v>
      </c>
      <c r="C41" s="25">
        <v>5520121</v>
      </c>
      <c r="D41" s="25">
        <v>6520121</v>
      </c>
      <c r="E41" s="39" t="s">
        <v>54</v>
      </c>
      <c r="F41" s="22">
        <v>65</v>
      </c>
      <c r="G41" s="22">
        <v>110</v>
      </c>
      <c r="H41" s="24">
        <f t="shared" si="10"/>
        <v>175</v>
      </c>
      <c r="I41" s="25">
        <v>0</v>
      </c>
      <c r="J41" s="25">
        <v>0</v>
      </c>
      <c r="K41" s="25">
        <v>25</v>
      </c>
      <c r="L41" s="25">
        <v>53</v>
      </c>
      <c r="M41" s="25"/>
      <c r="N41" s="25"/>
      <c r="O41" s="25">
        <v>0</v>
      </c>
      <c r="P41" s="25">
        <v>0</v>
      </c>
    </row>
    <row r="42" spans="1:16" s="4" customFormat="1" ht="30.75" customHeight="1">
      <c r="A42" s="25">
        <v>25</v>
      </c>
      <c r="B42" s="39" t="s">
        <v>57</v>
      </c>
      <c r="C42" s="25">
        <v>5520131</v>
      </c>
      <c r="D42" s="25">
        <v>6520131</v>
      </c>
      <c r="E42" s="39" t="s">
        <v>54</v>
      </c>
      <c r="F42" s="22">
        <v>35</v>
      </c>
      <c r="G42" s="22">
        <v>35</v>
      </c>
      <c r="H42" s="24">
        <f t="shared" si="10"/>
        <v>70</v>
      </c>
      <c r="I42" s="25">
        <v>0</v>
      </c>
      <c r="J42" s="25">
        <v>0</v>
      </c>
      <c r="K42" s="25"/>
      <c r="L42" s="25"/>
      <c r="M42" s="25"/>
      <c r="N42" s="25"/>
      <c r="O42" s="25"/>
      <c r="P42" s="25">
        <v>0</v>
      </c>
    </row>
    <row r="43" spans="1:16" s="3" customFormat="1" ht="30.75" customHeight="1">
      <c r="A43" s="25">
        <v>26</v>
      </c>
      <c r="B43" s="39" t="s">
        <v>58</v>
      </c>
      <c r="C43" s="25">
        <v>5520145</v>
      </c>
      <c r="D43" s="25">
        <v>6520145</v>
      </c>
      <c r="E43" s="39" t="s">
        <v>54</v>
      </c>
      <c r="F43" s="22">
        <v>50</v>
      </c>
      <c r="G43" s="22">
        <v>50</v>
      </c>
      <c r="H43" s="24">
        <f t="shared" si="10"/>
        <v>100</v>
      </c>
      <c r="I43" s="25">
        <v>0</v>
      </c>
      <c r="J43" s="25">
        <v>0</v>
      </c>
      <c r="K43" s="25"/>
      <c r="L43" s="25"/>
      <c r="M43" s="25"/>
      <c r="N43" s="25"/>
      <c r="O43" s="25"/>
      <c r="P43" s="25"/>
    </row>
    <row r="44" spans="1:16" s="4" customFormat="1" ht="30.75" customHeight="1">
      <c r="A44" s="25">
        <v>27</v>
      </c>
      <c r="B44" s="39" t="s">
        <v>59</v>
      </c>
      <c r="C44" s="38">
        <v>5520155</v>
      </c>
      <c r="D44" s="38">
        <v>6520155</v>
      </c>
      <c r="E44" s="39" t="s">
        <v>54</v>
      </c>
      <c r="F44" s="22">
        <v>65</v>
      </c>
      <c r="G44" s="22">
        <v>120</v>
      </c>
      <c r="H44" s="24">
        <f t="shared" si="10"/>
        <v>185</v>
      </c>
      <c r="I44" s="25">
        <v>0</v>
      </c>
      <c r="J44" s="25">
        <v>35</v>
      </c>
      <c r="K44" s="25"/>
      <c r="L44" s="25">
        <v>25</v>
      </c>
      <c r="M44" s="25"/>
      <c r="N44" s="25"/>
      <c r="O44" s="25"/>
      <c r="P44" s="25">
        <v>0</v>
      </c>
    </row>
    <row r="45" spans="1:16" s="4" customFormat="1" ht="30.75" customHeight="1">
      <c r="A45" s="25">
        <v>28</v>
      </c>
      <c r="B45" s="48" t="s">
        <v>60</v>
      </c>
      <c r="C45" s="41">
        <v>5520117</v>
      </c>
      <c r="D45" s="41"/>
      <c r="E45" s="48" t="s">
        <v>54</v>
      </c>
      <c r="F45" s="27">
        <v>100</v>
      </c>
      <c r="G45" s="27"/>
      <c r="H45" s="49">
        <f t="shared" si="10"/>
        <v>100</v>
      </c>
      <c r="I45" s="25">
        <v>93</v>
      </c>
      <c r="J45" s="25">
        <v>0</v>
      </c>
      <c r="K45" s="25">
        <v>97</v>
      </c>
      <c r="L45" s="25"/>
      <c r="M45" s="25">
        <v>40</v>
      </c>
      <c r="N45" s="25"/>
      <c r="O45" s="25">
        <v>29</v>
      </c>
      <c r="P45" s="25"/>
    </row>
    <row r="46" spans="1:16" s="4" customFormat="1" ht="30.75" customHeight="1" thickBot="1">
      <c r="A46" s="334" t="s">
        <v>61</v>
      </c>
      <c r="B46" s="335"/>
      <c r="C46" s="336"/>
      <c r="D46" s="28"/>
      <c r="E46" s="29"/>
      <c r="F46" s="30">
        <f t="shared" ref="F46:P46" si="12">SUM(F39:F45)</f>
        <v>420</v>
      </c>
      <c r="G46" s="30">
        <f t="shared" si="12"/>
        <v>485</v>
      </c>
      <c r="H46" s="30">
        <f t="shared" si="12"/>
        <v>905</v>
      </c>
      <c r="I46" s="30">
        <f t="shared" si="12"/>
        <v>150</v>
      </c>
      <c r="J46" s="30">
        <f t="shared" si="12"/>
        <v>63</v>
      </c>
      <c r="K46" s="30">
        <f t="shared" si="12"/>
        <v>172</v>
      </c>
      <c r="L46" s="30">
        <f t="shared" si="12"/>
        <v>182</v>
      </c>
      <c r="M46" s="30">
        <f t="shared" si="12"/>
        <v>40</v>
      </c>
      <c r="N46" s="30">
        <f t="shared" si="12"/>
        <v>0</v>
      </c>
      <c r="O46" s="30">
        <f t="shared" si="12"/>
        <v>29</v>
      </c>
      <c r="P46" s="30">
        <f t="shared" si="12"/>
        <v>22</v>
      </c>
    </row>
    <row r="47" spans="1:16" s="4" customFormat="1" ht="30.75" customHeight="1">
      <c r="A47" s="62">
        <v>29</v>
      </c>
      <c r="B47" s="65" t="s">
        <v>62</v>
      </c>
      <c r="C47" s="64">
        <v>5520205</v>
      </c>
      <c r="D47" s="64">
        <v>6520205</v>
      </c>
      <c r="E47" s="65" t="s">
        <v>63</v>
      </c>
      <c r="F47" s="66">
        <v>65</v>
      </c>
      <c r="G47" s="66">
        <v>125</v>
      </c>
      <c r="H47" s="50">
        <f>F47+G47</f>
        <v>190</v>
      </c>
      <c r="I47" s="25">
        <v>63</v>
      </c>
      <c r="J47" s="25">
        <v>92</v>
      </c>
      <c r="K47" s="25">
        <v>66</v>
      </c>
      <c r="L47" s="25">
        <v>81</v>
      </c>
      <c r="M47" s="25">
        <v>69</v>
      </c>
      <c r="N47" s="25">
        <v>61</v>
      </c>
      <c r="O47" s="25">
        <v>45</v>
      </c>
      <c r="P47" s="25">
        <v>142</v>
      </c>
    </row>
    <row r="48" spans="1:16" s="4" customFormat="1" ht="30.75" customHeight="1">
      <c r="A48" s="25">
        <v>30</v>
      </c>
      <c r="B48" s="39" t="s">
        <v>64</v>
      </c>
      <c r="C48" s="25">
        <v>5520225</v>
      </c>
      <c r="D48" s="25">
        <v>6520225</v>
      </c>
      <c r="E48" s="39" t="s">
        <v>63</v>
      </c>
      <c r="F48" s="22">
        <v>115</v>
      </c>
      <c r="G48" s="22">
        <v>165</v>
      </c>
      <c r="H48" s="24">
        <f>F48+G48</f>
        <v>280</v>
      </c>
      <c r="I48" s="25">
        <v>0</v>
      </c>
      <c r="J48" s="25">
        <v>0</v>
      </c>
      <c r="K48" s="25"/>
      <c r="L48" s="25"/>
      <c r="M48" s="25"/>
      <c r="N48" s="25"/>
      <c r="O48" s="25"/>
      <c r="P48" s="25">
        <v>0</v>
      </c>
    </row>
    <row r="49" spans="1:16" s="4" customFormat="1" ht="30.75" customHeight="1">
      <c r="A49" s="20">
        <v>31</v>
      </c>
      <c r="B49" s="21" t="s">
        <v>65</v>
      </c>
      <c r="C49" s="22">
        <v>5520227</v>
      </c>
      <c r="D49" s="22">
        <v>6520227</v>
      </c>
      <c r="E49" s="23" t="s">
        <v>63</v>
      </c>
      <c r="F49" s="22">
        <v>135</v>
      </c>
      <c r="G49" s="22">
        <v>230</v>
      </c>
      <c r="H49" s="24">
        <f>F49+G49</f>
        <v>365</v>
      </c>
      <c r="I49" s="25">
        <v>120</v>
      </c>
      <c r="J49" s="25">
        <v>148</v>
      </c>
      <c r="K49" s="25">
        <v>137</v>
      </c>
      <c r="L49" s="25">
        <v>207</v>
      </c>
      <c r="M49" s="25">
        <v>97</v>
      </c>
      <c r="N49" s="25">
        <v>133</v>
      </c>
      <c r="O49" s="25">
        <v>60</v>
      </c>
      <c r="P49" s="25">
        <v>190</v>
      </c>
    </row>
    <row r="50" spans="1:16" s="4" customFormat="1" ht="30.75" customHeight="1">
      <c r="A50" s="25">
        <v>32</v>
      </c>
      <c r="B50" s="39" t="s">
        <v>66</v>
      </c>
      <c r="C50" s="38">
        <v>5520255</v>
      </c>
      <c r="D50" s="38">
        <v>6520255</v>
      </c>
      <c r="E50" s="39" t="s">
        <v>63</v>
      </c>
      <c r="F50" s="22">
        <v>95</v>
      </c>
      <c r="G50" s="22">
        <v>115</v>
      </c>
      <c r="H50" s="24">
        <f>F50+G50</f>
        <v>210</v>
      </c>
      <c r="I50" s="25">
        <v>77</v>
      </c>
      <c r="J50" s="25">
        <v>113</v>
      </c>
      <c r="K50" s="25">
        <v>92</v>
      </c>
      <c r="L50" s="25">
        <v>74</v>
      </c>
      <c r="M50" s="25">
        <v>72</v>
      </c>
      <c r="N50" s="25">
        <v>50</v>
      </c>
      <c r="O50" s="25">
        <v>85</v>
      </c>
      <c r="P50" s="25">
        <v>90</v>
      </c>
    </row>
    <row r="51" spans="1:16" s="4" customFormat="1" ht="30.75" customHeight="1">
      <c r="A51" s="20">
        <v>33</v>
      </c>
      <c r="B51" s="68" t="s">
        <v>67</v>
      </c>
      <c r="C51" s="27">
        <v>5520263</v>
      </c>
      <c r="D51" s="27">
        <v>6520263</v>
      </c>
      <c r="E51" s="69" t="s">
        <v>63</v>
      </c>
      <c r="F51" s="27">
        <v>85</v>
      </c>
      <c r="G51" s="27">
        <v>170</v>
      </c>
      <c r="H51" s="49">
        <f>F51+G51</f>
        <v>255</v>
      </c>
      <c r="I51" s="25">
        <v>45</v>
      </c>
      <c r="J51" s="25">
        <v>51</v>
      </c>
      <c r="K51" s="25">
        <v>79</v>
      </c>
      <c r="L51" s="25">
        <v>120</v>
      </c>
      <c r="M51" s="25">
        <v>55</v>
      </c>
      <c r="N51" s="25">
        <v>82</v>
      </c>
      <c r="O51" s="25">
        <v>47</v>
      </c>
      <c r="P51" s="25">
        <v>100</v>
      </c>
    </row>
    <row r="52" spans="1:16" s="4" customFormat="1" ht="30.75" customHeight="1" thickBot="1">
      <c r="A52" s="334" t="s">
        <v>68</v>
      </c>
      <c r="B52" s="335"/>
      <c r="C52" s="336"/>
      <c r="D52" s="28"/>
      <c r="E52" s="29"/>
      <c r="F52" s="30">
        <f t="shared" ref="F52:P52" si="13">SUM(F47:F51)</f>
        <v>495</v>
      </c>
      <c r="G52" s="30">
        <f t="shared" si="13"/>
        <v>805</v>
      </c>
      <c r="H52" s="30">
        <f t="shared" si="13"/>
        <v>1300</v>
      </c>
      <c r="I52" s="30">
        <f t="shared" si="13"/>
        <v>305</v>
      </c>
      <c r="J52" s="30">
        <f t="shared" si="13"/>
        <v>404</v>
      </c>
      <c r="K52" s="30">
        <f t="shared" si="13"/>
        <v>374</v>
      </c>
      <c r="L52" s="30">
        <f t="shared" si="13"/>
        <v>482</v>
      </c>
      <c r="M52" s="30">
        <f t="shared" si="13"/>
        <v>293</v>
      </c>
      <c r="N52" s="30">
        <f t="shared" si="13"/>
        <v>326</v>
      </c>
      <c r="O52" s="30">
        <f t="shared" si="13"/>
        <v>237</v>
      </c>
      <c r="P52" s="30">
        <f t="shared" si="13"/>
        <v>522</v>
      </c>
    </row>
    <row r="53" spans="1:16" s="3" customFormat="1" ht="30.75" customHeight="1">
      <c r="A53" s="62">
        <v>34</v>
      </c>
      <c r="B53" s="65" t="s">
        <v>69</v>
      </c>
      <c r="C53" s="62">
        <v>5480205</v>
      </c>
      <c r="D53" s="62">
        <v>6480205</v>
      </c>
      <c r="E53" s="65" t="s">
        <v>70</v>
      </c>
      <c r="F53" s="66">
        <v>65</v>
      </c>
      <c r="G53" s="66">
        <v>75</v>
      </c>
      <c r="H53" s="40">
        <f>F53+G53</f>
        <v>140</v>
      </c>
      <c r="I53" s="228">
        <v>167</v>
      </c>
      <c r="J53" s="228">
        <v>0</v>
      </c>
      <c r="K53" s="228">
        <v>99</v>
      </c>
      <c r="L53" s="228">
        <v>48</v>
      </c>
      <c r="M53" s="228">
        <v>49</v>
      </c>
      <c r="N53" s="228"/>
      <c r="O53" s="228">
        <v>41</v>
      </c>
      <c r="P53" s="228">
        <v>67</v>
      </c>
    </row>
    <row r="54" spans="1:16" s="4" customFormat="1" ht="30.75" customHeight="1">
      <c r="A54" s="159">
        <v>35</v>
      </c>
      <c r="B54" s="160" t="s">
        <v>71</v>
      </c>
      <c r="C54" s="38">
        <v>5480207</v>
      </c>
      <c r="D54" s="38">
        <v>6480207</v>
      </c>
      <c r="E54" s="39" t="s">
        <v>70</v>
      </c>
      <c r="F54" s="22">
        <v>85</v>
      </c>
      <c r="G54" s="22">
        <v>150</v>
      </c>
      <c r="H54" s="24">
        <f>F54+G54</f>
        <v>235</v>
      </c>
      <c r="I54" s="228">
        <v>124</v>
      </c>
      <c r="J54" s="228">
        <v>65</v>
      </c>
      <c r="K54" s="25">
        <v>98</v>
      </c>
      <c r="L54" s="25">
        <v>140</v>
      </c>
      <c r="M54" s="25">
        <v>181</v>
      </c>
      <c r="N54" s="25">
        <v>127</v>
      </c>
      <c r="O54" s="25">
        <v>149</v>
      </c>
      <c r="P54" s="25">
        <v>178</v>
      </c>
    </row>
    <row r="55" spans="1:16" s="4" customFormat="1" ht="30.75" customHeight="1">
      <c r="A55" s="20">
        <v>36</v>
      </c>
      <c r="B55" s="21" t="s">
        <v>72</v>
      </c>
      <c r="C55" s="22">
        <v>5480209</v>
      </c>
      <c r="D55" s="22">
        <v>6480209</v>
      </c>
      <c r="E55" s="23" t="s">
        <v>70</v>
      </c>
      <c r="F55" s="22">
        <v>65</v>
      </c>
      <c r="G55" s="22">
        <v>150</v>
      </c>
      <c r="H55" s="24">
        <f>F55+G55</f>
        <v>215</v>
      </c>
      <c r="I55" s="228">
        <v>114</v>
      </c>
      <c r="J55" s="228">
        <v>135</v>
      </c>
      <c r="K55" s="25">
        <v>87</v>
      </c>
      <c r="L55" s="25">
        <v>102</v>
      </c>
      <c r="M55" s="25">
        <v>68</v>
      </c>
      <c r="N55" s="25">
        <v>36</v>
      </c>
      <c r="O55" s="25">
        <v>60</v>
      </c>
      <c r="P55" s="25">
        <v>104</v>
      </c>
    </row>
    <row r="56" spans="1:16" s="4" customFormat="1" ht="30.75" customHeight="1">
      <c r="A56" s="25">
        <v>37</v>
      </c>
      <c r="B56" s="39" t="s">
        <v>73</v>
      </c>
      <c r="C56" s="25">
        <v>5480214</v>
      </c>
      <c r="D56" s="25">
        <v>6480214</v>
      </c>
      <c r="E56" s="39" t="s">
        <v>70</v>
      </c>
      <c r="F56" s="22">
        <v>65</v>
      </c>
      <c r="G56" s="22">
        <v>85</v>
      </c>
      <c r="H56" s="24">
        <f>F56+G56</f>
        <v>150</v>
      </c>
      <c r="I56" s="228">
        <v>61</v>
      </c>
      <c r="J56" s="228">
        <v>35</v>
      </c>
      <c r="K56" s="25">
        <v>62</v>
      </c>
      <c r="L56" s="25">
        <v>63</v>
      </c>
      <c r="M56" s="25">
        <v>40</v>
      </c>
      <c r="N56" s="25">
        <v>43</v>
      </c>
      <c r="O56" s="25">
        <v>38</v>
      </c>
      <c r="P56" s="25">
        <v>74</v>
      </c>
    </row>
    <row r="57" spans="1:16" s="3" customFormat="1" ht="30.75" customHeight="1">
      <c r="A57" s="25">
        <v>38</v>
      </c>
      <c r="B57" s="48" t="s">
        <v>74</v>
      </c>
      <c r="C57" s="41">
        <v>5480216</v>
      </c>
      <c r="D57" s="41">
        <v>6480216</v>
      </c>
      <c r="E57" s="48" t="s">
        <v>70</v>
      </c>
      <c r="F57" s="27">
        <v>65</v>
      </c>
      <c r="G57" s="27">
        <v>85</v>
      </c>
      <c r="H57" s="49">
        <f>F57+G57</f>
        <v>150</v>
      </c>
      <c r="I57" s="228">
        <v>71</v>
      </c>
      <c r="J57" s="228">
        <v>19</v>
      </c>
      <c r="K57" s="228">
        <v>37</v>
      </c>
      <c r="L57" s="228"/>
      <c r="M57" s="228">
        <v>38</v>
      </c>
      <c r="N57" s="228"/>
      <c r="O57" s="228">
        <v>27</v>
      </c>
      <c r="P57" s="228">
        <v>24</v>
      </c>
    </row>
    <row r="58" spans="1:16" s="4" customFormat="1" ht="30.75" customHeight="1" thickBot="1">
      <c r="A58" s="334" t="s">
        <v>75</v>
      </c>
      <c r="B58" s="335"/>
      <c r="C58" s="336"/>
      <c r="D58" s="28"/>
      <c r="E58" s="29"/>
      <c r="F58" s="30">
        <f t="shared" ref="F58:P58" si="14">SUM(F53:F57)</f>
        <v>345</v>
      </c>
      <c r="G58" s="30">
        <f t="shared" si="14"/>
        <v>545</v>
      </c>
      <c r="H58" s="30">
        <f t="shared" si="14"/>
        <v>890</v>
      </c>
      <c r="I58" s="30">
        <f t="shared" si="14"/>
        <v>537</v>
      </c>
      <c r="J58" s="30">
        <f t="shared" si="14"/>
        <v>254</v>
      </c>
      <c r="K58" s="30">
        <f t="shared" si="14"/>
        <v>383</v>
      </c>
      <c r="L58" s="30">
        <f t="shared" si="14"/>
        <v>353</v>
      </c>
      <c r="M58" s="30">
        <f t="shared" si="14"/>
        <v>376</v>
      </c>
      <c r="N58" s="30">
        <f t="shared" si="14"/>
        <v>206</v>
      </c>
      <c r="O58" s="30">
        <f t="shared" si="14"/>
        <v>315</v>
      </c>
      <c r="P58" s="30">
        <f t="shared" si="14"/>
        <v>447</v>
      </c>
    </row>
    <row r="59" spans="1:16" s="4" customFormat="1" ht="30.75" customHeight="1">
      <c r="A59" s="62">
        <v>39</v>
      </c>
      <c r="B59" s="65" t="s">
        <v>76</v>
      </c>
      <c r="C59" s="62">
        <v>5480104</v>
      </c>
      <c r="D59" s="62">
        <v>6480104</v>
      </c>
      <c r="E59" s="65" t="s">
        <v>77</v>
      </c>
      <c r="F59" s="66">
        <v>50</v>
      </c>
      <c r="G59" s="66">
        <v>50</v>
      </c>
      <c r="H59" s="50">
        <f>F59+G59</f>
        <v>100</v>
      </c>
      <c r="I59" s="228">
        <v>0</v>
      </c>
      <c r="J59" s="228">
        <v>0</v>
      </c>
      <c r="K59" s="25"/>
      <c r="L59" s="25"/>
      <c r="M59" s="25"/>
      <c r="N59" s="25"/>
      <c r="O59" s="25"/>
      <c r="P59" s="25">
        <v>0</v>
      </c>
    </row>
    <row r="60" spans="1:16" s="4" customFormat="1" ht="30.75" customHeight="1">
      <c r="A60" s="25">
        <v>40</v>
      </c>
      <c r="B60" s="39" t="s">
        <v>78</v>
      </c>
      <c r="C60" s="38"/>
      <c r="D60" s="38">
        <v>6480105</v>
      </c>
      <c r="E60" s="39" t="s">
        <v>77</v>
      </c>
      <c r="F60" s="22"/>
      <c r="G60" s="22">
        <v>110</v>
      </c>
      <c r="H60" s="24">
        <f>F60+G60</f>
        <v>110</v>
      </c>
      <c r="I60" s="228">
        <v>0</v>
      </c>
      <c r="J60" s="228">
        <v>43</v>
      </c>
      <c r="K60" s="25"/>
      <c r="L60" s="25">
        <v>76</v>
      </c>
      <c r="M60" s="25"/>
      <c r="N60" s="25">
        <v>66</v>
      </c>
      <c r="O60" s="25"/>
      <c r="P60" s="25">
        <v>117</v>
      </c>
    </row>
    <row r="61" spans="1:16" s="3" customFormat="1" ht="30.75" customHeight="1">
      <c r="A61" s="25">
        <v>41</v>
      </c>
      <c r="B61" s="48" t="s">
        <v>79</v>
      </c>
      <c r="C61" s="47">
        <v>5480105</v>
      </c>
      <c r="D61" s="47"/>
      <c r="E61" s="48" t="s">
        <v>77</v>
      </c>
      <c r="F61" s="27">
        <v>85</v>
      </c>
      <c r="G61" s="27"/>
      <c r="H61" s="49">
        <f>F61+G61</f>
        <v>85</v>
      </c>
      <c r="I61" s="228">
        <v>94</v>
      </c>
      <c r="J61" s="228">
        <v>0</v>
      </c>
      <c r="K61" s="228">
        <v>77</v>
      </c>
      <c r="L61" s="228"/>
      <c r="M61" s="228">
        <v>54</v>
      </c>
      <c r="N61" s="228"/>
      <c r="O61" s="228">
        <v>71</v>
      </c>
      <c r="P61" s="228"/>
    </row>
    <row r="62" spans="1:16" s="5" customFormat="1" ht="30.75" customHeight="1">
      <c r="A62" s="22">
        <v>42</v>
      </c>
      <c r="B62" s="23" t="s">
        <v>80</v>
      </c>
      <c r="C62" s="22">
        <v>5480108</v>
      </c>
      <c r="D62" s="22">
        <v>6480108</v>
      </c>
      <c r="E62" s="23" t="s">
        <v>77</v>
      </c>
      <c r="F62" s="22">
        <v>50</v>
      </c>
      <c r="G62" s="22">
        <v>50</v>
      </c>
      <c r="H62" s="24">
        <f>F62+G62</f>
        <v>100</v>
      </c>
      <c r="I62" s="228">
        <v>0</v>
      </c>
      <c r="J62" s="228">
        <v>0</v>
      </c>
      <c r="K62" s="22">
        <v>67</v>
      </c>
      <c r="L62" s="22">
        <v>30</v>
      </c>
      <c r="M62" s="22">
        <v>63</v>
      </c>
      <c r="N62" s="22"/>
      <c r="O62" s="22">
        <v>108</v>
      </c>
      <c r="P62" s="22">
        <v>0</v>
      </c>
    </row>
    <row r="63" spans="1:16" s="4" customFormat="1" ht="30.75" customHeight="1" thickBot="1">
      <c r="A63" s="334" t="s">
        <v>81</v>
      </c>
      <c r="B63" s="335"/>
      <c r="C63" s="336"/>
      <c r="D63" s="28"/>
      <c r="E63" s="29"/>
      <c r="F63" s="30">
        <f t="shared" ref="F63:P63" si="15">SUM(F59:F62)</f>
        <v>185</v>
      </c>
      <c r="G63" s="30">
        <f t="shared" si="15"/>
        <v>210</v>
      </c>
      <c r="H63" s="30">
        <f t="shared" si="15"/>
        <v>395</v>
      </c>
      <c r="I63" s="30">
        <f t="shared" si="15"/>
        <v>94</v>
      </c>
      <c r="J63" s="30">
        <f t="shared" si="15"/>
        <v>43</v>
      </c>
      <c r="K63" s="30">
        <f t="shared" si="15"/>
        <v>144</v>
      </c>
      <c r="L63" s="30">
        <f t="shared" si="15"/>
        <v>106</v>
      </c>
      <c r="M63" s="30">
        <f t="shared" si="15"/>
        <v>117</v>
      </c>
      <c r="N63" s="30">
        <f t="shared" si="15"/>
        <v>66</v>
      </c>
      <c r="O63" s="30">
        <f t="shared" si="15"/>
        <v>179</v>
      </c>
      <c r="P63" s="30">
        <f t="shared" si="15"/>
        <v>117</v>
      </c>
    </row>
    <row r="64" spans="1:16" s="4" customFormat="1" ht="30.75" customHeight="1">
      <c r="A64" s="57">
        <v>43</v>
      </c>
      <c r="B64" s="59" t="s">
        <v>82</v>
      </c>
      <c r="C64" s="57">
        <v>5210402</v>
      </c>
      <c r="D64" s="57">
        <v>6210402</v>
      </c>
      <c r="E64" s="59" t="s">
        <v>83</v>
      </c>
      <c r="F64" s="60">
        <v>90</v>
      </c>
      <c r="G64" s="60">
        <v>130</v>
      </c>
      <c r="H64" s="56">
        <f>F64+G64</f>
        <v>220</v>
      </c>
      <c r="I64" s="228">
        <v>132</v>
      </c>
      <c r="J64" s="228">
        <v>105</v>
      </c>
      <c r="K64" s="25">
        <v>147</v>
      </c>
      <c r="L64" s="25">
        <v>128</v>
      </c>
      <c r="M64" s="25">
        <v>148</v>
      </c>
      <c r="N64" s="25">
        <v>116</v>
      </c>
      <c r="O64" s="25">
        <v>140</v>
      </c>
      <c r="P64" s="25">
        <v>208</v>
      </c>
    </row>
    <row r="65" spans="1:16" s="4" customFormat="1" ht="30.75" customHeight="1" thickBot="1">
      <c r="A65" s="334" t="s">
        <v>84</v>
      </c>
      <c r="B65" s="335"/>
      <c r="C65" s="336"/>
      <c r="D65" s="28"/>
      <c r="E65" s="29"/>
      <c r="F65" s="30">
        <f t="shared" ref="F65:P65" si="16">SUM(F64)</f>
        <v>90</v>
      </c>
      <c r="G65" s="30">
        <f t="shared" si="16"/>
        <v>130</v>
      </c>
      <c r="H65" s="30">
        <f t="shared" si="16"/>
        <v>220</v>
      </c>
      <c r="I65" s="30">
        <f t="shared" si="16"/>
        <v>132</v>
      </c>
      <c r="J65" s="30">
        <f t="shared" si="16"/>
        <v>105</v>
      </c>
      <c r="K65" s="30">
        <f t="shared" si="16"/>
        <v>147</v>
      </c>
      <c r="L65" s="30">
        <f t="shared" si="16"/>
        <v>128</v>
      </c>
      <c r="M65" s="30">
        <f t="shared" si="16"/>
        <v>148</v>
      </c>
      <c r="N65" s="30">
        <f t="shared" si="16"/>
        <v>116</v>
      </c>
      <c r="O65" s="30">
        <f t="shared" si="16"/>
        <v>140</v>
      </c>
      <c r="P65" s="30">
        <f t="shared" si="16"/>
        <v>208</v>
      </c>
    </row>
    <row r="66" spans="1:16" s="4" customFormat="1" ht="30.75" customHeight="1">
      <c r="A66" s="62">
        <v>44</v>
      </c>
      <c r="B66" s="65" t="s">
        <v>85</v>
      </c>
      <c r="C66" s="62">
        <v>5220206</v>
      </c>
      <c r="D66" s="62">
        <v>6220206</v>
      </c>
      <c r="E66" s="65" t="s">
        <v>86</v>
      </c>
      <c r="F66" s="66">
        <v>150</v>
      </c>
      <c r="G66" s="66">
        <v>320</v>
      </c>
      <c r="H66" s="50">
        <f>F66+G66</f>
        <v>470</v>
      </c>
      <c r="I66" s="228">
        <v>175</v>
      </c>
      <c r="J66" s="228">
        <v>69</v>
      </c>
      <c r="K66" s="25">
        <v>149</v>
      </c>
      <c r="L66" s="25">
        <v>125</v>
      </c>
      <c r="M66" s="25">
        <v>91</v>
      </c>
      <c r="N66" s="25">
        <v>75</v>
      </c>
      <c r="O66" s="25">
        <v>117</v>
      </c>
      <c r="P66" s="25">
        <v>230</v>
      </c>
    </row>
    <row r="67" spans="1:16" s="4" customFormat="1" ht="30.75" customHeight="1">
      <c r="A67" s="25">
        <v>45</v>
      </c>
      <c r="B67" s="39" t="s">
        <v>214</v>
      </c>
      <c r="C67" s="25">
        <v>5220211</v>
      </c>
      <c r="D67" s="25">
        <v>6220211</v>
      </c>
      <c r="E67" s="39" t="s">
        <v>86</v>
      </c>
      <c r="F67" s="22">
        <v>50</v>
      </c>
      <c r="G67" s="22">
        <v>50</v>
      </c>
      <c r="H67" s="24">
        <f>F67+G67</f>
        <v>100</v>
      </c>
      <c r="I67" s="228">
        <v>0</v>
      </c>
      <c r="J67" s="228">
        <v>0</v>
      </c>
      <c r="K67" s="25"/>
      <c r="L67" s="25"/>
      <c r="M67" s="25">
        <v>19</v>
      </c>
      <c r="N67" s="25"/>
      <c r="O67" s="25">
        <v>26</v>
      </c>
      <c r="P67" s="25">
        <v>0</v>
      </c>
    </row>
    <row r="68" spans="1:16" s="4" customFormat="1" ht="30.75" customHeight="1">
      <c r="A68" s="25">
        <v>46</v>
      </c>
      <c r="B68" s="39" t="s">
        <v>88</v>
      </c>
      <c r="C68" s="25">
        <v>5220212</v>
      </c>
      <c r="D68" s="25">
        <v>6220212</v>
      </c>
      <c r="E68" s="39" t="s">
        <v>86</v>
      </c>
      <c r="F68" s="22">
        <v>35</v>
      </c>
      <c r="G68" s="22">
        <v>35</v>
      </c>
      <c r="H68" s="24">
        <f>F68+G68</f>
        <v>70</v>
      </c>
      <c r="I68" s="228">
        <v>0</v>
      </c>
      <c r="J68" s="228">
        <v>0</v>
      </c>
      <c r="K68" s="25"/>
      <c r="L68" s="25"/>
      <c r="M68" s="25">
        <v>8</v>
      </c>
      <c r="N68" s="25"/>
      <c r="O68" s="25">
        <v>23</v>
      </c>
      <c r="P68" s="25">
        <v>24</v>
      </c>
    </row>
    <row r="69" spans="1:16" s="4" customFormat="1" ht="30.75" customHeight="1" thickBot="1">
      <c r="A69" s="334" t="s">
        <v>89</v>
      </c>
      <c r="B69" s="335"/>
      <c r="C69" s="336"/>
      <c r="D69" s="28"/>
      <c r="E69" s="29"/>
      <c r="F69" s="30">
        <f t="shared" ref="F69:P69" si="17">SUM(F66:F68)</f>
        <v>235</v>
      </c>
      <c r="G69" s="30">
        <f t="shared" si="17"/>
        <v>405</v>
      </c>
      <c r="H69" s="30">
        <f t="shared" si="17"/>
        <v>640</v>
      </c>
      <c r="I69" s="30">
        <f t="shared" si="17"/>
        <v>175</v>
      </c>
      <c r="J69" s="30">
        <f t="shared" si="17"/>
        <v>69</v>
      </c>
      <c r="K69" s="30">
        <f t="shared" si="17"/>
        <v>149</v>
      </c>
      <c r="L69" s="30">
        <f t="shared" si="17"/>
        <v>125</v>
      </c>
      <c r="M69" s="30">
        <f t="shared" si="17"/>
        <v>118</v>
      </c>
      <c r="N69" s="30">
        <f t="shared" si="17"/>
        <v>75</v>
      </c>
      <c r="O69" s="30">
        <f t="shared" si="17"/>
        <v>166</v>
      </c>
      <c r="P69" s="30">
        <f t="shared" si="17"/>
        <v>254</v>
      </c>
    </row>
    <row r="70" spans="1:16" s="4" customFormat="1" ht="30.75" customHeight="1">
      <c r="A70" s="235">
        <v>47</v>
      </c>
      <c r="B70" s="236" t="s">
        <v>90</v>
      </c>
      <c r="C70" s="25">
        <v>5540204</v>
      </c>
      <c r="D70" s="62">
        <v>6540204</v>
      </c>
      <c r="E70" s="65" t="s">
        <v>91</v>
      </c>
      <c r="F70" s="66">
        <v>100</v>
      </c>
      <c r="G70" s="66">
        <v>150</v>
      </c>
      <c r="H70" s="40">
        <f>F70+G70</f>
        <v>250</v>
      </c>
      <c r="I70" s="228">
        <v>58</v>
      </c>
      <c r="J70" s="228">
        <v>59</v>
      </c>
      <c r="K70" s="25">
        <v>50</v>
      </c>
      <c r="L70" s="25">
        <v>70</v>
      </c>
      <c r="M70" s="25">
        <v>33</v>
      </c>
      <c r="N70" s="25">
        <v>16</v>
      </c>
      <c r="O70" s="25">
        <v>24</v>
      </c>
      <c r="P70" s="25">
        <v>57</v>
      </c>
    </row>
    <row r="71" spans="1:16" s="4" customFormat="1" ht="30.75" customHeight="1">
      <c r="A71" s="25">
        <v>48</v>
      </c>
      <c r="B71" s="39" t="s">
        <v>92</v>
      </c>
      <c r="C71" s="25">
        <v>5540205</v>
      </c>
      <c r="D71" s="25">
        <v>6540205</v>
      </c>
      <c r="E71" s="39" t="s">
        <v>91</v>
      </c>
      <c r="F71" s="22">
        <v>65</v>
      </c>
      <c r="G71" s="22">
        <v>150</v>
      </c>
      <c r="H71" s="24">
        <f>F71+G71</f>
        <v>215</v>
      </c>
      <c r="I71" s="228">
        <v>0</v>
      </c>
      <c r="J71" s="228">
        <v>0</v>
      </c>
      <c r="K71" s="25"/>
      <c r="L71" s="25"/>
      <c r="M71" s="25"/>
      <c r="N71" s="25"/>
      <c r="O71" s="25">
        <v>0</v>
      </c>
      <c r="P71" s="25"/>
    </row>
    <row r="72" spans="1:16" s="4" customFormat="1" ht="30.75" customHeight="1">
      <c r="A72" s="25">
        <v>49</v>
      </c>
      <c r="B72" s="39" t="s">
        <v>93</v>
      </c>
      <c r="C72" s="25">
        <v>5540207</v>
      </c>
      <c r="D72" s="25">
        <v>6540207</v>
      </c>
      <c r="E72" s="39" t="s">
        <v>91</v>
      </c>
      <c r="F72" s="22">
        <v>45</v>
      </c>
      <c r="G72" s="22">
        <v>80</v>
      </c>
      <c r="H72" s="24">
        <f>F72+G72</f>
        <v>125</v>
      </c>
      <c r="I72" s="228">
        <v>0</v>
      </c>
      <c r="J72" s="228">
        <v>0</v>
      </c>
      <c r="K72" s="25"/>
      <c r="L72" s="25"/>
      <c r="M72" s="25"/>
      <c r="N72" s="25"/>
      <c r="O72" s="25"/>
      <c r="P72" s="25"/>
    </row>
    <row r="73" spans="1:16" s="4" customFormat="1" ht="30.75" customHeight="1" thickBot="1">
      <c r="A73" s="334" t="s">
        <v>94</v>
      </c>
      <c r="B73" s="335"/>
      <c r="C73" s="336"/>
      <c r="D73" s="28"/>
      <c r="E73" s="29"/>
      <c r="F73" s="30">
        <f t="shared" ref="F73:P73" si="18">SUM(F70:F72)</f>
        <v>210</v>
      </c>
      <c r="G73" s="30">
        <f t="shared" si="18"/>
        <v>380</v>
      </c>
      <c r="H73" s="30">
        <f t="shared" si="18"/>
        <v>590</v>
      </c>
      <c r="I73" s="30">
        <f t="shared" si="18"/>
        <v>58</v>
      </c>
      <c r="J73" s="30">
        <f t="shared" si="18"/>
        <v>59</v>
      </c>
      <c r="K73" s="30">
        <f t="shared" si="18"/>
        <v>50</v>
      </c>
      <c r="L73" s="30">
        <f t="shared" si="18"/>
        <v>70</v>
      </c>
      <c r="M73" s="30">
        <f t="shared" si="18"/>
        <v>33</v>
      </c>
      <c r="N73" s="30">
        <f t="shared" si="18"/>
        <v>16</v>
      </c>
      <c r="O73" s="30">
        <f t="shared" si="18"/>
        <v>24</v>
      </c>
      <c r="P73" s="30">
        <f t="shared" si="18"/>
        <v>57</v>
      </c>
    </row>
    <row r="74" spans="1:16" s="6" customFormat="1" ht="30.75" customHeight="1">
      <c r="A74" s="342" t="s">
        <v>95</v>
      </c>
      <c r="B74" s="343"/>
      <c r="C74" s="82"/>
      <c r="D74" s="82"/>
      <c r="E74" s="83"/>
      <c r="F74" s="84">
        <f>F73+F69+F65+F63+F58+F52+F46+F38+F36+F34+F31+F29+F27+F25+F20+F17+F12</f>
        <v>3235</v>
      </c>
      <c r="G74" s="84">
        <f>G73+G69+G65+G63+G58+G52+G46+G38+G36+G34+G31+G29+G27+G25+G20+G17+G12</f>
        <v>5440</v>
      </c>
      <c r="H74" s="84">
        <f>H73+H69+H65+H63+H58+H52+H46+H38+H36+H34+H31+H29+H27+H25+H20+H17+H12</f>
        <v>8675</v>
      </c>
      <c r="I74" s="84">
        <f t="shared" ref="I74:P74" si="19">I73+I69+I65+I63+I58+I52+I46+I38+I36+I34+I31+I29+I27+I25+I20+I17+I12</f>
        <v>2312</v>
      </c>
      <c r="J74" s="84">
        <f t="shared" si="19"/>
        <v>3065</v>
      </c>
      <c r="K74" s="84">
        <f t="shared" si="19"/>
        <v>2579</v>
      </c>
      <c r="L74" s="84">
        <f t="shared" si="19"/>
        <v>4135</v>
      </c>
      <c r="M74" s="84">
        <f t="shared" si="19"/>
        <v>2042</v>
      </c>
      <c r="N74" s="84">
        <f>N73+N69+N65+N63+N58+N52+N46+N38+N36+N34+N31+N29+N27+N25+N20+N17+N12</f>
        <v>2576</v>
      </c>
      <c r="O74" s="84">
        <f t="shared" si="19"/>
        <v>2119</v>
      </c>
      <c r="P74" s="84">
        <f t="shared" si="19"/>
        <v>3730</v>
      </c>
    </row>
    <row r="75" spans="1:16" s="230" customFormat="1" ht="39.950000000000003" customHeight="1">
      <c r="B75" s="85"/>
      <c r="E75" s="86"/>
      <c r="F75" s="181" t="s">
        <v>225</v>
      </c>
      <c r="G75" s="181" t="s">
        <v>226</v>
      </c>
      <c r="H75" s="181" t="s">
        <v>116</v>
      </c>
      <c r="I75" s="430">
        <f>I74+J74</f>
        <v>5377</v>
      </c>
      <c r="J75" s="430"/>
      <c r="K75" s="431">
        <f>K74+L74</f>
        <v>6714</v>
      </c>
      <c r="L75" s="430"/>
      <c r="M75" s="431">
        <f>M74+N74</f>
        <v>4618</v>
      </c>
      <c r="N75" s="430"/>
      <c r="O75" s="431">
        <f>O74+P74</f>
        <v>5849</v>
      </c>
      <c r="P75" s="430"/>
    </row>
    <row r="76" spans="1:16" s="227" customFormat="1" ht="28.5" customHeight="1">
      <c r="B76" s="88"/>
      <c r="F76" s="89"/>
      <c r="G76" s="89"/>
      <c r="H76" s="89"/>
    </row>
    <row r="77" spans="1:16" s="205" customFormat="1" ht="19.5" customHeight="1">
      <c r="A77" s="388" t="s">
        <v>215</v>
      </c>
      <c r="B77" s="388"/>
      <c r="C77" s="388"/>
      <c r="D77" s="388"/>
      <c r="E77" s="388"/>
      <c r="F77" s="388"/>
      <c r="G77" s="388"/>
      <c r="H77" s="388"/>
    </row>
    <row r="78" spans="1:16" s="205" customFormat="1" ht="19.5" customHeight="1">
      <c r="A78" s="388" t="s">
        <v>216</v>
      </c>
      <c r="B78" s="388"/>
      <c r="C78" s="388"/>
      <c r="D78" s="388"/>
      <c r="E78" s="388"/>
      <c r="F78" s="388"/>
      <c r="G78" s="388"/>
      <c r="H78" s="388"/>
    </row>
    <row r="79" spans="1:16" s="204" customFormat="1" ht="19.5" customHeight="1">
      <c r="A79" s="388" t="s">
        <v>217</v>
      </c>
      <c r="B79" s="388"/>
      <c r="C79" s="388"/>
      <c r="D79" s="388"/>
      <c r="E79" s="388"/>
      <c r="F79" s="388"/>
      <c r="G79" s="388"/>
      <c r="H79" s="388"/>
    </row>
    <row r="80" spans="1:16" s="204" customFormat="1" ht="19.5" customHeight="1">
      <c r="A80" s="391" t="s">
        <v>222</v>
      </c>
      <c r="B80" s="388"/>
      <c r="C80" s="388"/>
      <c r="D80" s="388"/>
      <c r="E80" s="388"/>
      <c r="F80" s="388"/>
      <c r="G80" s="388"/>
      <c r="H80" s="388"/>
    </row>
    <row r="81" spans="1:8" s="204" customFormat="1" ht="19.5" customHeight="1">
      <c r="A81" s="388" t="s">
        <v>218</v>
      </c>
      <c r="B81" s="388"/>
      <c r="C81" s="388"/>
      <c r="D81" s="388"/>
      <c r="E81" s="388"/>
      <c r="F81" s="388"/>
      <c r="G81" s="388"/>
      <c r="H81" s="388"/>
    </row>
    <row r="82" spans="1:8" s="204" customFormat="1" ht="19.5" customHeight="1">
      <c r="A82" s="388" t="s">
        <v>219</v>
      </c>
      <c r="B82" s="388"/>
      <c r="C82" s="388"/>
      <c r="D82" s="388"/>
      <c r="E82" s="388"/>
      <c r="F82" s="388"/>
      <c r="G82" s="388"/>
      <c r="H82" s="388"/>
    </row>
    <row r="83" spans="1:8" s="204" customFormat="1" ht="19.5" customHeight="1">
      <c r="A83" s="388" t="s">
        <v>220</v>
      </c>
      <c r="B83" s="388"/>
      <c r="C83" s="388"/>
      <c r="D83" s="388"/>
      <c r="E83" s="388"/>
      <c r="F83" s="388"/>
      <c r="G83" s="388"/>
      <c r="H83" s="388"/>
    </row>
    <row r="84" spans="1:8" s="204" customFormat="1" ht="19.5" customHeight="1">
      <c r="A84" s="388" t="s">
        <v>221</v>
      </c>
      <c r="B84" s="388"/>
      <c r="C84" s="388"/>
      <c r="D84" s="388"/>
      <c r="E84" s="388"/>
      <c r="F84" s="388"/>
      <c r="G84" s="388"/>
      <c r="H84" s="388"/>
    </row>
    <row r="86" spans="1:8" ht="18.75">
      <c r="A86" s="173"/>
      <c r="B86" s="174"/>
      <c r="C86" s="1"/>
      <c r="D86" s="1"/>
      <c r="E86" s="364" t="s">
        <v>224</v>
      </c>
      <c r="F86" s="364"/>
      <c r="G86" s="364"/>
      <c r="H86" s="364"/>
    </row>
    <row r="87" spans="1:8" ht="18.75">
      <c r="A87" s="361" t="s">
        <v>182</v>
      </c>
      <c r="B87" s="361"/>
      <c r="C87" s="361"/>
      <c r="D87" s="361"/>
      <c r="E87" s="351" t="s">
        <v>183</v>
      </c>
      <c r="F87" s="351"/>
      <c r="G87" s="351"/>
      <c r="H87" s="351"/>
    </row>
    <row r="88" spans="1:8" ht="18.75">
      <c r="A88" s="230"/>
      <c r="B88" s="230"/>
      <c r="C88" s="230"/>
      <c r="D88" s="230"/>
      <c r="E88" s="229"/>
      <c r="F88" s="229"/>
      <c r="G88" s="229"/>
      <c r="H88" s="229"/>
    </row>
    <row r="89" spans="1:8" ht="18.75">
      <c r="A89" s="230"/>
      <c r="B89" s="230"/>
      <c r="C89" s="230"/>
      <c r="D89" s="230"/>
      <c r="E89" s="229"/>
      <c r="F89" s="229"/>
      <c r="G89" s="229"/>
      <c r="H89" s="229"/>
    </row>
    <row r="90" spans="1:8" ht="18.75">
      <c r="A90" s="173"/>
      <c r="B90" s="174"/>
      <c r="C90" s="1"/>
      <c r="D90" s="1"/>
      <c r="E90" s="175"/>
      <c r="F90" s="173"/>
      <c r="G90" s="173"/>
      <c r="H90" s="173"/>
    </row>
    <row r="91" spans="1:8" ht="18.75">
      <c r="A91" s="173"/>
      <c r="B91" s="174"/>
      <c r="C91" s="1"/>
      <c r="D91" s="1"/>
      <c r="E91" s="175"/>
      <c r="F91" s="173"/>
      <c r="G91" s="173"/>
      <c r="H91" s="173"/>
    </row>
    <row r="92" spans="1:8" ht="18.75">
      <c r="A92" s="173"/>
      <c r="B92" s="174"/>
      <c r="C92" s="1"/>
      <c r="D92" s="1"/>
      <c r="E92" s="175"/>
      <c r="F92" s="173"/>
      <c r="G92" s="173"/>
      <c r="H92" s="173"/>
    </row>
    <row r="93" spans="1:8" ht="18.75">
      <c r="A93" s="361" t="s">
        <v>185</v>
      </c>
      <c r="B93" s="361"/>
      <c r="C93" s="361"/>
      <c r="D93" s="361"/>
      <c r="E93" s="351" t="s">
        <v>186</v>
      </c>
      <c r="F93" s="351"/>
      <c r="G93" s="351"/>
      <c r="H93" s="351"/>
    </row>
  </sheetData>
  <mergeCells count="51">
    <mergeCell ref="K75:L75"/>
    <mergeCell ref="M75:N75"/>
    <mergeCell ref="O75:P75"/>
    <mergeCell ref="A5:P5"/>
    <mergeCell ref="A1:C1"/>
    <mergeCell ref="A2:C2"/>
    <mergeCell ref="A3:C3"/>
    <mergeCell ref="K1:P1"/>
    <mergeCell ref="K2:P2"/>
    <mergeCell ref="K6:L6"/>
    <mergeCell ref="M6:N6"/>
    <mergeCell ref="O6:P6"/>
    <mergeCell ref="A6:A7"/>
    <mergeCell ref="B6:B7"/>
    <mergeCell ref="C6:D6"/>
    <mergeCell ref="E6:E7"/>
    <mergeCell ref="F6:G6"/>
    <mergeCell ref="H6:H7"/>
    <mergeCell ref="A46:C46"/>
    <mergeCell ref="A12:C12"/>
    <mergeCell ref="A17:C17"/>
    <mergeCell ref="A20:C20"/>
    <mergeCell ref="A25:C25"/>
    <mergeCell ref="A27:C27"/>
    <mergeCell ref="A83:H83"/>
    <mergeCell ref="A84:H84"/>
    <mergeCell ref="A74:B74"/>
    <mergeCell ref="I75:J75"/>
    <mergeCell ref="A77:H77"/>
    <mergeCell ref="A78:H78"/>
    <mergeCell ref="I6:J6"/>
    <mergeCell ref="A79:H79"/>
    <mergeCell ref="A80:H80"/>
    <mergeCell ref="A81:H81"/>
    <mergeCell ref="A82:H82"/>
    <mergeCell ref="A52:C52"/>
    <mergeCell ref="A58:C58"/>
    <mergeCell ref="A63:C63"/>
    <mergeCell ref="A65:C65"/>
    <mergeCell ref="A69:C69"/>
    <mergeCell ref="A73:C73"/>
    <mergeCell ref="A29:C29"/>
    <mergeCell ref="A31:C31"/>
    <mergeCell ref="A34:C34"/>
    <mergeCell ref="A36:C36"/>
    <mergeCell ref="A38:C38"/>
    <mergeCell ref="E86:H86"/>
    <mergeCell ref="A87:D87"/>
    <mergeCell ref="E87:H87"/>
    <mergeCell ref="A93:D93"/>
    <mergeCell ref="E93:H93"/>
  </mergeCells>
  <printOptions horizontalCentered="1"/>
  <pageMargins left="0.1" right="0.1" top="0.5" bottom="0.5" header="0.31496062992126" footer="0.31496062992126"/>
  <pageSetup paperSize="9" scale="7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76"/>
  <sheetViews>
    <sheetView zoomScale="70" zoomScaleNormal="70" workbookViewId="0">
      <selection activeCell="A57" sqref="A57:XFD57"/>
    </sheetView>
  </sheetViews>
  <sheetFormatPr defaultColWidth="9" defaultRowHeight="15.75"/>
  <cols>
    <col min="1" max="1" width="6.25" style="261" customWidth="1"/>
    <col min="2" max="2" width="43.75" style="10" customWidth="1"/>
    <col min="3" max="3" width="9.625" style="11" customWidth="1"/>
    <col min="4" max="4" width="9.375" style="11" customWidth="1"/>
    <col min="5" max="5" width="47.875" style="12" hidden="1" customWidth="1"/>
    <col min="6" max="6" width="9.625" style="13" customWidth="1"/>
    <col min="7" max="7" width="8.625" style="13" customWidth="1"/>
    <col min="8" max="8" width="13" style="13" customWidth="1"/>
    <col min="9" max="10" width="9" style="11" customWidth="1"/>
    <col min="11" max="16384" width="9" style="11"/>
  </cols>
  <sheetData>
    <row r="1" spans="1:16">
      <c r="A1" s="330" t="s">
        <v>0</v>
      </c>
      <c r="B1" s="330"/>
      <c r="C1" s="330"/>
      <c r="K1" s="331" t="s">
        <v>1</v>
      </c>
      <c r="L1" s="331"/>
      <c r="M1" s="331"/>
      <c r="N1" s="331"/>
      <c r="O1" s="331"/>
      <c r="P1" s="331"/>
    </row>
    <row r="2" spans="1:16" ht="16.5">
      <c r="A2" s="332" t="s">
        <v>2</v>
      </c>
      <c r="B2" s="332"/>
      <c r="C2" s="332"/>
      <c r="D2" s="16"/>
      <c r="K2" s="333" t="s">
        <v>3</v>
      </c>
      <c r="L2" s="333"/>
      <c r="M2" s="333"/>
      <c r="N2" s="333"/>
      <c r="O2" s="333"/>
      <c r="P2" s="333"/>
    </row>
    <row r="3" spans="1:16">
      <c r="A3" s="332" t="s">
        <v>4</v>
      </c>
      <c r="B3" s="332"/>
      <c r="C3" s="332"/>
      <c r="F3" s="14"/>
      <c r="G3" s="17"/>
      <c r="H3" s="14"/>
    </row>
    <row r="4" spans="1:16" ht="6" customHeight="1"/>
    <row r="5" spans="1:16" ht="46.5" customHeight="1">
      <c r="A5" s="337" t="s">
        <v>5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</row>
    <row r="6" spans="1:16" s="1" customFormat="1" ht="60.75" customHeight="1">
      <c r="A6" s="344" t="s">
        <v>255</v>
      </c>
      <c r="B6" s="344" t="s">
        <v>254</v>
      </c>
      <c r="C6" s="352" t="s">
        <v>8</v>
      </c>
      <c r="D6" s="352"/>
      <c r="E6" s="344" t="s">
        <v>9</v>
      </c>
      <c r="F6" s="378" t="s">
        <v>227</v>
      </c>
      <c r="G6" s="378"/>
      <c r="H6" s="380" t="s">
        <v>228</v>
      </c>
      <c r="I6" s="352">
        <v>2019</v>
      </c>
      <c r="J6" s="352"/>
      <c r="K6" s="352">
        <v>2020</v>
      </c>
      <c r="L6" s="352"/>
      <c r="M6" s="352">
        <v>2021</v>
      </c>
      <c r="N6" s="352"/>
      <c r="O6" s="352">
        <v>2022</v>
      </c>
      <c r="P6" s="352"/>
    </row>
    <row r="7" spans="1:16" s="2" customFormat="1" ht="40.5" customHeight="1">
      <c r="A7" s="344"/>
      <c r="B7" s="344"/>
      <c r="C7" s="265" t="s">
        <v>12</v>
      </c>
      <c r="D7" s="265" t="s">
        <v>13</v>
      </c>
      <c r="E7" s="344"/>
      <c r="F7" s="268" t="s">
        <v>12</v>
      </c>
      <c r="G7" s="268" t="s">
        <v>13</v>
      </c>
      <c r="H7" s="380"/>
      <c r="I7" s="263" t="s">
        <v>170</v>
      </c>
      <c r="J7" s="263" t="s">
        <v>171</v>
      </c>
      <c r="K7" s="263" t="s">
        <v>170</v>
      </c>
      <c r="L7" s="263" t="s">
        <v>171</v>
      </c>
      <c r="M7" s="263" t="s">
        <v>170</v>
      </c>
      <c r="N7" s="263" t="s">
        <v>171</v>
      </c>
      <c r="O7" s="263" t="s">
        <v>170</v>
      </c>
      <c r="P7" s="263" t="s">
        <v>171</v>
      </c>
    </row>
    <row r="8" spans="1:16" s="3" customFormat="1" ht="30.75" customHeight="1">
      <c r="A8" s="22">
        <v>1</v>
      </c>
      <c r="B8" s="23" t="s">
        <v>14</v>
      </c>
      <c r="C8" s="22">
        <v>5510201</v>
      </c>
      <c r="D8" s="22">
        <v>6510201</v>
      </c>
      <c r="E8" s="23" t="s">
        <v>14</v>
      </c>
      <c r="F8" s="22">
        <v>90</v>
      </c>
      <c r="G8" s="22">
        <v>280</v>
      </c>
      <c r="H8" s="22">
        <f t="shared" ref="H8:H15" si="0">F8+G8</f>
        <v>370</v>
      </c>
      <c r="I8" s="22">
        <v>93</v>
      </c>
      <c r="J8" s="22">
        <v>395</v>
      </c>
      <c r="K8" s="22">
        <v>113</v>
      </c>
      <c r="L8" s="22">
        <v>388</v>
      </c>
      <c r="M8" s="22">
        <v>72</v>
      </c>
      <c r="N8" s="22">
        <v>316</v>
      </c>
      <c r="O8" s="22">
        <v>73</v>
      </c>
      <c r="P8" s="22">
        <v>372</v>
      </c>
    </row>
    <row r="9" spans="1:16" s="4" customFormat="1" ht="30.75" customHeight="1">
      <c r="A9" s="22">
        <v>2</v>
      </c>
      <c r="B9" s="23" t="s">
        <v>15</v>
      </c>
      <c r="C9" s="22">
        <v>5510211</v>
      </c>
      <c r="D9" s="22">
        <v>6510211</v>
      </c>
      <c r="E9" s="23" t="s">
        <v>14</v>
      </c>
      <c r="F9" s="22">
        <v>65</v>
      </c>
      <c r="G9" s="22">
        <v>150</v>
      </c>
      <c r="H9" s="22">
        <f t="shared" si="0"/>
        <v>215</v>
      </c>
      <c r="I9" s="22">
        <v>0</v>
      </c>
      <c r="J9" s="22">
        <v>87</v>
      </c>
      <c r="K9" s="22">
        <v>27</v>
      </c>
      <c r="L9" s="22">
        <v>154</v>
      </c>
      <c r="M9" s="22"/>
      <c r="N9" s="22">
        <v>56</v>
      </c>
      <c r="O9" s="22"/>
      <c r="P9" s="22">
        <v>20</v>
      </c>
    </row>
    <row r="10" spans="1:16" s="4" customFormat="1" ht="30.75" customHeight="1">
      <c r="A10" s="22">
        <v>3</v>
      </c>
      <c r="B10" s="23" t="s">
        <v>16</v>
      </c>
      <c r="C10" s="22">
        <v>5510212</v>
      </c>
      <c r="D10" s="22">
        <v>6510212</v>
      </c>
      <c r="E10" s="23" t="s">
        <v>14</v>
      </c>
      <c r="F10" s="22">
        <v>100</v>
      </c>
      <c r="G10" s="22">
        <v>140</v>
      </c>
      <c r="H10" s="22">
        <f t="shared" si="0"/>
        <v>240</v>
      </c>
      <c r="I10" s="22">
        <v>0</v>
      </c>
      <c r="J10" s="22">
        <v>66</v>
      </c>
      <c r="K10" s="22"/>
      <c r="L10" s="22">
        <v>169</v>
      </c>
      <c r="M10" s="22">
        <v>36</v>
      </c>
      <c r="N10" s="22">
        <v>40</v>
      </c>
      <c r="O10" s="22">
        <v>33</v>
      </c>
      <c r="P10" s="22">
        <v>86</v>
      </c>
    </row>
    <row r="11" spans="1:16" s="5" customFormat="1" ht="30.75" customHeight="1">
      <c r="A11" s="22">
        <v>4</v>
      </c>
      <c r="B11" s="23" t="s">
        <v>17</v>
      </c>
      <c r="C11" s="22">
        <v>5510216</v>
      </c>
      <c r="D11" s="22">
        <v>6510216</v>
      </c>
      <c r="E11" s="23" t="s">
        <v>14</v>
      </c>
      <c r="F11" s="22">
        <v>205</v>
      </c>
      <c r="G11" s="22">
        <v>520</v>
      </c>
      <c r="H11" s="22">
        <f t="shared" si="0"/>
        <v>725</v>
      </c>
      <c r="I11" s="22">
        <v>379</v>
      </c>
      <c r="J11" s="22">
        <v>955</v>
      </c>
      <c r="K11" s="22">
        <v>291</v>
      </c>
      <c r="L11" s="22">
        <v>1252</v>
      </c>
      <c r="M11" s="22">
        <v>212</v>
      </c>
      <c r="N11" s="22">
        <v>863</v>
      </c>
      <c r="O11" s="22">
        <v>362</v>
      </c>
      <c r="P11" s="22">
        <v>908</v>
      </c>
    </row>
    <row r="12" spans="1:16" s="4" customFormat="1" ht="30.75" customHeight="1">
      <c r="A12" s="22">
        <v>5</v>
      </c>
      <c r="B12" s="23" t="s">
        <v>19</v>
      </c>
      <c r="C12" s="72">
        <v>5510303</v>
      </c>
      <c r="D12" s="72">
        <v>6510303</v>
      </c>
      <c r="E12" s="23" t="s">
        <v>20</v>
      </c>
      <c r="F12" s="22">
        <v>85</v>
      </c>
      <c r="G12" s="22">
        <v>190</v>
      </c>
      <c r="H12" s="93">
        <f t="shared" si="0"/>
        <v>275</v>
      </c>
      <c r="I12" s="22">
        <v>73</v>
      </c>
      <c r="J12" s="22">
        <v>245</v>
      </c>
      <c r="K12" s="22">
        <v>54</v>
      </c>
      <c r="L12" s="22">
        <v>192</v>
      </c>
      <c r="M12" s="22">
        <v>66</v>
      </c>
      <c r="N12" s="22">
        <v>75</v>
      </c>
      <c r="O12" s="22">
        <v>52</v>
      </c>
      <c r="P12" s="22">
        <v>85</v>
      </c>
    </row>
    <row r="13" spans="1:16" s="4" customFormat="1" ht="30.75" customHeight="1">
      <c r="A13" s="22">
        <v>6</v>
      </c>
      <c r="B13" s="23" t="s">
        <v>21</v>
      </c>
      <c r="C13" s="72"/>
      <c r="D13" s="72">
        <v>6510305</v>
      </c>
      <c r="E13" s="23" t="s">
        <v>20</v>
      </c>
      <c r="F13" s="22"/>
      <c r="G13" s="22">
        <v>120</v>
      </c>
      <c r="H13" s="22">
        <f t="shared" si="0"/>
        <v>120</v>
      </c>
      <c r="I13" s="22">
        <v>0</v>
      </c>
      <c r="J13" s="22">
        <v>63</v>
      </c>
      <c r="K13" s="22"/>
      <c r="L13" s="22">
        <v>91</v>
      </c>
      <c r="M13" s="22"/>
      <c r="N13" s="22">
        <v>51</v>
      </c>
      <c r="O13" s="22"/>
      <c r="P13" s="22">
        <v>45</v>
      </c>
    </row>
    <row r="14" spans="1:16" s="4" customFormat="1" ht="30.75" customHeight="1">
      <c r="A14" s="22">
        <v>7</v>
      </c>
      <c r="B14" s="23" t="s">
        <v>22</v>
      </c>
      <c r="C14" s="72">
        <v>5510305</v>
      </c>
      <c r="D14" s="72"/>
      <c r="E14" s="23" t="s">
        <v>20</v>
      </c>
      <c r="F14" s="22">
        <v>70</v>
      </c>
      <c r="G14" s="22"/>
      <c r="H14" s="22">
        <f t="shared" si="0"/>
        <v>70</v>
      </c>
      <c r="I14" s="22">
        <v>0</v>
      </c>
      <c r="J14" s="22">
        <v>0</v>
      </c>
      <c r="K14" s="22">
        <v>40</v>
      </c>
      <c r="L14" s="22"/>
      <c r="M14" s="22">
        <v>26</v>
      </c>
      <c r="N14" s="22"/>
      <c r="O14" s="22">
        <v>27</v>
      </c>
      <c r="P14" s="22"/>
    </row>
    <row r="15" spans="1:16" s="4" customFormat="1" ht="30.75" customHeight="1">
      <c r="A15" s="22">
        <v>8</v>
      </c>
      <c r="B15" s="23" t="s">
        <v>23</v>
      </c>
      <c r="C15" s="22">
        <v>5510312</v>
      </c>
      <c r="D15" s="22">
        <v>6510312</v>
      </c>
      <c r="E15" s="23" t="s">
        <v>20</v>
      </c>
      <c r="F15" s="22">
        <v>85</v>
      </c>
      <c r="G15" s="22">
        <v>115</v>
      </c>
      <c r="H15" s="22">
        <f t="shared" si="0"/>
        <v>200</v>
      </c>
      <c r="I15" s="22">
        <v>0</v>
      </c>
      <c r="J15" s="22">
        <v>0</v>
      </c>
      <c r="K15" s="22"/>
      <c r="L15" s="22"/>
      <c r="M15" s="22"/>
      <c r="N15" s="22"/>
      <c r="O15" s="22"/>
      <c r="P15" s="22">
        <v>0</v>
      </c>
    </row>
    <row r="16" spans="1:16" s="4" customFormat="1" ht="30.75" customHeight="1">
      <c r="A16" s="22">
        <v>9</v>
      </c>
      <c r="B16" s="23" t="s">
        <v>25</v>
      </c>
      <c r="C16" s="72">
        <v>5810104</v>
      </c>
      <c r="D16" s="72">
        <v>6810104</v>
      </c>
      <c r="E16" s="23" t="s">
        <v>26</v>
      </c>
      <c r="F16" s="22">
        <v>50</v>
      </c>
      <c r="G16" s="22">
        <v>50</v>
      </c>
      <c r="H16" s="22">
        <f t="shared" ref="H16:H21" si="1">F16+G16</f>
        <v>100</v>
      </c>
      <c r="I16" s="22">
        <v>0</v>
      </c>
      <c r="J16" s="22">
        <v>0</v>
      </c>
      <c r="K16" s="22">
        <v>28</v>
      </c>
      <c r="L16" s="22"/>
      <c r="M16" s="22">
        <v>17</v>
      </c>
      <c r="N16" s="22"/>
      <c r="O16" s="22"/>
      <c r="P16" s="22">
        <v>17</v>
      </c>
    </row>
    <row r="17" spans="1:16" s="4" customFormat="1" ht="30.75" customHeight="1">
      <c r="A17" s="22">
        <v>10</v>
      </c>
      <c r="B17" s="23" t="s">
        <v>27</v>
      </c>
      <c r="C17" s="72">
        <v>5810105</v>
      </c>
      <c r="D17" s="72">
        <v>6810105</v>
      </c>
      <c r="E17" s="23" t="s">
        <v>26</v>
      </c>
      <c r="F17" s="22">
        <v>50</v>
      </c>
      <c r="G17" s="22">
        <v>50</v>
      </c>
      <c r="H17" s="22">
        <f t="shared" si="1"/>
        <v>100</v>
      </c>
      <c r="I17" s="22">
        <v>0</v>
      </c>
      <c r="J17" s="22">
        <v>0</v>
      </c>
      <c r="K17" s="22">
        <v>60</v>
      </c>
      <c r="L17" s="22"/>
      <c r="M17" s="22">
        <v>29</v>
      </c>
      <c r="N17" s="22"/>
      <c r="O17" s="22">
        <v>28</v>
      </c>
      <c r="P17" s="22">
        <v>0</v>
      </c>
    </row>
    <row r="18" spans="1:16" s="3" customFormat="1" ht="30.75" customHeight="1">
      <c r="A18" s="22">
        <v>11</v>
      </c>
      <c r="B18" s="23" t="s">
        <v>29</v>
      </c>
      <c r="C18" s="72">
        <v>5810201</v>
      </c>
      <c r="D18" s="72">
        <v>6810201</v>
      </c>
      <c r="E18" s="23" t="s">
        <v>30</v>
      </c>
      <c r="F18" s="22">
        <v>35</v>
      </c>
      <c r="G18" s="22">
        <v>35</v>
      </c>
      <c r="H18" s="22">
        <f t="shared" si="1"/>
        <v>70</v>
      </c>
      <c r="I18" s="22">
        <v>0</v>
      </c>
      <c r="J18" s="22">
        <v>0</v>
      </c>
      <c r="K18" s="22">
        <v>64</v>
      </c>
      <c r="L18" s="22">
        <v>40</v>
      </c>
      <c r="M18" s="22">
        <v>76</v>
      </c>
      <c r="N18" s="22">
        <v>30</v>
      </c>
      <c r="O18" s="22">
        <v>45</v>
      </c>
      <c r="P18" s="22">
        <v>33</v>
      </c>
    </row>
    <row r="19" spans="1:16" s="4" customFormat="1" ht="30.75" customHeight="1">
      <c r="A19" s="22">
        <v>12</v>
      </c>
      <c r="B19" s="23" t="s">
        <v>31</v>
      </c>
      <c r="C19" s="72"/>
      <c r="D19" s="72">
        <v>6810206</v>
      </c>
      <c r="E19" s="23" t="s">
        <v>30</v>
      </c>
      <c r="F19" s="22"/>
      <c r="G19" s="22">
        <v>35</v>
      </c>
      <c r="H19" s="22">
        <f t="shared" si="1"/>
        <v>35</v>
      </c>
      <c r="I19" s="22">
        <v>0</v>
      </c>
      <c r="J19" s="22">
        <v>0</v>
      </c>
      <c r="K19" s="22"/>
      <c r="L19" s="22">
        <v>26</v>
      </c>
      <c r="M19" s="22"/>
      <c r="N19" s="22">
        <v>23</v>
      </c>
      <c r="O19" s="22"/>
      <c r="P19" s="22">
        <v>29</v>
      </c>
    </row>
    <row r="20" spans="1:16" s="4" customFormat="1" ht="30.75" customHeight="1">
      <c r="A20" s="22">
        <v>13</v>
      </c>
      <c r="B20" s="23" t="s">
        <v>32</v>
      </c>
      <c r="C20" s="72">
        <v>5810206</v>
      </c>
      <c r="D20" s="72"/>
      <c r="E20" s="23" t="s">
        <v>30</v>
      </c>
      <c r="F20" s="22">
        <v>35</v>
      </c>
      <c r="G20" s="22"/>
      <c r="H20" s="22">
        <f t="shared" si="1"/>
        <v>35</v>
      </c>
      <c r="I20" s="22">
        <v>0</v>
      </c>
      <c r="J20" s="22">
        <v>0</v>
      </c>
      <c r="K20" s="22">
        <v>56</v>
      </c>
      <c r="L20" s="22"/>
      <c r="M20" s="22">
        <v>34</v>
      </c>
      <c r="N20" s="22"/>
      <c r="O20" s="22">
        <v>51</v>
      </c>
      <c r="P20" s="22"/>
    </row>
    <row r="21" spans="1:16" s="4" customFormat="1" ht="30.75" customHeight="1">
      <c r="A21" s="22">
        <v>14</v>
      </c>
      <c r="B21" s="23" t="s">
        <v>33</v>
      </c>
      <c r="C21" s="22">
        <v>5810210</v>
      </c>
      <c r="D21" s="22">
        <v>6810210</v>
      </c>
      <c r="E21" s="23" t="s">
        <v>30</v>
      </c>
      <c r="F21" s="22">
        <v>50</v>
      </c>
      <c r="G21" s="22">
        <v>50</v>
      </c>
      <c r="H21" s="22">
        <f t="shared" si="1"/>
        <v>100</v>
      </c>
      <c r="I21" s="22">
        <v>0</v>
      </c>
      <c r="J21" s="22">
        <v>0</v>
      </c>
      <c r="K21" s="22">
        <v>62</v>
      </c>
      <c r="L21" s="22">
        <v>12</v>
      </c>
      <c r="M21" s="22">
        <v>73</v>
      </c>
      <c r="N21" s="22">
        <v>14</v>
      </c>
      <c r="O21" s="22">
        <v>99</v>
      </c>
      <c r="P21" s="22">
        <v>18</v>
      </c>
    </row>
    <row r="22" spans="1:16" s="4" customFormat="1" ht="30.75" customHeight="1">
      <c r="A22" s="22">
        <v>15</v>
      </c>
      <c r="B22" s="23" t="s">
        <v>35</v>
      </c>
      <c r="C22" s="22"/>
      <c r="D22" s="22">
        <v>6580301</v>
      </c>
      <c r="E22" s="23" t="s">
        <v>35</v>
      </c>
      <c r="F22" s="93"/>
      <c r="G22" s="22">
        <v>70</v>
      </c>
      <c r="H22" s="22">
        <f t="shared" ref="H22:H27" si="2">F22+G22</f>
        <v>70</v>
      </c>
      <c r="I22" s="93">
        <v>0</v>
      </c>
      <c r="J22" s="93">
        <v>0</v>
      </c>
      <c r="K22" s="22"/>
      <c r="L22" s="22">
        <v>16</v>
      </c>
      <c r="M22" s="22"/>
      <c r="N22" s="22"/>
      <c r="O22" s="22"/>
      <c r="P22" s="22">
        <v>0</v>
      </c>
    </row>
    <row r="23" spans="1:16" s="3" customFormat="1" ht="30.75" customHeight="1">
      <c r="A23" s="22">
        <v>16</v>
      </c>
      <c r="B23" s="23" t="s">
        <v>37</v>
      </c>
      <c r="C23" s="22">
        <v>5580201</v>
      </c>
      <c r="D23" s="22">
        <v>6580201</v>
      </c>
      <c r="E23" s="23" t="s">
        <v>38</v>
      </c>
      <c r="F23" s="22">
        <v>60</v>
      </c>
      <c r="G23" s="22">
        <v>60</v>
      </c>
      <c r="H23" s="22">
        <f t="shared" si="2"/>
        <v>120</v>
      </c>
      <c r="I23" s="22">
        <v>36</v>
      </c>
      <c r="J23" s="22">
        <v>32</v>
      </c>
      <c r="K23" s="22">
        <v>47</v>
      </c>
      <c r="L23" s="22">
        <v>36</v>
      </c>
      <c r="M23" s="22">
        <v>18</v>
      </c>
      <c r="N23" s="22">
        <v>46</v>
      </c>
      <c r="O23" s="22">
        <v>22</v>
      </c>
      <c r="P23" s="22">
        <v>35</v>
      </c>
    </row>
    <row r="24" spans="1:16" s="4" customFormat="1" ht="30.75" customHeight="1">
      <c r="A24" s="22">
        <v>17</v>
      </c>
      <c r="B24" s="23" t="s">
        <v>40</v>
      </c>
      <c r="C24" s="22">
        <v>5340302</v>
      </c>
      <c r="D24" s="22">
        <v>6340302</v>
      </c>
      <c r="E24" s="23" t="s">
        <v>41</v>
      </c>
      <c r="F24" s="22">
        <v>65</v>
      </c>
      <c r="G24" s="22">
        <v>160</v>
      </c>
      <c r="H24" s="22">
        <f t="shared" si="2"/>
        <v>225</v>
      </c>
      <c r="I24" s="22">
        <v>115</v>
      </c>
      <c r="J24" s="22">
        <v>94</v>
      </c>
      <c r="K24" s="22">
        <v>77</v>
      </c>
      <c r="L24" s="22">
        <v>117</v>
      </c>
      <c r="M24" s="22">
        <v>64</v>
      </c>
      <c r="N24" s="22">
        <v>60</v>
      </c>
      <c r="O24" s="22">
        <v>54</v>
      </c>
      <c r="P24" s="22">
        <v>153</v>
      </c>
    </row>
    <row r="25" spans="1:16" s="4" customFormat="1" ht="30.75" customHeight="1">
      <c r="A25" s="22">
        <v>18</v>
      </c>
      <c r="B25" s="23" t="s">
        <v>43</v>
      </c>
      <c r="C25" s="72">
        <v>5340113</v>
      </c>
      <c r="D25" s="72">
        <v>6340113</v>
      </c>
      <c r="E25" s="23" t="s">
        <v>44</v>
      </c>
      <c r="F25" s="22">
        <v>30</v>
      </c>
      <c r="G25" s="22">
        <v>60</v>
      </c>
      <c r="H25" s="22">
        <f t="shared" si="2"/>
        <v>90</v>
      </c>
      <c r="I25" s="22">
        <v>33</v>
      </c>
      <c r="J25" s="22">
        <v>28</v>
      </c>
      <c r="K25" s="22">
        <v>45</v>
      </c>
      <c r="L25" s="22">
        <v>28</v>
      </c>
      <c r="M25" s="22">
        <v>34</v>
      </c>
      <c r="N25" s="22">
        <v>36</v>
      </c>
      <c r="O25" s="22">
        <v>45</v>
      </c>
      <c r="P25" s="22">
        <v>65</v>
      </c>
    </row>
    <row r="26" spans="1:16" s="4" customFormat="1" ht="30.75" customHeight="1">
      <c r="A26" s="22">
        <v>19</v>
      </c>
      <c r="B26" s="23" t="s">
        <v>45</v>
      </c>
      <c r="C26" s="22">
        <v>5340122</v>
      </c>
      <c r="D26" s="22">
        <v>6340122</v>
      </c>
      <c r="E26" s="23" t="s">
        <v>44</v>
      </c>
      <c r="F26" s="22">
        <v>50</v>
      </c>
      <c r="G26" s="22">
        <v>75</v>
      </c>
      <c r="H26" s="22">
        <f t="shared" si="2"/>
        <v>125</v>
      </c>
      <c r="I26" s="22">
        <v>27</v>
      </c>
      <c r="J26" s="22">
        <v>0</v>
      </c>
      <c r="K26" s="22">
        <v>38</v>
      </c>
      <c r="L26" s="22">
        <v>24</v>
      </c>
      <c r="M26" s="22">
        <v>47</v>
      </c>
      <c r="N26" s="22">
        <v>17</v>
      </c>
      <c r="O26" s="22">
        <v>30</v>
      </c>
      <c r="P26" s="22">
        <v>39</v>
      </c>
    </row>
    <row r="27" spans="1:16" s="4" customFormat="1" ht="30.75" customHeight="1">
      <c r="A27" s="22">
        <v>20</v>
      </c>
      <c r="B27" s="23" t="s">
        <v>47</v>
      </c>
      <c r="C27" s="72">
        <v>5340417</v>
      </c>
      <c r="D27" s="72">
        <v>6340417</v>
      </c>
      <c r="E27" s="23" t="s">
        <v>48</v>
      </c>
      <c r="F27" s="22">
        <v>65</v>
      </c>
      <c r="G27" s="22">
        <v>160</v>
      </c>
      <c r="H27" s="22">
        <f t="shared" si="2"/>
        <v>225</v>
      </c>
      <c r="I27" s="22">
        <v>63</v>
      </c>
      <c r="J27" s="22">
        <v>103</v>
      </c>
      <c r="K27" s="22">
        <v>93</v>
      </c>
      <c r="L27" s="22">
        <v>118</v>
      </c>
      <c r="M27" s="22">
        <v>83</v>
      </c>
      <c r="N27" s="22">
        <v>123</v>
      </c>
      <c r="O27" s="22">
        <v>76</v>
      </c>
      <c r="P27" s="22">
        <v>183</v>
      </c>
    </row>
    <row r="28" spans="1:16" s="4" customFormat="1" ht="30.75" customHeight="1">
      <c r="A28" s="22">
        <v>21</v>
      </c>
      <c r="B28" s="23" t="s">
        <v>50</v>
      </c>
      <c r="C28" s="22">
        <v>5340201</v>
      </c>
      <c r="D28" s="22">
        <v>6340201</v>
      </c>
      <c r="E28" s="23" t="s">
        <v>51</v>
      </c>
      <c r="F28" s="22">
        <v>65</v>
      </c>
      <c r="G28" s="22">
        <v>160</v>
      </c>
      <c r="H28" s="22">
        <f t="shared" ref="H28:H35" si="3">F28+G28</f>
        <v>225</v>
      </c>
      <c r="I28" s="22">
        <v>42</v>
      </c>
      <c r="J28" s="22">
        <v>0</v>
      </c>
      <c r="K28" s="22">
        <v>65</v>
      </c>
      <c r="L28" s="22">
        <v>26</v>
      </c>
      <c r="M28" s="22">
        <v>30</v>
      </c>
      <c r="N28" s="22">
        <v>21</v>
      </c>
      <c r="O28" s="22">
        <v>32</v>
      </c>
      <c r="P28" s="22">
        <v>15</v>
      </c>
    </row>
    <row r="29" spans="1:16" s="4" customFormat="1" ht="30.75" customHeight="1">
      <c r="A29" s="22">
        <v>22</v>
      </c>
      <c r="B29" s="23" t="s">
        <v>53</v>
      </c>
      <c r="C29" s="22">
        <v>5520105</v>
      </c>
      <c r="D29" s="22">
        <v>6520105</v>
      </c>
      <c r="E29" s="23" t="s">
        <v>54</v>
      </c>
      <c r="F29" s="22">
        <v>30</v>
      </c>
      <c r="G29" s="22">
        <v>60</v>
      </c>
      <c r="H29" s="22">
        <f t="shared" si="3"/>
        <v>90</v>
      </c>
      <c r="I29" s="22">
        <v>0</v>
      </c>
      <c r="J29" s="22">
        <v>0</v>
      </c>
      <c r="K29" s="22"/>
      <c r="L29" s="22">
        <v>20</v>
      </c>
      <c r="M29" s="22"/>
      <c r="N29" s="22"/>
      <c r="O29" s="22"/>
      <c r="P29" s="22">
        <v>0</v>
      </c>
    </row>
    <row r="30" spans="1:16" s="4" customFormat="1" ht="30.75" customHeight="1">
      <c r="A30" s="22">
        <v>23</v>
      </c>
      <c r="B30" s="23" t="s">
        <v>55</v>
      </c>
      <c r="C30" s="22">
        <v>5520114</v>
      </c>
      <c r="D30" s="22">
        <v>6520114</v>
      </c>
      <c r="E30" s="23" t="s">
        <v>54</v>
      </c>
      <c r="F30" s="22">
        <v>75</v>
      </c>
      <c r="G30" s="22">
        <v>110</v>
      </c>
      <c r="H30" s="22">
        <f t="shared" si="3"/>
        <v>185</v>
      </c>
      <c r="I30" s="22">
        <v>57</v>
      </c>
      <c r="J30" s="22">
        <v>28</v>
      </c>
      <c r="K30" s="22">
        <v>50</v>
      </c>
      <c r="L30" s="22">
        <v>84</v>
      </c>
      <c r="M30" s="22"/>
      <c r="N30" s="22"/>
      <c r="O30" s="22"/>
      <c r="P30" s="22">
        <v>22</v>
      </c>
    </row>
    <row r="31" spans="1:16" s="4" customFormat="1" ht="30.75" customHeight="1">
      <c r="A31" s="22">
        <v>24</v>
      </c>
      <c r="B31" s="23" t="s">
        <v>56</v>
      </c>
      <c r="C31" s="22">
        <v>5520121</v>
      </c>
      <c r="D31" s="22">
        <v>6520121</v>
      </c>
      <c r="E31" s="23" t="s">
        <v>54</v>
      </c>
      <c r="F31" s="22">
        <v>65</v>
      </c>
      <c r="G31" s="22">
        <v>110</v>
      </c>
      <c r="H31" s="22">
        <f t="shared" si="3"/>
        <v>175</v>
      </c>
      <c r="I31" s="22">
        <v>0</v>
      </c>
      <c r="J31" s="22">
        <v>0</v>
      </c>
      <c r="K31" s="22">
        <v>25</v>
      </c>
      <c r="L31" s="22">
        <v>53</v>
      </c>
      <c r="M31" s="22"/>
      <c r="N31" s="22"/>
      <c r="O31" s="22">
        <v>0</v>
      </c>
      <c r="P31" s="22">
        <v>0</v>
      </c>
    </row>
    <row r="32" spans="1:16" s="4" customFormat="1" ht="30.75" customHeight="1">
      <c r="A32" s="22">
        <v>25</v>
      </c>
      <c r="B32" s="23" t="s">
        <v>57</v>
      </c>
      <c r="C32" s="22">
        <v>5520131</v>
      </c>
      <c r="D32" s="22">
        <v>6520131</v>
      </c>
      <c r="E32" s="23" t="s">
        <v>54</v>
      </c>
      <c r="F32" s="22">
        <v>35</v>
      </c>
      <c r="G32" s="22">
        <v>35</v>
      </c>
      <c r="H32" s="22">
        <f t="shared" si="3"/>
        <v>70</v>
      </c>
      <c r="I32" s="22">
        <v>0</v>
      </c>
      <c r="J32" s="22">
        <v>0</v>
      </c>
      <c r="K32" s="22"/>
      <c r="L32" s="22"/>
      <c r="M32" s="22"/>
      <c r="N32" s="22"/>
      <c r="O32" s="22"/>
      <c r="P32" s="22">
        <v>0</v>
      </c>
    </row>
    <row r="33" spans="1:16" s="3" customFormat="1" ht="30.75" customHeight="1">
      <c r="A33" s="22">
        <v>26</v>
      </c>
      <c r="B33" s="23" t="s">
        <v>58</v>
      </c>
      <c r="C33" s="22">
        <v>5520145</v>
      </c>
      <c r="D33" s="22">
        <v>6520145</v>
      </c>
      <c r="E33" s="23" t="s">
        <v>54</v>
      </c>
      <c r="F33" s="22">
        <v>50</v>
      </c>
      <c r="G33" s="22">
        <v>50</v>
      </c>
      <c r="H33" s="22">
        <f t="shared" si="3"/>
        <v>100</v>
      </c>
      <c r="I33" s="22">
        <v>0</v>
      </c>
      <c r="J33" s="22">
        <v>0</v>
      </c>
      <c r="K33" s="22"/>
      <c r="L33" s="22"/>
      <c r="M33" s="22"/>
      <c r="N33" s="22"/>
      <c r="O33" s="22"/>
      <c r="P33" s="22"/>
    </row>
    <row r="34" spans="1:16" s="4" customFormat="1" ht="30.75" customHeight="1">
      <c r="A34" s="22">
        <v>27</v>
      </c>
      <c r="B34" s="23" t="s">
        <v>59</v>
      </c>
      <c r="C34" s="72">
        <v>5520155</v>
      </c>
      <c r="D34" s="72">
        <v>6520155</v>
      </c>
      <c r="E34" s="23" t="s">
        <v>54</v>
      </c>
      <c r="F34" s="22">
        <v>65</v>
      </c>
      <c r="G34" s="22">
        <v>120</v>
      </c>
      <c r="H34" s="22">
        <f t="shared" si="3"/>
        <v>185</v>
      </c>
      <c r="I34" s="22">
        <v>0</v>
      </c>
      <c r="J34" s="22">
        <v>35</v>
      </c>
      <c r="K34" s="22"/>
      <c r="L34" s="22">
        <v>25</v>
      </c>
      <c r="M34" s="22"/>
      <c r="N34" s="22"/>
      <c r="O34" s="22"/>
      <c r="P34" s="22">
        <v>0</v>
      </c>
    </row>
    <row r="35" spans="1:16" s="4" customFormat="1" ht="30.75" customHeight="1">
      <c r="A35" s="22">
        <v>28</v>
      </c>
      <c r="B35" s="23" t="s">
        <v>60</v>
      </c>
      <c r="C35" s="22">
        <v>5520117</v>
      </c>
      <c r="D35" s="22"/>
      <c r="E35" s="23" t="s">
        <v>54</v>
      </c>
      <c r="F35" s="22">
        <v>100</v>
      </c>
      <c r="G35" s="22"/>
      <c r="H35" s="22">
        <f t="shared" si="3"/>
        <v>100</v>
      </c>
      <c r="I35" s="22">
        <v>93</v>
      </c>
      <c r="J35" s="22">
        <v>0</v>
      </c>
      <c r="K35" s="22">
        <v>97</v>
      </c>
      <c r="L35" s="22"/>
      <c r="M35" s="22">
        <v>40</v>
      </c>
      <c r="N35" s="22"/>
      <c r="O35" s="22">
        <v>29</v>
      </c>
      <c r="P35" s="22"/>
    </row>
    <row r="36" spans="1:16" s="4" customFormat="1" ht="30.75" customHeight="1">
      <c r="A36" s="22">
        <v>29</v>
      </c>
      <c r="B36" s="23" t="s">
        <v>62</v>
      </c>
      <c r="C36" s="72">
        <v>5520205</v>
      </c>
      <c r="D36" s="72">
        <v>6520205</v>
      </c>
      <c r="E36" s="23" t="s">
        <v>63</v>
      </c>
      <c r="F36" s="22">
        <v>65</v>
      </c>
      <c r="G36" s="22">
        <v>125</v>
      </c>
      <c r="H36" s="22">
        <f t="shared" ref="H36:H56" si="4">F36+G36</f>
        <v>190</v>
      </c>
      <c r="I36" s="22">
        <v>63</v>
      </c>
      <c r="J36" s="22">
        <v>92</v>
      </c>
      <c r="K36" s="22">
        <v>66</v>
      </c>
      <c r="L36" s="22">
        <v>81</v>
      </c>
      <c r="M36" s="22">
        <v>69</v>
      </c>
      <c r="N36" s="22">
        <v>61</v>
      </c>
      <c r="O36" s="22">
        <v>45</v>
      </c>
      <c r="P36" s="22">
        <v>142</v>
      </c>
    </row>
    <row r="37" spans="1:16" s="4" customFormat="1" ht="30.75" customHeight="1">
      <c r="A37" s="22">
        <v>30</v>
      </c>
      <c r="B37" s="23" t="s">
        <v>64</v>
      </c>
      <c r="C37" s="22">
        <v>5520225</v>
      </c>
      <c r="D37" s="22">
        <v>6520225</v>
      </c>
      <c r="E37" s="23" t="s">
        <v>63</v>
      </c>
      <c r="F37" s="22">
        <v>115</v>
      </c>
      <c r="G37" s="22">
        <v>165</v>
      </c>
      <c r="H37" s="22">
        <f t="shared" si="4"/>
        <v>280</v>
      </c>
      <c r="I37" s="22">
        <v>0</v>
      </c>
      <c r="J37" s="22">
        <v>0</v>
      </c>
      <c r="K37" s="22"/>
      <c r="L37" s="22"/>
      <c r="M37" s="22"/>
      <c r="N37" s="22"/>
      <c r="O37" s="22"/>
      <c r="P37" s="22">
        <v>0</v>
      </c>
    </row>
    <row r="38" spans="1:16" s="4" customFormat="1" ht="30.75" customHeight="1">
      <c r="A38" s="22">
        <v>31</v>
      </c>
      <c r="B38" s="23" t="s">
        <v>65</v>
      </c>
      <c r="C38" s="22">
        <v>5520227</v>
      </c>
      <c r="D38" s="22">
        <v>6520227</v>
      </c>
      <c r="E38" s="23" t="s">
        <v>63</v>
      </c>
      <c r="F38" s="22">
        <v>135</v>
      </c>
      <c r="G38" s="22">
        <v>230</v>
      </c>
      <c r="H38" s="22">
        <f t="shared" si="4"/>
        <v>365</v>
      </c>
      <c r="I38" s="22">
        <v>120</v>
      </c>
      <c r="J38" s="22">
        <v>148</v>
      </c>
      <c r="K38" s="22">
        <v>137</v>
      </c>
      <c r="L38" s="22">
        <v>207</v>
      </c>
      <c r="M38" s="22">
        <v>97</v>
      </c>
      <c r="N38" s="22">
        <v>133</v>
      </c>
      <c r="O38" s="22">
        <v>60</v>
      </c>
      <c r="P38" s="22">
        <v>190</v>
      </c>
    </row>
    <row r="39" spans="1:16" s="4" customFormat="1" ht="30.75" customHeight="1">
      <c r="A39" s="22">
        <v>32</v>
      </c>
      <c r="B39" s="23" t="s">
        <v>66</v>
      </c>
      <c r="C39" s="72">
        <v>5520255</v>
      </c>
      <c r="D39" s="72">
        <v>6520255</v>
      </c>
      <c r="E39" s="23" t="s">
        <v>63</v>
      </c>
      <c r="F39" s="22">
        <v>95</v>
      </c>
      <c r="G39" s="22">
        <v>115</v>
      </c>
      <c r="H39" s="22">
        <f t="shared" si="4"/>
        <v>210</v>
      </c>
      <c r="I39" s="22">
        <v>77</v>
      </c>
      <c r="J39" s="22">
        <v>113</v>
      </c>
      <c r="K39" s="22">
        <v>92</v>
      </c>
      <c r="L39" s="22">
        <v>74</v>
      </c>
      <c r="M39" s="22">
        <v>72</v>
      </c>
      <c r="N39" s="22">
        <v>50</v>
      </c>
      <c r="O39" s="22">
        <v>85</v>
      </c>
      <c r="P39" s="22">
        <v>90</v>
      </c>
    </row>
    <row r="40" spans="1:16" s="4" customFormat="1" ht="30.75" customHeight="1">
      <c r="A40" s="22">
        <v>33</v>
      </c>
      <c r="B40" s="23" t="s">
        <v>67</v>
      </c>
      <c r="C40" s="22">
        <v>5520263</v>
      </c>
      <c r="D40" s="22">
        <v>6520263</v>
      </c>
      <c r="E40" s="23" t="s">
        <v>63</v>
      </c>
      <c r="F40" s="22">
        <v>85</v>
      </c>
      <c r="G40" s="22">
        <v>170</v>
      </c>
      <c r="H40" s="22">
        <f t="shared" si="4"/>
        <v>255</v>
      </c>
      <c r="I40" s="22">
        <v>45</v>
      </c>
      <c r="J40" s="22">
        <v>51</v>
      </c>
      <c r="K40" s="22">
        <v>79</v>
      </c>
      <c r="L40" s="22">
        <v>120</v>
      </c>
      <c r="M40" s="22">
        <v>55</v>
      </c>
      <c r="N40" s="22">
        <v>82</v>
      </c>
      <c r="O40" s="22">
        <v>47</v>
      </c>
      <c r="P40" s="22">
        <v>100</v>
      </c>
    </row>
    <row r="41" spans="1:16" s="3" customFormat="1" ht="30.75" customHeight="1">
      <c r="A41" s="22">
        <v>34</v>
      </c>
      <c r="B41" s="23" t="s">
        <v>69</v>
      </c>
      <c r="C41" s="22">
        <v>5480205</v>
      </c>
      <c r="D41" s="22">
        <v>6480205</v>
      </c>
      <c r="E41" s="23" t="s">
        <v>70</v>
      </c>
      <c r="F41" s="22">
        <v>65</v>
      </c>
      <c r="G41" s="22">
        <v>75</v>
      </c>
      <c r="H41" s="22">
        <f t="shared" si="4"/>
        <v>140</v>
      </c>
      <c r="I41" s="93">
        <v>167</v>
      </c>
      <c r="J41" s="93">
        <v>0</v>
      </c>
      <c r="K41" s="93">
        <v>99</v>
      </c>
      <c r="L41" s="93">
        <v>48</v>
      </c>
      <c r="M41" s="93">
        <v>49</v>
      </c>
      <c r="N41" s="93"/>
      <c r="O41" s="93">
        <v>41</v>
      </c>
      <c r="P41" s="93">
        <v>67</v>
      </c>
    </row>
    <row r="42" spans="1:16" s="4" customFormat="1" ht="30.75" customHeight="1">
      <c r="A42" s="22">
        <v>35</v>
      </c>
      <c r="B42" s="23" t="s">
        <v>71</v>
      </c>
      <c r="C42" s="72">
        <v>5480207</v>
      </c>
      <c r="D42" s="72">
        <v>6480207</v>
      </c>
      <c r="E42" s="23" t="s">
        <v>70</v>
      </c>
      <c r="F42" s="22">
        <v>85</v>
      </c>
      <c r="G42" s="22">
        <v>150</v>
      </c>
      <c r="H42" s="22">
        <f t="shared" si="4"/>
        <v>235</v>
      </c>
      <c r="I42" s="93">
        <v>124</v>
      </c>
      <c r="J42" s="93">
        <v>65</v>
      </c>
      <c r="K42" s="22">
        <v>98</v>
      </c>
      <c r="L42" s="22">
        <v>140</v>
      </c>
      <c r="M42" s="22">
        <v>181</v>
      </c>
      <c r="N42" s="22">
        <v>127</v>
      </c>
      <c r="O42" s="22">
        <v>149</v>
      </c>
      <c r="P42" s="22">
        <v>178</v>
      </c>
    </row>
    <row r="43" spans="1:16" s="4" customFormat="1" ht="30.75" customHeight="1">
      <c r="A43" s="22">
        <v>36</v>
      </c>
      <c r="B43" s="23" t="s">
        <v>72</v>
      </c>
      <c r="C43" s="22">
        <v>5480209</v>
      </c>
      <c r="D43" s="22">
        <v>6480209</v>
      </c>
      <c r="E43" s="23" t="s">
        <v>70</v>
      </c>
      <c r="F43" s="22">
        <v>65</v>
      </c>
      <c r="G43" s="22">
        <v>150</v>
      </c>
      <c r="H43" s="22">
        <f t="shared" si="4"/>
        <v>215</v>
      </c>
      <c r="I43" s="93">
        <v>114</v>
      </c>
      <c r="J43" s="93">
        <v>135</v>
      </c>
      <c r="K43" s="22">
        <v>87</v>
      </c>
      <c r="L43" s="22">
        <v>102</v>
      </c>
      <c r="M43" s="22">
        <v>68</v>
      </c>
      <c r="N43" s="22">
        <v>36</v>
      </c>
      <c r="O43" s="22">
        <v>60</v>
      </c>
      <c r="P43" s="22">
        <v>104</v>
      </c>
    </row>
    <row r="44" spans="1:16" s="4" customFormat="1" ht="30.75" customHeight="1">
      <c r="A44" s="22">
        <v>37</v>
      </c>
      <c r="B44" s="23" t="s">
        <v>73</v>
      </c>
      <c r="C44" s="22">
        <v>5480214</v>
      </c>
      <c r="D44" s="22">
        <v>6480214</v>
      </c>
      <c r="E44" s="23" t="s">
        <v>70</v>
      </c>
      <c r="F44" s="22">
        <v>65</v>
      </c>
      <c r="G44" s="22">
        <v>85</v>
      </c>
      <c r="H44" s="22">
        <f t="shared" si="4"/>
        <v>150</v>
      </c>
      <c r="I44" s="93">
        <v>61</v>
      </c>
      <c r="J44" s="93">
        <v>35</v>
      </c>
      <c r="K44" s="22">
        <v>62</v>
      </c>
      <c r="L44" s="22">
        <v>63</v>
      </c>
      <c r="M44" s="22">
        <v>40</v>
      </c>
      <c r="N44" s="22">
        <v>43</v>
      </c>
      <c r="O44" s="22">
        <v>38</v>
      </c>
      <c r="P44" s="22">
        <v>74</v>
      </c>
    </row>
    <row r="45" spans="1:16" s="3" customFormat="1" ht="30.75" customHeight="1">
      <c r="A45" s="22">
        <v>38</v>
      </c>
      <c r="B45" s="23" t="s">
        <v>74</v>
      </c>
      <c r="C45" s="22">
        <v>5480216</v>
      </c>
      <c r="D45" s="22">
        <v>6480216</v>
      </c>
      <c r="E45" s="23" t="s">
        <v>70</v>
      </c>
      <c r="F45" s="22">
        <v>65</v>
      </c>
      <c r="G45" s="22">
        <v>85</v>
      </c>
      <c r="H45" s="22">
        <f t="shared" si="4"/>
        <v>150</v>
      </c>
      <c r="I45" s="93">
        <v>71</v>
      </c>
      <c r="J45" s="93">
        <v>19</v>
      </c>
      <c r="K45" s="93">
        <v>37</v>
      </c>
      <c r="L45" s="93"/>
      <c r="M45" s="93">
        <v>38</v>
      </c>
      <c r="N45" s="93"/>
      <c r="O45" s="93">
        <v>27</v>
      </c>
      <c r="P45" s="93">
        <v>24</v>
      </c>
    </row>
    <row r="46" spans="1:16" s="4" customFormat="1" ht="30.75" customHeight="1">
      <c r="A46" s="22">
        <v>39</v>
      </c>
      <c r="B46" s="23" t="s">
        <v>76</v>
      </c>
      <c r="C46" s="22">
        <v>5480104</v>
      </c>
      <c r="D46" s="22">
        <v>6480104</v>
      </c>
      <c r="E46" s="23" t="s">
        <v>77</v>
      </c>
      <c r="F46" s="22">
        <v>50</v>
      </c>
      <c r="G46" s="22">
        <v>50</v>
      </c>
      <c r="H46" s="22">
        <f t="shared" si="4"/>
        <v>100</v>
      </c>
      <c r="I46" s="93">
        <v>0</v>
      </c>
      <c r="J46" s="93">
        <v>0</v>
      </c>
      <c r="K46" s="22"/>
      <c r="L46" s="22"/>
      <c r="M46" s="22"/>
      <c r="N46" s="22"/>
      <c r="O46" s="22"/>
      <c r="P46" s="22">
        <v>0</v>
      </c>
    </row>
    <row r="47" spans="1:16" s="4" customFormat="1" ht="30.75" customHeight="1">
      <c r="A47" s="22">
        <v>40</v>
      </c>
      <c r="B47" s="23" t="s">
        <v>78</v>
      </c>
      <c r="C47" s="72"/>
      <c r="D47" s="72">
        <v>6480105</v>
      </c>
      <c r="E47" s="23" t="s">
        <v>77</v>
      </c>
      <c r="F47" s="22"/>
      <c r="G47" s="22">
        <v>110</v>
      </c>
      <c r="H47" s="22">
        <f t="shared" si="4"/>
        <v>110</v>
      </c>
      <c r="I47" s="93">
        <v>0</v>
      </c>
      <c r="J47" s="93">
        <v>43</v>
      </c>
      <c r="K47" s="22"/>
      <c r="L47" s="22">
        <v>76</v>
      </c>
      <c r="M47" s="22"/>
      <c r="N47" s="22">
        <v>66</v>
      </c>
      <c r="O47" s="22"/>
      <c r="P47" s="22">
        <v>117</v>
      </c>
    </row>
    <row r="48" spans="1:16" s="3" customFormat="1" ht="30.75" customHeight="1">
      <c r="A48" s="22">
        <v>41</v>
      </c>
      <c r="B48" s="23" t="s">
        <v>79</v>
      </c>
      <c r="C48" s="72">
        <v>5480105</v>
      </c>
      <c r="D48" s="72"/>
      <c r="E48" s="23" t="s">
        <v>77</v>
      </c>
      <c r="F48" s="22">
        <v>85</v>
      </c>
      <c r="G48" s="22"/>
      <c r="H48" s="22">
        <f t="shared" si="4"/>
        <v>85</v>
      </c>
      <c r="I48" s="93">
        <v>94</v>
      </c>
      <c r="J48" s="93">
        <v>0</v>
      </c>
      <c r="K48" s="93">
        <v>77</v>
      </c>
      <c r="L48" s="93"/>
      <c r="M48" s="93">
        <v>54</v>
      </c>
      <c r="N48" s="93"/>
      <c r="O48" s="93">
        <v>71</v>
      </c>
      <c r="P48" s="93"/>
    </row>
    <row r="49" spans="1:16" s="5" customFormat="1" ht="30.75" customHeight="1">
      <c r="A49" s="22">
        <v>42</v>
      </c>
      <c r="B49" s="23" t="s">
        <v>80</v>
      </c>
      <c r="C49" s="22">
        <v>5480108</v>
      </c>
      <c r="D49" s="22">
        <v>6480108</v>
      </c>
      <c r="E49" s="23" t="s">
        <v>77</v>
      </c>
      <c r="F49" s="22">
        <v>50</v>
      </c>
      <c r="G49" s="22">
        <v>50</v>
      </c>
      <c r="H49" s="22">
        <f t="shared" si="4"/>
        <v>100</v>
      </c>
      <c r="I49" s="93">
        <v>0</v>
      </c>
      <c r="J49" s="93">
        <v>0</v>
      </c>
      <c r="K49" s="22">
        <v>67</v>
      </c>
      <c r="L49" s="22">
        <v>30</v>
      </c>
      <c r="M49" s="22">
        <v>63</v>
      </c>
      <c r="N49" s="22"/>
      <c r="O49" s="22">
        <v>108</v>
      </c>
      <c r="P49" s="22">
        <v>0</v>
      </c>
    </row>
    <row r="50" spans="1:16" s="4" customFormat="1" ht="30.75" customHeight="1">
      <c r="A50" s="22">
        <v>43</v>
      </c>
      <c r="B50" s="23" t="s">
        <v>82</v>
      </c>
      <c r="C50" s="22">
        <v>5210402</v>
      </c>
      <c r="D50" s="22">
        <v>6210402</v>
      </c>
      <c r="E50" s="23" t="s">
        <v>83</v>
      </c>
      <c r="F50" s="22">
        <v>90</v>
      </c>
      <c r="G50" s="22">
        <v>130</v>
      </c>
      <c r="H50" s="22">
        <f t="shared" si="4"/>
        <v>220</v>
      </c>
      <c r="I50" s="93">
        <v>132</v>
      </c>
      <c r="J50" s="93">
        <v>105</v>
      </c>
      <c r="K50" s="22">
        <v>147</v>
      </c>
      <c r="L50" s="22">
        <v>128</v>
      </c>
      <c r="M50" s="22">
        <v>148</v>
      </c>
      <c r="N50" s="22">
        <v>116</v>
      </c>
      <c r="O50" s="22">
        <v>140</v>
      </c>
      <c r="P50" s="22">
        <v>208</v>
      </c>
    </row>
    <row r="51" spans="1:16" s="4" customFormat="1" ht="30.75" customHeight="1">
      <c r="A51" s="22">
        <v>44</v>
      </c>
      <c r="B51" s="23" t="s">
        <v>85</v>
      </c>
      <c r="C51" s="22">
        <v>5220206</v>
      </c>
      <c r="D51" s="22">
        <v>6220206</v>
      </c>
      <c r="E51" s="23" t="s">
        <v>86</v>
      </c>
      <c r="F51" s="22">
        <v>150</v>
      </c>
      <c r="G51" s="22">
        <v>320</v>
      </c>
      <c r="H51" s="22">
        <f t="shared" si="4"/>
        <v>470</v>
      </c>
      <c r="I51" s="93">
        <v>175</v>
      </c>
      <c r="J51" s="93">
        <v>69</v>
      </c>
      <c r="K51" s="22">
        <v>149</v>
      </c>
      <c r="L51" s="22">
        <v>125</v>
      </c>
      <c r="M51" s="22">
        <v>91</v>
      </c>
      <c r="N51" s="22">
        <v>75</v>
      </c>
      <c r="O51" s="22">
        <v>117</v>
      </c>
      <c r="P51" s="22">
        <v>230</v>
      </c>
    </row>
    <row r="52" spans="1:16" s="4" customFormat="1" ht="30.75" customHeight="1">
      <c r="A52" s="22">
        <v>45</v>
      </c>
      <c r="B52" s="23" t="s">
        <v>214</v>
      </c>
      <c r="C52" s="22">
        <v>5220211</v>
      </c>
      <c r="D52" s="22">
        <v>6220211</v>
      </c>
      <c r="E52" s="23" t="s">
        <v>86</v>
      </c>
      <c r="F52" s="22">
        <v>50</v>
      </c>
      <c r="G52" s="22">
        <v>50</v>
      </c>
      <c r="H52" s="22">
        <f t="shared" si="4"/>
        <v>100</v>
      </c>
      <c r="I52" s="93">
        <v>0</v>
      </c>
      <c r="J52" s="93">
        <v>0</v>
      </c>
      <c r="K52" s="22"/>
      <c r="L52" s="22"/>
      <c r="M52" s="22">
        <v>19</v>
      </c>
      <c r="N52" s="22"/>
      <c r="O52" s="22">
        <v>26</v>
      </c>
      <c r="P52" s="22">
        <v>0</v>
      </c>
    </row>
    <row r="53" spans="1:16" s="4" customFormat="1" ht="30.75" customHeight="1">
      <c r="A53" s="22">
        <v>46</v>
      </c>
      <c r="B53" s="23" t="s">
        <v>88</v>
      </c>
      <c r="C53" s="22">
        <v>5220212</v>
      </c>
      <c r="D53" s="22">
        <v>6220212</v>
      </c>
      <c r="E53" s="23" t="s">
        <v>86</v>
      </c>
      <c r="F53" s="22">
        <v>35</v>
      </c>
      <c r="G53" s="22">
        <v>35</v>
      </c>
      <c r="H53" s="22">
        <f t="shared" si="4"/>
        <v>70</v>
      </c>
      <c r="I53" s="93">
        <v>0</v>
      </c>
      <c r="J53" s="93">
        <v>0</v>
      </c>
      <c r="K53" s="22"/>
      <c r="L53" s="22"/>
      <c r="M53" s="22">
        <v>8</v>
      </c>
      <c r="N53" s="22"/>
      <c r="O53" s="22">
        <v>23</v>
      </c>
      <c r="P53" s="22">
        <v>24</v>
      </c>
    </row>
    <row r="54" spans="1:16" s="4" customFormat="1" ht="30.75" customHeight="1">
      <c r="A54" s="22">
        <v>47</v>
      </c>
      <c r="B54" s="23" t="s">
        <v>90</v>
      </c>
      <c r="C54" s="22">
        <v>5540204</v>
      </c>
      <c r="D54" s="22">
        <v>6540204</v>
      </c>
      <c r="E54" s="23" t="s">
        <v>91</v>
      </c>
      <c r="F54" s="22">
        <v>100</v>
      </c>
      <c r="G54" s="22">
        <v>150</v>
      </c>
      <c r="H54" s="22">
        <f t="shared" si="4"/>
        <v>250</v>
      </c>
      <c r="I54" s="93">
        <v>58</v>
      </c>
      <c r="J54" s="93">
        <v>59</v>
      </c>
      <c r="K54" s="22">
        <v>50</v>
      </c>
      <c r="L54" s="22">
        <v>70</v>
      </c>
      <c r="M54" s="22">
        <v>33</v>
      </c>
      <c r="N54" s="22">
        <v>16</v>
      </c>
      <c r="O54" s="22">
        <v>24</v>
      </c>
      <c r="P54" s="22">
        <v>57</v>
      </c>
    </row>
    <row r="55" spans="1:16" s="4" customFormat="1" ht="30.75" customHeight="1">
      <c r="A55" s="22">
        <v>48</v>
      </c>
      <c r="B55" s="23" t="s">
        <v>92</v>
      </c>
      <c r="C55" s="22">
        <v>5540205</v>
      </c>
      <c r="D55" s="22">
        <v>6540205</v>
      </c>
      <c r="E55" s="23" t="s">
        <v>91</v>
      </c>
      <c r="F55" s="22">
        <v>65</v>
      </c>
      <c r="G55" s="22">
        <v>150</v>
      </c>
      <c r="H55" s="22">
        <f t="shared" si="4"/>
        <v>215</v>
      </c>
      <c r="I55" s="93">
        <v>0</v>
      </c>
      <c r="J55" s="93">
        <v>0</v>
      </c>
      <c r="K55" s="22"/>
      <c r="L55" s="22"/>
      <c r="M55" s="22"/>
      <c r="N55" s="22"/>
      <c r="O55" s="22">
        <v>0</v>
      </c>
      <c r="P55" s="22"/>
    </row>
    <row r="56" spans="1:16" s="4" customFormat="1" ht="30.75" customHeight="1">
      <c r="A56" s="22">
        <v>49</v>
      </c>
      <c r="B56" s="23" t="s">
        <v>93</v>
      </c>
      <c r="C56" s="22">
        <v>5540207</v>
      </c>
      <c r="D56" s="22">
        <v>6540207</v>
      </c>
      <c r="E56" s="23" t="s">
        <v>91</v>
      </c>
      <c r="F56" s="22">
        <v>45</v>
      </c>
      <c r="G56" s="22">
        <v>80</v>
      </c>
      <c r="H56" s="22">
        <f t="shared" si="4"/>
        <v>125</v>
      </c>
      <c r="I56" s="93">
        <v>0</v>
      </c>
      <c r="J56" s="93">
        <v>0</v>
      </c>
      <c r="K56" s="22"/>
      <c r="L56" s="22"/>
      <c r="M56" s="22"/>
      <c r="N56" s="22"/>
      <c r="O56" s="22"/>
      <c r="P56" s="22"/>
    </row>
    <row r="57" spans="1:16" s="6" customFormat="1" ht="30.75" customHeight="1">
      <c r="A57" s="342" t="s">
        <v>95</v>
      </c>
      <c r="B57" s="343"/>
      <c r="C57" s="82"/>
      <c r="D57" s="82"/>
      <c r="E57" s="83"/>
      <c r="F57" s="84">
        <f>SUM(F8:F56)</f>
        <v>3235</v>
      </c>
      <c r="G57" s="84">
        <f t="shared" ref="G57:P57" si="5">SUM(G8:G56)</f>
        <v>5440</v>
      </c>
      <c r="H57" s="84">
        <f t="shared" si="5"/>
        <v>8675</v>
      </c>
      <c r="I57" s="84">
        <f t="shared" si="5"/>
        <v>2312</v>
      </c>
      <c r="J57" s="84">
        <f t="shared" si="5"/>
        <v>3065</v>
      </c>
      <c r="K57" s="84">
        <f t="shared" si="5"/>
        <v>2579</v>
      </c>
      <c r="L57" s="84">
        <f t="shared" si="5"/>
        <v>4135</v>
      </c>
      <c r="M57" s="84">
        <f t="shared" si="5"/>
        <v>2042</v>
      </c>
      <c r="N57" s="84">
        <f t="shared" si="5"/>
        <v>2576</v>
      </c>
      <c r="O57" s="84">
        <f t="shared" si="5"/>
        <v>2119</v>
      </c>
      <c r="P57" s="84">
        <f t="shared" si="5"/>
        <v>3730</v>
      </c>
    </row>
    <row r="58" spans="1:16" s="266" customFormat="1" ht="39.950000000000003" customHeight="1">
      <c r="B58" s="85"/>
      <c r="E58" s="86"/>
      <c r="F58" s="181" t="s">
        <v>225</v>
      </c>
      <c r="G58" s="181" t="s">
        <v>226</v>
      </c>
      <c r="H58" s="181" t="s">
        <v>116</v>
      </c>
      <c r="I58" s="430">
        <f>I57+J57</f>
        <v>5377</v>
      </c>
      <c r="J58" s="430"/>
      <c r="K58" s="431">
        <f>K57+L57</f>
        <v>6714</v>
      </c>
      <c r="L58" s="430"/>
      <c r="M58" s="431">
        <f>M57+N57</f>
        <v>4618</v>
      </c>
      <c r="N58" s="430"/>
      <c r="O58" s="431">
        <f>O57+P57</f>
        <v>5849</v>
      </c>
      <c r="P58" s="430"/>
    </row>
    <row r="59" spans="1:16" s="262" customFormat="1" ht="28.5" customHeight="1">
      <c r="B59" s="88"/>
      <c r="F59" s="89"/>
      <c r="G59" s="89"/>
      <c r="H59" s="89"/>
    </row>
    <row r="60" spans="1:16" s="205" customFormat="1" ht="19.5" customHeight="1">
      <c r="A60" s="388" t="s">
        <v>215</v>
      </c>
      <c r="B60" s="388"/>
      <c r="C60" s="388"/>
      <c r="D60" s="388"/>
      <c r="E60" s="388"/>
      <c r="F60" s="388"/>
      <c r="G60" s="388"/>
      <c r="H60" s="388"/>
    </row>
    <row r="61" spans="1:16" s="205" customFormat="1" ht="19.5" customHeight="1">
      <c r="A61" s="388" t="s">
        <v>216</v>
      </c>
      <c r="B61" s="388"/>
      <c r="C61" s="388"/>
      <c r="D61" s="388"/>
      <c r="E61" s="388"/>
      <c r="F61" s="388"/>
      <c r="G61" s="388"/>
      <c r="H61" s="388"/>
    </row>
    <row r="62" spans="1:16" s="204" customFormat="1" ht="19.5" customHeight="1">
      <c r="A62" s="388" t="s">
        <v>217</v>
      </c>
      <c r="B62" s="388"/>
      <c r="C62" s="388"/>
      <c r="D62" s="388"/>
      <c r="E62" s="388"/>
      <c r="F62" s="388"/>
      <c r="G62" s="388"/>
      <c r="H62" s="388"/>
    </row>
    <row r="63" spans="1:16" s="204" customFormat="1" ht="19.5" customHeight="1">
      <c r="A63" s="391" t="s">
        <v>222</v>
      </c>
      <c r="B63" s="388"/>
      <c r="C63" s="388"/>
      <c r="D63" s="388"/>
      <c r="E63" s="388"/>
      <c r="F63" s="388"/>
      <c r="G63" s="388"/>
      <c r="H63" s="388"/>
    </row>
    <row r="64" spans="1:16" s="204" customFormat="1" ht="19.5" customHeight="1">
      <c r="A64" s="388" t="s">
        <v>218</v>
      </c>
      <c r="B64" s="388"/>
      <c r="C64" s="388"/>
      <c r="D64" s="388"/>
      <c r="E64" s="388"/>
      <c r="F64" s="388"/>
      <c r="G64" s="388"/>
      <c r="H64" s="388"/>
    </row>
    <row r="65" spans="1:8" s="204" customFormat="1" ht="19.5" customHeight="1">
      <c r="A65" s="388" t="s">
        <v>219</v>
      </c>
      <c r="B65" s="388"/>
      <c r="C65" s="388"/>
      <c r="D65" s="388"/>
      <c r="E65" s="388"/>
      <c r="F65" s="388"/>
      <c r="G65" s="388"/>
      <c r="H65" s="388"/>
    </row>
    <row r="66" spans="1:8" s="204" customFormat="1" ht="19.5" customHeight="1">
      <c r="A66" s="388" t="s">
        <v>220</v>
      </c>
      <c r="B66" s="388"/>
      <c r="C66" s="388"/>
      <c r="D66" s="388"/>
      <c r="E66" s="388"/>
      <c r="F66" s="388"/>
      <c r="G66" s="388"/>
      <c r="H66" s="388"/>
    </row>
    <row r="67" spans="1:8" s="204" customFormat="1" ht="19.5" customHeight="1">
      <c r="A67" s="388" t="s">
        <v>221</v>
      </c>
      <c r="B67" s="388"/>
      <c r="C67" s="388"/>
      <c r="D67" s="388"/>
      <c r="E67" s="388"/>
      <c r="F67" s="388"/>
      <c r="G67" s="388"/>
      <c r="H67" s="388"/>
    </row>
    <row r="69" spans="1:8" ht="18.75">
      <c r="A69" s="173"/>
      <c r="B69" s="174"/>
      <c r="C69" s="1"/>
      <c r="D69" s="1"/>
      <c r="E69" s="364" t="s">
        <v>224</v>
      </c>
      <c r="F69" s="364"/>
      <c r="G69" s="364"/>
      <c r="H69" s="364"/>
    </row>
    <row r="70" spans="1:8" ht="18.75">
      <c r="A70" s="361" t="s">
        <v>182</v>
      </c>
      <c r="B70" s="361"/>
      <c r="C70" s="361"/>
      <c r="D70" s="361"/>
      <c r="E70" s="351" t="s">
        <v>183</v>
      </c>
      <c r="F70" s="351"/>
      <c r="G70" s="351"/>
      <c r="H70" s="351"/>
    </row>
    <row r="71" spans="1:8" ht="18.75">
      <c r="A71" s="266"/>
      <c r="B71" s="266"/>
      <c r="C71" s="266"/>
      <c r="D71" s="266"/>
      <c r="E71" s="264"/>
      <c r="F71" s="264"/>
      <c r="G71" s="264"/>
      <c r="H71" s="264"/>
    </row>
    <row r="72" spans="1:8" ht="18.75">
      <c r="A72" s="266"/>
      <c r="B72" s="266"/>
      <c r="C72" s="266"/>
      <c r="D72" s="266"/>
      <c r="E72" s="264"/>
      <c r="F72" s="264"/>
      <c r="G72" s="264"/>
      <c r="H72" s="264"/>
    </row>
    <row r="73" spans="1:8" ht="18.75">
      <c r="A73" s="173"/>
      <c r="B73" s="174"/>
      <c r="C73" s="1"/>
      <c r="D73" s="1"/>
      <c r="E73" s="175"/>
      <c r="F73" s="173"/>
      <c r="G73" s="173"/>
      <c r="H73" s="173"/>
    </row>
    <row r="74" spans="1:8" ht="18.75">
      <c r="A74" s="173"/>
      <c r="B74" s="174"/>
      <c r="C74" s="1"/>
      <c r="D74" s="1"/>
      <c r="E74" s="175"/>
      <c r="F74" s="173"/>
      <c r="G74" s="173"/>
      <c r="H74" s="173"/>
    </row>
    <row r="75" spans="1:8" ht="18.75">
      <c r="A75" s="173"/>
      <c r="B75" s="174"/>
      <c r="C75" s="1"/>
      <c r="D75" s="1"/>
      <c r="E75" s="175"/>
      <c r="F75" s="173"/>
      <c r="G75" s="173"/>
      <c r="H75" s="173"/>
    </row>
    <row r="76" spans="1:8" ht="18.75">
      <c r="A76" s="361" t="s">
        <v>185</v>
      </c>
      <c r="B76" s="361"/>
      <c r="C76" s="361"/>
      <c r="D76" s="361"/>
      <c r="E76" s="351" t="s">
        <v>186</v>
      </c>
      <c r="F76" s="351"/>
      <c r="G76" s="351"/>
      <c r="H76" s="351"/>
    </row>
  </sheetData>
  <mergeCells count="34">
    <mergeCell ref="A5:P5"/>
    <mergeCell ref="A1:C1"/>
    <mergeCell ref="K1:P1"/>
    <mergeCell ref="A2:C2"/>
    <mergeCell ref="K2:P2"/>
    <mergeCell ref="A3:C3"/>
    <mergeCell ref="M6:N6"/>
    <mergeCell ref="O6:P6"/>
    <mergeCell ref="A6:A7"/>
    <mergeCell ref="B6:B7"/>
    <mergeCell ref="C6:D6"/>
    <mergeCell ref="E6:E7"/>
    <mergeCell ref="F6:G6"/>
    <mergeCell ref="H6:H7"/>
    <mergeCell ref="A63:H63"/>
    <mergeCell ref="A57:B57"/>
    <mergeCell ref="I58:J58"/>
    <mergeCell ref="K58:L58"/>
    <mergeCell ref="I6:J6"/>
    <mergeCell ref="K6:L6"/>
    <mergeCell ref="M58:N58"/>
    <mergeCell ref="O58:P58"/>
    <mergeCell ref="A60:H60"/>
    <mergeCell ref="A61:H61"/>
    <mergeCell ref="A62:H62"/>
    <mergeCell ref="A76:D76"/>
    <mergeCell ref="E76:H76"/>
    <mergeCell ref="A64:H64"/>
    <mergeCell ref="A65:H65"/>
    <mergeCell ref="A66:H66"/>
    <mergeCell ref="A67:H67"/>
    <mergeCell ref="E69:H69"/>
    <mergeCell ref="A70:D70"/>
    <mergeCell ref="E70:H70"/>
  </mergeCells>
  <printOptions horizontalCentered="1"/>
  <pageMargins left="0.1" right="0.1" top="0.5" bottom="0.5" header="0.31496062992126" footer="0.31496062992126"/>
  <pageSetup paperSize="9" scale="7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1"/>
  <sheetViews>
    <sheetView topLeftCell="A79" zoomScaleNormal="100" workbookViewId="0">
      <selection activeCell="M87" sqref="M87"/>
    </sheetView>
  </sheetViews>
  <sheetFormatPr defaultColWidth="9" defaultRowHeight="15.75"/>
  <cols>
    <col min="1" max="1" width="3.25" style="261" customWidth="1"/>
    <col min="2" max="2" width="33.625" style="10" customWidth="1"/>
    <col min="3" max="3" width="7.625" style="10" customWidth="1"/>
    <col min="4" max="4" width="7.875" style="11" customWidth="1"/>
    <col min="5" max="5" width="8.625" style="13" customWidth="1"/>
    <col min="6" max="8" width="8.5" style="11" customWidth="1"/>
    <col min="9" max="16384" width="9" style="11"/>
  </cols>
  <sheetData>
    <row r="1" spans="1:8" s="1" customFormat="1" ht="18.75">
      <c r="A1" s="436" t="s">
        <v>255</v>
      </c>
      <c r="B1" s="436" t="s">
        <v>254</v>
      </c>
      <c r="C1" s="437" t="s">
        <v>261</v>
      </c>
      <c r="D1" s="435" t="s">
        <v>256</v>
      </c>
      <c r="E1" s="439" t="s">
        <v>257</v>
      </c>
      <c r="F1" s="434" t="s">
        <v>260</v>
      </c>
      <c r="G1" s="435"/>
      <c r="H1" s="435"/>
    </row>
    <row r="2" spans="1:8" s="2" customFormat="1" ht="18.75">
      <c r="A2" s="436"/>
      <c r="B2" s="436"/>
      <c r="C2" s="438"/>
      <c r="D2" s="435"/>
      <c r="E2" s="439"/>
      <c r="F2" s="276" t="s">
        <v>157</v>
      </c>
      <c r="G2" s="276" t="s">
        <v>258</v>
      </c>
      <c r="H2" s="276" t="s">
        <v>259</v>
      </c>
    </row>
    <row r="3" spans="1:8" s="3" customFormat="1" ht="18.75" customHeight="1">
      <c r="A3" s="270">
        <v>1</v>
      </c>
      <c r="B3" s="271" t="s">
        <v>14</v>
      </c>
      <c r="C3" s="271" t="s">
        <v>12</v>
      </c>
      <c r="D3" s="270">
        <v>5510201</v>
      </c>
      <c r="E3" s="270">
        <v>90</v>
      </c>
      <c r="F3" s="270">
        <v>113</v>
      </c>
      <c r="G3" s="270">
        <v>72</v>
      </c>
      <c r="H3" s="270">
        <v>73</v>
      </c>
    </row>
    <row r="4" spans="1:8" s="4" customFormat="1" ht="18.75" customHeight="1">
      <c r="A4" s="270">
        <v>2</v>
      </c>
      <c r="B4" s="271" t="s">
        <v>15</v>
      </c>
      <c r="C4" s="271" t="s">
        <v>12</v>
      </c>
      <c r="D4" s="270">
        <v>5510211</v>
      </c>
      <c r="E4" s="270">
        <v>65</v>
      </c>
      <c r="F4" s="270">
        <v>27</v>
      </c>
      <c r="G4" s="270"/>
      <c r="H4" s="270"/>
    </row>
    <row r="5" spans="1:8" s="4" customFormat="1" ht="18.75" customHeight="1">
      <c r="A5" s="270">
        <v>3</v>
      </c>
      <c r="B5" s="271" t="s">
        <v>16</v>
      </c>
      <c r="C5" s="271" t="s">
        <v>12</v>
      </c>
      <c r="D5" s="270">
        <v>5510212</v>
      </c>
      <c r="E5" s="270">
        <v>100</v>
      </c>
      <c r="F5" s="270"/>
      <c r="G5" s="270">
        <v>36</v>
      </c>
      <c r="H5" s="270">
        <v>33</v>
      </c>
    </row>
    <row r="6" spans="1:8" s="5" customFormat="1" ht="18.75" customHeight="1">
      <c r="A6" s="270">
        <v>4</v>
      </c>
      <c r="B6" s="271" t="s">
        <v>17</v>
      </c>
      <c r="C6" s="271" t="s">
        <v>12</v>
      </c>
      <c r="D6" s="270">
        <v>5510216</v>
      </c>
      <c r="E6" s="270">
        <v>205</v>
      </c>
      <c r="F6" s="270">
        <v>291</v>
      </c>
      <c r="G6" s="270">
        <v>212</v>
      </c>
      <c r="H6" s="270">
        <v>362</v>
      </c>
    </row>
    <row r="7" spans="1:8" s="4" customFormat="1" ht="18.75" customHeight="1">
      <c r="A7" s="270">
        <v>5</v>
      </c>
      <c r="B7" s="271" t="s">
        <v>19</v>
      </c>
      <c r="C7" s="271" t="s">
        <v>12</v>
      </c>
      <c r="D7" s="272">
        <v>5510303</v>
      </c>
      <c r="E7" s="270">
        <v>85</v>
      </c>
      <c r="F7" s="270">
        <v>54</v>
      </c>
      <c r="G7" s="270">
        <v>66</v>
      </c>
      <c r="H7" s="270">
        <v>52</v>
      </c>
    </row>
    <row r="8" spans="1:8" s="4" customFormat="1" ht="18.75" customHeight="1">
      <c r="A8" s="270">
        <v>6</v>
      </c>
      <c r="B8" s="271" t="s">
        <v>22</v>
      </c>
      <c r="C8" s="271" t="s">
        <v>12</v>
      </c>
      <c r="D8" s="272">
        <v>5510305</v>
      </c>
      <c r="E8" s="270">
        <v>70</v>
      </c>
      <c r="F8" s="270">
        <v>40</v>
      </c>
      <c r="G8" s="270">
        <v>26</v>
      </c>
      <c r="H8" s="270">
        <v>27</v>
      </c>
    </row>
    <row r="9" spans="1:8" s="4" customFormat="1" ht="18.75" customHeight="1">
      <c r="A9" s="270">
        <v>7</v>
      </c>
      <c r="B9" s="271" t="s">
        <v>23</v>
      </c>
      <c r="C9" s="271" t="s">
        <v>12</v>
      </c>
      <c r="D9" s="270">
        <v>5510312</v>
      </c>
      <c r="E9" s="270">
        <v>85</v>
      </c>
      <c r="F9" s="270"/>
      <c r="G9" s="270"/>
      <c r="H9" s="270"/>
    </row>
    <row r="10" spans="1:8" s="4" customFormat="1" ht="18.75" customHeight="1">
      <c r="A10" s="270">
        <v>8</v>
      </c>
      <c r="B10" s="271" t="s">
        <v>25</v>
      </c>
      <c r="C10" s="271" t="s">
        <v>12</v>
      </c>
      <c r="D10" s="272">
        <v>5810104</v>
      </c>
      <c r="E10" s="270">
        <v>50</v>
      </c>
      <c r="F10" s="270">
        <v>28</v>
      </c>
      <c r="G10" s="270">
        <v>17</v>
      </c>
      <c r="H10" s="270"/>
    </row>
    <row r="11" spans="1:8" s="4" customFormat="1" ht="18.75" customHeight="1">
      <c r="A11" s="270">
        <v>9</v>
      </c>
      <c r="B11" s="271" t="s">
        <v>27</v>
      </c>
      <c r="C11" s="271" t="s">
        <v>12</v>
      </c>
      <c r="D11" s="272">
        <v>5810105</v>
      </c>
      <c r="E11" s="270">
        <v>50</v>
      </c>
      <c r="F11" s="270">
        <v>60</v>
      </c>
      <c r="G11" s="270">
        <v>29</v>
      </c>
      <c r="H11" s="270">
        <v>28</v>
      </c>
    </row>
    <row r="12" spans="1:8" s="3" customFormat="1" ht="18.75" customHeight="1">
      <c r="A12" s="270">
        <v>10</v>
      </c>
      <c r="B12" s="271" t="s">
        <v>29</v>
      </c>
      <c r="C12" s="271" t="s">
        <v>12</v>
      </c>
      <c r="D12" s="272">
        <v>5810201</v>
      </c>
      <c r="E12" s="270">
        <v>35</v>
      </c>
      <c r="F12" s="270">
        <v>64</v>
      </c>
      <c r="G12" s="270">
        <v>76</v>
      </c>
      <c r="H12" s="270">
        <v>45</v>
      </c>
    </row>
    <row r="13" spans="1:8" s="4" customFormat="1" ht="18.75" customHeight="1">
      <c r="A13" s="270">
        <v>11</v>
      </c>
      <c r="B13" s="271" t="s">
        <v>32</v>
      </c>
      <c r="C13" s="271" t="s">
        <v>12</v>
      </c>
      <c r="D13" s="272">
        <v>5810206</v>
      </c>
      <c r="E13" s="270">
        <v>35</v>
      </c>
      <c r="F13" s="270">
        <v>56</v>
      </c>
      <c r="G13" s="270">
        <v>34</v>
      </c>
      <c r="H13" s="270">
        <v>51</v>
      </c>
    </row>
    <row r="14" spans="1:8" s="4" customFormat="1" ht="18.75" customHeight="1">
      <c r="A14" s="270">
        <v>12</v>
      </c>
      <c r="B14" s="271" t="s">
        <v>33</v>
      </c>
      <c r="C14" s="271" t="s">
        <v>12</v>
      </c>
      <c r="D14" s="270">
        <v>5810210</v>
      </c>
      <c r="E14" s="270">
        <v>50</v>
      </c>
      <c r="F14" s="270">
        <v>62</v>
      </c>
      <c r="G14" s="270">
        <v>73</v>
      </c>
      <c r="H14" s="270">
        <v>99</v>
      </c>
    </row>
    <row r="15" spans="1:8" s="3" customFormat="1" ht="18.75" customHeight="1">
      <c r="A15" s="270">
        <v>13</v>
      </c>
      <c r="B15" s="271" t="s">
        <v>37</v>
      </c>
      <c r="C15" s="271" t="s">
        <v>12</v>
      </c>
      <c r="D15" s="270">
        <v>5580201</v>
      </c>
      <c r="E15" s="270">
        <v>60</v>
      </c>
      <c r="F15" s="270">
        <v>47</v>
      </c>
      <c r="G15" s="270">
        <v>18</v>
      </c>
      <c r="H15" s="270">
        <v>22</v>
      </c>
    </row>
    <row r="16" spans="1:8" s="4" customFormat="1" ht="18.75" customHeight="1">
      <c r="A16" s="270">
        <v>14</v>
      </c>
      <c r="B16" s="271" t="s">
        <v>40</v>
      </c>
      <c r="C16" s="271" t="s">
        <v>12</v>
      </c>
      <c r="D16" s="270">
        <v>5340302</v>
      </c>
      <c r="E16" s="270">
        <v>65</v>
      </c>
      <c r="F16" s="270">
        <v>77</v>
      </c>
      <c r="G16" s="270">
        <v>64</v>
      </c>
      <c r="H16" s="270">
        <v>54</v>
      </c>
    </row>
    <row r="17" spans="1:8" s="4" customFormat="1" ht="18.75" customHeight="1">
      <c r="A17" s="270">
        <v>15</v>
      </c>
      <c r="B17" s="271" t="s">
        <v>43</v>
      </c>
      <c r="C17" s="271" t="s">
        <v>12</v>
      </c>
      <c r="D17" s="272">
        <v>5340113</v>
      </c>
      <c r="E17" s="270">
        <v>30</v>
      </c>
      <c r="F17" s="270">
        <v>45</v>
      </c>
      <c r="G17" s="270">
        <v>34</v>
      </c>
      <c r="H17" s="270">
        <v>45</v>
      </c>
    </row>
    <row r="18" spans="1:8" s="4" customFormat="1" ht="18.75" customHeight="1">
      <c r="A18" s="270">
        <v>16</v>
      </c>
      <c r="B18" s="271" t="s">
        <v>45</v>
      </c>
      <c r="C18" s="271" t="s">
        <v>12</v>
      </c>
      <c r="D18" s="270">
        <v>5340122</v>
      </c>
      <c r="E18" s="270">
        <v>50</v>
      </c>
      <c r="F18" s="270">
        <v>38</v>
      </c>
      <c r="G18" s="270">
        <v>47</v>
      </c>
      <c r="H18" s="270">
        <v>30</v>
      </c>
    </row>
    <row r="19" spans="1:8" s="4" customFormat="1" ht="18.75" customHeight="1">
      <c r="A19" s="270">
        <v>17</v>
      </c>
      <c r="B19" s="271" t="s">
        <v>47</v>
      </c>
      <c r="C19" s="271" t="s">
        <v>12</v>
      </c>
      <c r="D19" s="272">
        <v>5340417</v>
      </c>
      <c r="E19" s="270">
        <v>65</v>
      </c>
      <c r="F19" s="270">
        <v>93</v>
      </c>
      <c r="G19" s="270">
        <v>83</v>
      </c>
      <c r="H19" s="270">
        <v>76</v>
      </c>
    </row>
    <row r="20" spans="1:8" s="4" customFormat="1" ht="18.75" customHeight="1">
      <c r="A20" s="270">
        <v>18</v>
      </c>
      <c r="B20" s="271" t="s">
        <v>50</v>
      </c>
      <c r="C20" s="271" t="s">
        <v>12</v>
      </c>
      <c r="D20" s="270">
        <v>5340201</v>
      </c>
      <c r="E20" s="270">
        <v>65</v>
      </c>
      <c r="F20" s="270">
        <v>65</v>
      </c>
      <c r="G20" s="270">
        <v>30</v>
      </c>
      <c r="H20" s="270">
        <v>32</v>
      </c>
    </row>
    <row r="21" spans="1:8" s="4" customFormat="1" ht="18.75" customHeight="1">
      <c r="A21" s="270">
        <v>19</v>
      </c>
      <c r="B21" s="271" t="s">
        <v>53</v>
      </c>
      <c r="C21" s="271" t="s">
        <v>12</v>
      </c>
      <c r="D21" s="270">
        <v>5520105</v>
      </c>
      <c r="E21" s="270">
        <v>30</v>
      </c>
      <c r="F21" s="270"/>
      <c r="G21" s="270"/>
      <c r="H21" s="270"/>
    </row>
    <row r="22" spans="1:8" s="4" customFormat="1" ht="18.75" customHeight="1">
      <c r="A22" s="270">
        <v>20</v>
      </c>
      <c r="B22" s="271" t="s">
        <v>55</v>
      </c>
      <c r="C22" s="271" t="s">
        <v>12</v>
      </c>
      <c r="D22" s="270">
        <v>5520114</v>
      </c>
      <c r="E22" s="270">
        <v>75</v>
      </c>
      <c r="F22" s="270">
        <v>50</v>
      </c>
      <c r="G22" s="270"/>
      <c r="H22" s="270"/>
    </row>
    <row r="23" spans="1:8" s="4" customFormat="1" ht="18.75" customHeight="1">
      <c r="A23" s="270">
        <v>21</v>
      </c>
      <c r="B23" s="271" t="s">
        <v>56</v>
      </c>
      <c r="C23" s="271" t="s">
        <v>12</v>
      </c>
      <c r="D23" s="270">
        <v>5520121</v>
      </c>
      <c r="E23" s="270">
        <v>65</v>
      </c>
      <c r="F23" s="270">
        <v>25</v>
      </c>
      <c r="G23" s="270"/>
      <c r="H23" s="270">
        <v>0</v>
      </c>
    </row>
    <row r="24" spans="1:8" s="4" customFormat="1" ht="18.75" customHeight="1">
      <c r="A24" s="270">
        <v>22</v>
      </c>
      <c r="B24" s="271" t="s">
        <v>57</v>
      </c>
      <c r="C24" s="271" t="s">
        <v>12</v>
      </c>
      <c r="D24" s="270">
        <v>5520131</v>
      </c>
      <c r="E24" s="270">
        <v>35</v>
      </c>
      <c r="F24" s="270"/>
      <c r="G24" s="270"/>
      <c r="H24" s="270"/>
    </row>
    <row r="25" spans="1:8" s="3" customFormat="1" ht="18.75" customHeight="1">
      <c r="A25" s="270">
        <v>23</v>
      </c>
      <c r="B25" s="271" t="s">
        <v>58</v>
      </c>
      <c r="C25" s="271" t="s">
        <v>12</v>
      </c>
      <c r="D25" s="270">
        <v>5520145</v>
      </c>
      <c r="E25" s="270">
        <v>50</v>
      </c>
      <c r="F25" s="270"/>
      <c r="G25" s="270"/>
      <c r="H25" s="270"/>
    </row>
    <row r="26" spans="1:8" s="4" customFormat="1" ht="18.75" customHeight="1">
      <c r="A26" s="270">
        <v>24</v>
      </c>
      <c r="B26" s="271" t="s">
        <v>59</v>
      </c>
      <c r="C26" s="271" t="s">
        <v>12</v>
      </c>
      <c r="D26" s="272">
        <v>5520155</v>
      </c>
      <c r="E26" s="270">
        <v>65</v>
      </c>
      <c r="F26" s="270"/>
      <c r="G26" s="270"/>
      <c r="H26" s="270"/>
    </row>
    <row r="27" spans="1:8" s="4" customFormat="1" ht="18.75" customHeight="1">
      <c r="A27" s="270">
        <v>25</v>
      </c>
      <c r="B27" s="271" t="s">
        <v>60</v>
      </c>
      <c r="C27" s="271" t="s">
        <v>12</v>
      </c>
      <c r="D27" s="270">
        <v>5520117</v>
      </c>
      <c r="E27" s="270">
        <v>100</v>
      </c>
      <c r="F27" s="270">
        <v>97</v>
      </c>
      <c r="G27" s="270">
        <v>40</v>
      </c>
      <c r="H27" s="270">
        <v>29</v>
      </c>
    </row>
    <row r="28" spans="1:8" s="4" customFormat="1" ht="18.75" customHeight="1">
      <c r="A28" s="270">
        <v>26</v>
      </c>
      <c r="B28" s="271" t="s">
        <v>62</v>
      </c>
      <c r="C28" s="271" t="s">
        <v>12</v>
      </c>
      <c r="D28" s="272">
        <v>5520205</v>
      </c>
      <c r="E28" s="270">
        <v>65</v>
      </c>
      <c r="F28" s="270">
        <v>66</v>
      </c>
      <c r="G28" s="270">
        <v>69</v>
      </c>
      <c r="H28" s="270">
        <v>45</v>
      </c>
    </row>
    <row r="29" spans="1:8" s="4" customFormat="1" ht="18.75" customHeight="1">
      <c r="A29" s="270">
        <v>27</v>
      </c>
      <c r="B29" s="271" t="s">
        <v>64</v>
      </c>
      <c r="C29" s="271" t="s">
        <v>12</v>
      </c>
      <c r="D29" s="270">
        <v>5520225</v>
      </c>
      <c r="E29" s="270">
        <v>115</v>
      </c>
      <c r="F29" s="270"/>
      <c r="G29" s="270"/>
      <c r="H29" s="270"/>
    </row>
    <row r="30" spans="1:8" s="4" customFormat="1" ht="18.75" customHeight="1">
      <c r="A30" s="270">
        <v>28</v>
      </c>
      <c r="B30" s="271" t="s">
        <v>65</v>
      </c>
      <c r="C30" s="271" t="s">
        <v>12</v>
      </c>
      <c r="D30" s="270">
        <v>5520227</v>
      </c>
      <c r="E30" s="270">
        <v>135</v>
      </c>
      <c r="F30" s="270">
        <v>137</v>
      </c>
      <c r="G30" s="270">
        <v>97</v>
      </c>
      <c r="H30" s="270">
        <v>60</v>
      </c>
    </row>
    <row r="31" spans="1:8" s="4" customFormat="1" ht="18.75" customHeight="1">
      <c r="A31" s="270">
        <v>29</v>
      </c>
      <c r="B31" s="271" t="s">
        <v>66</v>
      </c>
      <c r="C31" s="271" t="s">
        <v>12</v>
      </c>
      <c r="D31" s="272">
        <v>5520255</v>
      </c>
      <c r="E31" s="270">
        <v>95</v>
      </c>
      <c r="F31" s="270">
        <v>92</v>
      </c>
      <c r="G31" s="270">
        <v>72</v>
      </c>
      <c r="H31" s="270">
        <v>85</v>
      </c>
    </row>
    <row r="32" spans="1:8" s="4" customFormat="1" ht="18.75" customHeight="1">
      <c r="A32" s="270">
        <v>30</v>
      </c>
      <c r="B32" s="271" t="s">
        <v>67</v>
      </c>
      <c r="C32" s="271" t="s">
        <v>12</v>
      </c>
      <c r="D32" s="270">
        <v>5520263</v>
      </c>
      <c r="E32" s="270">
        <v>85</v>
      </c>
      <c r="F32" s="270">
        <v>79</v>
      </c>
      <c r="G32" s="270">
        <v>55</v>
      </c>
      <c r="H32" s="270">
        <v>47</v>
      </c>
    </row>
    <row r="33" spans="1:8" s="3" customFormat="1" ht="18.75" customHeight="1">
      <c r="A33" s="270">
        <v>31</v>
      </c>
      <c r="B33" s="271" t="s">
        <v>69</v>
      </c>
      <c r="C33" s="271" t="s">
        <v>12</v>
      </c>
      <c r="D33" s="270">
        <v>5480205</v>
      </c>
      <c r="E33" s="270">
        <v>65</v>
      </c>
      <c r="F33" s="270">
        <v>99</v>
      </c>
      <c r="G33" s="270">
        <v>49</v>
      </c>
      <c r="H33" s="270">
        <v>41</v>
      </c>
    </row>
    <row r="34" spans="1:8" s="4" customFormat="1" ht="18.75" customHeight="1">
      <c r="A34" s="270">
        <v>32</v>
      </c>
      <c r="B34" s="271" t="s">
        <v>71</v>
      </c>
      <c r="C34" s="271" t="s">
        <v>12</v>
      </c>
      <c r="D34" s="272">
        <v>5480207</v>
      </c>
      <c r="E34" s="270">
        <v>85</v>
      </c>
      <c r="F34" s="270">
        <v>98</v>
      </c>
      <c r="G34" s="270">
        <v>181</v>
      </c>
      <c r="H34" s="270">
        <v>149</v>
      </c>
    </row>
    <row r="35" spans="1:8" s="4" customFormat="1" ht="18.75" customHeight="1">
      <c r="A35" s="270">
        <v>33</v>
      </c>
      <c r="B35" s="271" t="s">
        <v>72</v>
      </c>
      <c r="C35" s="271" t="s">
        <v>12</v>
      </c>
      <c r="D35" s="270">
        <v>5480209</v>
      </c>
      <c r="E35" s="270">
        <v>65</v>
      </c>
      <c r="F35" s="270">
        <v>87</v>
      </c>
      <c r="G35" s="270">
        <v>68</v>
      </c>
      <c r="H35" s="270">
        <v>60</v>
      </c>
    </row>
    <row r="36" spans="1:8" s="4" customFormat="1" ht="18.75" customHeight="1">
      <c r="A36" s="270">
        <v>34</v>
      </c>
      <c r="B36" s="271" t="s">
        <v>73</v>
      </c>
      <c r="C36" s="271" t="s">
        <v>12</v>
      </c>
      <c r="D36" s="270">
        <v>5480214</v>
      </c>
      <c r="E36" s="270">
        <v>65</v>
      </c>
      <c r="F36" s="270">
        <v>62</v>
      </c>
      <c r="G36" s="270">
        <v>40</v>
      </c>
      <c r="H36" s="270">
        <v>38</v>
      </c>
    </row>
    <row r="37" spans="1:8" s="3" customFormat="1" ht="18.75" customHeight="1">
      <c r="A37" s="270">
        <v>35</v>
      </c>
      <c r="B37" s="271" t="s">
        <v>74</v>
      </c>
      <c r="C37" s="271" t="s">
        <v>12</v>
      </c>
      <c r="D37" s="270">
        <v>5480216</v>
      </c>
      <c r="E37" s="270">
        <v>65</v>
      </c>
      <c r="F37" s="270">
        <v>37</v>
      </c>
      <c r="G37" s="270">
        <v>38</v>
      </c>
      <c r="H37" s="270">
        <v>27</v>
      </c>
    </row>
    <row r="38" spans="1:8" s="4" customFormat="1" ht="18.75" customHeight="1">
      <c r="A38" s="270">
        <v>36</v>
      </c>
      <c r="B38" s="271" t="s">
        <v>76</v>
      </c>
      <c r="C38" s="271" t="s">
        <v>12</v>
      </c>
      <c r="D38" s="270">
        <v>5480104</v>
      </c>
      <c r="E38" s="270">
        <v>50</v>
      </c>
      <c r="F38" s="270"/>
      <c r="G38" s="270"/>
      <c r="H38" s="270"/>
    </row>
    <row r="39" spans="1:8" s="3" customFormat="1" ht="18.75" customHeight="1">
      <c r="A39" s="270">
        <v>37</v>
      </c>
      <c r="B39" s="271" t="s">
        <v>79</v>
      </c>
      <c r="C39" s="271" t="s">
        <v>12</v>
      </c>
      <c r="D39" s="272">
        <v>5480105</v>
      </c>
      <c r="E39" s="270">
        <v>85</v>
      </c>
      <c r="F39" s="270">
        <v>77</v>
      </c>
      <c r="G39" s="270">
        <v>54</v>
      </c>
      <c r="H39" s="270">
        <v>71</v>
      </c>
    </row>
    <row r="40" spans="1:8" s="5" customFormat="1" ht="18.75" customHeight="1">
      <c r="A40" s="270">
        <v>38</v>
      </c>
      <c r="B40" s="271" t="s">
        <v>80</v>
      </c>
      <c r="C40" s="271" t="s">
        <v>12</v>
      </c>
      <c r="D40" s="270">
        <v>5480108</v>
      </c>
      <c r="E40" s="270">
        <v>50</v>
      </c>
      <c r="F40" s="270">
        <v>67</v>
      </c>
      <c r="G40" s="270">
        <v>63</v>
      </c>
      <c r="H40" s="270">
        <v>108</v>
      </c>
    </row>
    <row r="41" spans="1:8" s="4" customFormat="1" ht="18.75" customHeight="1">
      <c r="A41" s="270">
        <v>39</v>
      </c>
      <c r="B41" s="271" t="s">
        <v>82</v>
      </c>
      <c r="C41" s="271" t="s">
        <v>12</v>
      </c>
      <c r="D41" s="270">
        <v>5210402</v>
      </c>
      <c r="E41" s="270">
        <v>90</v>
      </c>
      <c r="F41" s="270">
        <v>147</v>
      </c>
      <c r="G41" s="270">
        <v>148</v>
      </c>
      <c r="H41" s="270">
        <v>140</v>
      </c>
    </row>
    <row r="42" spans="1:8" s="4" customFormat="1" ht="18.75" customHeight="1">
      <c r="A42" s="270">
        <v>40</v>
      </c>
      <c r="B42" s="271" t="s">
        <v>85</v>
      </c>
      <c r="C42" s="271" t="s">
        <v>12</v>
      </c>
      <c r="D42" s="270">
        <v>5220206</v>
      </c>
      <c r="E42" s="270">
        <v>150</v>
      </c>
      <c r="F42" s="270">
        <v>149</v>
      </c>
      <c r="G42" s="270">
        <v>91</v>
      </c>
      <c r="H42" s="270">
        <v>117</v>
      </c>
    </row>
    <row r="43" spans="1:8" s="4" customFormat="1" ht="18.75" customHeight="1">
      <c r="A43" s="270">
        <v>41</v>
      </c>
      <c r="B43" s="271" t="s">
        <v>214</v>
      </c>
      <c r="C43" s="271" t="s">
        <v>12</v>
      </c>
      <c r="D43" s="270">
        <v>5220211</v>
      </c>
      <c r="E43" s="270">
        <v>50</v>
      </c>
      <c r="F43" s="270"/>
      <c r="G43" s="270">
        <v>19</v>
      </c>
      <c r="H43" s="270">
        <v>26</v>
      </c>
    </row>
    <row r="44" spans="1:8" s="4" customFormat="1" ht="18.75" customHeight="1">
      <c r="A44" s="270">
        <v>42</v>
      </c>
      <c r="B44" s="271" t="s">
        <v>88</v>
      </c>
      <c r="C44" s="271" t="s">
        <v>12</v>
      </c>
      <c r="D44" s="270">
        <v>5220212</v>
      </c>
      <c r="E44" s="270">
        <v>35</v>
      </c>
      <c r="F44" s="270"/>
      <c r="G44" s="270">
        <v>8</v>
      </c>
      <c r="H44" s="270">
        <v>23</v>
      </c>
    </row>
    <row r="45" spans="1:8" s="4" customFormat="1" ht="18.75" customHeight="1">
      <c r="A45" s="270">
        <v>43</v>
      </c>
      <c r="B45" s="271" t="s">
        <v>90</v>
      </c>
      <c r="C45" s="271" t="s">
        <v>12</v>
      </c>
      <c r="D45" s="270">
        <v>5540204</v>
      </c>
      <c r="E45" s="270">
        <v>100</v>
      </c>
      <c r="F45" s="270">
        <v>50</v>
      </c>
      <c r="G45" s="270">
        <v>33</v>
      </c>
      <c r="H45" s="270">
        <v>24</v>
      </c>
    </row>
    <row r="46" spans="1:8" s="4" customFormat="1" ht="18.75" customHeight="1">
      <c r="A46" s="270">
        <v>44</v>
      </c>
      <c r="B46" s="271" t="s">
        <v>92</v>
      </c>
      <c r="C46" s="271" t="s">
        <v>12</v>
      </c>
      <c r="D46" s="270">
        <v>5540205</v>
      </c>
      <c r="E46" s="270">
        <v>65</v>
      </c>
      <c r="F46" s="270"/>
      <c r="G46" s="270"/>
      <c r="H46" s="270">
        <v>0</v>
      </c>
    </row>
    <row r="47" spans="1:8" s="4" customFormat="1" ht="18.75" customHeight="1">
      <c r="A47" s="270">
        <v>45</v>
      </c>
      <c r="B47" s="271" t="s">
        <v>93</v>
      </c>
      <c r="C47" s="271" t="s">
        <v>12</v>
      </c>
      <c r="D47" s="270">
        <v>5540207</v>
      </c>
      <c r="E47" s="270">
        <v>45</v>
      </c>
      <c r="F47" s="270"/>
      <c r="G47" s="270"/>
      <c r="H47" s="270"/>
    </row>
    <row r="48" spans="1:8" s="5" customFormat="1" ht="18.75" customHeight="1">
      <c r="A48" s="270">
        <v>46</v>
      </c>
      <c r="B48" s="271" t="s">
        <v>14</v>
      </c>
      <c r="C48" s="271" t="s">
        <v>13</v>
      </c>
      <c r="D48" s="270">
        <v>6510201</v>
      </c>
      <c r="E48" s="270">
        <v>280</v>
      </c>
      <c r="F48" s="270">
        <v>388</v>
      </c>
      <c r="G48" s="270">
        <v>316</v>
      </c>
      <c r="H48" s="270">
        <v>372</v>
      </c>
    </row>
    <row r="49" spans="1:8" s="4" customFormat="1" ht="18.75" customHeight="1">
      <c r="A49" s="270">
        <v>47</v>
      </c>
      <c r="B49" s="271" t="s">
        <v>15</v>
      </c>
      <c r="C49" s="271" t="s">
        <v>13</v>
      </c>
      <c r="D49" s="270">
        <v>6510211</v>
      </c>
      <c r="E49" s="270">
        <v>150</v>
      </c>
      <c r="F49" s="270">
        <v>154</v>
      </c>
      <c r="G49" s="270">
        <v>56</v>
      </c>
      <c r="H49" s="270">
        <v>20</v>
      </c>
    </row>
    <row r="50" spans="1:8" s="4" customFormat="1" ht="18.75" customHeight="1">
      <c r="A50" s="270">
        <v>48</v>
      </c>
      <c r="B50" s="271" t="s">
        <v>16</v>
      </c>
      <c r="C50" s="271" t="s">
        <v>13</v>
      </c>
      <c r="D50" s="270">
        <v>6510212</v>
      </c>
      <c r="E50" s="270">
        <v>140</v>
      </c>
      <c r="F50" s="270">
        <v>169</v>
      </c>
      <c r="G50" s="270">
        <v>40</v>
      </c>
      <c r="H50" s="270">
        <v>86</v>
      </c>
    </row>
    <row r="51" spans="1:8" s="4" customFormat="1" ht="18.75" customHeight="1">
      <c r="A51" s="270">
        <v>49</v>
      </c>
      <c r="B51" s="271" t="s">
        <v>17</v>
      </c>
      <c r="C51" s="271" t="s">
        <v>13</v>
      </c>
      <c r="D51" s="270">
        <v>6510216</v>
      </c>
      <c r="E51" s="270">
        <v>520</v>
      </c>
      <c r="F51" s="270">
        <v>1252</v>
      </c>
      <c r="G51" s="270">
        <v>863</v>
      </c>
      <c r="H51" s="270">
        <v>908</v>
      </c>
    </row>
    <row r="52" spans="1:8" s="4" customFormat="1" ht="18.75" customHeight="1">
      <c r="A52" s="270">
        <v>50</v>
      </c>
      <c r="B52" s="271" t="s">
        <v>19</v>
      </c>
      <c r="C52" s="271" t="s">
        <v>13</v>
      </c>
      <c r="D52" s="272">
        <v>6510303</v>
      </c>
      <c r="E52" s="270">
        <v>190</v>
      </c>
      <c r="F52" s="270">
        <v>192</v>
      </c>
      <c r="G52" s="270">
        <v>75</v>
      </c>
      <c r="H52" s="270">
        <v>85</v>
      </c>
    </row>
    <row r="53" spans="1:8" s="4" customFormat="1" ht="18.75" customHeight="1">
      <c r="A53" s="270">
        <v>51</v>
      </c>
      <c r="B53" s="271" t="s">
        <v>21</v>
      </c>
      <c r="C53" s="271" t="s">
        <v>13</v>
      </c>
      <c r="D53" s="272">
        <v>6510305</v>
      </c>
      <c r="E53" s="270">
        <v>120</v>
      </c>
      <c r="F53" s="270">
        <v>91</v>
      </c>
      <c r="G53" s="270">
        <v>51</v>
      </c>
      <c r="H53" s="270">
        <v>45</v>
      </c>
    </row>
    <row r="54" spans="1:8" s="4" customFormat="1" ht="18.75" customHeight="1">
      <c r="A54" s="270">
        <v>52</v>
      </c>
      <c r="B54" s="271" t="s">
        <v>23</v>
      </c>
      <c r="C54" s="271" t="s">
        <v>13</v>
      </c>
      <c r="D54" s="270">
        <v>6510312</v>
      </c>
      <c r="E54" s="270">
        <v>115</v>
      </c>
      <c r="F54" s="270"/>
      <c r="G54" s="270"/>
      <c r="H54" s="270">
        <v>0</v>
      </c>
    </row>
    <row r="55" spans="1:8" s="4" customFormat="1" ht="18.75" customHeight="1">
      <c r="A55" s="270">
        <v>53</v>
      </c>
      <c r="B55" s="271" t="s">
        <v>25</v>
      </c>
      <c r="C55" s="271" t="s">
        <v>13</v>
      </c>
      <c r="D55" s="272">
        <v>6810104</v>
      </c>
      <c r="E55" s="270">
        <v>50</v>
      </c>
      <c r="F55" s="270"/>
      <c r="G55" s="270"/>
      <c r="H55" s="270">
        <v>17</v>
      </c>
    </row>
    <row r="56" spans="1:8" s="4" customFormat="1" ht="18.75" customHeight="1">
      <c r="A56" s="270">
        <v>54</v>
      </c>
      <c r="B56" s="271" t="s">
        <v>27</v>
      </c>
      <c r="C56" s="271" t="s">
        <v>13</v>
      </c>
      <c r="D56" s="272">
        <v>6810105</v>
      </c>
      <c r="E56" s="270">
        <v>50</v>
      </c>
      <c r="F56" s="270"/>
      <c r="G56" s="270"/>
      <c r="H56" s="270">
        <v>0</v>
      </c>
    </row>
    <row r="57" spans="1:8" s="4" customFormat="1" ht="18.75" customHeight="1">
      <c r="A57" s="270">
        <v>55</v>
      </c>
      <c r="B57" s="271" t="s">
        <v>29</v>
      </c>
      <c r="C57" s="271" t="s">
        <v>13</v>
      </c>
      <c r="D57" s="272">
        <v>6810201</v>
      </c>
      <c r="E57" s="270">
        <v>35</v>
      </c>
      <c r="F57" s="270">
        <v>40</v>
      </c>
      <c r="G57" s="270">
        <v>30</v>
      </c>
      <c r="H57" s="270">
        <v>33</v>
      </c>
    </row>
    <row r="58" spans="1:8" s="4" customFormat="1" ht="18.75" customHeight="1">
      <c r="A58" s="270">
        <v>56</v>
      </c>
      <c r="B58" s="271" t="s">
        <v>31</v>
      </c>
      <c r="C58" s="271" t="s">
        <v>13</v>
      </c>
      <c r="D58" s="272">
        <v>6810206</v>
      </c>
      <c r="E58" s="270">
        <v>35</v>
      </c>
      <c r="F58" s="270">
        <v>26</v>
      </c>
      <c r="G58" s="270">
        <v>23</v>
      </c>
      <c r="H58" s="270">
        <v>29</v>
      </c>
    </row>
    <row r="59" spans="1:8" s="4" customFormat="1" ht="18.75" customHeight="1">
      <c r="A59" s="270">
        <v>57</v>
      </c>
      <c r="B59" s="271" t="s">
        <v>33</v>
      </c>
      <c r="C59" s="271" t="s">
        <v>13</v>
      </c>
      <c r="D59" s="270">
        <v>6810210</v>
      </c>
      <c r="E59" s="270">
        <v>50</v>
      </c>
      <c r="F59" s="270">
        <v>12</v>
      </c>
      <c r="G59" s="270">
        <v>14</v>
      </c>
      <c r="H59" s="270">
        <v>18</v>
      </c>
    </row>
    <row r="60" spans="1:8" s="4" customFormat="1" ht="18.75" customHeight="1">
      <c r="A60" s="270">
        <v>58</v>
      </c>
      <c r="B60" s="271" t="s">
        <v>35</v>
      </c>
      <c r="C60" s="271" t="s">
        <v>13</v>
      </c>
      <c r="D60" s="270">
        <v>6580301</v>
      </c>
      <c r="E60" s="270">
        <v>70</v>
      </c>
      <c r="F60" s="270">
        <v>16</v>
      </c>
      <c r="G60" s="270"/>
      <c r="H60" s="270">
        <v>0</v>
      </c>
    </row>
    <row r="61" spans="1:8" s="4" customFormat="1" ht="18.75" customHeight="1">
      <c r="A61" s="270">
        <v>59</v>
      </c>
      <c r="B61" s="271" t="s">
        <v>37</v>
      </c>
      <c r="C61" s="271" t="s">
        <v>13</v>
      </c>
      <c r="D61" s="270">
        <v>6580201</v>
      </c>
      <c r="E61" s="270">
        <v>60</v>
      </c>
      <c r="F61" s="270">
        <v>36</v>
      </c>
      <c r="G61" s="270">
        <v>46</v>
      </c>
      <c r="H61" s="270">
        <v>35</v>
      </c>
    </row>
    <row r="62" spans="1:8" s="4" customFormat="1" ht="18.75" customHeight="1">
      <c r="A62" s="270">
        <v>60</v>
      </c>
      <c r="B62" s="271" t="s">
        <v>40</v>
      </c>
      <c r="C62" s="271" t="s">
        <v>13</v>
      </c>
      <c r="D62" s="270">
        <v>6340302</v>
      </c>
      <c r="E62" s="270">
        <v>160</v>
      </c>
      <c r="F62" s="270">
        <v>117</v>
      </c>
      <c r="G62" s="270">
        <v>60</v>
      </c>
      <c r="H62" s="270">
        <v>153</v>
      </c>
    </row>
    <row r="63" spans="1:8" s="4" customFormat="1" ht="18.75" customHeight="1">
      <c r="A63" s="270">
        <v>61</v>
      </c>
      <c r="B63" s="271" t="s">
        <v>43</v>
      </c>
      <c r="C63" s="271" t="s">
        <v>13</v>
      </c>
      <c r="D63" s="272">
        <v>6340113</v>
      </c>
      <c r="E63" s="270">
        <v>60</v>
      </c>
      <c r="F63" s="270">
        <v>28</v>
      </c>
      <c r="G63" s="270">
        <v>36</v>
      </c>
      <c r="H63" s="270">
        <v>65</v>
      </c>
    </row>
    <row r="64" spans="1:8" s="4" customFormat="1" ht="18.75" customHeight="1">
      <c r="A64" s="270">
        <v>62</v>
      </c>
      <c r="B64" s="271" t="s">
        <v>45</v>
      </c>
      <c r="C64" s="271" t="s">
        <v>13</v>
      </c>
      <c r="D64" s="270">
        <v>6340122</v>
      </c>
      <c r="E64" s="270">
        <v>75</v>
      </c>
      <c r="F64" s="270">
        <v>24</v>
      </c>
      <c r="G64" s="270">
        <v>17</v>
      </c>
      <c r="H64" s="270">
        <v>39</v>
      </c>
    </row>
    <row r="65" spans="1:8" s="4" customFormat="1" ht="18.75" customHeight="1">
      <c r="A65" s="270">
        <v>63</v>
      </c>
      <c r="B65" s="271" t="s">
        <v>47</v>
      </c>
      <c r="C65" s="271" t="s">
        <v>13</v>
      </c>
      <c r="D65" s="272">
        <v>6340417</v>
      </c>
      <c r="E65" s="270">
        <v>160</v>
      </c>
      <c r="F65" s="270">
        <v>118</v>
      </c>
      <c r="G65" s="270">
        <v>123</v>
      </c>
      <c r="H65" s="270">
        <v>183</v>
      </c>
    </row>
    <row r="66" spans="1:8" s="4" customFormat="1" ht="18.75" customHeight="1">
      <c r="A66" s="270">
        <v>64</v>
      </c>
      <c r="B66" s="271" t="s">
        <v>50</v>
      </c>
      <c r="C66" s="271" t="s">
        <v>13</v>
      </c>
      <c r="D66" s="270">
        <v>6340201</v>
      </c>
      <c r="E66" s="270">
        <v>160</v>
      </c>
      <c r="F66" s="270">
        <v>26</v>
      </c>
      <c r="G66" s="270">
        <v>21</v>
      </c>
      <c r="H66" s="270">
        <v>15</v>
      </c>
    </row>
    <row r="67" spans="1:8" s="4" customFormat="1" ht="18.75" customHeight="1">
      <c r="A67" s="270">
        <v>65</v>
      </c>
      <c r="B67" s="271" t="s">
        <v>53</v>
      </c>
      <c r="C67" s="271" t="s">
        <v>13</v>
      </c>
      <c r="D67" s="270">
        <v>6520105</v>
      </c>
      <c r="E67" s="270">
        <v>60</v>
      </c>
      <c r="F67" s="270">
        <v>20</v>
      </c>
      <c r="G67" s="270"/>
      <c r="H67" s="270">
        <v>0</v>
      </c>
    </row>
    <row r="68" spans="1:8" s="4" customFormat="1" ht="18.75" customHeight="1">
      <c r="A68" s="270">
        <v>66</v>
      </c>
      <c r="B68" s="271" t="s">
        <v>55</v>
      </c>
      <c r="C68" s="271" t="s">
        <v>13</v>
      </c>
      <c r="D68" s="270">
        <v>6520114</v>
      </c>
      <c r="E68" s="270">
        <v>110</v>
      </c>
      <c r="F68" s="270">
        <v>84</v>
      </c>
      <c r="G68" s="270"/>
      <c r="H68" s="270">
        <v>22</v>
      </c>
    </row>
    <row r="69" spans="1:8" s="4" customFormat="1" ht="18.75" customHeight="1">
      <c r="A69" s="270">
        <v>67</v>
      </c>
      <c r="B69" s="271" t="s">
        <v>56</v>
      </c>
      <c r="C69" s="271" t="s">
        <v>13</v>
      </c>
      <c r="D69" s="270">
        <v>6520121</v>
      </c>
      <c r="E69" s="270">
        <v>110</v>
      </c>
      <c r="F69" s="270">
        <v>53</v>
      </c>
      <c r="G69" s="270"/>
      <c r="H69" s="270">
        <v>0</v>
      </c>
    </row>
    <row r="70" spans="1:8" s="4" customFormat="1" ht="18.75" customHeight="1">
      <c r="A70" s="270">
        <v>68</v>
      </c>
      <c r="B70" s="271" t="s">
        <v>57</v>
      </c>
      <c r="C70" s="271" t="s">
        <v>13</v>
      </c>
      <c r="D70" s="270">
        <v>6520131</v>
      </c>
      <c r="E70" s="270">
        <v>35</v>
      </c>
      <c r="F70" s="270"/>
      <c r="G70" s="270"/>
      <c r="H70" s="270">
        <v>0</v>
      </c>
    </row>
    <row r="71" spans="1:8" s="4" customFormat="1" ht="18.75" customHeight="1">
      <c r="A71" s="270">
        <v>69</v>
      </c>
      <c r="B71" s="271" t="s">
        <v>58</v>
      </c>
      <c r="C71" s="271" t="s">
        <v>13</v>
      </c>
      <c r="D71" s="270">
        <v>6520145</v>
      </c>
      <c r="E71" s="270">
        <v>50</v>
      </c>
      <c r="F71" s="270"/>
      <c r="G71" s="270"/>
      <c r="H71" s="270"/>
    </row>
    <row r="72" spans="1:8" s="4" customFormat="1" ht="18.75" customHeight="1">
      <c r="A72" s="270">
        <v>70</v>
      </c>
      <c r="B72" s="271" t="s">
        <v>59</v>
      </c>
      <c r="C72" s="271" t="s">
        <v>13</v>
      </c>
      <c r="D72" s="272">
        <v>6520155</v>
      </c>
      <c r="E72" s="270">
        <v>120</v>
      </c>
      <c r="F72" s="270">
        <v>25</v>
      </c>
      <c r="G72" s="270"/>
      <c r="H72" s="270">
        <v>0</v>
      </c>
    </row>
    <row r="73" spans="1:8" s="4" customFormat="1" ht="18.75" customHeight="1">
      <c r="A73" s="270">
        <v>71</v>
      </c>
      <c r="B73" s="271" t="s">
        <v>62</v>
      </c>
      <c r="C73" s="271" t="s">
        <v>13</v>
      </c>
      <c r="D73" s="272">
        <v>6520205</v>
      </c>
      <c r="E73" s="270">
        <v>125</v>
      </c>
      <c r="F73" s="270">
        <v>81</v>
      </c>
      <c r="G73" s="270">
        <v>61</v>
      </c>
      <c r="H73" s="270">
        <v>142</v>
      </c>
    </row>
    <row r="74" spans="1:8" s="4" customFormat="1" ht="18.75" customHeight="1">
      <c r="A74" s="270">
        <v>72</v>
      </c>
      <c r="B74" s="271" t="s">
        <v>64</v>
      </c>
      <c r="C74" s="271" t="s">
        <v>13</v>
      </c>
      <c r="D74" s="270">
        <v>6520225</v>
      </c>
      <c r="E74" s="270">
        <v>165</v>
      </c>
      <c r="F74" s="270"/>
      <c r="G74" s="270"/>
      <c r="H74" s="270">
        <v>0</v>
      </c>
    </row>
    <row r="75" spans="1:8" s="4" customFormat="1" ht="18.75" customHeight="1">
      <c r="A75" s="270">
        <v>73</v>
      </c>
      <c r="B75" s="271" t="s">
        <v>65</v>
      </c>
      <c r="C75" s="271" t="s">
        <v>13</v>
      </c>
      <c r="D75" s="270">
        <v>6520227</v>
      </c>
      <c r="E75" s="270">
        <v>230</v>
      </c>
      <c r="F75" s="270">
        <v>207</v>
      </c>
      <c r="G75" s="270">
        <v>133</v>
      </c>
      <c r="H75" s="270">
        <v>190</v>
      </c>
    </row>
    <row r="76" spans="1:8" s="4" customFormat="1" ht="18.75" customHeight="1">
      <c r="A76" s="270">
        <v>74</v>
      </c>
      <c r="B76" s="271" t="s">
        <v>66</v>
      </c>
      <c r="C76" s="271" t="s">
        <v>13</v>
      </c>
      <c r="D76" s="272">
        <v>6520255</v>
      </c>
      <c r="E76" s="270">
        <v>115</v>
      </c>
      <c r="F76" s="270">
        <v>74</v>
      </c>
      <c r="G76" s="270">
        <v>50</v>
      </c>
      <c r="H76" s="270">
        <v>90</v>
      </c>
    </row>
    <row r="77" spans="1:8" s="4" customFormat="1" ht="18.75" customHeight="1">
      <c r="A77" s="270">
        <v>75</v>
      </c>
      <c r="B77" s="271" t="s">
        <v>67</v>
      </c>
      <c r="C77" s="271" t="s">
        <v>13</v>
      </c>
      <c r="D77" s="270">
        <v>6520263</v>
      </c>
      <c r="E77" s="270">
        <v>170</v>
      </c>
      <c r="F77" s="270">
        <v>120</v>
      </c>
      <c r="G77" s="270">
        <v>82</v>
      </c>
      <c r="H77" s="270">
        <v>100</v>
      </c>
    </row>
    <row r="78" spans="1:8" s="4" customFormat="1" ht="18.75" customHeight="1">
      <c r="A78" s="270">
        <v>76</v>
      </c>
      <c r="B78" s="271" t="s">
        <v>69</v>
      </c>
      <c r="C78" s="271" t="s">
        <v>13</v>
      </c>
      <c r="D78" s="270">
        <v>6480205</v>
      </c>
      <c r="E78" s="270">
        <v>75</v>
      </c>
      <c r="F78" s="270">
        <v>48</v>
      </c>
      <c r="G78" s="270"/>
      <c r="H78" s="270">
        <v>67</v>
      </c>
    </row>
    <row r="79" spans="1:8" s="4" customFormat="1" ht="18.75" customHeight="1">
      <c r="A79" s="270">
        <v>77</v>
      </c>
      <c r="B79" s="271" t="s">
        <v>71</v>
      </c>
      <c r="C79" s="271" t="s">
        <v>13</v>
      </c>
      <c r="D79" s="272">
        <v>6480207</v>
      </c>
      <c r="E79" s="270">
        <v>150</v>
      </c>
      <c r="F79" s="270">
        <v>140</v>
      </c>
      <c r="G79" s="270">
        <v>127</v>
      </c>
      <c r="H79" s="270">
        <v>178</v>
      </c>
    </row>
    <row r="80" spans="1:8" s="4" customFormat="1" ht="18.75" customHeight="1">
      <c r="A80" s="270">
        <v>78</v>
      </c>
      <c r="B80" s="271" t="s">
        <v>72</v>
      </c>
      <c r="C80" s="271" t="s">
        <v>13</v>
      </c>
      <c r="D80" s="270">
        <v>6480209</v>
      </c>
      <c r="E80" s="270">
        <v>150</v>
      </c>
      <c r="F80" s="270">
        <v>102</v>
      </c>
      <c r="G80" s="270">
        <v>36</v>
      </c>
      <c r="H80" s="270">
        <v>104</v>
      </c>
    </row>
    <row r="81" spans="1:8" s="4" customFormat="1" ht="18.75" customHeight="1">
      <c r="A81" s="270">
        <v>79</v>
      </c>
      <c r="B81" s="271" t="s">
        <v>73</v>
      </c>
      <c r="C81" s="271" t="s">
        <v>13</v>
      </c>
      <c r="D81" s="270">
        <v>6480214</v>
      </c>
      <c r="E81" s="270">
        <v>85</v>
      </c>
      <c r="F81" s="270">
        <v>63</v>
      </c>
      <c r="G81" s="270">
        <v>43</v>
      </c>
      <c r="H81" s="270">
        <v>74</v>
      </c>
    </row>
    <row r="82" spans="1:8" s="4" customFormat="1" ht="18.75" customHeight="1">
      <c r="A82" s="270">
        <v>80</v>
      </c>
      <c r="B82" s="271" t="s">
        <v>74</v>
      </c>
      <c r="C82" s="271" t="s">
        <v>13</v>
      </c>
      <c r="D82" s="270">
        <v>6480216</v>
      </c>
      <c r="E82" s="270">
        <v>85</v>
      </c>
      <c r="F82" s="270"/>
      <c r="G82" s="270"/>
      <c r="H82" s="270">
        <v>24</v>
      </c>
    </row>
    <row r="83" spans="1:8" s="4" customFormat="1" ht="18.75" customHeight="1">
      <c r="A83" s="270">
        <v>81</v>
      </c>
      <c r="B83" s="271" t="s">
        <v>76</v>
      </c>
      <c r="C83" s="271" t="s">
        <v>13</v>
      </c>
      <c r="D83" s="270">
        <v>6480104</v>
      </c>
      <c r="E83" s="270">
        <v>50</v>
      </c>
      <c r="F83" s="270"/>
      <c r="G83" s="270"/>
      <c r="H83" s="270">
        <v>0</v>
      </c>
    </row>
    <row r="84" spans="1:8" s="4" customFormat="1" ht="18.75" customHeight="1">
      <c r="A84" s="270">
        <v>82</v>
      </c>
      <c r="B84" s="271" t="s">
        <v>78</v>
      </c>
      <c r="C84" s="271" t="s">
        <v>13</v>
      </c>
      <c r="D84" s="272">
        <v>6480105</v>
      </c>
      <c r="E84" s="270">
        <v>110</v>
      </c>
      <c r="F84" s="270">
        <v>76</v>
      </c>
      <c r="G84" s="270">
        <v>66</v>
      </c>
      <c r="H84" s="270">
        <v>117</v>
      </c>
    </row>
    <row r="85" spans="1:8" s="4" customFormat="1" ht="18.75" customHeight="1">
      <c r="A85" s="270">
        <v>83</v>
      </c>
      <c r="B85" s="271" t="s">
        <v>80</v>
      </c>
      <c r="C85" s="271" t="s">
        <v>13</v>
      </c>
      <c r="D85" s="270">
        <v>6480108</v>
      </c>
      <c r="E85" s="270">
        <v>50</v>
      </c>
      <c r="F85" s="270">
        <v>30</v>
      </c>
      <c r="G85" s="270"/>
      <c r="H85" s="270">
        <v>0</v>
      </c>
    </row>
    <row r="86" spans="1:8" s="4" customFormat="1" ht="18.75" customHeight="1">
      <c r="A86" s="270">
        <v>84</v>
      </c>
      <c r="B86" s="271" t="s">
        <v>82</v>
      </c>
      <c r="C86" s="271" t="s">
        <v>13</v>
      </c>
      <c r="D86" s="270">
        <v>6210402</v>
      </c>
      <c r="E86" s="270">
        <v>130</v>
      </c>
      <c r="F86" s="270">
        <v>128</v>
      </c>
      <c r="G86" s="270">
        <v>116</v>
      </c>
      <c r="H86" s="270">
        <v>208</v>
      </c>
    </row>
    <row r="87" spans="1:8" s="4" customFormat="1" ht="18.75" customHeight="1">
      <c r="A87" s="270">
        <v>85</v>
      </c>
      <c r="B87" s="271" t="s">
        <v>85</v>
      </c>
      <c r="C87" s="271" t="s">
        <v>13</v>
      </c>
      <c r="D87" s="270">
        <v>6220206</v>
      </c>
      <c r="E87" s="270">
        <v>320</v>
      </c>
      <c r="F87" s="270">
        <v>125</v>
      </c>
      <c r="G87" s="270">
        <v>75</v>
      </c>
      <c r="H87" s="270">
        <v>230</v>
      </c>
    </row>
    <row r="88" spans="1:8" s="4" customFormat="1" ht="18.75" customHeight="1">
      <c r="A88" s="270">
        <v>86</v>
      </c>
      <c r="B88" s="271" t="s">
        <v>214</v>
      </c>
      <c r="C88" s="271" t="s">
        <v>13</v>
      </c>
      <c r="D88" s="270">
        <v>6220211</v>
      </c>
      <c r="E88" s="270">
        <v>50</v>
      </c>
      <c r="F88" s="270"/>
      <c r="G88" s="270"/>
      <c r="H88" s="270">
        <v>0</v>
      </c>
    </row>
    <row r="89" spans="1:8" s="4" customFormat="1" ht="18.75" customHeight="1">
      <c r="A89" s="270">
        <v>87</v>
      </c>
      <c r="B89" s="271" t="s">
        <v>88</v>
      </c>
      <c r="C89" s="271" t="s">
        <v>13</v>
      </c>
      <c r="D89" s="270">
        <v>6220212</v>
      </c>
      <c r="E89" s="270">
        <v>35</v>
      </c>
      <c r="F89" s="270"/>
      <c r="G89" s="270"/>
      <c r="H89" s="270">
        <v>24</v>
      </c>
    </row>
    <row r="90" spans="1:8" s="4" customFormat="1" ht="18.75" customHeight="1">
      <c r="A90" s="270">
        <v>88</v>
      </c>
      <c r="B90" s="271" t="s">
        <v>90</v>
      </c>
      <c r="C90" s="271" t="s">
        <v>13</v>
      </c>
      <c r="D90" s="270">
        <v>6540204</v>
      </c>
      <c r="E90" s="270">
        <v>150</v>
      </c>
      <c r="F90" s="270">
        <v>70</v>
      </c>
      <c r="G90" s="270">
        <v>16</v>
      </c>
      <c r="H90" s="270">
        <v>57</v>
      </c>
    </row>
    <row r="91" spans="1:8" s="4" customFormat="1" ht="18.75" customHeight="1">
      <c r="A91" s="270">
        <v>89</v>
      </c>
      <c r="B91" s="271" t="s">
        <v>92</v>
      </c>
      <c r="C91" s="271" t="s">
        <v>13</v>
      </c>
      <c r="D91" s="270">
        <v>6540205</v>
      </c>
      <c r="E91" s="270">
        <v>150</v>
      </c>
      <c r="F91" s="270"/>
      <c r="G91" s="270"/>
      <c r="H91" s="270"/>
    </row>
    <row r="92" spans="1:8" s="4" customFormat="1" ht="18.75" customHeight="1">
      <c r="A92" s="270">
        <v>90</v>
      </c>
      <c r="B92" s="271" t="s">
        <v>93</v>
      </c>
      <c r="C92" s="271" t="s">
        <v>13</v>
      </c>
      <c r="D92" s="270">
        <v>6540207</v>
      </c>
      <c r="E92" s="270">
        <v>80</v>
      </c>
      <c r="F92" s="270"/>
      <c r="G92" s="270"/>
      <c r="H92" s="270"/>
    </row>
    <row r="93" spans="1:8" s="6" customFormat="1" ht="18.75" customHeight="1">
      <c r="A93" s="432" t="s">
        <v>95</v>
      </c>
      <c r="B93" s="433"/>
      <c r="C93" s="273"/>
      <c r="D93" s="274"/>
      <c r="E93" s="275">
        <f>SUM(E3:E92)</f>
        <v>8675</v>
      </c>
      <c r="F93" s="275">
        <f>SUM(F3:F92)</f>
        <v>6714</v>
      </c>
      <c r="G93" s="275">
        <f>SUM(G3:G92)</f>
        <v>4618</v>
      </c>
      <c r="H93" s="275">
        <f>SUM(H3:H92)</f>
        <v>5849</v>
      </c>
    </row>
    <row r="94" spans="1:8" s="262" customFormat="1" ht="28.5" customHeight="1">
      <c r="B94" s="88"/>
      <c r="C94" s="88"/>
      <c r="E94" s="89"/>
    </row>
    <row r="95" spans="1:8" s="205" customFormat="1" ht="19.5" customHeight="1">
      <c r="A95" s="388" t="s">
        <v>215</v>
      </c>
      <c r="B95" s="388"/>
      <c r="C95" s="388"/>
      <c r="D95" s="388"/>
      <c r="E95" s="388"/>
    </row>
    <row r="96" spans="1:8" s="205" customFormat="1" ht="19.5" customHeight="1">
      <c r="A96" s="388" t="s">
        <v>216</v>
      </c>
      <c r="B96" s="388"/>
      <c r="C96" s="388"/>
      <c r="D96" s="388"/>
      <c r="E96" s="388"/>
    </row>
    <row r="97" spans="1:5" s="204" customFormat="1" ht="19.5" customHeight="1">
      <c r="A97" s="388" t="s">
        <v>217</v>
      </c>
      <c r="B97" s="388"/>
      <c r="C97" s="388"/>
      <c r="D97" s="388"/>
      <c r="E97" s="388"/>
    </row>
    <row r="98" spans="1:5" s="204" customFormat="1" ht="19.5" customHeight="1">
      <c r="A98" s="391" t="s">
        <v>222</v>
      </c>
      <c r="B98" s="388"/>
      <c r="C98" s="388"/>
      <c r="D98" s="388"/>
      <c r="E98" s="388"/>
    </row>
    <row r="99" spans="1:5" s="204" customFormat="1" ht="19.5" customHeight="1">
      <c r="A99" s="388" t="s">
        <v>218</v>
      </c>
      <c r="B99" s="388"/>
      <c r="C99" s="388"/>
      <c r="D99" s="388"/>
      <c r="E99" s="388"/>
    </row>
    <row r="100" spans="1:5" s="204" customFormat="1" ht="19.5" customHeight="1">
      <c r="A100" s="388" t="s">
        <v>219</v>
      </c>
      <c r="B100" s="388"/>
      <c r="C100" s="388"/>
      <c r="D100" s="388"/>
      <c r="E100" s="388"/>
    </row>
    <row r="101" spans="1:5" s="204" customFormat="1" ht="19.5" customHeight="1">
      <c r="A101" s="388" t="s">
        <v>220</v>
      </c>
      <c r="B101" s="388"/>
      <c r="C101" s="388"/>
      <c r="D101" s="388"/>
      <c r="E101" s="388"/>
    </row>
    <row r="102" spans="1:5" s="204" customFormat="1" ht="19.5" customHeight="1">
      <c r="A102" s="388" t="s">
        <v>221</v>
      </c>
      <c r="B102" s="388"/>
      <c r="C102" s="388"/>
      <c r="D102" s="388"/>
      <c r="E102" s="388"/>
    </row>
    <row r="104" spans="1:5" ht="18.75" customHeight="1">
      <c r="A104" s="173"/>
      <c r="B104" s="174"/>
      <c r="C104" s="174"/>
      <c r="D104" s="1"/>
      <c r="E104" s="267"/>
    </row>
    <row r="105" spans="1:5" ht="18.75" customHeight="1">
      <c r="A105" s="361" t="s">
        <v>182</v>
      </c>
      <c r="B105" s="361"/>
      <c r="C105" s="361"/>
      <c r="D105" s="361"/>
      <c r="E105" s="264"/>
    </row>
    <row r="106" spans="1:5" ht="18.75">
      <c r="A106" s="266"/>
      <c r="B106" s="266"/>
      <c r="C106" s="269"/>
      <c r="D106" s="266"/>
      <c r="E106" s="264"/>
    </row>
    <row r="107" spans="1:5" ht="18.75">
      <c r="A107" s="266"/>
      <c r="B107" s="266"/>
      <c r="C107" s="269"/>
      <c r="D107" s="266"/>
      <c r="E107" s="264"/>
    </row>
    <row r="108" spans="1:5" ht="18.75">
      <c r="A108" s="173"/>
      <c r="B108" s="174"/>
      <c r="C108" s="174"/>
      <c r="D108" s="1"/>
      <c r="E108" s="173"/>
    </row>
    <row r="109" spans="1:5" ht="18.75">
      <c r="A109" s="173"/>
      <c r="B109" s="174"/>
      <c r="C109" s="174"/>
      <c r="D109" s="1"/>
      <c r="E109" s="173"/>
    </row>
    <row r="110" spans="1:5" ht="18.75">
      <c r="A110" s="173"/>
      <c r="B110" s="174"/>
      <c r="C110" s="174"/>
      <c r="D110" s="1"/>
      <c r="E110" s="173"/>
    </row>
    <row r="111" spans="1:5" ht="18.75">
      <c r="A111" s="361" t="s">
        <v>185</v>
      </c>
      <c r="B111" s="361"/>
      <c r="C111" s="361"/>
      <c r="D111" s="361"/>
      <c r="E111" s="264"/>
    </row>
  </sheetData>
  <mergeCells count="17">
    <mergeCell ref="A111:D111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5:D105"/>
    <mergeCell ref="A93:B93"/>
    <mergeCell ref="F1:H1"/>
    <mergeCell ref="A1:A2"/>
    <mergeCell ref="B1:B2"/>
    <mergeCell ref="C1:C2"/>
    <mergeCell ref="D1:D2"/>
    <mergeCell ref="E1:E2"/>
  </mergeCells>
  <printOptions horizontalCentered="1"/>
  <pageMargins left="0.1" right="0.1" top="0.5" bottom="0.5" header="0.31496062992126" footer="0.31496062992126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8"/>
  <sheetViews>
    <sheetView topLeftCell="A21" zoomScale="70" zoomScaleNormal="70" workbookViewId="0">
      <selection activeCell="J22" sqref="J22"/>
    </sheetView>
  </sheetViews>
  <sheetFormatPr defaultColWidth="9" defaultRowHeight="15.75"/>
  <cols>
    <col min="1" max="1" width="6.25" style="278" customWidth="1"/>
    <col min="2" max="2" width="43.75" style="10" customWidth="1"/>
    <col min="3" max="4" width="9.625" style="11" customWidth="1"/>
    <col min="5" max="5" width="9" style="11"/>
    <col min="6" max="6" width="40.75" style="11" customWidth="1"/>
    <col min="7" max="16384" width="9" style="11"/>
  </cols>
  <sheetData>
    <row r="1" spans="1:8" s="2" customFormat="1" ht="40.5" customHeight="1">
      <c r="A1" s="277" t="s">
        <v>155</v>
      </c>
      <c r="B1" s="277" t="s">
        <v>262</v>
      </c>
      <c r="C1" s="279" t="s">
        <v>171</v>
      </c>
      <c r="D1" s="279" t="s">
        <v>170</v>
      </c>
      <c r="E1" s="277" t="s">
        <v>155</v>
      </c>
      <c r="F1" s="277" t="s">
        <v>262</v>
      </c>
      <c r="G1" s="279" t="s">
        <v>171</v>
      </c>
      <c r="H1" s="279" t="s">
        <v>170</v>
      </c>
    </row>
    <row r="2" spans="1:8" s="283" customFormat="1" ht="28.5" customHeight="1">
      <c r="A2" s="22">
        <v>1</v>
      </c>
      <c r="B2" s="23" t="s">
        <v>59</v>
      </c>
      <c r="C2" s="72">
        <v>6520155</v>
      </c>
      <c r="D2" s="72">
        <v>5520155</v>
      </c>
      <c r="E2" s="22">
        <v>26</v>
      </c>
      <c r="F2" s="39" t="s">
        <v>79</v>
      </c>
      <c r="G2" s="38"/>
      <c r="H2" s="38">
        <v>5480105</v>
      </c>
    </row>
    <row r="3" spans="1:8" s="283" customFormat="1" ht="28.5" customHeight="1">
      <c r="A3" s="22">
        <v>2</v>
      </c>
      <c r="B3" s="23" t="s">
        <v>56</v>
      </c>
      <c r="C3" s="22">
        <v>6520121</v>
      </c>
      <c r="D3" s="22">
        <v>5520121</v>
      </c>
      <c r="E3" s="22">
        <v>27</v>
      </c>
      <c r="F3" s="39" t="s">
        <v>273</v>
      </c>
      <c r="G3" s="38">
        <v>6480207</v>
      </c>
      <c r="H3" s="38">
        <v>5480207</v>
      </c>
    </row>
    <row r="4" spans="1:8" s="283" customFormat="1" ht="28.5" customHeight="1">
      <c r="A4" s="22">
        <v>3</v>
      </c>
      <c r="B4" s="23" t="s">
        <v>265</v>
      </c>
      <c r="C4" s="22">
        <v>6510212</v>
      </c>
      <c r="D4" s="22">
        <v>5510212</v>
      </c>
      <c r="E4" s="22">
        <v>28</v>
      </c>
      <c r="F4" s="23" t="s">
        <v>274</v>
      </c>
      <c r="G4" s="22">
        <v>6480209</v>
      </c>
      <c r="H4" s="22">
        <v>5480209</v>
      </c>
    </row>
    <row r="5" spans="1:8" s="284" customFormat="1" ht="30.75" customHeight="1">
      <c r="A5" s="22">
        <v>4</v>
      </c>
      <c r="B5" s="23" t="s">
        <v>272</v>
      </c>
      <c r="C5" s="22">
        <v>6510201</v>
      </c>
      <c r="D5" s="22">
        <v>5510201</v>
      </c>
      <c r="E5" s="22">
        <v>29</v>
      </c>
      <c r="F5" s="39" t="s">
        <v>73</v>
      </c>
      <c r="G5" s="25">
        <v>6480214</v>
      </c>
      <c r="H5" s="25">
        <v>5480214</v>
      </c>
    </row>
    <row r="6" spans="1:8" s="284" customFormat="1" ht="30.75" customHeight="1">
      <c r="A6" s="22">
        <v>5</v>
      </c>
      <c r="B6" s="39" t="s">
        <v>60</v>
      </c>
      <c r="C6" s="25"/>
      <c r="D6" s="25">
        <v>5520117</v>
      </c>
      <c r="E6" s="22">
        <v>30</v>
      </c>
      <c r="F6" s="39" t="s">
        <v>69</v>
      </c>
      <c r="G6" s="25">
        <v>6480205</v>
      </c>
      <c r="H6" s="25">
        <v>5480205</v>
      </c>
    </row>
    <row r="7" spans="1:8" s="284" customFormat="1" ht="30.75" customHeight="1">
      <c r="A7" s="22">
        <v>6</v>
      </c>
      <c r="B7" s="39" t="s">
        <v>53</v>
      </c>
      <c r="C7" s="25">
        <v>6520105</v>
      </c>
      <c r="D7" s="25">
        <v>5520105</v>
      </c>
      <c r="E7" s="22">
        <v>31</v>
      </c>
      <c r="F7" s="39" t="s">
        <v>82</v>
      </c>
      <c r="G7" s="25">
        <v>6210402</v>
      </c>
      <c r="H7" s="25">
        <v>5210402</v>
      </c>
    </row>
    <row r="8" spans="1:8" s="284" customFormat="1" ht="30.75" customHeight="1">
      <c r="A8" s="22">
        <v>7</v>
      </c>
      <c r="B8" s="23" t="s">
        <v>266</v>
      </c>
      <c r="C8" s="22">
        <v>6520263</v>
      </c>
      <c r="D8" s="22">
        <v>5520263</v>
      </c>
      <c r="E8" s="22">
        <v>32</v>
      </c>
      <c r="F8" s="23" t="s">
        <v>80</v>
      </c>
      <c r="G8" s="22">
        <v>6480108</v>
      </c>
      <c r="H8" s="22">
        <v>5480108</v>
      </c>
    </row>
    <row r="9" spans="1:8" s="284" customFormat="1" ht="30.75" customHeight="1">
      <c r="A9" s="22">
        <v>8</v>
      </c>
      <c r="B9" s="23" t="s">
        <v>267</v>
      </c>
      <c r="C9" s="72">
        <v>6510303</v>
      </c>
      <c r="D9" s="72">
        <v>5510303</v>
      </c>
      <c r="E9" s="22">
        <v>33</v>
      </c>
      <c r="F9" s="39" t="s">
        <v>76</v>
      </c>
      <c r="G9" s="25">
        <v>6480104</v>
      </c>
      <c r="H9" s="25">
        <v>5480104</v>
      </c>
    </row>
    <row r="10" spans="1:8" s="284" customFormat="1" ht="30.75" customHeight="1">
      <c r="A10" s="22">
        <v>9</v>
      </c>
      <c r="B10" s="39" t="s">
        <v>23</v>
      </c>
      <c r="C10" s="25">
        <v>6510312</v>
      </c>
      <c r="D10" s="25">
        <v>5510312</v>
      </c>
      <c r="E10" s="22">
        <v>34</v>
      </c>
      <c r="F10" s="39" t="s">
        <v>275</v>
      </c>
      <c r="G10" s="25">
        <v>6220206</v>
      </c>
      <c r="H10" s="25">
        <v>5220206</v>
      </c>
    </row>
    <row r="11" spans="1:8" s="284" customFormat="1" ht="30.75" customHeight="1">
      <c r="A11" s="22">
        <v>10</v>
      </c>
      <c r="B11" s="23" t="s">
        <v>21</v>
      </c>
      <c r="C11" s="72">
        <v>6510305</v>
      </c>
      <c r="D11" s="72"/>
      <c r="E11" s="22">
        <v>35</v>
      </c>
      <c r="F11" s="39" t="s">
        <v>214</v>
      </c>
      <c r="G11" s="25">
        <v>6220211</v>
      </c>
      <c r="H11" s="25">
        <v>5220211</v>
      </c>
    </row>
    <row r="12" spans="1:8" s="284" customFormat="1" ht="30.75" customHeight="1">
      <c r="A12" s="22">
        <v>11</v>
      </c>
      <c r="B12" s="39" t="s">
        <v>22</v>
      </c>
      <c r="C12" s="38"/>
      <c r="D12" s="38">
        <v>5510305</v>
      </c>
      <c r="E12" s="22">
        <v>36</v>
      </c>
      <c r="F12" s="39" t="s">
        <v>88</v>
      </c>
      <c r="G12" s="25">
        <v>6220212</v>
      </c>
      <c r="H12" s="25">
        <v>5220212</v>
      </c>
    </row>
    <row r="13" spans="1:8" s="284" customFormat="1" ht="30.75" customHeight="1">
      <c r="A13" s="22">
        <v>12</v>
      </c>
      <c r="B13" s="23" t="s">
        <v>276</v>
      </c>
      <c r="C13" s="22">
        <v>6520227</v>
      </c>
      <c r="D13" s="22">
        <v>5520227</v>
      </c>
      <c r="E13" s="22">
        <v>37</v>
      </c>
      <c r="F13" s="39" t="s">
        <v>270</v>
      </c>
      <c r="G13" s="25">
        <v>6340302</v>
      </c>
      <c r="H13" s="25">
        <v>5340302</v>
      </c>
    </row>
    <row r="14" spans="1:8" s="284" customFormat="1" ht="30.75" customHeight="1">
      <c r="A14" s="22">
        <v>13</v>
      </c>
      <c r="B14" s="39" t="s">
        <v>64</v>
      </c>
      <c r="C14" s="25">
        <v>6520225</v>
      </c>
      <c r="D14" s="25">
        <v>5520225</v>
      </c>
      <c r="E14" s="22">
        <v>38</v>
      </c>
      <c r="F14" s="39" t="s">
        <v>271</v>
      </c>
      <c r="G14" s="38">
        <v>6340417</v>
      </c>
      <c r="H14" s="38">
        <v>5340417</v>
      </c>
    </row>
    <row r="15" spans="1:8" s="284" customFormat="1" ht="30.75" customHeight="1">
      <c r="A15" s="22">
        <v>14</v>
      </c>
      <c r="B15" s="23" t="s">
        <v>277</v>
      </c>
      <c r="C15" s="22">
        <v>6510216</v>
      </c>
      <c r="D15" s="22">
        <v>5510216</v>
      </c>
      <c r="E15" s="22">
        <v>39</v>
      </c>
      <c r="F15" s="39" t="s">
        <v>50</v>
      </c>
      <c r="G15" s="25">
        <v>6340201</v>
      </c>
      <c r="H15" s="25">
        <v>5340201</v>
      </c>
    </row>
    <row r="16" spans="1:8" s="284" customFormat="1" ht="30.75" customHeight="1">
      <c r="A16" s="22">
        <v>15</v>
      </c>
      <c r="B16" s="39" t="s">
        <v>57</v>
      </c>
      <c r="C16" s="25">
        <v>6520131</v>
      </c>
      <c r="D16" s="25">
        <v>5520131</v>
      </c>
      <c r="E16" s="22">
        <v>40</v>
      </c>
      <c r="F16" s="39" t="s">
        <v>43</v>
      </c>
      <c r="G16" s="38">
        <v>6340113</v>
      </c>
      <c r="H16" s="38">
        <v>5340113</v>
      </c>
    </row>
    <row r="17" spans="1:8" s="284" customFormat="1" ht="30.75" customHeight="1">
      <c r="A17" s="22">
        <v>16</v>
      </c>
      <c r="B17" s="39" t="s">
        <v>58</v>
      </c>
      <c r="C17" s="25">
        <v>6520145</v>
      </c>
      <c r="D17" s="25">
        <v>5520145</v>
      </c>
      <c r="E17" s="22">
        <v>41</v>
      </c>
      <c r="F17" s="39" t="s">
        <v>45</v>
      </c>
      <c r="G17" s="25">
        <v>6340122</v>
      </c>
      <c r="H17" s="25">
        <v>5340122</v>
      </c>
    </row>
    <row r="18" spans="1:8" s="284" customFormat="1" ht="30.75" customHeight="1">
      <c r="A18" s="22">
        <v>17</v>
      </c>
      <c r="B18" s="39" t="s">
        <v>92</v>
      </c>
      <c r="C18" s="25">
        <v>6540205</v>
      </c>
      <c r="D18" s="25">
        <v>5540205</v>
      </c>
      <c r="E18" s="22">
        <v>42</v>
      </c>
      <c r="F18" s="39" t="s">
        <v>37</v>
      </c>
      <c r="G18" s="25">
        <v>6580201</v>
      </c>
      <c r="H18" s="25">
        <v>5580201</v>
      </c>
    </row>
    <row r="19" spans="1:8" s="284" customFormat="1" ht="30.75" customHeight="1">
      <c r="A19" s="22">
        <v>18</v>
      </c>
      <c r="B19" s="39" t="s">
        <v>93</v>
      </c>
      <c r="C19" s="25">
        <v>6540207</v>
      </c>
      <c r="D19" s="25">
        <v>5540207</v>
      </c>
      <c r="E19" s="22">
        <v>43</v>
      </c>
      <c r="F19" s="39" t="s">
        <v>35</v>
      </c>
      <c r="G19" s="25">
        <v>6580301</v>
      </c>
      <c r="H19" s="25"/>
    </row>
    <row r="20" spans="1:8" s="284" customFormat="1" ht="30.75" customHeight="1">
      <c r="A20" s="22">
        <v>19</v>
      </c>
      <c r="B20" s="39" t="s">
        <v>268</v>
      </c>
      <c r="C20" s="25">
        <v>6540204</v>
      </c>
      <c r="D20" s="25">
        <v>5540204</v>
      </c>
      <c r="E20" s="22">
        <v>44</v>
      </c>
      <c r="F20" s="39" t="s">
        <v>27</v>
      </c>
      <c r="G20" s="38">
        <v>6810105</v>
      </c>
      <c r="H20" s="38">
        <v>5810105</v>
      </c>
    </row>
    <row r="21" spans="1:8" s="284" customFormat="1" ht="30.75" customHeight="1">
      <c r="A21" s="22">
        <v>20</v>
      </c>
      <c r="B21" s="39" t="s">
        <v>55</v>
      </c>
      <c r="C21" s="25">
        <v>6520114</v>
      </c>
      <c r="D21" s="25">
        <v>5520114</v>
      </c>
      <c r="E21" s="22">
        <v>45</v>
      </c>
      <c r="F21" s="39" t="s">
        <v>25</v>
      </c>
      <c r="G21" s="38">
        <v>6810104</v>
      </c>
      <c r="H21" s="38">
        <v>5810104</v>
      </c>
    </row>
    <row r="22" spans="1:8" s="5" customFormat="1" ht="30.75" customHeight="1">
      <c r="A22" s="22">
        <v>21</v>
      </c>
      <c r="B22" s="23" t="s">
        <v>269</v>
      </c>
      <c r="C22" s="22">
        <v>6510211</v>
      </c>
      <c r="D22" s="22">
        <v>5510211</v>
      </c>
      <c r="E22" s="22">
        <v>46</v>
      </c>
      <c r="F22" s="39" t="s">
        <v>29</v>
      </c>
      <c r="G22" s="38">
        <v>6810201</v>
      </c>
      <c r="H22" s="38">
        <v>5810201</v>
      </c>
    </row>
    <row r="23" spans="1:8" s="5" customFormat="1" ht="30.75" customHeight="1">
      <c r="A23" s="22">
        <v>22</v>
      </c>
      <c r="B23" s="39" t="s">
        <v>62</v>
      </c>
      <c r="C23" s="38">
        <v>6520205</v>
      </c>
      <c r="D23" s="38">
        <v>5520205</v>
      </c>
      <c r="E23" s="22">
        <v>47</v>
      </c>
      <c r="F23" s="39" t="s">
        <v>31</v>
      </c>
      <c r="G23" s="38">
        <v>6810206</v>
      </c>
      <c r="H23" s="38"/>
    </row>
    <row r="24" spans="1:8" s="5" customFormat="1" ht="30.75" customHeight="1">
      <c r="A24" s="22">
        <v>23</v>
      </c>
      <c r="B24" s="39" t="s">
        <v>66</v>
      </c>
      <c r="C24" s="38">
        <v>6520255</v>
      </c>
      <c r="D24" s="38">
        <v>5520255</v>
      </c>
      <c r="E24" s="22">
        <v>48</v>
      </c>
      <c r="F24" s="39" t="s">
        <v>32</v>
      </c>
      <c r="G24" s="38"/>
      <c r="H24" s="38">
        <v>5810206</v>
      </c>
    </row>
    <row r="25" spans="1:8" s="5" customFormat="1" ht="30.75" customHeight="1">
      <c r="A25" s="22">
        <v>24</v>
      </c>
      <c r="B25" s="39" t="s">
        <v>74</v>
      </c>
      <c r="C25" s="25">
        <v>6480216</v>
      </c>
      <c r="D25" s="25">
        <v>5480216</v>
      </c>
      <c r="E25" s="22">
        <v>49</v>
      </c>
      <c r="F25" s="39" t="s">
        <v>33</v>
      </c>
      <c r="G25" s="25">
        <v>6810210</v>
      </c>
      <c r="H25" s="25">
        <v>5810210</v>
      </c>
    </row>
    <row r="26" spans="1:8" s="5" customFormat="1" ht="34.5" customHeight="1">
      <c r="A26" s="22">
        <v>25</v>
      </c>
      <c r="B26" s="39" t="s">
        <v>78</v>
      </c>
      <c r="C26" s="38">
        <v>6480105</v>
      </c>
      <c r="D26" s="38"/>
      <c r="E26" s="22"/>
      <c r="F26" s="39"/>
      <c r="G26" s="38"/>
      <c r="H26" s="38"/>
    </row>
    <row r="27" spans="1:8" s="6" customFormat="1" ht="30.75" customHeight="1">
      <c r="A27" s="440" t="s">
        <v>263</v>
      </c>
      <c r="B27" s="442"/>
      <c r="C27" s="440" t="s">
        <v>278</v>
      </c>
      <c r="D27" s="441"/>
      <c r="E27" s="442"/>
      <c r="F27" s="443" t="s">
        <v>264</v>
      </c>
      <c r="G27" s="444"/>
      <c r="H27" s="445"/>
    </row>
    <row r="28" spans="1:8" ht="18.75" customHeight="1">
      <c r="A28" s="173"/>
      <c r="B28" s="174"/>
      <c r="C28" s="1"/>
      <c r="D28" s="1"/>
    </row>
  </sheetData>
  <mergeCells count="3">
    <mergeCell ref="C27:E27"/>
    <mergeCell ref="F27:H27"/>
    <mergeCell ref="A27:B27"/>
  </mergeCells>
  <printOptions horizontalCentered="1"/>
  <pageMargins left="0.1" right="0.1" top="0.3" bottom="0.3" header="0.31496062992126" footer="0.3149606299212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11</vt:i4>
      </vt:variant>
    </vt:vector>
  </HeadingPairs>
  <TitlesOfParts>
    <vt:vector size="28" baseType="lpstr">
      <vt:lpstr>nhom nganh capIII va so lieu TS</vt:lpstr>
      <vt:lpstr>15-16</vt:lpstr>
      <vt:lpstr>17</vt:lpstr>
      <vt:lpstr>18</vt:lpstr>
      <vt:lpstr>19</vt:lpstr>
      <vt:lpstr>20</vt:lpstr>
      <vt:lpstr>21</vt:lpstr>
      <vt:lpstr>22</vt:lpstr>
      <vt:lpstr>23 V1</vt:lpstr>
      <vt:lpstr>TRONG DIEM</vt:lpstr>
      <vt:lpstr>TH</vt:lpstr>
      <vt:lpstr>TH THEO QD</vt:lpstr>
      <vt:lpstr>07 nganh trong diem</vt:lpstr>
      <vt:lpstr>SO SANH</vt:lpstr>
      <vt:lpstr>BC</vt:lpstr>
      <vt:lpstr>BC TỔNG</vt:lpstr>
      <vt:lpstr>TAP TS</vt:lpstr>
      <vt:lpstr>'18'!Print_Titles</vt:lpstr>
      <vt:lpstr>'19'!Print_Titles</vt:lpstr>
      <vt:lpstr>'20'!Print_Titles</vt:lpstr>
      <vt:lpstr>'21'!Print_Titles</vt:lpstr>
      <vt:lpstr>'22'!Print_Titles</vt:lpstr>
      <vt:lpstr>'23 V1'!Print_Titles</vt:lpstr>
      <vt:lpstr>BC!Print_Titles</vt:lpstr>
      <vt:lpstr>'BC TỔNG'!Print_Titles</vt:lpstr>
      <vt:lpstr>'nhom nganh capIII va so lieu TS'!Print_Titles</vt:lpstr>
      <vt:lpstr>'SO SANH'!Print_Titles</vt:lpstr>
      <vt:lpstr>'TRONG DIEM'!Print_Titles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2024-06-06T02:43:10Z</cp:lastPrinted>
  <dcterms:created xsi:type="dcterms:W3CDTF">2017-03-23T07:53:00Z</dcterms:created>
  <dcterms:modified xsi:type="dcterms:W3CDTF">2024-07-19T07:37:46Z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02AC5CF518BD4ED1B2ABCB1CAE0BA241</vt:lpwstr>
  </property>
</Properties>
</file>