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890" windowHeight="7620" firstSheet="1"/>
  </bookViews>
  <sheets>
    <sheet name="BIEN BAN REN LUYEN" sheetId="1" r:id="rId1"/>
    <sheet name="BANG TONG" sheetId="4" r:id="rId2"/>
    <sheet name="BANG TONG (2)" sheetId="5"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<sst xmlns="http://schemas.openxmlformats.org/spreadsheetml/2006/main" count="315" uniqueCount="141">
  <si>
    <t>TRƯỜNG CAO ĐẲNG LÝ TỰ TRỌNG</t>
  </si>
  <si>
    <t>CỘNG HÒA XÃ HỘI CHỦ NGHĨA VIỆT NAM</t>
  </si>
  <si>
    <t>THÀNH PHỐ HỒ CHÍ MINH</t>
  </si>
  <si>
    <t>Độc lập - Tự do - Hạnh phúc</t>
  </si>
  <si>
    <t>KHOA MAY - THỜI TRANG</t>
  </si>
  <si>
    <t>BIÊN BẢN HỌP LỚP ĐÁNH GIÁ KẾT QUẢ RÈN LUYỆN SINH VIÊN</t>
  </si>
  <si>
    <t>LỚP: 22T4-CNM1      HỌC KỲ II - NĂM HỌC: 2024-2025</t>
  </si>
  <si>
    <t>1.</t>
  </si>
  <si>
    <r>
      <rPr>
        <b/>
        <sz val="13"/>
        <rFont val="Times New Roman"/>
        <charset val="134"/>
      </rPr>
      <t xml:space="preserve">Thời gian họp: </t>
    </r>
    <r>
      <rPr>
        <sz val="13"/>
        <rFont val="Times New Roman"/>
        <charset val="134"/>
      </rPr>
      <t>8 giờ 00 phút, ngày 14 tháng 07 năm 2025;</t>
    </r>
  </si>
  <si>
    <t>2.</t>
  </si>
  <si>
    <r>
      <rPr>
        <b/>
        <sz val="13"/>
        <rFont val="Times New Roman"/>
        <charset val="134"/>
      </rPr>
      <t xml:space="preserve">Địa điểm: </t>
    </r>
    <r>
      <rPr>
        <sz val="13"/>
        <color rgb="FFFF0000"/>
        <rFont val="Times New Roman"/>
        <charset val="134"/>
      </rPr>
      <t>G1213-XM4</t>
    </r>
  </si>
  <si>
    <t>3.</t>
  </si>
  <si>
    <t>Chủ tọa phiên họp và thành phần tham dự:</t>
  </si>
  <si>
    <t>Chủ tọa: Bà Trần Hồng Thảo               Chức vụ: Cố vấn học tập;</t>
  </si>
  <si>
    <t>Thư ký: Võ Ngọc Quỳnh Như; Chức vụ: Lớp trưởng.;</t>
  </si>
  <si>
    <t>Thành phần tham dự: Tập thể lớp 22T4-CNM1;</t>
  </si>
  <si>
    <t>.</t>
  </si>
  <si>
    <r>
      <rPr>
        <sz val="13"/>
        <rFont val="Times New Roman"/>
        <charset val="134"/>
      </rPr>
      <t>Hiện diện:</t>
    </r>
    <r>
      <rPr>
        <sz val="13"/>
        <color rgb="FFFF0000"/>
        <rFont val="Times New Roman"/>
        <charset val="134"/>
      </rPr>
      <t xml:space="preserve"> 13</t>
    </r>
    <r>
      <rPr>
        <sz val="13"/>
        <rFont val="Times New Roman"/>
        <charset val="134"/>
      </rPr>
      <t>/19 Sinh viên (SV);</t>
    </r>
  </si>
  <si>
    <r>
      <rPr>
        <sz val="13"/>
        <rFont val="Times New Roman"/>
        <charset val="134"/>
      </rPr>
      <t xml:space="preserve">Vắng: </t>
    </r>
    <r>
      <rPr>
        <sz val="13"/>
        <color rgb="FFFF0000"/>
        <rFont val="Times New Roman"/>
        <charset val="134"/>
      </rPr>
      <t>06</t>
    </r>
    <r>
      <rPr>
        <sz val="13"/>
        <rFont val="Times New Roman"/>
        <charset val="134"/>
      </rPr>
      <t xml:space="preserve"> (</t>
    </r>
    <r>
      <rPr>
        <sz val="13"/>
        <color rgb="FFFF0000"/>
        <rFont val="Times New Roman"/>
        <charset val="134"/>
      </rPr>
      <t>Sáu</t>
    </r>
    <r>
      <rPr>
        <sz val="13"/>
        <rFont val="Times New Roman"/>
        <charset val="134"/>
      </rPr>
      <t>).</t>
    </r>
  </si>
  <si>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</si>
  <si>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</si>
  <si>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</si>
  <si>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</si>
  <si>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</si>
  <si>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</si>
  <si>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</si>
  <si>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</si>
  <si>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GHI CHÚ</t>
  </si>
  <si>
    <t xml:space="preserve">Điểm </t>
  </si>
  <si>
    <t>Xếp loại</t>
  </si>
  <si>
    <t>Tỷ lệ % đồng ý</t>
  </si>
  <si>
    <t>22002506</t>
  </si>
  <si>
    <t>Trần Ngọc Quỳnh</t>
  </si>
  <si>
    <t>Giang</t>
  </si>
  <si>
    <t>22004155</t>
  </si>
  <si>
    <t>Trương Thị Mỹ</t>
  </si>
  <si>
    <t>Hoa</t>
  </si>
  <si>
    <t>22001907</t>
  </si>
  <si>
    <t>Nguyễn Đoàn Vân</t>
  </si>
  <si>
    <t>Khánh</t>
  </si>
  <si>
    <t>22002794</t>
  </si>
  <si>
    <t>Lê Nguyễn Hoàng</t>
  </si>
  <si>
    <t>Luân</t>
  </si>
  <si>
    <t>22002205</t>
  </si>
  <si>
    <t>Nguyễn Huỳnh Kim</t>
  </si>
  <si>
    <t>Ngân</t>
  </si>
  <si>
    <t>22004910</t>
  </si>
  <si>
    <t>Nguyễn Thụy Tuyết</t>
  </si>
  <si>
    <t>ĐN thôi học</t>
  </si>
  <si>
    <t>22001599</t>
  </si>
  <si>
    <t>Võ Thị Yến</t>
  </si>
  <si>
    <t>Nhi</t>
  </si>
  <si>
    <t>22001436</t>
  </si>
  <si>
    <t>Võ Ngọc Quỳnh</t>
  </si>
  <si>
    <t>Như</t>
  </si>
  <si>
    <t>22002212</t>
  </si>
  <si>
    <t>Phạm Ngọc Anh</t>
  </si>
  <si>
    <t>Quân</t>
  </si>
  <si>
    <t>22002000</t>
  </si>
  <si>
    <t>Trần Nguyễn Như</t>
  </si>
  <si>
    <t>Quỳnh</t>
  </si>
  <si>
    <t>22004446</t>
  </si>
  <si>
    <t>Lê Mỹ</t>
  </si>
  <si>
    <t>Tâm</t>
  </si>
  <si>
    <t>22001415</t>
  </si>
  <si>
    <t>Lại Thị Kim</t>
  </si>
  <si>
    <t>Thanh</t>
  </si>
  <si>
    <t>22002736</t>
  </si>
  <si>
    <t>Đặng Yến</t>
  </si>
  <si>
    <t>Thi</t>
  </si>
  <si>
    <t>22002448</t>
  </si>
  <si>
    <t>Nguyễn Thị</t>
  </si>
  <si>
    <t>Thùy</t>
  </si>
  <si>
    <t>22001749</t>
  </si>
  <si>
    <t>Trương Thị Thủy</t>
  </si>
  <si>
    <t>Tiên</t>
  </si>
  <si>
    <t>22002388</t>
  </si>
  <si>
    <t>Ma Nguyễn Bảo</t>
  </si>
  <si>
    <t>Trân</t>
  </si>
  <si>
    <t>22001815</t>
  </si>
  <si>
    <t>Trần Thanh</t>
  </si>
  <si>
    <t>Trúc</t>
  </si>
  <si>
    <t>22001750</t>
  </si>
  <si>
    <t>Nguyễn Ngọc Thùy</t>
  </si>
  <si>
    <t>Vân</t>
  </si>
  <si>
    <t>22001373</t>
  </si>
  <si>
    <t>Nguyễn Tường</t>
  </si>
  <si>
    <t>Vi</t>
  </si>
  <si>
    <t>Tổng kết phân loại đánh giá rèn luyện của lớp:</t>
  </si>
  <si>
    <t>XẾP LOẠI</t>
  </si>
  <si>
    <t>SỐ LƯỢNG</t>
  </si>
  <si>
    <t>TỶ LỆ</t>
  </si>
  <si>
    <t>Xuất sắc</t>
  </si>
  <si>
    <t>Tốt</t>
  </si>
  <si>
    <t>Khá</t>
  </si>
  <si>
    <t>Trung bình</t>
  </si>
  <si>
    <t>Yếu</t>
  </si>
  <si>
    <t>Không xếp loại</t>
  </si>
  <si>
    <t xml:space="preserve">          Thư ký thông qua toàn văn biên bản cuộc họp, các thành viên dự họp nhất trí, không có ý kiến gì thêm.
          Cuộc họp kết thúc lúc 8 giờ 45 phút cùng ngày./.</t>
  </si>
  <si>
    <t>THƯ KÝ</t>
  </si>
  <si>
    <t>CHỦ TỌA</t>
  </si>
  <si>
    <t>Võ Ngọc Quỳnh Như</t>
  </si>
  <si>
    <t>Trần Hồng Thảo</t>
  </si>
  <si>
    <t>Ý KIẾN CỦA LÃNH ĐẠO KHOA</t>
  </si>
  <si>
    <t>Thống nhất với đánh giá của lớp.</t>
  </si>
  <si>
    <t>Thành phố Hồ Chí Minh, ngày … tháng … năm 2025</t>
  </si>
  <si>
    <t>TRƯỞNG KHOA</t>
  </si>
  <si>
    <t>Nguyễn Ngọc Thọ</t>
  </si>
  <si>
    <t>Độc lập  -  Tự do  -  Hạnh phúc</t>
  </si>
  <si>
    <t xml:space="preserve">PHÒNG TTGD - QHDN
</t>
  </si>
  <si>
    <t>BẢNG TỔNG KẾT ĐÁNH GIÁ KẾT QUẢ RÈN LUYỆN</t>
  </si>
  <si>
    <t>Học kỳ: II    Năm học: 2024-2025</t>
  </si>
  <si>
    <t>Lớp: 22T4-CNM1               Sĩ số: 19             Khoa: May - Thời trang</t>
  </si>
  <si>
    <t xml:space="preserve">
TT</t>
  </si>
  <si>
    <t>CỐ VẤN HỌC TẬP</t>
  </si>
  <si>
    <t>QUẢN LÝ SV</t>
  </si>
  <si>
    <t>ĐIỂM
RL</t>
  </si>
  <si>
    <t>XẾP 
LOẠI</t>
  </si>
  <si>
    <t>CVHT xác nhận lại xem SV còn đi học không, nếu còn thì chấm RL, nếu không thì không chấm và làm đề nghị thôi học</t>
  </si>
  <si>
    <t>Phụ huynh (mẹ) xác nhận SV đã thôi học. (ĐT: 0938 502 007)-&gt; CVHT làm đề nghị thôi học</t>
  </si>
  <si>
    <t>Tổ trưởng 1</t>
  </si>
  <si>
    <t>Lớp trưởng</t>
  </si>
  <si>
    <t>Lớp phó PT</t>
  </si>
  <si>
    <t>Lớp phó HT</t>
  </si>
  <si>
    <t>Tổ trưởng 2</t>
  </si>
  <si>
    <t>TỔNG KẾT LỚP</t>
  </si>
  <si>
    <t>LOẠI</t>
  </si>
  <si>
    <t>T.SỐ</t>
  </si>
  <si>
    <t>TỶ LỆ %</t>
  </si>
  <si>
    <t>XUẤT SẮC</t>
  </si>
  <si>
    <t>TỐT</t>
  </si>
  <si>
    <t>KHÁ</t>
  </si>
  <si>
    <t>TRUNG BÌNH</t>
  </si>
  <si>
    <t>YẾU</t>
  </si>
  <si>
    <t>KHÔNG XẾP LOẠI</t>
  </si>
  <si>
    <t>TP. Hồ Chí Minh, ngày ……..tháng…….. năm 2025</t>
  </si>
  <si>
    <t>TP. TTGD-QHDN</t>
  </si>
  <si>
    <t>QUẢN LÝ SINH VIÊN</t>
  </si>
  <si>
    <t xml:space="preserve">              CỐ VẤN HỌC TẬP               </t>
  </si>
  <si>
    <t>Nguyễn Văn Chiến</t>
  </si>
  <si>
    <t>Nguyễn Thùy Dương</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</si>
</sst>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176" formatCode="_ * #,##0.00_ ;_ * \-#,##0.00_ ;_ * &quot;-&quot;??_ ;_ @_ "/>
    <numFmt numFmtId="177" formatCode="_-* #,##0.00\ &quot;₫&quot;_-;\-* #,##0.00\ &quot;₫&quot;_-;_-* &quot;-&quot;??\ &quot;₫&quot;_-;_-@_-"/>
    <numFmt numFmtId="178" formatCode="_ * #,##0_ ;_ * \-#,##0_ ;_ * &quot;-&quot;_ ;_ @_ "/>
    <numFmt numFmtId="179" formatCode="_-* #,##0\ &quot;₫&quot;_-;\-* #,##0\ &quot;₫&quot;_-;_-* &quot;-&quot;\ &quot;₫&quot;_-;_-@_-"/>
  </numFmts>
  <fonts count="59">
    <font>
      <sz val="11"/>
      <color theme="1"/>
      <name val="Calibri"/>
      <charset val="163"/>
      <scheme val="minor"/>
    </font>
    <font>
      <vertAlign val="superscript"/>
      <sz val="11"/>
      <name val="Times New Roman"/>
      <charset val="134"/>
    </font>
    <font>
      <sz val="11"/>
      <name val="Times New Roman"/>
      <charset val="134"/>
    </font>
    <font>
      <b/>
      <sz val="13"/>
      <name val="Times New Roman"/>
      <charset val="134"/>
    </font>
    <font>
      <sz val="12"/>
      <name val="Times New Roman"/>
      <charset val="134"/>
    </font>
    <font>
      <b/>
      <sz val="12"/>
      <name val="Times New Roman"/>
      <charset val="134"/>
    </font>
    <font>
      <b/>
      <sz val="11"/>
      <name val="Times New Roman"/>
      <charset val="134"/>
    </font>
    <font>
      <b/>
      <sz val="14"/>
      <name val="Times New Roman"/>
      <charset val="134"/>
    </font>
    <font>
      <sz val="14"/>
      <name val="Times New Roman"/>
      <charset val="134"/>
    </font>
    <font>
      <b/>
      <sz val="10"/>
      <name val="Times New Roman"/>
      <charset val="134"/>
    </font>
    <font>
      <sz val="12"/>
      <color theme="1"/>
      <name val="Times New Roman"/>
      <charset val="134"/>
    </font>
    <font>
      <sz val="12"/>
      <color rgb="FFFF0000"/>
      <name val="Times New Roman"/>
      <charset val="134"/>
    </font>
    <font>
      <sz val="11"/>
      <color indexed="8"/>
      <name val="Times New Roman"/>
      <charset val="134"/>
    </font>
    <font>
      <i/>
      <sz val="12"/>
      <name val="Times New Roman"/>
      <charset val="134"/>
    </font>
    <font>
      <b/>
      <vertAlign val="superscript"/>
      <sz val="13"/>
      <name val="Times New Roman"/>
      <charset val="134"/>
    </font>
    <font>
      <b/>
      <sz val="18"/>
      <name val="Times New Roman"/>
      <charset val="134"/>
    </font>
    <font>
      <sz val="11"/>
      <color rgb="FFFF0000"/>
      <name val="Times New Roman"/>
      <charset val="134"/>
    </font>
    <font>
      <sz val="13"/>
      <color theme="1"/>
      <name val="Times New Roman"/>
      <charset val="134"/>
    </font>
    <font>
      <sz val="13"/>
      <name val="Times New Roman"/>
      <charset val="134"/>
    </font>
    <font>
      <i/>
      <sz val="13"/>
      <name val="Times New Roman"/>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indexed="8"/>
      <name val="Calibri"/>
      <charset val="134"/>
    </font>
    <font>
      <sz val="11"/>
      <color indexed="9"/>
      <name val="Calibri"/>
      <charset val="134"/>
    </font>
    <font>
      <sz val="11"/>
      <color indexed="20"/>
      <name val="Calibri"/>
      <charset val="134"/>
    </font>
    <font>
      <b/>
      <sz val="11"/>
      <color indexed="52"/>
      <name val="Calibri"/>
      <charset val="134"/>
    </font>
    <font>
      <b/>
      <sz val="11"/>
      <color indexed="9"/>
      <name val="Calibri"/>
      <charset val="134"/>
    </font>
    <font>
      <i/>
      <sz val="11"/>
      <color indexed="23"/>
      <name val="Calibri"/>
      <charset val="134"/>
    </font>
    <font>
      <sz val="11"/>
      <color indexed="17"/>
      <name val="Calibri"/>
      <charset val="134"/>
    </font>
    <font>
      <b/>
      <sz val="15"/>
      <color indexed="56"/>
      <name val="Calibri"/>
      <charset val="134"/>
    </font>
    <font>
      <b/>
      <sz val="13"/>
      <color indexed="56"/>
      <name val="Calibri"/>
      <charset val="134"/>
    </font>
    <font>
      <b/>
      <sz val="11"/>
      <color indexed="56"/>
      <name val="Calibri"/>
      <charset val="134"/>
    </font>
    <font>
      <sz val="11"/>
      <color indexed="62"/>
      <name val="Calibri"/>
      <charset val="134"/>
    </font>
    <font>
      <sz val="11"/>
      <color indexed="52"/>
      <name val="Calibri"/>
      <charset val="134"/>
    </font>
    <font>
      <sz val="11"/>
      <color indexed="60"/>
      <name val="Calibri"/>
      <charset val="134"/>
    </font>
    <font>
      <sz val="11"/>
      <color indexed="8"/>
      <name val="Calibri"/>
      <charset val="163"/>
    </font>
    <font>
      <b/>
      <sz val="11"/>
      <color indexed="63"/>
      <name val="Calibri"/>
      <charset val="134"/>
    </font>
    <font>
      <b/>
      <sz val="18"/>
      <color indexed="56"/>
      <name val="Cambria"/>
      <charset val="134"/>
    </font>
    <font>
      <b/>
      <sz val="11"/>
      <color indexed="8"/>
      <name val="Calibri"/>
      <charset val="134"/>
    </font>
    <font>
      <sz val="11"/>
      <color indexed="10"/>
      <name val="Calibri"/>
      <charset val="134"/>
    </font>
    <font>
      <sz val="13"/>
      <color rgb="FFFF0000"/>
      <name val="Times New Roman"/>
      <charset val="134"/>
    </font>
  </fonts>
  <fills count="5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s>
  <borders count="28">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93">
    <xf numFmtId="0" fontId="0" fillId="0" borderId="0"/>
    <xf numFmtId="176" fontId="20" fillId="0" borderId="0" applyFont="0" applyFill="0" applyBorder="0" applyAlignment="0" applyProtection="0">
      <alignment vertical="center"/>
    </xf>
    <xf numFmtId="177" fontId="20" fillId="0" borderId="0" applyFont="0" applyFill="0" applyBorder="0" applyAlignment="0" applyProtection="0">
      <alignment vertical="center"/>
    </xf>
    <xf numFmtId="9" fontId="20" fillId="0" borderId="0" applyFont="0" applyFill="0" applyBorder="0" applyAlignment="0" applyProtection="0">
      <alignment vertical="center"/>
    </xf>
    <xf numFmtId="178" fontId="20" fillId="0" borderId="0" applyFont="0" applyFill="0" applyBorder="0" applyAlignment="0" applyProtection="0">
      <alignment vertical="center"/>
    </xf>
    <xf numFmtId="179"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3" borderId="11"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2" applyNumberFormat="0" applyFill="0" applyAlignment="0" applyProtection="0">
      <alignment vertical="center"/>
    </xf>
    <xf numFmtId="0" fontId="27" fillId="0" borderId="12" applyNumberFormat="0" applyFill="0" applyAlignment="0" applyProtection="0">
      <alignment vertical="center"/>
    </xf>
    <xf numFmtId="0" fontId="28" fillId="0" borderId="13" applyNumberFormat="0" applyFill="0" applyAlignment="0" applyProtection="0">
      <alignment vertical="center"/>
    </xf>
    <xf numFmtId="0" fontId="28" fillId="0" borderId="0" applyNumberFormat="0" applyFill="0" applyBorder="0" applyAlignment="0" applyProtection="0">
      <alignment vertical="center"/>
    </xf>
    <xf numFmtId="0" fontId="29" fillId="4" borderId="14" applyNumberFormat="0" applyAlignment="0" applyProtection="0">
      <alignment vertical="center"/>
    </xf>
    <xf numFmtId="0" fontId="30" fillId="5" borderId="15" applyNumberFormat="0" applyAlignment="0" applyProtection="0">
      <alignment vertical="center"/>
    </xf>
    <xf numFmtId="0" fontId="31" fillId="5" borderId="14" applyNumberFormat="0" applyAlignment="0" applyProtection="0">
      <alignment vertical="center"/>
    </xf>
    <xf numFmtId="0" fontId="32" fillId="6" borderId="16" applyNumberFormat="0" applyAlignment="0" applyProtection="0">
      <alignment vertical="center"/>
    </xf>
    <xf numFmtId="0" fontId="33" fillId="0" borderId="17" applyNumberFormat="0" applyFill="0" applyAlignment="0" applyProtection="0">
      <alignment vertical="center"/>
    </xf>
    <xf numFmtId="0" fontId="34" fillId="0" borderId="18"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1" borderId="0" applyNumberFormat="0" applyBorder="0" applyAlignment="0" applyProtection="0"/>
    <xf numFmtId="0" fontId="40" fillId="42" borderId="0" applyNumberFormat="0" applyBorder="0" applyAlignment="0" applyProtection="0"/>
    <xf numFmtId="0" fontId="40" fillId="37"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1" fillId="44" borderId="0" applyNumberFormat="0" applyBorder="0" applyAlignment="0" applyProtection="0"/>
    <xf numFmtId="0" fontId="41" fillId="41" borderId="0" applyNumberFormat="0" applyBorder="0" applyAlignment="0" applyProtection="0"/>
    <xf numFmtId="0" fontId="41" fillId="42" borderId="0" applyNumberFormat="0" applyBorder="0" applyAlignment="0" applyProtection="0"/>
    <xf numFmtId="0" fontId="41" fillId="45" borderId="0" applyNumberFormat="0" applyBorder="0" applyAlignment="0" applyProtection="0"/>
    <xf numFmtId="0" fontId="41" fillId="46" borderId="0" applyNumberFormat="0" applyBorder="0" applyAlignment="0" applyProtection="0"/>
    <xf numFmtId="0" fontId="41" fillId="47" borderId="0" applyNumberFormat="0" applyBorder="0" applyAlignment="0" applyProtection="0"/>
    <xf numFmtId="0" fontId="41" fillId="48" borderId="0" applyNumberFormat="0" applyBorder="0" applyAlignment="0" applyProtection="0"/>
    <xf numFmtId="0" fontId="41" fillId="49" borderId="0" applyNumberFormat="0" applyBorder="0" applyAlignment="0" applyProtection="0"/>
    <xf numFmtId="0" fontId="41" fillId="50" borderId="0" applyNumberFormat="0" applyBorder="0" applyAlignment="0" applyProtection="0"/>
    <xf numFmtId="0" fontId="41" fillId="45" borderId="0" applyNumberFormat="0" applyBorder="0" applyAlignment="0" applyProtection="0"/>
    <xf numFmtId="0" fontId="41" fillId="46" borderId="0" applyNumberFormat="0" applyBorder="0" applyAlignment="0" applyProtection="0"/>
    <xf numFmtId="0" fontId="41" fillId="51" borderId="0" applyNumberFormat="0" applyBorder="0" applyAlignment="0" applyProtection="0"/>
    <xf numFmtId="0" fontId="42" fillId="35" borderId="0" applyNumberFormat="0" applyBorder="0" applyAlignment="0" applyProtection="0"/>
    <xf numFmtId="0" fontId="43" fillId="52" borderId="19" applyNumberFormat="0" applyBorder="0" applyAlignment="0" applyProtection="0"/>
    <xf numFmtId="0" fontId="44" fillId="53" borderId="20" applyNumberFormat="0" applyBorder="0" applyAlignment="0" applyProtection="0"/>
    <xf numFmtId="0" fontId="45" fillId="0" borderId="0" applyNumberFormat="0" applyFill="0" applyBorder="0" applyAlignment="0" applyProtection="0"/>
    <xf numFmtId="0" fontId="46" fillId="36" borderId="0" applyNumberFormat="0" applyBorder="0" applyAlignment="0" applyProtection="0"/>
    <xf numFmtId="0" fontId="47" fillId="0" borderId="21" applyNumberFormat="0" applyFill="0" applyBorder="0" applyAlignment="0" applyProtection="0"/>
    <xf numFmtId="0" fontId="48" fillId="0" borderId="22" applyNumberFormat="0" applyFill="0" applyBorder="0" applyAlignment="0" applyProtection="0"/>
    <xf numFmtId="0" fontId="49" fillId="0" borderId="23" applyNumberFormat="0" applyFill="0" applyBorder="0" applyAlignment="0" applyProtection="0"/>
    <xf numFmtId="0" fontId="49" fillId="0" borderId="0" applyNumberFormat="0" applyFill="0" applyBorder="0" applyAlignment="0" applyProtection="0"/>
    <xf numFmtId="0" fontId="50" fillId="39" borderId="19" applyNumberFormat="0" applyBorder="0" applyAlignment="0" applyProtection="0"/>
    <xf numFmtId="0" fontId="51" fillId="0" borderId="24" applyNumberFormat="0" applyFill="0" applyBorder="0" applyAlignment="0" applyProtection="0"/>
    <xf numFmtId="0" fontId="52" fillId="54" borderId="0" applyNumberFormat="0" applyBorder="0" applyAlignment="0" applyProtection="0"/>
    <xf numFmtId="0" fontId="53" fillId="0" borderId="0"/>
    <xf numFmtId="0" fontId="40" fillId="0" borderId="0"/>
    <xf numFmtId="0" fontId="53" fillId="55" borderId="25" applyNumberFormat="0" applyFont="0" applyBorder="0" applyAlignment="0" applyProtection="0"/>
    <xf numFmtId="0" fontId="40" fillId="55" borderId="25" applyNumberFormat="0" applyFont="0" applyBorder="0" applyAlignment="0" applyProtection="0"/>
    <xf numFmtId="0" fontId="54" fillId="52" borderId="26" applyNumberFormat="0" applyBorder="0" applyAlignment="0" applyProtection="0"/>
    <xf numFmtId="0" fontId="55" fillId="0" borderId="0" applyNumberFormat="0" applyFill="0" applyBorder="0" applyAlignment="0" applyProtection="0"/>
    <xf numFmtId="0" fontId="56" fillId="0" borderId="27" applyNumberFormat="0" applyFill="0" applyBorder="0" applyAlignment="0" applyProtection="0"/>
    <xf numFmtId="0" fontId="57" fillId="0" borderId="0" applyNumberFormat="0" applyFill="0" applyBorder="0" applyAlignment="0" applyProtection="0"/>
  </cellStyleXfs>
  <cellXfs count="97">
    <xf numFmtId="0" fontId="0" fillId="0" borderId="0" xfId="0"/>
    <xf numFmtId="0" fontId="1" fillId="0" borderId="0" xfId="0" applyFont="1"/>
    <xf numFmtId="0" fontId="2" fillId="0" borderId="0" xfId="0" applyFont="1" applyAlignment="1">
      <alignment vertical="justify"/>
    </xf>
    <xf numFmtId="0" fontId="2" fillId="0" borderId="0" xfId="0" applyFont="1" applyAlignment="1">
      <alignment vertical="center"/>
    </xf>
    <xf numFmtId="0" fontId="3"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5" fillId="0" borderId="0" xfId="0" applyFont="1" applyAlignment="1">
      <alignment horizontal="center" vertical="top" wrapText="1"/>
    </xf>
    <xf numFmtId="0" fontId="6" fillId="0" borderId="0" xfId="0" applyFont="1" applyAlignment="1">
      <alignment horizontal="center"/>
    </xf>
    <xf numFmtId="0" fontId="5" fillId="0" borderId="0" xfId="0" applyFont="1" applyAlignment="1">
      <alignment horizontal="center" vertical="center" wrapText="1"/>
    </xf>
    <xf numFmtId="0" fontId="7" fillId="0" borderId="0" xfId="0" applyFont="1" applyAlignment="1">
      <alignment horizontal="center"/>
    </xf>
    <xf numFmtId="0" fontId="8" fillId="0" borderId="0" xfId="0" applyFont="1" applyAlignment="1">
      <alignment horizontal="center"/>
    </xf>
    <xf numFmtId="0" fontId="8" fillId="0" borderId="0" xfId="0" applyFont="1" applyAlignment="1">
      <alignment horizontal="center"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9" fillId="2" borderId="9" xfId="0" applyFont="1" applyFill="1" applyBorder="1" applyAlignment="1">
      <alignment horizontal="center" vertical="center" wrapText="1"/>
    </xf>
    <xf numFmtId="0" fontId="4" fillId="0" borderId="9" xfId="0" applyFont="1" applyBorder="1" applyAlignment="1">
      <alignment horizontal="center" vertical="center"/>
    </xf>
    <xf numFmtId="0" fontId="10" fillId="2" borderId="9" xfId="0" applyFont="1" applyFill="1" applyBorder="1" applyAlignment="1">
      <alignment horizontal="center" vertical="center"/>
    </xf>
    <xf numFmtId="0" fontId="10" fillId="2" borderId="4" xfId="0" applyFont="1" applyFill="1" applyBorder="1" applyAlignment="1">
      <alignment vertical="center"/>
    </xf>
    <xf numFmtId="0" fontId="4" fillId="2" borderId="5" xfId="0" applyFont="1" applyFill="1" applyBorder="1" applyAlignment="1">
      <alignment vertical="center"/>
    </xf>
    <xf numFmtId="4" fontId="9" fillId="2" borderId="9" xfId="0" applyNumberFormat="1" applyFont="1" applyFill="1" applyBorder="1" applyAlignment="1">
      <alignment horizontal="center" vertical="center"/>
    </xf>
    <xf numFmtId="0" fontId="11" fillId="0" borderId="9" xfId="0" applyFont="1" applyBorder="1" applyAlignment="1">
      <alignment horizontal="center" vertical="center"/>
    </xf>
    <xf numFmtId="0" fontId="2" fillId="2" borderId="0" xfId="0" applyFont="1" applyFill="1" applyBorder="1" applyAlignment="1">
      <alignment horizontal="center" vertical="center"/>
    </xf>
    <xf numFmtId="0" fontId="12" fillId="0" borderId="0" xfId="86" applyFont="1" applyBorder="1" applyAlignment="1">
      <alignment horizontal="center" vertical="center"/>
    </xf>
    <xf numFmtId="0" fontId="12" fillId="0" borderId="0" xfId="86" applyFont="1" applyBorder="1" applyAlignment="1">
      <alignment horizontal="left" vertical="center"/>
    </xf>
    <xf numFmtId="0" fontId="4" fillId="0" borderId="0" xfId="0" applyFont="1" applyBorder="1" applyAlignment="1">
      <alignment horizontal="center" vertical="center"/>
    </xf>
    <xf numFmtId="4" fontId="9" fillId="2" borderId="0" xfId="0" applyNumberFormat="1" applyFont="1" applyFill="1" applyBorder="1" applyAlignment="1">
      <alignment horizontal="center" vertical="center"/>
    </xf>
    <xf numFmtId="0" fontId="6" fillId="2" borderId="0" xfId="0" applyFont="1" applyFill="1" applyBorder="1" applyAlignment="1">
      <alignment horizontal="center" vertical="center"/>
    </xf>
    <xf numFmtId="0" fontId="2" fillId="2" borderId="0" xfId="0" applyFont="1" applyFill="1"/>
    <xf numFmtId="0" fontId="5" fillId="2" borderId="10" xfId="0" applyFont="1" applyFill="1" applyBorder="1" applyAlignment="1">
      <alignment horizontal="center"/>
    </xf>
    <xf numFmtId="0" fontId="5" fillId="2" borderId="9" xfId="0" applyFont="1" applyFill="1" applyBorder="1" applyAlignment="1">
      <alignment horizontal="center" vertical="center"/>
    </xf>
    <xf numFmtId="0" fontId="9" fillId="2" borderId="9" xfId="0" applyFont="1" applyFill="1" applyBorder="1" applyAlignment="1">
      <alignment horizontal="center" vertical="center"/>
    </xf>
    <xf numFmtId="0" fontId="2" fillId="2" borderId="0" xfId="0" applyFont="1" applyFill="1" applyAlignment="1">
      <alignment vertical="center"/>
    </xf>
    <xf numFmtId="0" fontId="6" fillId="2" borderId="9" xfId="0" applyFont="1" applyFill="1" applyBorder="1" applyAlignment="1">
      <alignment horizontal="center" vertical="center"/>
    </xf>
    <xf numFmtId="0" fontId="2" fillId="2" borderId="9" xfId="0" applyFont="1" applyFill="1" applyBorder="1" applyAlignment="1">
      <alignment horizontal="center" vertical="center"/>
    </xf>
    <xf numFmtId="2" fontId="2" fillId="2" borderId="9" xfId="0" applyNumberFormat="1" applyFont="1" applyFill="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2" fontId="2" fillId="0" borderId="0" xfId="0" applyNumberFormat="1" applyFont="1" applyAlignment="1">
      <alignment horizontal="right"/>
    </xf>
    <xf numFmtId="0" fontId="13" fillId="0" borderId="0" xfId="0" applyFont="1" applyAlignment="1">
      <alignment horizontal="center"/>
    </xf>
    <xf numFmtId="0" fontId="6" fillId="0" borderId="0" xfId="0" applyFont="1"/>
    <xf numFmtId="0" fontId="6" fillId="0" borderId="0" xfId="0" applyFont="1" applyAlignment="1">
      <alignment horizontal="center" vertical="center"/>
    </xf>
    <xf numFmtId="0" fontId="14" fillId="0" borderId="0" xfId="0" applyFont="1" applyAlignment="1">
      <alignment horizontal="center"/>
    </xf>
    <xf numFmtId="0" fontId="15" fillId="0" borderId="0" xfId="0" applyFont="1"/>
    <xf numFmtId="0" fontId="8" fillId="0" borderId="0" xfId="0" applyFont="1" applyAlignment="1">
      <alignment vertical="justify"/>
    </xf>
    <xf numFmtId="0" fontId="7" fillId="0" borderId="0" xfId="0" applyFont="1" applyAlignment="1">
      <alignment vertical="justify"/>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9" xfId="0" applyFont="1" applyFill="1" applyBorder="1" applyAlignment="1">
      <alignment horizontal="center" vertical="center"/>
    </xf>
    <xf numFmtId="0" fontId="2" fillId="0" borderId="9" xfId="0" applyFont="1" applyBorder="1" applyAlignment="1">
      <alignment vertical="center"/>
    </xf>
    <xf numFmtId="0" fontId="2" fillId="0" borderId="0" xfId="0" applyFont="1" applyAlignment="1">
      <alignment vertical="center" wrapText="1"/>
    </xf>
    <xf numFmtId="0" fontId="16" fillId="0" borderId="0" xfId="0" applyFont="1" applyAlignment="1">
      <alignment vertical="center" wrapText="1"/>
    </xf>
    <xf numFmtId="0" fontId="3" fillId="2" borderId="0" xfId="0" applyFont="1" applyFill="1" applyBorder="1" applyAlignment="1">
      <alignment horizontal="center" vertical="center"/>
    </xf>
    <xf numFmtId="0" fontId="17" fillId="2" borderId="9" xfId="0" applyFont="1" applyFill="1" applyBorder="1" applyAlignment="1">
      <alignment horizontal="center" vertical="center"/>
    </xf>
    <xf numFmtId="0" fontId="17" fillId="2" borderId="4" xfId="0" applyFont="1" applyFill="1" applyBorder="1" applyAlignment="1">
      <alignment vertical="center"/>
    </xf>
    <xf numFmtId="0" fontId="18" fillId="2" borderId="5" xfId="0" applyFont="1" applyFill="1" applyBorder="1" applyAlignment="1">
      <alignment vertical="center"/>
    </xf>
    <xf numFmtId="0" fontId="4" fillId="0" borderId="0" xfId="0" applyFont="1" applyAlignment="1">
      <alignment vertical="center"/>
    </xf>
    <xf numFmtId="0" fontId="3" fillId="0" borderId="0" xfId="0" applyFont="1" applyAlignment="1">
      <alignment vertical="center"/>
    </xf>
    <xf numFmtId="0" fontId="18" fillId="0" borderId="0" xfId="0" applyFont="1" applyAlignment="1">
      <alignment vertical="center"/>
    </xf>
    <xf numFmtId="0" fontId="18"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18" fillId="0" borderId="0" xfId="0" applyFont="1" applyAlignment="1">
      <alignment horizontal="left" vertical="center" wrapText="1"/>
    </xf>
    <xf numFmtId="0" fontId="18" fillId="0" borderId="0" xfId="0" applyFont="1" applyAlignment="1">
      <alignment horizontal="justify" vertical="justify" wrapText="1"/>
    </xf>
    <xf numFmtId="0" fontId="18" fillId="0" borderId="0" xfId="0" applyFont="1" applyAlignment="1">
      <alignment horizontal="right" vertical="center"/>
    </xf>
    <xf numFmtId="0" fontId="5" fillId="0" borderId="9"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wrapText="1"/>
    </xf>
    <xf numFmtId="9" fontId="4" fillId="0" borderId="9" xfId="0" applyNumberFormat="1"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4" fillId="0" borderId="4" xfId="0" applyFont="1" applyBorder="1" applyAlignment="1">
      <alignment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10" fontId="4" fillId="0" borderId="9" xfId="0" applyNumberFormat="1" applyFont="1" applyBorder="1" applyAlignment="1">
      <alignment horizontal="center" vertical="center" wrapText="1"/>
    </xf>
    <xf numFmtId="9" fontId="4" fillId="0" borderId="9" xfId="0" applyNumberFormat="1" applyFont="1" applyBorder="1" applyAlignment="1">
      <alignment horizontal="center" vertical="center" wrapText="1"/>
    </xf>
    <xf numFmtId="0" fontId="18" fillId="0" borderId="0" xfId="0" applyFont="1" applyAlignment="1">
      <alignment horizontal="justify" wrapText="1"/>
    </xf>
    <xf numFmtId="0" fontId="18" fillId="0" borderId="0" xfId="0" applyFont="1" applyAlignment="1">
      <alignment horizontal="justify"/>
    </xf>
    <xf numFmtId="0" fontId="19" fillId="0" borderId="0" xfId="0" applyFont="1" applyAlignment="1">
      <alignment horizontal="center" vertical="center"/>
    </xf>
    <xf numFmtId="0" fontId="18" fillId="0" borderId="0" xfId="0" applyFont="1" applyAlignment="1">
      <alignment vertical="center" wrapText="1"/>
    </xf>
    <xf numFmtId="0" fontId="5" fillId="0" borderId="9" xfId="0" applyFont="1" applyBorder="1" applyAlignment="1">
      <alignment horizontal="center" vertical="center"/>
    </xf>
  </cellXfs>
  <cellStyles count="93">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Calculation 2" xfId="74"/>
    <cellStyle name="Check Cell 2" xfId="75"/>
    <cellStyle name="Explanatory Text 2" xfId="76"/>
    <cellStyle name="Good 2" xfId="77"/>
    <cellStyle name="Heading 1 2" xfId="78"/>
    <cellStyle name="Heading 2 2" xfId="79"/>
    <cellStyle name="Heading 3 2" xfId="80"/>
    <cellStyle name="Heading 4 2" xfId="81"/>
    <cellStyle name="Input 2" xfId="82"/>
    <cellStyle name="Linked Cell 2" xfId="83"/>
    <cellStyle name="Neutral 2" xfId="84"/>
    <cellStyle name="Normal 2" xfId="85"/>
    <cellStyle name="Normal 3" xfId="86"/>
    <cellStyle name="Note 2" xfId="87"/>
    <cellStyle name="Note 3" xfId="88"/>
    <cellStyle name="Output 2" xfId="89"/>
    <cellStyle name="Title 2" xfId="90"/>
    <cellStyle name="Total 2" xfId="91"/>
    <cellStyle name="Warning Text 2" xfId="92"/>
  </cellStyles>
  <dxfs count="2">
    <dxf>
      <fill>
        <patternFill patternType="solid">
          <bgColor indexed="41"/>
        </patternFill>
      </fill>
    </dxf>
    <dxf>
      <fill>
        <patternFill patternType="solid">
          <bgColor indexed="2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693127</xdr:colOff>
      <xdr:row>3</xdr:row>
      <xdr:rowOff>7326</xdr:rowOff>
    </xdr:from>
    <xdr:to>
      <xdr:col>2</xdr:col>
      <xdr:colOff>797170</xdr:colOff>
      <xdr:row>3</xdr:row>
      <xdr:rowOff>7326</xdr:rowOff>
    </xdr:to>
    <xdr:cxnSp>
      <xdr:nvCxnSpPr>
        <xdr:cNvPr id="3" name="Straight Connector 2"/>
        <xdr:cNvCxnSpPr/>
      </xdr:nvCxnSpPr>
      <xdr:spPr>
        <a:xfrm>
          <a:off x="1016635" y="626110"/>
          <a:ext cx="8280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93790</xdr:colOff>
      <xdr:row>1</xdr:row>
      <xdr:rowOff>197828</xdr:rowOff>
    </xdr:from>
    <xdr:to>
      <xdr:col>8</xdr:col>
      <xdr:colOff>9525</xdr:colOff>
      <xdr:row>1</xdr:row>
      <xdr:rowOff>197829</xdr:rowOff>
    </xdr:to>
    <xdr:cxnSp>
      <xdr:nvCxnSpPr>
        <xdr:cNvPr id="4" name="Straight Connector 3"/>
        <xdr:cNvCxnSpPr/>
      </xdr:nvCxnSpPr>
      <xdr:spPr>
        <a:xfrm flipV="1">
          <a:off x="3341370" y="397510"/>
          <a:ext cx="1754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2</xdr:col>
      <xdr:colOff>28575</xdr:colOff>
      <xdr:row>3</xdr:row>
      <xdr:rowOff>28575</xdr:rowOff>
    </xdr:from>
    <xdr:to>
      <xdr:col>2</xdr:col>
      <xdr:colOff>933450</xdr:colOff>
      <xdr:row>3</xdr:row>
      <xdr:rowOff>28575</xdr:rowOff>
    </xdr:to>
    <xdr:cxnSp>
      <xdr:nvCxnSpPr>
        <xdr:cNvPr id="9" name="Straight Connector 8"/>
        <xdr:cNvCxnSpPr/>
      </xdr:nvCxnSpPr>
      <xdr:spPr>
        <a:xfrm>
          <a:off x="1085850" y="638175"/>
          <a:ext cx="904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114300</xdr:colOff>
      <xdr:row>2</xdr:row>
      <xdr:rowOff>28575</xdr:rowOff>
    </xdr:from>
    <xdr:to>
      <xdr:col>8</xdr:col>
      <xdr:colOff>295275</xdr:colOff>
      <xdr:row>2</xdr:row>
      <xdr:rowOff>28575</xdr:rowOff>
    </xdr:to>
    <xdr:cxnSp>
      <xdr:nvCxnSpPr>
        <xdr:cNvPr id="11" name="Straight Connector 10"/>
        <xdr:cNvCxnSpPr/>
      </xdr:nvCxnSpPr>
      <xdr:spPr>
        <a:xfrm>
          <a:off x="3609975" y="438150"/>
          <a:ext cx="1981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2</xdr:col>
      <xdr:colOff>28575</xdr:colOff>
      <xdr:row>3</xdr:row>
      <xdr:rowOff>28575</xdr:rowOff>
    </xdr:from>
    <xdr:to>
      <xdr:col>2</xdr:col>
      <xdr:colOff>933450</xdr:colOff>
      <xdr:row>3</xdr:row>
      <xdr:rowOff>28575</xdr:rowOff>
    </xdr:to>
    <xdr:cxnSp>
      <xdr:nvCxnSpPr>
        <xdr:cNvPr id="2" name="Straight Connector 1"/>
        <xdr:cNvCxnSpPr/>
      </xdr:nvCxnSpPr>
      <xdr:spPr>
        <a:xfrm>
          <a:off x="1085850" y="638175"/>
          <a:ext cx="904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114300</xdr:colOff>
      <xdr:row>2</xdr:row>
      <xdr:rowOff>28575</xdr:rowOff>
    </xdr:from>
    <xdr:to>
      <xdr:col>8</xdr:col>
      <xdr:colOff>295275</xdr:colOff>
      <xdr:row>2</xdr:row>
      <xdr:rowOff>28575</xdr:rowOff>
    </xdr:to>
    <xdr:cxnSp>
      <xdr:nvCxnSpPr>
        <xdr:cNvPr id="3" name="Straight Connector 2"/>
        <xdr:cNvCxnSpPr/>
      </xdr:nvCxnSpPr>
      <xdr:spPr>
        <a:xfrm>
          <a:off x="3457575" y="438150"/>
          <a:ext cx="1981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7"/>
  <sheetViews>
    <sheetView tabSelected="1" view="pageBreakPreview" zoomScaleNormal="100" topLeftCell="A18" workbookViewId="0">
      <selection activeCell="I24" sqref="I24"/>
    </sheetView>
  </sheetViews>
  <sheetFormatPr defaultColWidth="9.14285714285714" defaultRowHeight="16.5"/>
  <cols>
    <col min="1" max="1" width="4.85714285714286" style="67" customWidth="1"/>
    <col min="2" max="2" width="10.8571428571429" style="67" customWidth="1"/>
    <col min="3" max="3" width="18.1428571428571" style="67" customWidth="1"/>
    <col min="4" max="4" width="6.42857142857143" style="68" customWidth="1"/>
    <col min="5" max="5" width="8.42857142857143" style="68" customWidth="1"/>
    <col min="6" max="6" width="8.71428571428571" style="68" customWidth="1"/>
    <col min="7" max="7" width="10.2857142857143" style="68" customWidth="1"/>
    <col min="8" max="8" width="8.57142857142857" style="68" customWidth="1"/>
    <col min="9" max="9" width="9.85714285714286" style="67" customWidth="1"/>
    <col min="10" max="16384" width="9.14285714285714" style="67"/>
  </cols>
  <sheetData>
    <row r="1" s="65" customFormat="1" ht="15.75" spans="1:9">
      <c r="A1" s="69" t="s">
        <v>0</v>
      </c>
      <c r="B1" s="69"/>
      <c r="C1" s="69"/>
      <c r="D1" s="69"/>
      <c r="E1" s="70" t="s">
        <v>1</v>
      </c>
      <c r="F1" s="70"/>
      <c r="G1" s="70"/>
      <c r="H1" s="71"/>
      <c r="I1" s="70"/>
    </row>
    <row r="2" s="65" customFormat="1" spans="1:9">
      <c r="A2" s="69" t="s">
        <v>2</v>
      </c>
      <c r="B2" s="69"/>
      <c r="C2" s="69"/>
      <c r="D2" s="69"/>
      <c r="E2" s="4" t="s">
        <v>3</v>
      </c>
      <c r="F2" s="4"/>
      <c r="G2" s="4"/>
      <c r="H2" s="4"/>
      <c r="I2" s="4"/>
    </row>
    <row r="3" s="65" customFormat="1" spans="1:9">
      <c r="A3" s="71" t="s">
        <v>4</v>
      </c>
      <c r="B3" s="71"/>
      <c r="C3" s="71"/>
      <c r="D3" s="71"/>
      <c r="E3" s="70"/>
      <c r="F3" s="4"/>
      <c r="G3" s="4"/>
      <c r="H3" s="4"/>
      <c r="I3" s="4"/>
    </row>
    <row r="4" s="65" customFormat="1" spans="1:9">
      <c r="A4" s="71"/>
      <c r="B4" s="71"/>
      <c r="C4" s="71"/>
      <c r="D4" s="71"/>
      <c r="E4" s="71"/>
      <c r="F4" s="4"/>
      <c r="G4" s="4"/>
      <c r="H4" s="4"/>
      <c r="I4" s="4"/>
    </row>
    <row r="5" ht="23.25" customHeight="1" spans="1:9">
      <c r="A5" s="4" t="s">
        <v>5</v>
      </c>
      <c r="B5" s="4"/>
      <c r="C5" s="4"/>
      <c r="D5" s="4"/>
      <c r="E5" s="4"/>
      <c r="F5" s="4"/>
      <c r="G5" s="4"/>
      <c r="H5" s="4"/>
      <c r="I5" s="4"/>
    </row>
    <row r="6" ht="15.75" customHeight="1" spans="1:9">
      <c r="A6" s="4" t="s">
        <v>6</v>
      </c>
      <c r="B6" s="4"/>
      <c r="C6" s="4"/>
      <c r="D6" s="4"/>
      <c r="E6" s="4"/>
      <c r="F6" s="4"/>
      <c r="G6" s="4"/>
      <c r="H6" s="4"/>
      <c r="I6" s="4"/>
    </row>
    <row r="7" s="66" customFormat="1" spans="4:8">
      <c r="D7" s="4"/>
      <c r="E7" s="4"/>
      <c r="F7" s="4"/>
      <c r="G7" s="4"/>
      <c r="H7" s="4"/>
    </row>
    <row r="8" spans="1:2">
      <c r="A8" s="72" t="s">
        <v>7</v>
      </c>
      <c r="B8" s="66" t="s">
        <v>8</v>
      </c>
    </row>
    <row r="9" spans="1:6">
      <c r="A9" s="72" t="s">
        <v>9</v>
      </c>
      <c r="B9" s="73" t="s">
        <v>10</v>
      </c>
      <c r="C9" s="73"/>
      <c r="D9" s="73"/>
      <c r="E9" s="73"/>
      <c r="F9" s="73"/>
    </row>
    <row r="10" spans="1:2">
      <c r="A10" s="72" t="s">
        <v>11</v>
      </c>
      <c r="B10" s="66" t="s">
        <v>12</v>
      </c>
    </row>
    <row r="11" spans="1:2">
      <c r="A11" s="72"/>
      <c r="B11" s="67" t="s">
        <v>13</v>
      </c>
    </row>
    <row r="12" spans="1:2">
      <c r="A12" s="72"/>
      <c r="B12" s="67" t="s">
        <v>14</v>
      </c>
    </row>
    <row r="13" spans="1:8">
      <c r="A13" s="72"/>
      <c r="B13" s="67" t="s">
        <v>15</v>
      </c>
      <c r="H13" s="68" t="s">
        <v>16</v>
      </c>
    </row>
    <row r="14" spans="1:2">
      <c r="A14" s="72"/>
      <c r="B14" s="67" t="s">
        <v>17</v>
      </c>
    </row>
    <row r="15" spans="1:9">
      <c r="A15" s="72"/>
      <c r="B15" s="74" t="s">
        <v>18</v>
      </c>
      <c r="C15" s="74"/>
      <c r="D15" s="74"/>
      <c r="E15" s="74"/>
      <c r="F15" s="74"/>
      <c r="G15" s="74"/>
      <c r="H15" s="74"/>
      <c r="I15" s="74"/>
    </row>
    <row r="16" spans="1:2">
      <c r="A16" s="72" t="s">
        <v>19</v>
      </c>
      <c r="B16" s="66" t="s">
        <v>20</v>
      </c>
    </row>
    <row r="17" ht="56.25" customHeight="1" spans="1:10">
      <c r="A17" s="75" t="s">
        <v>21</v>
      </c>
      <c r="B17" s="75"/>
      <c r="C17" s="75"/>
      <c r="D17" s="75"/>
      <c r="E17" s="75"/>
      <c r="F17" s="75"/>
      <c r="G17" s="75"/>
      <c r="H17" s="75"/>
      <c r="I17" s="75"/>
      <c r="J17" s="95"/>
    </row>
    <row r="18" spans="1:1">
      <c r="A18" s="76"/>
    </row>
    <row r="19" ht="20.25" customHeight="1" spans="1:9">
      <c r="A19" s="77" t="s">
        <v>22</v>
      </c>
      <c r="B19" s="77" t="s">
        <v>23</v>
      </c>
      <c r="C19" s="78" t="s">
        <v>24</v>
      </c>
      <c r="D19" s="79"/>
      <c r="E19" s="80" t="s">
        <v>25</v>
      </c>
      <c r="F19" s="77" t="s">
        <v>26</v>
      </c>
      <c r="G19" s="77"/>
      <c r="H19" s="77"/>
      <c r="I19" s="96" t="s">
        <v>27</v>
      </c>
    </row>
    <row r="20" ht="31.5" spans="1:9">
      <c r="A20" s="77"/>
      <c r="B20" s="77"/>
      <c r="C20" s="81"/>
      <c r="D20" s="82"/>
      <c r="E20" s="83"/>
      <c r="F20" s="77" t="s">
        <v>28</v>
      </c>
      <c r="G20" s="77" t="s">
        <v>29</v>
      </c>
      <c r="H20" s="77" t="s">
        <v>30</v>
      </c>
      <c r="I20" s="96"/>
    </row>
    <row r="21" ht="20.25" customHeight="1" spans="1:9">
      <c r="A21" s="25">
        <v>1</v>
      </c>
      <c r="B21" s="26" t="s">
        <v>31</v>
      </c>
      <c r="C21" s="27" t="s">
        <v>32</v>
      </c>
      <c r="D21" s="28" t="s">
        <v>33</v>
      </c>
      <c r="E21" s="25">
        <v>66</v>
      </c>
      <c r="F21" s="25">
        <v>61</v>
      </c>
      <c r="G21" s="25" t="str">
        <f>IF(F21=0,"Không XL",IF(F21&lt;50,"Yếu",IF(F21&lt;70,"Trung bình",IF(F21&lt;80,"Khá",IF(F21&lt;90,"Tốt","Xuất sắc")))))</f>
        <v>Trung bình</v>
      </c>
      <c r="H21" s="84">
        <v>1</v>
      </c>
      <c r="I21" s="25"/>
    </row>
    <row r="22" ht="20.25" customHeight="1" spans="1:9">
      <c r="A22" s="25">
        <v>2</v>
      </c>
      <c r="B22" s="26" t="s">
        <v>34</v>
      </c>
      <c r="C22" s="27" t="s">
        <v>35</v>
      </c>
      <c r="D22" s="28" t="s">
        <v>36</v>
      </c>
      <c r="E22" s="25">
        <v>54</v>
      </c>
      <c r="F22" s="25">
        <v>58</v>
      </c>
      <c r="G22" s="25" t="str">
        <f>IF(F22=0,"Không XL",IF(F22&lt;50,"Yếu",IF(F22&lt;70,"Trung bình",IF(F22&lt;80,"Khá",IF(F22&lt;90,"Tốt","Xuất sắc")))))</f>
        <v>Trung bình</v>
      </c>
      <c r="H22" s="84">
        <v>1</v>
      </c>
      <c r="I22" s="25"/>
    </row>
    <row r="23" ht="20.25" customHeight="1" spans="1:9">
      <c r="A23" s="25">
        <v>3</v>
      </c>
      <c r="B23" s="26" t="s">
        <v>37</v>
      </c>
      <c r="C23" s="27" t="s">
        <v>38</v>
      </c>
      <c r="D23" s="28" t="s">
        <v>39</v>
      </c>
      <c r="E23" s="25">
        <v>70</v>
      </c>
      <c r="F23" s="25">
        <v>60</v>
      </c>
      <c r="G23" s="25" t="str">
        <f t="shared" ref="G23:G39" si="0">IF(F23=0,"Không XL",IF(F23&lt;50,"Yếu",IF(F23&lt;70,"Trung bình",IF(F23&lt;80,"Khá",IF(F23&lt;90,"Tốt","Xuất sắc")))))</f>
        <v>Trung bình</v>
      </c>
      <c r="H23" s="84">
        <v>1</v>
      </c>
      <c r="I23" s="25"/>
    </row>
    <row r="24" ht="20.25" customHeight="1" spans="1:9">
      <c r="A24" s="25">
        <v>4</v>
      </c>
      <c r="B24" s="26" t="s">
        <v>40</v>
      </c>
      <c r="C24" s="27" t="s">
        <v>41</v>
      </c>
      <c r="D24" s="28" t="s">
        <v>42</v>
      </c>
      <c r="E24" s="25">
        <v>38</v>
      </c>
      <c r="F24" s="25">
        <v>52</v>
      </c>
      <c r="G24" s="25" t="str">
        <f t="shared" si="0"/>
        <v>Trung bình</v>
      </c>
      <c r="H24" s="84">
        <v>1</v>
      </c>
      <c r="I24" s="25"/>
    </row>
    <row r="25" ht="20.25" customHeight="1" spans="1:9">
      <c r="A25" s="25">
        <v>5</v>
      </c>
      <c r="B25" s="26" t="s">
        <v>43</v>
      </c>
      <c r="C25" s="27" t="s">
        <v>44</v>
      </c>
      <c r="D25" s="28" t="s">
        <v>45</v>
      </c>
      <c r="E25" s="25">
        <v>85</v>
      </c>
      <c r="F25" s="25">
        <v>56</v>
      </c>
      <c r="G25" s="25" t="str">
        <f t="shared" si="0"/>
        <v>Trung bình</v>
      </c>
      <c r="H25" s="84">
        <v>1</v>
      </c>
      <c r="I25" s="25"/>
    </row>
    <row r="26" ht="20.25" customHeight="1" spans="1:9">
      <c r="A26" s="25">
        <v>6</v>
      </c>
      <c r="B26" s="26" t="s">
        <v>46</v>
      </c>
      <c r="C26" s="27" t="s">
        <v>47</v>
      </c>
      <c r="D26" s="28" t="s">
        <v>45</v>
      </c>
      <c r="E26" s="25"/>
      <c r="F26" s="25"/>
      <c r="G26" s="25" t="str">
        <f t="shared" si="0"/>
        <v>Không XL</v>
      </c>
      <c r="H26" s="84">
        <v>1</v>
      </c>
      <c r="I26" s="25" t="s">
        <v>48</v>
      </c>
    </row>
    <row r="27" ht="20.25" customHeight="1" spans="1:9">
      <c r="A27" s="25">
        <v>7</v>
      </c>
      <c r="B27" s="26" t="s">
        <v>49</v>
      </c>
      <c r="C27" s="27" t="s">
        <v>50</v>
      </c>
      <c r="D27" s="28" t="s">
        <v>51</v>
      </c>
      <c r="E27" s="25">
        <v>72</v>
      </c>
      <c r="F27" s="25">
        <v>64</v>
      </c>
      <c r="G27" s="25" t="str">
        <f t="shared" si="0"/>
        <v>Trung bình</v>
      </c>
      <c r="H27" s="84">
        <v>1</v>
      </c>
      <c r="I27" s="25"/>
    </row>
    <row r="28" ht="20.25" customHeight="1" spans="1:9">
      <c r="A28" s="25">
        <v>8</v>
      </c>
      <c r="B28" s="26" t="s">
        <v>52</v>
      </c>
      <c r="C28" s="27" t="s">
        <v>53</v>
      </c>
      <c r="D28" s="28" t="s">
        <v>54</v>
      </c>
      <c r="E28" s="25">
        <v>71</v>
      </c>
      <c r="F28" s="25">
        <v>72</v>
      </c>
      <c r="G28" s="25" t="str">
        <f t="shared" si="0"/>
        <v>Khá</v>
      </c>
      <c r="H28" s="84">
        <v>1</v>
      </c>
      <c r="I28" s="25"/>
    </row>
    <row r="29" ht="20.25" customHeight="1" spans="1:9">
      <c r="A29" s="25">
        <v>9</v>
      </c>
      <c r="B29" s="26" t="s">
        <v>55</v>
      </c>
      <c r="C29" s="27" t="s">
        <v>56</v>
      </c>
      <c r="D29" s="28" t="s">
        <v>57</v>
      </c>
      <c r="E29" s="25">
        <v>54</v>
      </c>
      <c r="F29" s="25">
        <v>58</v>
      </c>
      <c r="G29" s="25" t="str">
        <f t="shared" si="0"/>
        <v>Trung bình</v>
      </c>
      <c r="H29" s="84">
        <v>1</v>
      </c>
      <c r="I29" s="25"/>
    </row>
    <row r="30" ht="20.25" customHeight="1" spans="1:9">
      <c r="A30" s="25">
        <v>10</v>
      </c>
      <c r="B30" s="26" t="s">
        <v>58</v>
      </c>
      <c r="C30" s="27" t="s">
        <v>59</v>
      </c>
      <c r="D30" s="28" t="s">
        <v>60</v>
      </c>
      <c r="E30" s="25">
        <v>66</v>
      </c>
      <c r="F30" s="25">
        <v>52</v>
      </c>
      <c r="G30" s="25" t="str">
        <f t="shared" si="0"/>
        <v>Trung bình</v>
      </c>
      <c r="H30" s="84">
        <v>1</v>
      </c>
      <c r="I30" s="25"/>
    </row>
    <row r="31" ht="20.25" customHeight="1" spans="1:9">
      <c r="A31" s="25">
        <v>11</v>
      </c>
      <c r="B31" s="26" t="s">
        <v>61</v>
      </c>
      <c r="C31" s="27" t="s">
        <v>62</v>
      </c>
      <c r="D31" s="28" t="s">
        <v>63</v>
      </c>
      <c r="E31" s="25">
        <v>52</v>
      </c>
      <c r="F31" s="25">
        <v>52</v>
      </c>
      <c r="G31" s="25" t="str">
        <f t="shared" si="0"/>
        <v>Trung bình</v>
      </c>
      <c r="H31" s="84">
        <v>1</v>
      </c>
      <c r="I31" s="25"/>
    </row>
    <row r="32" ht="20.25" customHeight="1" spans="1:9">
      <c r="A32" s="25">
        <v>12</v>
      </c>
      <c r="B32" s="26" t="s">
        <v>64</v>
      </c>
      <c r="C32" s="27" t="s">
        <v>65</v>
      </c>
      <c r="D32" s="28" t="s">
        <v>66</v>
      </c>
      <c r="E32" s="25">
        <v>68</v>
      </c>
      <c r="F32" s="25">
        <v>71</v>
      </c>
      <c r="G32" s="25" t="str">
        <f t="shared" si="0"/>
        <v>Khá</v>
      </c>
      <c r="H32" s="84">
        <v>1</v>
      </c>
      <c r="I32" s="25"/>
    </row>
    <row r="33" ht="20.25" customHeight="1" spans="1:9">
      <c r="A33" s="25">
        <v>13</v>
      </c>
      <c r="B33" s="26" t="s">
        <v>67</v>
      </c>
      <c r="C33" s="27" t="s">
        <v>68</v>
      </c>
      <c r="D33" s="28" t="s">
        <v>69</v>
      </c>
      <c r="E33" s="25">
        <v>66</v>
      </c>
      <c r="F33" s="25">
        <v>60</v>
      </c>
      <c r="G33" s="25" t="str">
        <f t="shared" si="0"/>
        <v>Trung bình</v>
      </c>
      <c r="H33" s="84">
        <v>1</v>
      </c>
      <c r="I33" s="25"/>
    </row>
    <row r="34" ht="20.25" customHeight="1" spans="1:9">
      <c r="A34" s="25">
        <v>14</v>
      </c>
      <c r="B34" s="26" t="s">
        <v>70</v>
      </c>
      <c r="C34" s="27" t="s">
        <v>71</v>
      </c>
      <c r="D34" s="28" t="s">
        <v>72</v>
      </c>
      <c r="E34" s="25">
        <v>67</v>
      </c>
      <c r="F34" s="25">
        <v>61</v>
      </c>
      <c r="G34" s="25" t="str">
        <f t="shared" si="0"/>
        <v>Trung bình</v>
      </c>
      <c r="H34" s="84">
        <v>1</v>
      </c>
      <c r="I34" s="25"/>
    </row>
    <row r="35" ht="20.25" customHeight="1" spans="1:9">
      <c r="A35" s="25">
        <v>15</v>
      </c>
      <c r="B35" s="26" t="s">
        <v>73</v>
      </c>
      <c r="C35" s="27" t="s">
        <v>74</v>
      </c>
      <c r="D35" s="28" t="s">
        <v>75</v>
      </c>
      <c r="E35" s="25">
        <v>69</v>
      </c>
      <c r="F35" s="25">
        <v>63</v>
      </c>
      <c r="G35" s="25" t="str">
        <f t="shared" si="0"/>
        <v>Trung bình</v>
      </c>
      <c r="H35" s="84">
        <v>1</v>
      </c>
      <c r="I35" s="25"/>
    </row>
    <row r="36" ht="20.25" customHeight="1" spans="1:9">
      <c r="A36" s="25">
        <v>16</v>
      </c>
      <c r="B36" s="26" t="s">
        <v>76</v>
      </c>
      <c r="C36" s="27" t="s">
        <v>77</v>
      </c>
      <c r="D36" s="28" t="s">
        <v>78</v>
      </c>
      <c r="E36" s="25">
        <v>67</v>
      </c>
      <c r="F36" s="25">
        <v>63</v>
      </c>
      <c r="G36" s="25" t="str">
        <f t="shared" si="0"/>
        <v>Trung bình</v>
      </c>
      <c r="H36" s="84">
        <v>1</v>
      </c>
      <c r="I36" s="25"/>
    </row>
    <row r="37" ht="20.25" customHeight="1" spans="1:9">
      <c r="A37" s="25">
        <v>17</v>
      </c>
      <c r="B37" s="26" t="s">
        <v>79</v>
      </c>
      <c r="C37" s="27" t="s">
        <v>80</v>
      </c>
      <c r="D37" s="28" t="s">
        <v>81</v>
      </c>
      <c r="E37" s="25"/>
      <c r="F37" s="25"/>
      <c r="G37" s="25" t="str">
        <f t="shared" si="0"/>
        <v>Không XL</v>
      </c>
      <c r="H37" s="84">
        <v>1</v>
      </c>
      <c r="I37" s="25" t="s">
        <v>48</v>
      </c>
    </row>
    <row r="38" ht="20.25" customHeight="1" spans="1:9">
      <c r="A38" s="25">
        <v>18</v>
      </c>
      <c r="B38" s="26" t="s">
        <v>82</v>
      </c>
      <c r="C38" s="27" t="s">
        <v>83</v>
      </c>
      <c r="D38" s="28" t="s">
        <v>84</v>
      </c>
      <c r="E38" s="25">
        <v>71</v>
      </c>
      <c r="F38" s="25">
        <v>56</v>
      </c>
      <c r="G38" s="25" t="str">
        <f t="shared" ref="G38" si="1">IF(F38=0,"Không XL",IF(F38&lt;50,"Yếu",IF(F38&lt;70,"Trung bình",IF(F38&lt;80,"Khá",IF(F38&lt;90,"Tốt","Xuất sắc")))))</f>
        <v>Trung bình</v>
      </c>
      <c r="H38" s="84">
        <v>2</v>
      </c>
      <c r="I38" s="25"/>
    </row>
    <row r="39" ht="20.25" customHeight="1" spans="1:9">
      <c r="A39" s="25">
        <v>19</v>
      </c>
      <c r="B39" s="26" t="s">
        <v>85</v>
      </c>
      <c r="C39" s="27" t="s">
        <v>86</v>
      </c>
      <c r="D39" s="28" t="s">
        <v>87</v>
      </c>
      <c r="E39" s="25">
        <v>52</v>
      </c>
      <c r="F39" s="25">
        <v>60</v>
      </c>
      <c r="G39" s="25" t="str">
        <f t="shared" si="0"/>
        <v>Trung bình</v>
      </c>
      <c r="H39" s="84">
        <v>1</v>
      </c>
      <c r="I39" s="25"/>
    </row>
    <row r="40" ht="10.5" customHeight="1"/>
    <row r="41" s="65" customFormat="1" ht="23.25" customHeight="1" spans="2:8">
      <c r="B41" s="67" t="s">
        <v>88</v>
      </c>
      <c r="D41" s="69"/>
      <c r="E41" s="69"/>
      <c r="F41" s="69"/>
      <c r="G41" s="69"/>
      <c r="H41" s="69"/>
    </row>
    <row r="42" s="65" customFormat="1" ht="31.5" spans="3:8">
      <c r="C42" s="85" t="s">
        <v>89</v>
      </c>
      <c r="D42" s="86"/>
      <c r="E42" s="77" t="s">
        <v>90</v>
      </c>
      <c r="F42" s="77" t="s">
        <v>91</v>
      </c>
      <c r="G42" s="69"/>
      <c r="H42" s="69"/>
    </row>
    <row r="43" s="65" customFormat="1" ht="15.75" spans="3:8">
      <c r="C43" s="87" t="s">
        <v>92</v>
      </c>
      <c r="D43" s="88"/>
      <c r="E43" s="89">
        <f>COUNTIF($G$21:$G$39,"Xuất sắc")</f>
        <v>0</v>
      </c>
      <c r="F43" s="90">
        <f>E43/A39</f>
        <v>0</v>
      </c>
      <c r="G43" s="69"/>
      <c r="H43" s="69"/>
    </row>
    <row r="44" s="65" customFormat="1" ht="15.75" spans="3:8">
      <c r="C44" s="87" t="s">
        <v>93</v>
      </c>
      <c r="D44" s="88"/>
      <c r="E44" s="89">
        <f>COUNTIF($G$21:$G$39,"Tốt")</f>
        <v>0</v>
      </c>
      <c r="F44" s="90">
        <f>E44/A39</f>
        <v>0</v>
      </c>
      <c r="G44" s="69"/>
      <c r="H44" s="69"/>
    </row>
    <row r="45" s="65" customFormat="1" ht="15.75" spans="3:8">
      <c r="C45" s="87" t="s">
        <v>94</v>
      </c>
      <c r="D45" s="88"/>
      <c r="E45" s="89">
        <f>COUNTIF($G$21:$G$39,"Khá")</f>
        <v>2</v>
      </c>
      <c r="F45" s="91">
        <f>E45/A39</f>
        <v>0.105263157894737</v>
      </c>
      <c r="G45" s="69"/>
      <c r="H45" s="69"/>
    </row>
    <row r="46" s="65" customFormat="1" ht="15.75" spans="3:8">
      <c r="C46" s="87" t="s">
        <v>95</v>
      </c>
      <c r="D46" s="88"/>
      <c r="E46" s="89">
        <f>COUNTIF($G$21:$G$39,"Trung bình")</f>
        <v>15</v>
      </c>
      <c r="F46" s="91">
        <f>E46/A39</f>
        <v>0.789473684210526</v>
      </c>
      <c r="G46" s="69"/>
      <c r="H46" s="69"/>
    </row>
    <row r="47" s="65" customFormat="1" ht="15.75" spans="3:8">
      <c r="C47" s="87" t="s">
        <v>96</v>
      </c>
      <c r="D47" s="88"/>
      <c r="E47" s="89">
        <f>COUNTIF($G$21:$G$39,"Yếu")</f>
        <v>0</v>
      </c>
      <c r="F47" s="90">
        <f>E47/A39</f>
        <v>0</v>
      </c>
      <c r="G47" s="69"/>
      <c r="H47" s="69"/>
    </row>
    <row r="48" s="65" customFormat="1" ht="15.75" spans="3:8">
      <c r="C48" s="87" t="s">
        <v>97</v>
      </c>
      <c r="D48" s="88"/>
      <c r="E48" s="89">
        <f>COUNTIF($G$21:$G$39,"Không XL")</f>
        <v>2</v>
      </c>
      <c r="F48" s="90">
        <f>E48/A39</f>
        <v>0.105263157894737</v>
      </c>
      <c r="G48" s="69"/>
      <c r="H48" s="69"/>
    </row>
    <row r="50" ht="57" customHeight="1" spans="1:10">
      <c r="A50" s="75" t="s">
        <v>98</v>
      </c>
      <c r="B50" s="75"/>
      <c r="C50" s="75"/>
      <c r="D50" s="75"/>
      <c r="E50" s="75"/>
      <c r="F50" s="75"/>
      <c r="G50" s="75"/>
      <c r="H50" s="75"/>
      <c r="I50" s="75"/>
      <c r="J50" s="95"/>
    </row>
    <row r="52" s="66" customFormat="1" spans="2:9">
      <c r="B52" s="4" t="s">
        <v>99</v>
      </c>
      <c r="C52" s="4"/>
      <c r="D52" s="4"/>
      <c r="E52" s="4"/>
      <c r="F52" s="4" t="s">
        <v>100</v>
      </c>
      <c r="G52" s="4"/>
      <c r="H52" s="4"/>
      <c r="I52" s="4"/>
    </row>
    <row r="54" ht="44.25" customHeight="1"/>
    <row r="55" spans="2:9">
      <c r="B55" s="4" t="s">
        <v>101</v>
      </c>
      <c r="C55" s="4"/>
      <c r="D55" s="4"/>
      <c r="E55" s="4"/>
      <c r="F55" s="4" t="s">
        <v>102</v>
      </c>
      <c r="G55" s="4"/>
      <c r="H55" s="4"/>
      <c r="I55" s="4"/>
    </row>
    <row r="56" ht="29.25" customHeight="1" spans="2:9">
      <c r="B56" s="68"/>
      <c r="C56" s="68"/>
      <c r="I56" s="68"/>
    </row>
    <row r="57" spans="1:9">
      <c r="A57" s="7" t="s">
        <v>103</v>
      </c>
      <c r="B57" s="7"/>
      <c r="C57" s="7"/>
      <c r="D57" s="7"/>
      <c r="E57" s="7"/>
      <c r="F57" s="7"/>
      <c r="G57" s="7"/>
      <c r="H57" s="7"/>
      <c r="I57" s="7"/>
    </row>
    <row r="58" spans="1:9">
      <c r="A58" s="92" t="s">
        <v>104</v>
      </c>
      <c r="B58" s="93"/>
      <c r="C58" s="93"/>
      <c r="D58" s="93"/>
      <c r="E58" s="93"/>
      <c r="F58" s="93"/>
      <c r="G58" s="93"/>
      <c r="H58" s="93"/>
      <c r="I58" s="93"/>
    </row>
    <row r="59" ht="24.75" customHeight="1"/>
    <row r="60" spans="6:6">
      <c r="F60" s="94" t="s">
        <v>105</v>
      </c>
    </row>
    <row r="61" spans="6:8">
      <c r="F61" s="4" t="s">
        <v>106</v>
      </c>
      <c r="G61" s="66"/>
      <c r="H61" s="66"/>
    </row>
    <row r="66" spans="6:6">
      <c r="F66" s="4" t="s">
        <v>107</v>
      </c>
    </row>
    <row r="67" spans="6:8">
      <c r="F67" s="4"/>
      <c r="G67" s="4"/>
      <c r="H67" s="4"/>
    </row>
  </sheetData>
  <mergeCells count="25">
    <mergeCell ref="A1:D1"/>
    <mergeCell ref="A2:D2"/>
    <mergeCell ref="E2:I2"/>
    <mergeCell ref="A3:D3"/>
    <mergeCell ref="F3:I3"/>
    <mergeCell ref="A5:I5"/>
    <mergeCell ref="A6:I6"/>
    <mergeCell ref="B9:F9"/>
    <mergeCell ref="B15:I15"/>
    <mergeCell ref="A17:I17"/>
    <mergeCell ref="F19:H19"/>
    <mergeCell ref="C42:D42"/>
    <mergeCell ref="A50:I50"/>
    <mergeCell ref="B52:E52"/>
    <mergeCell ref="F52:I52"/>
    <mergeCell ref="B55:E55"/>
    <mergeCell ref="F55:I55"/>
    <mergeCell ref="A57:I57"/>
    <mergeCell ref="A58:I58"/>
    <mergeCell ref="F67:H67"/>
    <mergeCell ref="A19:A20"/>
    <mergeCell ref="B19:B20"/>
    <mergeCell ref="E19:E20"/>
    <mergeCell ref="I19:I20"/>
    <mergeCell ref="C19:D20"/>
  </mergeCells>
  <pageMargins left="0.51" right="0.3" top="0.708661417322835" bottom="0.393700787401575" header="0.31496062992126" footer="0.15748031496063"/>
  <pageSetup paperSize="9" orientation="portrait"/>
  <headerFooter differentFirst="1">
    <oddHeader>&amp;C&amp;"Times New Roman,Regular"&amp;13&amp;P</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7"/>
  <sheetViews>
    <sheetView view="pageBreakPreview" zoomScaleNormal="70" topLeftCell="A16" workbookViewId="0">
      <selection activeCell="J25" sqref="J25"/>
    </sheetView>
  </sheetViews>
  <sheetFormatPr defaultColWidth="9.14285714285714" defaultRowHeight="16.5"/>
  <cols>
    <col min="1" max="1" width="4.71428571428571" style="5" customWidth="1"/>
    <col min="2" max="2" width="11.1428571428571" style="5" customWidth="1"/>
    <col min="3" max="3" width="20.8571428571429" style="5" customWidth="1"/>
    <col min="4" max="4" width="8.14285714285714" style="6" customWidth="1"/>
    <col min="5" max="5" width="7.57142857142857" style="5" customWidth="1"/>
    <col min="6" max="6" width="9.71428571428571" style="5" customWidth="1"/>
    <col min="7" max="7" width="8.14285714285714" style="5" customWidth="1"/>
    <col min="8" max="8" width="9.14285714285714" style="5" customWidth="1"/>
    <col min="9" max="9" width="15.7047619047619" style="7" customWidth="1"/>
    <col min="10" max="10" width="40.4285714285714" style="5" customWidth="1"/>
    <col min="11" max="16384" width="9.14285714285714" style="5"/>
  </cols>
  <sheetData>
    <row r="1" ht="15.75" spans="1:9">
      <c r="A1" s="8" t="s">
        <v>0</v>
      </c>
      <c r="B1" s="9"/>
      <c r="C1" s="9"/>
      <c r="D1" s="9"/>
      <c r="E1" s="9" t="s">
        <v>1</v>
      </c>
      <c r="F1" s="9"/>
      <c r="G1" s="9"/>
      <c r="H1" s="9"/>
      <c r="I1" s="9"/>
    </row>
    <row r="2" spans="1:8">
      <c r="A2" s="8" t="s">
        <v>2</v>
      </c>
      <c r="B2" s="8"/>
      <c r="C2" s="8"/>
      <c r="D2" s="8"/>
      <c r="E2" s="7" t="s">
        <v>108</v>
      </c>
      <c r="F2" s="7"/>
      <c r="G2" s="7"/>
      <c r="H2" s="7"/>
    </row>
    <row r="3" ht="15.75" customHeight="1" spans="1:9">
      <c r="A3" s="10" t="s">
        <v>109</v>
      </c>
      <c r="B3" s="10"/>
      <c r="C3" s="10"/>
      <c r="D3" s="10"/>
      <c r="E3" s="11"/>
      <c r="F3" s="11"/>
      <c r="G3" s="11"/>
      <c r="H3" s="11"/>
      <c r="I3" s="11"/>
    </row>
    <row r="4" s="1" customFormat="1" spans="1:9">
      <c r="A4" s="12"/>
      <c r="B4" s="12"/>
      <c r="C4" s="12"/>
      <c r="D4" s="12"/>
      <c r="I4" s="51"/>
    </row>
    <row r="5" ht="22.5" spans="1:17">
      <c r="A5" s="13" t="s">
        <v>110</v>
      </c>
      <c r="B5" s="13"/>
      <c r="C5" s="13"/>
      <c r="D5" s="13"/>
      <c r="E5" s="13"/>
      <c r="F5" s="13"/>
      <c r="G5" s="13"/>
      <c r="H5" s="13"/>
      <c r="I5" s="13"/>
      <c r="J5" s="52"/>
      <c r="K5" s="52"/>
      <c r="L5" s="52"/>
      <c r="M5" s="52"/>
      <c r="N5" s="52"/>
      <c r="O5" s="52"/>
      <c r="P5" s="52"/>
      <c r="Q5" s="52"/>
    </row>
    <row r="6" s="2" customFormat="1" ht="18.75" spans="1:17">
      <c r="A6" s="13" t="s">
        <v>111</v>
      </c>
      <c r="B6" s="13"/>
      <c r="C6" s="13"/>
      <c r="D6" s="13"/>
      <c r="E6" s="13"/>
      <c r="F6" s="13"/>
      <c r="G6" s="13"/>
      <c r="H6" s="13"/>
      <c r="I6" s="13"/>
      <c r="J6" s="53"/>
      <c r="K6" s="53"/>
      <c r="L6" s="53"/>
      <c r="M6" s="53"/>
      <c r="N6" s="53"/>
      <c r="O6" s="53"/>
      <c r="P6" s="53"/>
      <c r="Q6" s="53"/>
    </row>
    <row r="7" s="2" customFormat="1" ht="18.75" spans="1:17">
      <c r="A7" s="13" t="s">
        <v>112</v>
      </c>
      <c r="B7" s="13"/>
      <c r="C7" s="13"/>
      <c r="D7" s="13"/>
      <c r="E7" s="13"/>
      <c r="F7" s="13"/>
      <c r="G7" s="13"/>
      <c r="H7" s="13"/>
      <c r="I7" s="13"/>
      <c r="J7" s="54"/>
      <c r="K7" s="54"/>
      <c r="L7" s="54"/>
      <c r="M7" s="54"/>
      <c r="N7" s="54"/>
      <c r="O7" s="54"/>
      <c r="P7" s="54"/>
      <c r="Q7" s="54"/>
    </row>
    <row r="8" s="2" customFormat="1" ht="14.25" customHeight="1" spans="1:17">
      <c r="A8" s="14"/>
      <c r="B8" s="14"/>
      <c r="C8" s="14"/>
      <c r="D8" s="15"/>
      <c r="E8" s="14"/>
      <c r="F8" s="14"/>
      <c r="G8" s="14"/>
      <c r="H8" s="14"/>
      <c r="I8" s="7"/>
      <c r="J8" s="54"/>
      <c r="K8" s="54"/>
      <c r="L8" s="54"/>
      <c r="M8" s="54"/>
      <c r="N8" s="54"/>
      <c r="O8" s="54"/>
      <c r="P8" s="54"/>
      <c r="Q8" s="54"/>
    </row>
    <row r="9" s="3" customFormat="1" ht="15" spans="1:9">
      <c r="A9" s="16" t="s">
        <v>113</v>
      </c>
      <c r="B9" s="16" t="s">
        <v>23</v>
      </c>
      <c r="C9" s="17" t="s">
        <v>24</v>
      </c>
      <c r="D9" s="18"/>
      <c r="E9" s="19" t="s">
        <v>114</v>
      </c>
      <c r="F9" s="20"/>
      <c r="G9" s="19" t="s">
        <v>115</v>
      </c>
      <c r="H9" s="20"/>
      <c r="I9" s="55" t="s">
        <v>27</v>
      </c>
    </row>
    <row r="10" s="3" customFormat="1" ht="25.5" spans="1:9">
      <c r="A10" s="21"/>
      <c r="B10" s="21"/>
      <c r="C10" s="22"/>
      <c r="D10" s="23"/>
      <c r="E10" s="24" t="s">
        <v>116</v>
      </c>
      <c r="F10" s="24" t="s">
        <v>117</v>
      </c>
      <c r="G10" s="24" t="s">
        <v>116</v>
      </c>
      <c r="H10" s="24" t="s">
        <v>117</v>
      </c>
      <c r="I10" s="56"/>
    </row>
    <row r="11" s="3" customFormat="1" spans="1:9">
      <c r="A11" s="25">
        <v>1</v>
      </c>
      <c r="B11" s="62" t="s">
        <v>31</v>
      </c>
      <c r="C11" s="63" t="s">
        <v>32</v>
      </c>
      <c r="D11" s="64" t="s">
        <v>33</v>
      </c>
      <c r="E11" s="25"/>
      <c r="F11" s="25">
        <f>55+2*3</f>
        <v>61</v>
      </c>
      <c r="G11" s="25">
        <f>55+2*3</f>
        <v>61</v>
      </c>
      <c r="H11" s="29" t="str">
        <f t="shared" ref="H11:H29" si="0">IF(AND(G11&gt;=90),"Xuất sắc",IF(AND(G11&gt;=80),"Tốt",IF(AND(G11&gt;=70),"Khá",IF(AND(G11&gt;=60),"TB",IF(AND(G11&gt;=50),"TB",IF(AND(G11&lt;50),IF(AND(G11&gt;0),"Yếu",IF(AND(G11=0),"Không XL"," "))))))))</f>
        <v>TB</v>
      </c>
      <c r="I11" s="57"/>
    </row>
    <row r="12" s="3" customFormat="1" spans="1:9">
      <c r="A12" s="25">
        <v>2</v>
      </c>
      <c r="B12" s="62" t="s">
        <v>34</v>
      </c>
      <c r="C12" s="63" t="s">
        <v>35</v>
      </c>
      <c r="D12" s="64" t="s">
        <v>36</v>
      </c>
      <c r="E12" s="25"/>
      <c r="F12" s="25">
        <f>54+4</f>
        <v>58</v>
      </c>
      <c r="G12" s="25">
        <f>54+4</f>
        <v>58</v>
      </c>
      <c r="H12" s="29" t="str">
        <f t="shared" si="0"/>
        <v>TB</v>
      </c>
      <c r="I12" s="57"/>
    </row>
    <row r="13" s="3" customFormat="1" spans="1:10">
      <c r="A13" s="25">
        <v>3</v>
      </c>
      <c r="B13" s="62" t="s">
        <v>37</v>
      </c>
      <c r="C13" s="63" t="s">
        <v>38</v>
      </c>
      <c r="D13" s="64" t="s">
        <v>39</v>
      </c>
      <c r="E13" s="25"/>
      <c r="F13" s="25">
        <f>55+4+1</f>
        <v>60</v>
      </c>
      <c r="G13" s="25">
        <f>55+4+1</f>
        <v>60</v>
      </c>
      <c r="H13" s="29" t="str">
        <f t="shared" si="0"/>
        <v>TB</v>
      </c>
      <c r="I13" s="58"/>
      <c r="J13" s="59"/>
    </row>
    <row r="14" s="3" customFormat="1" ht="45" spans="1:10">
      <c r="A14" s="25">
        <v>4</v>
      </c>
      <c r="B14" s="62" t="s">
        <v>40</v>
      </c>
      <c r="C14" s="63" t="s">
        <v>41</v>
      </c>
      <c r="D14" s="64" t="s">
        <v>42</v>
      </c>
      <c r="E14" s="25"/>
      <c r="F14" s="30">
        <f>50+2</f>
        <v>52</v>
      </c>
      <c r="G14" s="30">
        <f>50+2</f>
        <v>52</v>
      </c>
      <c r="H14" s="29" t="str">
        <f t="shared" si="0"/>
        <v>TB</v>
      </c>
      <c r="I14" s="58"/>
      <c r="J14" s="60" t="s">
        <v>118</v>
      </c>
    </row>
    <row r="15" s="3" customFormat="1" spans="1:9">
      <c r="A15" s="25">
        <v>5</v>
      </c>
      <c r="B15" s="62" t="s">
        <v>43</v>
      </c>
      <c r="C15" s="63" t="s">
        <v>44</v>
      </c>
      <c r="D15" s="64" t="s">
        <v>45</v>
      </c>
      <c r="E15" s="25"/>
      <c r="F15" s="30">
        <f>52+4</f>
        <v>56</v>
      </c>
      <c r="G15" s="30">
        <f>52+4</f>
        <v>56</v>
      </c>
      <c r="H15" s="29" t="str">
        <f t="shared" si="0"/>
        <v>TB</v>
      </c>
      <c r="I15" s="58"/>
    </row>
    <row r="16" s="3" customFormat="1" ht="45" spans="1:10">
      <c r="A16" s="25">
        <v>6</v>
      </c>
      <c r="B16" s="62" t="s">
        <v>46</v>
      </c>
      <c r="C16" s="63" t="s">
        <v>47</v>
      </c>
      <c r="D16" s="64" t="s">
        <v>45</v>
      </c>
      <c r="E16" s="25"/>
      <c r="F16" s="25"/>
      <c r="G16" s="25"/>
      <c r="H16" s="29" t="str">
        <f t="shared" si="0"/>
        <v>Không XL</v>
      </c>
      <c r="I16" s="58"/>
      <c r="J16" s="60" t="s">
        <v>119</v>
      </c>
    </row>
    <row r="17" s="3" customFormat="1" spans="1:9">
      <c r="A17" s="25">
        <v>7</v>
      </c>
      <c r="B17" s="62" t="s">
        <v>49</v>
      </c>
      <c r="C17" s="63" t="s">
        <v>50</v>
      </c>
      <c r="D17" s="64" t="s">
        <v>51</v>
      </c>
      <c r="E17" s="25"/>
      <c r="F17" s="25">
        <f>55+4+1+4</f>
        <v>64</v>
      </c>
      <c r="G17" s="25">
        <f>55+4+1+4</f>
        <v>64</v>
      </c>
      <c r="H17" s="29" t="str">
        <f t="shared" si="0"/>
        <v>TB</v>
      </c>
      <c r="I17" s="58" t="s">
        <v>120</v>
      </c>
    </row>
    <row r="18" s="3" customFormat="1" spans="1:9">
      <c r="A18" s="25">
        <v>8</v>
      </c>
      <c r="B18" s="62" t="s">
        <v>52</v>
      </c>
      <c r="C18" s="63" t="s">
        <v>53</v>
      </c>
      <c r="D18" s="64" t="s">
        <v>54</v>
      </c>
      <c r="E18" s="25"/>
      <c r="F18" s="25">
        <f>55+5+8+4</f>
        <v>72</v>
      </c>
      <c r="G18" s="25">
        <f>55+5+8+4</f>
        <v>72</v>
      </c>
      <c r="H18" s="29" t="str">
        <f t="shared" si="0"/>
        <v>Khá</v>
      </c>
      <c r="I18" s="58" t="s">
        <v>121</v>
      </c>
    </row>
    <row r="19" s="3" customFormat="1" spans="1:9">
      <c r="A19" s="25">
        <v>9</v>
      </c>
      <c r="B19" s="62" t="s">
        <v>55</v>
      </c>
      <c r="C19" s="63" t="s">
        <v>56</v>
      </c>
      <c r="D19" s="64" t="s">
        <v>57</v>
      </c>
      <c r="E19" s="25"/>
      <c r="F19" s="25">
        <f>54+4</f>
        <v>58</v>
      </c>
      <c r="G19" s="25">
        <f>54+4</f>
        <v>58</v>
      </c>
      <c r="H19" s="29" t="str">
        <f t="shared" si="0"/>
        <v>TB</v>
      </c>
      <c r="I19" s="58"/>
    </row>
    <row r="20" s="3" customFormat="1" spans="1:9">
      <c r="A20" s="25">
        <v>10</v>
      </c>
      <c r="B20" s="62" t="s">
        <v>58</v>
      </c>
      <c r="C20" s="63" t="s">
        <v>59</v>
      </c>
      <c r="D20" s="64" t="s">
        <v>60</v>
      </c>
      <c r="E20" s="25"/>
      <c r="F20" s="25">
        <f>52</f>
        <v>52</v>
      </c>
      <c r="G20" s="25">
        <f>52</f>
        <v>52</v>
      </c>
      <c r="H20" s="29" t="str">
        <f t="shared" si="0"/>
        <v>TB</v>
      </c>
      <c r="I20" s="58"/>
    </row>
    <row r="21" s="3" customFormat="1" spans="1:9">
      <c r="A21" s="25">
        <v>11</v>
      </c>
      <c r="B21" s="62" t="s">
        <v>61</v>
      </c>
      <c r="C21" s="63" t="s">
        <v>62</v>
      </c>
      <c r="D21" s="64" t="s">
        <v>63</v>
      </c>
      <c r="E21" s="25"/>
      <c r="F21" s="30">
        <f>48+4</f>
        <v>52</v>
      </c>
      <c r="G21" s="30">
        <f>48+4</f>
        <v>52</v>
      </c>
      <c r="H21" s="29" t="str">
        <f t="shared" si="0"/>
        <v>TB</v>
      </c>
      <c r="I21" s="58" t="s">
        <v>122</v>
      </c>
    </row>
    <row r="22" s="3" customFormat="1" spans="1:9">
      <c r="A22" s="25">
        <v>12</v>
      </c>
      <c r="B22" s="62" t="s">
        <v>64</v>
      </c>
      <c r="C22" s="63" t="s">
        <v>65</v>
      </c>
      <c r="D22" s="64" t="s">
        <v>66</v>
      </c>
      <c r="E22" s="25"/>
      <c r="F22" s="25">
        <f>55+6+10</f>
        <v>71</v>
      </c>
      <c r="G22" s="25">
        <f>55+6+10</f>
        <v>71</v>
      </c>
      <c r="H22" s="29" t="str">
        <f t="shared" si="0"/>
        <v>Khá</v>
      </c>
      <c r="I22" s="58" t="s">
        <v>123</v>
      </c>
    </row>
    <row r="23" s="3" customFormat="1" spans="1:9">
      <c r="A23" s="25">
        <v>13</v>
      </c>
      <c r="B23" s="62" t="s">
        <v>67</v>
      </c>
      <c r="C23" s="63" t="s">
        <v>68</v>
      </c>
      <c r="D23" s="64" t="s">
        <v>69</v>
      </c>
      <c r="E23" s="25"/>
      <c r="F23" s="25">
        <f>55+4+1</f>
        <v>60</v>
      </c>
      <c r="G23" s="25">
        <f>55+4+1</f>
        <v>60</v>
      </c>
      <c r="H23" s="29" t="str">
        <f t="shared" si="0"/>
        <v>TB</v>
      </c>
      <c r="I23" s="58"/>
    </row>
    <row r="24" s="3" customFormat="1" spans="1:9">
      <c r="A24" s="25">
        <v>14</v>
      </c>
      <c r="B24" s="62" t="s">
        <v>70</v>
      </c>
      <c r="C24" s="63" t="s">
        <v>71</v>
      </c>
      <c r="D24" s="64" t="s">
        <v>72</v>
      </c>
      <c r="E24" s="25"/>
      <c r="F24" s="25">
        <f>55+6</f>
        <v>61</v>
      </c>
      <c r="G24" s="25">
        <f>55+6</f>
        <v>61</v>
      </c>
      <c r="H24" s="29" t="str">
        <f t="shared" si="0"/>
        <v>TB</v>
      </c>
      <c r="I24" s="58"/>
    </row>
    <row r="25" s="3" customFormat="1" spans="1:9">
      <c r="A25" s="25">
        <v>15</v>
      </c>
      <c r="B25" s="62" t="s">
        <v>73</v>
      </c>
      <c r="C25" s="63" t="s">
        <v>74</v>
      </c>
      <c r="D25" s="64" t="s">
        <v>75</v>
      </c>
      <c r="E25" s="25"/>
      <c r="F25" s="25">
        <f>55+4+4</f>
        <v>63</v>
      </c>
      <c r="G25" s="25">
        <f>55+4+4</f>
        <v>63</v>
      </c>
      <c r="H25" s="29" t="str">
        <f t="shared" si="0"/>
        <v>TB</v>
      </c>
      <c r="I25" s="58" t="s">
        <v>124</v>
      </c>
    </row>
    <row r="26" s="3" customFormat="1" spans="1:9">
      <c r="A26" s="25">
        <v>16</v>
      </c>
      <c r="B26" s="62" t="s">
        <v>76</v>
      </c>
      <c r="C26" s="63" t="s">
        <v>77</v>
      </c>
      <c r="D26" s="64" t="s">
        <v>78</v>
      </c>
      <c r="E26" s="25"/>
      <c r="F26" s="25">
        <f>55+8</f>
        <v>63</v>
      </c>
      <c r="G26" s="25">
        <f>55+8</f>
        <v>63</v>
      </c>
      <c r="H26" s="29" t="str">
        <f t="shared" si="0"/>
        <v>TB</v>
      </c>
      <c r="I26" s="57"/>
    </row>
    <row r="27" s="3" customFormat="1" ht="45" spans="1:10">
      <c r="A27" s="25">
        <v>17</v>
      </c>
      <c r="B27" s="62" t="s">
        <v>79</v>
      </c>
      <c r="C27" s="63" t="s">
        <v>80</v>
      </c>
      <c r="D27" s="64" t="s">
        <v>81</v>
      </c>
      <c r="E27" s="25"/>
      <c r="F27" s="30"/>
      <c r="G27" s="30"/>
      <c r="H27" s="29" t="str">
        <f t="shared" si="0"/>
        <v>Không XL</v>
      </c>
      <c r="I27" s="56"/>
      <c r="J27" s="60" t="s">
        <v>118</v>
      </c>
    </row>
    <row r="28" s="3" customFormat="1" spans="1:9">
      <c r="A28" s="25">
        <v>18</v>
      </c>
      <c r="B28" s="62" t="s">
        <v>82</v>
      </c>
      <c r="C28" s="63" t="s">
        <v>83</v>
      </c>
      <c r="D28" s="64" t="s">
        <v>84</v>
      </c>
      <c r="E28" s="25"/>
      <c r="F28" s="25">
        <f>52+4</f>
        <v>56</v>
      </c>
      <c r="G28" s="25">
        <f>52+4</f>
        <v>56</v>
      </c>
      <c r="H28" s="29" t="str">
        <f t="shared" si="0"/>
        <v>TB</v>
      </c>
      <c r="I28" s="56"/>
    </row>
    <row r="29" s="3" customFormat="1" spans="1:9">
      <c r="A29" s="25">
        <v>19</v>
      </c>
      <c r="B29" s="62" t="s">
        <v>85</v>
      </c>
      <c r="C29" s="63" t="s">
        <v>86</v>
      </c>
      <c r="D29" s="64" t="s">
        <v>87</v>
      </c>
      <c r="E29" s="25"/>
      <c r="F29" s="25">
        <f>55+4+1</f>
        <v>60</v>
      </c>
      <c r="G29" s="25">
        <f>55+4+1</f>
        <v>60</v>
      </c>
      <c r="H29" s="29" t="str">
        <f t="shared" si="0"/>
        <v>TB</v>
      </c>
      <c r="I29" s="56"/>
    </row>
    <row r="30" s="3" customFormat="1" spans="1:9">
      <c r="A30" s="31"/>
      <c r="B30" s="32"/>
      <c r="C30" s="33"/>
      <c r="D30" s="33"/>
      <c r="E30" s="34"/>
      <c r="F30" s="35"/>
      <c r="G30" s="36"/>
      <c r="H30" s="35"/>
      <c r="I30" s="61"/>
    </row>
    <row r="31" ht="15.75" spans="1:9">
      <c r="A31" s="37"/>
      <c r="B31" s="37"/>
      <c r="C31" s="38" t="s">
        <v>125</v>
      </c>
      <c r="D31" s="38"/>
      <c r="E31" s="38"/>
      <c r="F31" s="38"/>
      <c r="G31" s="38"/>
      <c r="H31" s="38"/>
      <c r="I31" s="38"/>
    </row>
    <row r="32" ht="22.5" customHeight="1" spans="1:9">
      <c r="A32" s="37"/>
      <c r="B32" s="37"/>
      <c r="C32" s="39" t="s">
        <v>126</v>
      </c>
      <c r="D32" s="39"/>
      <c r="E32" s="40" t="s">
        <v>114</v>
      </c>
      <c r="F32" s="40"/>
      <c r="G32" s="40" t="s">
        <v>115</v>
      </c>
      <c r="H32" s="40"/>
      <c r="I32" s="57" t="s">
        <v>27</v>
      </c>
    </row>
    <row r="33" s="3" customFormat="1" ht="20.25" customHeight="1" spans="1:9">
      <c r="A33" s="41"/>
      <c r="B33" s="41"/>
      <c r="C33" s="39"/>
      <c r="D33" s="39"/>
      <c r="E33" s="24" t="s">
        <v>127</v>
      </c>
      <c r="F33" s="40" t="s">
        <v>128</v>
      </c>
      <c r="G33" s="24" t="s">
        <v>127</v>
      </c>
      <c r="H33" s="40" t="s">
        <v>128</v>
      </c>
      <c r="I33" s="57"/>
    </row>
    <row r="34" spans="1:9">
      <c r="A34" s="37"/>
      <c r="B34" s="37"/>
      <c r="C34" s="42" t="s">
        <v>129</v>
      </c>
      <c r="D34" s="42"/>
      <c r="E34" s="43">
        <f>COUNTIF(F11:F29,"Xuất sắc")</f>
        <v>0</v>
      </c>
      <c r="F34" s="44">
        <f>E34*100/A29</f>
        <v>0</v>
      </c>
      <c r="G34" s="43">
        <f>COUNTIF(H11:H29,"Xuất sắc")</f>
        <v>0</v>
      </c>
      <c r="H34" s="44">
        <f>G34*100/A29</f>
        <v>0</v>
      </c>
      <c r="I34" s="57"/>
    </row>
    <row r="35" spans="1:9">
      <c r="A35" s="37"/>
      <c r="B35" s="37"/>
      <c r="C35" s="42" t="s">
        <v>130</v>
      </c>
      <c r="D35" s="42"/>
      <c r="E35" s="43">
        <f>COUNTIF(F11:F29,"Tốt")</f>
        <v>0</v>
      </c>
      <c r="F35" s="44">
        <f>E35*100/A29</f>
        <v>0</v>
      </c>
      <c r="G35" s="43">
        <f>COUNTIF(H11:H29,"Tốt")</f>
        <v>0</v>
      </c>
      <c r="H35" s="44">
        <f>G35*100/A29</f>
        <v>0</v>
      </c>
      <c r="I35" s="57"/>
    </row>
    <row r="36" spans="1:9">
      <c r="A36" s="37"/>
      <c r="B36" s="37"/>
      <c r="C36" s="42" t="s">
        <v>131</v>
      </c>
      <c r="D36" s="42"/>
      <c r="E36" s="43">
        <f>COUNTIF(F11:F29,"Khá")</f>
        <v>0</v>
      </c>
      <c r="F36" s="44">
        <f>E36*100/A29</f>
        <v>0</v>
      </c>
      <c r="G36" s="43">
        <f>COUNTIF(H11:H29,"Khá")</f>
        <v>2</v>
      </c>
      <c r="H36" s="44">
        <f>G36*100/A29</f>
        <v>10.5263157894737</v>
      </c>
      <c r="I36" s="57"/>
    </row>
    <row r="37" spans="1:9">
      <c r="A37" s="37"/>
      <c r="B37" s="37"/>
      <c r="C37" s="42" t="s">
        <v>132</v>
      </c>
      <c r="D37" s="42"/>
      <c r="E37" s="43">
        <f>COUNTIF(F11:F29,"TB")</f>
        <v>0</v>
      </c>
      <c r="F37" s="44">
        <f>E37*100/A29</f>
        <v>0</v>
      </c>
      <c r="G37" s="43">
        <f>COUNTIF(H11:H29,"TB")</f>
        <v>15</v>
      </c>
      <c r="H37" s="44">
        <f>G37*100/A29</f>
        <v>78.9473684210526</v>
      </c>
      <c r="I37" s="57"/>
    </row>
    <row r="38" spans="1:9">
      <c r="A38" s="37"/>
      <c r="B38" s="37"/>
      <c r="C38" s="42" t="s">
        <v>133</v>
      </c>
      <c r="D38" s="42"/>
      <c r="E38" s="43">
        <f>COUNTIF(F11:F29,"Yếu")</f>
        <v>0</v>
      </c>
      <c r="F38" s="44">
        <f>E38*100/A29</f>
        <v>0</v>
      </c>
      <c r="G38" s="43">
        <f>COUNTIF(H11:H29,"Yếu")</f>
        <v>0</v>
      </c>
      <c r="H38" s="44">
        <f>G38*100/A29</f>
        <v>0</v>
      </c>
      <c r="I38" s="57"/>
    </row>
    <row r="39" spans="1:9">
      <c r="A39" s="37"/>
      <c r="B39" s="37"/>
      <c r="C39" s="42" t="s">
        <v>134</v>
      </c>
      <c r="D39" s="42"/>
      <c r="E39" s="43">
        <f>COUNTIF(F11:F29,"Không XL")</f>
        <v>0</v>
      </c>
      <c r="F39" s="44">
        <f>E39*100/A29</f>
        <v>0</v>
      </c>
      <c r="G39" s="43">
        <f>COUNTIF(H11:H29,"Không XL")</f>
        <v>2</v>
      </c>
      <c r="H39" s="44">
        <f>G39*100/A29</f>
        <v>10.5263157894737</v>
      </c>
      <c r="I39" s="57"/>
    </row>
    <row r="40" spans="3:6">
      <c r="C40" s="45"/>
      <c r="D40" s="46"/>
      <c r="F40" s="47"/>
    </row>
    <row r="41" ht="18.75" customHeight="1" spans="5:9">
      <c r="E41" s="48" t="s">
        <v>135</v>
      </c>
      <c r="F41" s="48"/>
      <c r="G41" s="48"/>
      <c r="H41" s="48"/>
      <c r="I41" s="48"/>
    </row>
    <row r="42" customHeight="1" spans="1:9">
      <c r="A42" s="49"/>
      <c r="B42" s="11" t="s">
        <v>136</v>
      </c>
      <c r="C42" s="11"/>
      <c r="D42" s="11" t="s">
        <v>137</v>
      </c>
      <c r="E42" s="11"/>
      <c r="F42" s="11"/>
      <c r="G42" s="50" t="s">
        <v>138</v>
      </c>
      <c r="H42" s="50"/>
      <c r="I42" s="50"/>
    </row>
    <row r="44" ht="25.5" customHeight="1"/>
    <row r="46" customHeight="1" spans="2:8">
      <c r="B46" s="7" t="s">
        <v>139</v>
      </c>
      <c r="C46" s="7"/>
      <c r="D46" s="4" t="s">
        <v>140</v>
      </c>
      <c r="E46" s="4"/>
      <c r="F46" s="4"/>
      <c r="G46" s="7" t="s">
        <v>102</v>
      </c>
      <c r="H46" s="7"/>
    </row>
    <row r="47" s="4" customFormat="1" customHeight="1"/>
  </sheetData>
  <sortState ref="A12:T50">
    <sortCondition ref="D12:D50"/>
    <sortCondition ref="C12:C50"/>
  </sortState>
  <mergeCells count="36">
    <mergeCell ref="A1:D1"/>
    <mergeCell ref="E1:I1"/>
    <mergeCell ref="A2:D2"/>
    <mergeCell ref="E2:I2"/>
    <mergeCell ref="A3:D3"/>
    <mergeCell ref="E3:I3"/>
    <mergeCell ref="A5:I5"/>
    <mergeCell ref="A6:I6"/>
    <mergeCell ref="A7:I7"/>
    <mergeCell ref="E9:F9"/>
    <mergeCell ref="G9:H9"/>
    <mergeCell ref="C31:I31"/>
    <mergeCell ref="E32:F32"/>
    <mergeCell ref="G32:H32"/>
    <mergeCell ref="C34:D34"/>
    <mergeCell ref="C35:D35"/>
    <mergeCell ref="C36:D36"/>
    <mergeCell ref="C37:D37"/>
    <mergeCell ref="C38:D38"/>
    <mergeCell ref="C39:D39"/>
    <mergeCell ref="E41:I41"/>
    <mergeCell ref="B42:C42"/>
    <mergeCell ref="D42:F42"/>
    <mergeCell ref="G42:I42"/>
    <mergeCell ref="B46:C46"/>
    <mergeCell ref="D46:F46"/>
    <mergeCell ref="G46:I46"/>
    <mergeCell ref="B47:C47"/>
    <mergeCell ref="D47:F47"/>
    <mergeCell ref="G47:I47"/>
    <mergeCell ref="A9:A10"/>
    <mergeCell ref="B9:B10"/>
    <mergeCell ref="I9:I10"/>
    <mergeCell ref="I32:I33"/>
    <mergeCell ref="C9:D10"/>
    <mergeCell ref="C32:D33"/>
  </mergeCells>
  <conditionalFormatting sqref="F30;H11:H30">
    <cfRule type="cellIs" dxfId="0" priority="3" stopIfTrue="1" operator="equal">
      <formula>"SVG"</formula>
    </cfRule>
    <cfRule type="cellIs" dxfId="1" priority="4" stopIfTrue="1" operator="equal">
      <formula>"SVXS"</formula>
    </cfRule>
  </conditionalFormatting>
  <pageMargins left="0.551181102362205" right="0.31496062992126" top="0.56" bottom="0.47244094488189" header="0.31496062992126" footer="0.31496062992126"/>
  <pageSetup paperSize="9" orientation="portrait"/>
  <headerFooter differentFirst="1">
    <oddHeader>&amp;C&amp;P</oddHead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7"/>
  <sheetViews>
    <sheetView view="pageBreakPreview" zoomScaleNormal="70" topLeftCell="A32" workbookViewId="0">
      <selection activeCell="I13" sqref="I13"/>
    </sheetView>
  </sheetViews>
  <sheetFormatPr defaultColWidth="9.14285714285714" defaultRowHeight="16.5"/>
  <cols>
    <col min="1" max="1" width="4.71428571428571" style="5" customWidth="1"/>
    <col min="2" max="2" width="11.1428571428571" style="5" customWidth="1"/>
    <col min="3" max="3" width="18.5714285714286" style="5" customWidth="1"/>
    <col min="4" max="4" width="8.14285714285714" style="6" customWidth="1"/>
    <col min="5" max="5" width="7.57142857142857" style="5" customWidth="1"/>
    <col min="6" max="6" width="9.71428571428571" style="5" customWidth="1"/>
    <col min="7" max="7" width="8.14285714285714" style="5" customWidth="1"/>
    <col min="8" max="8" width="9.14285714285714" style="5" customWidth="1"/>
    <col min="9" max="9" width="15.7047619047619" style="7" customWidth="1"/>
    <col min="10" max="10" width="40.4285714285714" style="5" customWidth="1"/>
    <col min="11" max="16384" width="9.14285714285714" style="5"/>
  </cols>
  <sheetData>
    <row r="1" ht="15.75" spans="1:9">
      <c r="A1" s="8" t="s">
        <v>0</v>
      </c>
      <c r="B1" s="9"/>
      <c r="C1" s="9"/>
      <c r="D1" s="9"/>
      <c r="E1" s="9" t="s">
        <v>1</v>
      </c>
      <c r="F1" s="9"/>
      <c r="G1" s="9"/>
      <c r="H1" s="9"/>
      <c r="I1" s="9"/>
    </row>
    <row r="2" spans="1:8">
      <c r="A2" s="8" t="s">
        <v>2</v>
      </c>
      <c r="B2" s="8"/>
      <c r="C2" s="8"/>
      <c r="D2" s="8"/>
      <c r="E2" s="7" t="s">
        <v>108</v>
      </c>
      <c r="F2" s="7"/>
      <c r="G2" s="7"/>
      <c r="H2" s="7"/>
    </row>
    <row r="3" ht="15.75" customHeight="1" spans="1:9">
      <c r="A3" s="10" t="s">
        <v>109</v>
      </c>
      <c r="B3" s="10"/>
      <c r="C3" s="10"/>
      <c r="D3" s="10"/>
      <c r="E3" s="11"/>
      <c r="F3" s="11"/>
      <c r="G3" s="11"/>
      <c r="H3" s="11"/>
      <c r="I3" s="11"/>
    </row>
    <row r="4" s="1" customFormat="1" spans="1:9">
      <c r="A4" s="12"/>
      <c r="B4" s="12"/>
      <c r="C4" s="12"/>
      <c r="D4" s="12"/>
      <c r="I4" s="51"/>
    </row>
    <row r="5" ht="22.5" spans="1:17">
      <c r="A5" s="13" t="s">
        <v>110</v>
      </c>
      <c r="B5" s="13"/>
      <c r="C5" s="13"/>
      <c r="D5" s="13"/>
      <c r="E5" s="13"/>
      <c r="F5" s="13"/>
      <c r="G5" s="13"/>
      <c r="H5" s="13"/>
      <c r="I5" s="13"/>
      <c r="J5" s="52"/>
      <c r="K5" s="52"/>
      <c r="L5" s="52"/>
      <c r="M5" s="52"/>
      <c r="N5" s="52"/>
      <c r="O5" s="52"/>
      <c r="P5" s="52"/>
      <c r="Q5" s="52"/>
    </row>
    <row r="6" s="2" customFormat="1" ht="18.75" spans="1:17">
      <c r="A6" s="13" t="s">
        <v>111</v>
      </c>
      <c r="B6" s="13"/>
      <c r="C6" s="13"/>
      <c r="D6" s="13"/>
      <c r="E6" s="13"/>
      <c r="F6" s="13"/>
      <c r="G6" s="13"/>
      <c r="H6" s="13"/>
      <c r="I6" s="13"/>
      <c r="J6" s="53"/>
      <c r="K6" s="53"/>
      <c r="L6" s="53"/>
      <c r="M6" s="53"/>
      <c r="N6" s="53"/>
      <c r="O6" s="53"/>
      <c r="P6" s="53"/>
      <c r="Q6" s="53"/>
    </row>
    <row r="7" s="2" customFormat="1" ht="18.75" spans="1:17">
      <c r="A7" s="13" t="s">
        <v>112</v>
      </c>
      <c r="B7" s="13"/>
      <c r="C7" s="13"/>
      <c r="D7" s="13"/>
      <c r="E7" s="13"/>
      <c r="F7" s="13"/>
      <c r="G7" s="13"/>
      <c r="H7" s="13"/>
      <c r="I7" s="13"/>
      <c r="J7" s="54"/>
      <c r="K7" s="54"/>
      <c r="L7" s="54"/>
      <c r="M7" s="54"/>
      <c r="N7" s="54"/>
      <c r="O7" s="54"/>
      <c r="P7" s="54"/>
      <c r="Q7" s="54"/>
    </row>
    <row r="8" s="2" customFormat="1" ht="14.25" customHeight="1" spans="1:17">
      <c r="A8" s="14"/>
      <c r="B8" s="14"/>
      <c r="C8" s="14"/>
      <c r="D8" s="15"/>
      <c r="E8" s="14"/>
      <c r="F8" s="14"/>
      <c r="G8" s="14"/>
      <c r="H8" s="14"/>
      <c r="I8" s="7"/>
      <c r="J8" s="54"/>
      <c r="K8" s="54"/>
      <c r="L8" s="54"/>
      <c r="M8" s="54"/>
      <c r="N8" s="54"/>
      <c r="O8" s="54"/>
      <c r="P8" s="54"/>
      <c r="Q8" s="54"/>
    </row>
    <row r="9" s="3" customFormat="1" ht="15" spans="1:9">
      <c r="A9" s="16" t="s">
        <v>113</v>
      </c>
      <c r="B9" s="16" t="s">
        <v>23</v>
      </c>
      <c r="C9" s="17" t="s">
        <v>24</v>
      </c>
      <c r="D9" s="18"/>
      <c r="E9" s="19" t="s">
        <v>114</v>
      </c>
      <c r="F9" s="20"/>
      <c r="G9" s="19" t="s">
        <v>115</v>
      </c>
      <c r="H9" s="20"/>
      <c r="I9" s="55" t="s">
        <v>27</v>
      </c>
    </row>
    <row r="10" s="3" customFormat="1" ht="25.5" spans="1:9">
      <c r="A10" s="21"/>
      <c r="B10" s="21"/>
      <c r="C10" s="22"/>
      <c r="D10" s="23"/>
      <c r="E10" s="24" t="s">
        <v>116</v>
      </c>
      <c r="F10" s="24" t="s">
        <v>117</v>
      </c>
      <c r="G10" s="24" t="s">
        <v>116</v>
      </c>
      <c r="H10" s="24" t="s">
        <v>117</v>
      </c>
      <c r="I10" s="56"/>
    </row>
    <row r="11" s="3" customFormat="1" spans="1:9">
      <c r="A11" s="25">
        <v>1</v>
      </c>
      <c r="B11" s="26" t="s">
        <v>31</v>
      </c>
      <c r="C11" s="27" t="s">
        <v>32</v>
      </c>
      <c r="D11" s="28" t="s">
        <v>33</v>
      </c>
      <c r="E11" s="25"/>
      <c r="F11" s="25">
        <f>55+2*3</f>
        <v>61</v>
      </c>
      <c r="G11" s="25">
        <f>55+2*3</f>
        <v>61</v>
      </c>
      <c r="H11" s="29" t="str">
        <f t="shared" ref="H11:H29" si="0">IF(AND(G11&gt;=90),"Xuất sắc",IF(AND(G11&gt;=80),"Tốt",IF(AND(G11&gt;=70),"Khá",IF(AND(G11&gt;=60),"TB",IF(AND(G11&gt;=50),"TB",IF(AND(G11&lt;50),IF(AND(G11&gt;0),"Yếu",IF(AND(G11=0),"Không XL"," "))))))))</f>
        <v>TB</v>
      </c>
      <c r="I11" s="57"/>
    </row>
    <row r="12" s="3" customFormat="1" spans="1:9">
      <c r="A12" s="25">
        <v>2</v>
      </c>
      <c r="B12" s="26" t="s">
        <v>34</v>
      </c>
      <c r="C12" s="27" t="s">
        <v>35</v>
      </c>
      <c r="D12" s="28" t="s">
        <v>36</v>
      </c>
      <c r="E12" s="25"/>
      <c r="F12" s="25">
        <f>54+4</f>
        <v>58</v>
      </c>
      <c r="G12" s="25">
        <f>54+4</f>
        <v>58</v>
      </c>
      <c r="H12" s="29" t="str">
        <f t="shared" si="0"/>
        <v>TB</v>
      </c>
      <c r="I12" s="57"/>
    </row>
    <row r="13" s="3" customFormat="1" ht="15.75" spans="1:10">
      <c r="A13" s="25">
        <v>3</v>
      </c>
      <c r="B13" s="26" t="s">
        <v>37</v>
      </c>
      <c r="C13" s="27" t="s">
        <v>38</v>
      </c>
      <c r="D13" s="28" t="s">
        <v>39</v>
      </c>
      <c r="E13" s="25"/>
      <c r="F13" s="25">
        <f>55+4+1</f>
        <v>60</v>
      </c>
      <c r="G13" s="25">
        <f>55+4+1</f>
        <v>60</v>
      </c>
      <c r="H13" s="29" t="str">
        <f t="shared" si="0"/>
        <v>TB</v>
      </c>
      <c r="I13" s="58"/>
      <c r="J13" s="59"/>
    </row>
    <row r="14" s="3" customFormat="1" ht="15.75" spans="1:10">
      <c r="A14" s="25">
        <v>4</v>
      </c>
      <c r="B14" s="26" t="s">
        <v>40</v>
      </c>
      <c r="C14" s="27" t="s">
        <v>41</v>
      </c>
      <c r="D14" s="28" t="s">
        <v>42</v>
      </c>
      <c r="E14" s="25"/>
      <c r="F14" s="30">
        <f>50+2</f>
        <v>52</v>
      </c>
      <c r="G14" s="30">
        <f>50+2</f>
        <v>52</v>
      </c>
      <c r="H14" s="29" t="str">
        <f t="shared" si="0"/>
        <v>TB</v>
      </c>
      <c r="I14" s="58"/>
      <c r="J14" s="60"/>
    </row>
    <row r="15" s="3" customFormat="1" ht="15.75" spans="1:9">
      <c r="A15" s="25">
        <v>5</v>
      </c>
      <c r="B15" s="26" t="s">
        <v>43</v>
      </c>
      <c r="C15" s="27" t="s">
        <v>44</v>
      </c>
      <c r="D15" s="28" t="s">
        <v>45</v>
      </c>
      <c r="E15" s="25"/>
      <c r="F15" s="30">
        <f>52+4</f>
        <v>56</v>
      </c>
      <c r="G15" s="30">
        <f>52+4</f>
        <v>56</v>
      </c>
      <c r="H15" s="29" t="str">
        <f t="shared" si="0"/>
        <v>TB</v>
      </c>
      <c r="I15" s="58"/>
    </row>
    <row r="16" s="3" customFormat="1" ht="15.75" spans="1:10">
      <c r="A16" s="25">
        <v>6</v>
      </c>
      <c r="B16" s="26">
        <v>22004910</v>
      </c>
      <c r="C16" s="27" t="s">
        <v>47</v>
      </c>
      <c r="D16" s="28" t="s">
        <v>45</v>
      </c>
      <c r="E16" s="25"/>
      <c r="F16" s="25"/>
      <c r="G16" s="25"/>
      <c r="H16" s="29" t="str">
        <f t="shared" si="0"/>
        <v>Không XL</v>
      </c>
      <c r="I16" s="58"/>
      <c r="J16" s="60"/>
    </row>
    <row r="17" s="3" customFormat="1" ht="15.75" spans="1:9">
      <c r="A17" s="25">
        <v>7</v>
      </c>
      <c r="B17" s="26" t="s">
        <v>49</v>
      </c>
      <c r="C17" s="27" t="s">
        <v>50</v>
      </c>
      <c r="D17" s="28" t="s">
        <v>51</v>
      </c>
      <c r="E17" s="25"/>
      <c r="F17" s="25">
        <f>55+4+1+4</f>
        <v>64</v>
      </c>
      <c r="G17" s="25">
        <f>55+4+1+4</f>
        <v>64</v>
      </c>
      <c r="H17" s="29" t="str">
        <f t="shared" si="0"/>
        <v>TB</v>
      </c>
      <c r="I17" s="58" t="s">
        <v>120</v>
      </c>
    </row>
    <row r="18" s="3" customFormat="1" ht="15.75" spans="1:9">
      <c r="A18" s="25">
        <v>8</v>
      </c>
      <c r="B18" s="26" t="s">
        <v>52</v>
      </c>
      <c r="C18" s="27" t="s">
        <v>53</v>
      </c>
      <c r="D18" s="28" t="s">
        <v>54</v>
      </c>
      <c r="E18" s="25"/>
      <c r="F18" s="25">
        <f>55+5+8+4</f>
        <v>72</v>
      </c>
      <c r="G18" s="25">
        <f>55+5+8+4</f>
        <v>72</v>
      </c>
      <c r="H18" s="29" t="str">
        <f t="shared" si="0"/>
        <v>Khá</v>
      </c>
      <c r="I18" s="58" t="s">
        <v>121</v>
      </c>
    </row>
    <row r="19" s="3" customFormat="1" ht="15.75" spans="1:9">
      <c r="A19" s="25">
        <v>9</v>
      </c>
      <c r="B19" s="26" t="s">
        <v>55</v>
      </c>
      <c r="C19" s="27" t="s">
        <v>56</v>
      </c>
      <c r="D19" s="28" t="s">
        <v>57</v>
      </c>
      <c r="E19" s="25"/>
      <c r="F19" s="25">
        <f>54+4</f>
        <v>58</v>
      </c>
      <c r="G19" s="25">
        <f>54+4</f>
        <v>58</v>
      </c>
      <c r="H19" s="29" t="str">
        <f t="shared" si="0"/>
        <v>TB</v>
      </c>
      <c r="I19" s="58"/>
    </row>
    <row r="20" s="3" customFormat="1" ht="15.75" spans="1:9">
      <c r="A20" s="25">
        <v>10</v>
      </c>
      <c r="B20" s="26" t="s">
        <v>58</v>
      </c>
      <c r="C20" s="27" t="s">
        <v>59</v>
      </c>
      <c r="D20" s="28" t="s">
        <v>60</v>
      </c>
      <c r="E20" s="25"/>
      <c r="F20" s="25">
        <f>52</f>
        <v>52</v>
      </c>
      <c r="G20" s="25">
        <f>52</f>
        <v>52</v>
      </c>
      <c r="H20" s="29" t="str">
        <f t="shared" si="0"/>
        <v>TB</v>
      </c>
      <c r="I20" s="58"/>
    </row>
    <row r="21" s="3" customFormat="1" ht="15.75" spans="1:9">
      <c r="A21" s="25">
        <v>11</v>
      </c>
      <c r="B21" s="26" t="s">
        <v>61</v>
      </c>
      <c r="C21" s="27" t="s">
        <v>62</v>
      </c>
      <c r="D21" s="28" t="s">
        <v>63</v>
      </c>
      <c r="E21" s="25"/>
      <c r="F21" s="30">
        <f>48+4</f>
        <v>52</v>
      </c>
      <c r="G21" s="30">
        <f>48+4</f>
        <v>52</v>
      </c>
      <c r="H21" s="29" t="str">
        <f t="shared" si="0"/>
        <v>TB</v>
      </c>
      <c r="I21" s="58" t="s">
        <v>122</v>
      </c>
    </row>
    <row r="22" s="3" customFormat="1" ht="15.75" spans="1:9">
      <c r="A22" s="25">
        <v>12</v>
      </c>
      <c r="B22" s="26" t="s">
        <v>64</v>
      </c>
      <c r="C22" s="27" t="s">
        <v>65</v>
      </c>
      <c r="D22" s="28" t="s">
        <v>66</v>
      </c>
      <c r="E22" s="25"/>
      <c r="F22" s="25">
        <f>55+6+10</f>
        <v>71</v>
      </c>
      <c r="G22" s="25">
        <f>55+6+10</f>
        <v>71</v>
      </c>
      <c r="H22" s="29" t="str">
        <f t="shared" si="0"/>
        <v>Khá</v>
      </c>
      <c r="I22" s="58" t="s">
        <v>123</v>
      </c>
    </row>
    <row r="23" s="3" customFormat="1" ht="15.75" spans="1:9">
      <c r="A23" s="25">
        <v>13</v>
      </c>
      <c r="B23" s="26" t="s">
        <v>67</v>
      </c>
      <c r="C23" s="27" t="s">
        <v>68</v>
      </c>
      <c r="D23" s="28" t="s">
        <v>69</v>
      </c>
      <c r="E23" s="25"/>
      <c r="F23" s="25">
        <f>55+4+1</f>
        <v>60</v>
      </c>
      <c r="G23" s="25">
        <f>55+4+1</f>
        <v>60</v>
      </c>
      <c r="H23" s="29" t="str">
        <f t="shared" si="0"/>
        <v>TB</v>
      </c>
      <c r="I23" s="58"/>
    </row>
    <row r="24" s="3" customFormat="1" ht="15.75" spans="1:9">
      <c r="A24" s="25">
        <v>14</v>
      </c>
      <c r="B24" s="26" t="s">
        <v>70</v>
      </c>
      <c r="C24" s="27" t="s">
        <v>71</v>
      </c>
      <c r="D24" s="28" t="s">
        <v>72</v>
      </c>
      <c r="E24" s="25"/>
      <c r="F24" s="25">
        <f>55+6</f>
        <v>61</v>
      </c>
      <c r="G24" s="25">
        <f>55+6</f>
        <v>61</v>
      </c>
      <c r="H24" s="29" t="str">
        <f t="shared" si="0"/>
        <v>TB</v>
      </c>
      <c r="I24" s="58"/>
    </row>
    <row r="25" s="3" customFormat="1" ht="15.75" spans="1:9">
      <c r="A25" s="25">
        <v>15</v>
      </c>
      <c r="B25" s="26" t="s">
        <v>73</v>
      </c>
      <c r="C25" s="27" t="s">
        <v>74</v>
      </c>
      <c r="D25" s="28" t="s">
        <v>75</v>
      </c>
      <c r="E25" s="25"/>
      <c r="F25" s="25">
        <f>55+4+4</f>
        <v>63</v>
      </c>
      <c r="G25" s="25">
        <f>55+4+4</f>
        <v>63</v>
      </c>
      <c r="H25" s="29" t="str">
        <f t="shared" si="0"/>
        <v>TB</v>
      </c>
      <c r="I25" s="58" t="s">
        <v>124</v>
      </c>
    </row>
    <row r="26" s="3" customFormat="1" spans="1:9">
      <c r="A26" s="25">
        <v>16</v>
      </c>
      <c r="B26" s="26" t="s">
        <v>76</v>
      </c>
      <c r="C26" s="27" t="s">
        <v>77</v>
      </c>
      <c r="D26" s="28" t="s">
        <v>78</v>
      </c>
      <c r="E26" s="25"/>
      <c r="F26" s="25">
        <f>55+8</f>
        <v>63</v>
      </c>
      <c r="G26" s="25">
        <f>55+8</f>
        <v>63</v>
      </c>
      <c r="H26" s="29" t="str">
        <f t="shared" si="0"/>
        <v>TB</v>
      </c>
      <c r="I26" s="57"/>
    </row>
    <row r="27" s="3" customFormat="1" spans="1:10">
      <c r="A27" s="25">
        <v>17</v>
      </c>
      <c r="B27" s="26">
        <v>22001815</v>
      </c>
      <c r="C27" s="27" t="s">
        <v>80</v>
      </c>
      <c r="D27" s="28" t="s">
        <v>81</v>
      </c>
      <c r="E27" s="25"/>
      <c r="F27" s="30"/>
      <c r="G27" s="30"/>
      <c r="H27" s="29" t="str">
        <f t="shared" si="0"/>
        <v>Không XL</v>
      </c>
      <c r="I27" s="56"/>
      <c r="J27" s="60"/>
    </row>
    <row r="28" s="3" customFormat="1" spans="1:9">
      <c r="A28" s="25">
        <v>18</v>
      </c>
      <c r="B28" s="26" t="s">
        <v>82</v>
      </c>
      <c r="C28" s="27" t="s">
        <v>83</v>
      </c>
      <c r="D28" s="28" t="s">
        <v>84</v>
      </c>
      <c r="E28" s="25"/>
      <c r="F28" s="25">
        <f>52+4</f>
        <v>56</v>
      </c>
      <c r="G28" s="25">
        <f>52+4</f>
        <v>56</v>
      </c>
      <c r="H28" s="29" t="str">
        <f t="shared" si="0"/>
        <v>TB</v>
      </c>
      <c r="I28" s="56"/>
    </row>
    <row r="29" s="3" customFormat="1" spans="1:9">
      <c r="A29" s="25">
        <v>19</v>
      </c>
      <c r="B29" s="26" t="s">
        <v>85</v>
      </c>
      <c r="C29" s="27" t="s">
        <v>86</v>
      </c>
      <c r="D29" s="28" t="s">
        <v>87</v>
      </c>
      <c r="E29" s="25"/>
      <c r="F29" s="25">
        <f>55+4+1</f>
        <v>60</v>
      </c>
      <c r="G29" s="25">
        <f>55+4+1</f>
        <v>60</v>
      </c>
      <c r="H29" s="29" t="str">
        <f t="shared" si="0"/>
        <v>TB</v>
      </c>
      <c r="I29" s="56"/>
    </row>
    <row r="30" s="3" customFormat="1" spans="1:9">
      <c r="A30" s="31"/>
      <c r="B30" s="32"/>
      <c r="C30" s="33"/>
      <c r="D30" s="33"/>
      <c r="E30" s="34"/>
      <c r="F30" s="35"/>
      <c r="G30" s="36"/>
      <c r="H30" s="35"/>
      <c r="I30" s="61"/>
    </row>
    <row r="31" ht="15.75" spans="1:9">
      <c r="A31" s="37"/>
      <c r="B31" s="37"/>
      <c r="C31" s="38" t="s">
        <v>125</v>
      </c>
      <c r="D31" s="38"/>
      <c r="E31" s="38"/>
      <c r="F31" s="38"/>
      <c r="G31" s="38"/>
      <c r="H31" s="38"/>
      <c r="I31" s="38"/>
    </row>
    <row r="32" ht="22.5" customHeight="1" spans="1:9">
      <c r="A32" s="37"/>
      <c r="B32" s="37"/>
      <c r="C32" s="39" t="s">
        <v>126</v>
      </c>
      <c r="D32" s="39"/>
      <c r="E32" s="40" t="s">
        <v>114</v>
      </c>
      <c r="F32" s="40"/>
      <c r="G32" s="40" t="s">
        <v>115</v>
      </c>
      <c r="H32" s="40"/>
      <c r="I32" s="57" t="s">
        <v>27</v>
      </c>
    </row>
    <row r="33" s="3" customFormat="1" ht="20.25" customHeight="1" spans="1:9">
      <c r="A33" s="41"/>
      <c r="B33" s="41"/>
      <c r="C33" s="39"/>
      <c r="D33" s="39"/>
      <c r="E33" s="24" t="s">
        <v>127</v>
      </c>
      <c r="F33" s="40" t="s">
        <v>128</v>
      </c>
      <c r="G33" s="24" t="s">
        <v>127</v>
      </c>
      <c r="H33" s="40" t="s">
        <v>128</v>
      </c>
      <c r="I33" s="57"/>
    </row>
    <row r="34" spans="1:9">
      <c r="A34" s="37"/>
      <c r="B34" s="37"/>
      <c r="C34" s="42" t="s">
        <v>129</v>
      </c>
      <c r="D34" s="42"/>
      <c r="E34" s="43">
        <f>COUNTIF(F11:F29,"Xuất sắc")</f>
        <v>0</v>
      </c>
      <c r="F34" s="44">
        <f>E34*100/A29</f>
        <v>0</v>
      </c>
      <c r="G34" s="43">
        <f>COUNTIF(H11:H29,"Xuất sắc")</f>
        <v>0</v>
      </c>
      <c r="H34" s="44">
        <f>G34*100/A29</f>
        <v>0</v>
      </c>
      <c r="I34" s="57"/>
    </row>
    <row r="35" spans="1:9">
      <c r="A35" s="37"/>
      <c r="B35" s="37"/>
      <c r="C35" s="42" t="s">
        <v>130</v>
      </c>
      <c r="D35" s="42"/>
      <c r="E35" s="43">
        <f>COUNTIF(F11:F29,"Tốt")</f>
        <v>0</v>
      </c>
      <c r="F35" s="44">
        <f>E35*100/A29</f>
        <v>0</v>
      </c>
      <c r="G35" s="43">
        <f>COUNTIF(H11:H29,"Tốt")</f>
        <v>0</v>
      </c>
      <c r="H35" s="44">
        <f>G35*100/A29</f>
        <v>0</v>
      </c>
      <c r="I35" s="57"/>
    </row>
    <row r="36" spans="1:9">
      <c r="A36" s="37"/>
      <c r="B36" s="37"/>
      <c r="C36" s="42" t="s">
        <v>131</v>
      </c>
      <c r="D36" s="42"/>
      <c r="E36" s="43">
        <f>COUNTIF(F11:F29,"Khá")</f>
        <v>0</v>
      </c>
      <c r="F36" s="44">
        <f>E36*100/A29</f>
        <v>0</v>
      </c>
      <c r="G36" s="43">
        <f>COUNTIF(H11:H29,"Khá")</f>
        <v>2</v>
      </c>
      <c r="H36" s="44">
        <f>G36*100/A29</f>
        <v>10.5263157894737</v>
      </c>
      <c r="I36" s="57"/>
    </row>
    <row r="37" spans="1:9">
      <c r="A37" s="37"/>
      <c r="B37" s="37"/>
      <c r="C37" s="42" t="s">
        <v>132</v>
      </c>
      <c r="D37" s="42"/>
      <c r="E37" s="43">
        <f>COUNTIF(F11:F29,"TB")</f>
        <v>0</v>
      </c>
      <c r="F37" s="44">
        <f>E37*100/A29</f>
        <v>0</v>
      </c>
      <c r="G37" s="43">
        <f>COUNTIF(H11:H29,"TB")</f>
        <v>15</v>
      </c>
      <c r="H37" s="44">
        <f>G37*100/A29</f>
        <v>78.9473684210526</v>
      </c>
      <c r="I37" s="57"/>
    </row>
    <row r="38" spans="1:9">
      <c r="A38" s="37"/>
      <c r="B38" s="37"/>
      <c r="C38" s="42" t="s">
        <v>133</v>
      </c>
      <c r="D38" s="42"/>
      <c r="E38" s="43">
        <f>COUNTIF(F11:F29,"Yếu")</f>
        <v>0</v>
      </c>
      <c r="F38" s="44">
        <f>E38*100/A29</f>
        <v>0</v>
      </c>
      <c r="G38" s="43">
        <f>COUNTIF(H11:H29,"Yếu")</f>
        <v>0</v>
      </c>
      <c r="H38" s="44">
        <f>G38*100/A29</f>
        <v>0</v>
      </c>
      <c r="I38" s="57"/>
    </row>
    <row r="39" spans="1:9">
      <c r="A39" s="37"/>
      <c r="B39" s="37"/>
      <c r="C39" s="42" t="s">
        <v>134</v>
      </c>
      <c r="D39" s="42"/>
      <c r="E39" s="43">
        <f>COUNTIF(F11:F29,"Không XL")</f>
        <v>0</v>
      </c>
      <c r="F39" s="44">
        <f>E39*100/A29</f>
        <v>0</v>
      </c>
      <c r="G39" s="43">
        <f>COUNTIF(H11:H29,"Không XL")</f>
        <v>2</v>
      </c>
      <c r="H39" s="44">
        <f>G39*100/A29</f>
        <v>10.5263157894737</v>
      </c>
      <c r="I39" s="57"/>
    </row>
    <row r="40" spans="3:6">
      <c r="C40" s="45"/>
      <c r="D40" s="46"/>
      <c r="F40" s="47"/>
    </row>
    <row r="41" ht="18.75" customHeight="1" spans="5:9">
      <c r="E41" s="48" t="s">
        <v>135</v>
      </c>
      <c r="F41" s="48"/>
      <c r="G41" s="48"/>
      <c r="H41" s="48"/>
      <c r="I41" s="48"/>
    </row>
    <row r="42" customHeight="1" spans="1:9">
      <c r="A42" s="49"/>
      <c r="B42" s="11" t="s">
        <v>136</v>
      </c>
      <c r="C42" s="11"/>
      <c r="D42" s="11" t="s">
        <v>137</v>
      </c>
      <c r="E42" s="11"/>
      <c r="F42" s="11"/>
      <c r="G42" s="50" t="s">
        <v>138</v>
      </c>
      <c r="H42" s="50"/>
      <c r="I42" s="50"/>
    </row>
    <row r="44" ht="25.5" customHeight="1"/>
    <row r="46" customHeight="1" spans="2:8">
      <c r="B46" s="7" t="s">
        <v>139</v>
      </c>
      <c r="C46" s="7"/>
      <c r="D46" s="4" t="s">
        <v>140</v>
      </c>
      <c r="E46" s="4"/>
      <c r="F46" s="4"/>
      <c r="G46" s="7" t="s">
        <v>102</v>
      </c>
      <c r="H46" s="7"/>
    </row>
    <row r="47" s="4" customFormat="1" customHeight="1"/>
  </sheetData>
  <mergeCells count="36">
    <mergeCell ref="A1:D1"/>
    <mergeCell ref="E1:I1"/>
    <mergeCell ref="A2:D2"/>
    <mergeCell ref="E2:I2"/>
    <mergeCell ref="A3:D3"/>
    <mergeCell ref="E3:I3"/>
    <mergeCell ref="A5:I5"/>
    <mergeCell ref="A6:I6"/>
    <mergeCell ref="A7:I7"/>
    <mergeCell ref="E9:F9"/>
    <mergeCell ref="G9:H9"/>
    <mergeCell ref="C31:I31"/>
    <mergeCell ref="E32:F32"/>
    <mergeCell ref="G32:H32"/>
    <mergeCell ref="C34:D34"/>
    <mergeCell ref="C35:D35"/>
    <mergeCell ref="C36:D36"/>
    <mergeCell ref="C37:D37"/>
    <mergeCell ref="C38:D38"/>
    <mergeCell ref="C39:D39"/>
    <mergeCell ref="E41:I41"/>
    <mergeCell ref="B42:C42"/>
    <mergeCell ref="D42:F42"/>
    <mergeCell ref="G42:I42"/>
    <mergeCell ref="B46:C46"/>
    <mergeCell ref="D46:F46"/>
    <mergeCell ref="G46:I46"/>
    <mergeCell ref="B47:C47"/>
    <mergeCell ref="D47:F47"/>
    <mergeCell ref="G47:I47"/>
    <mergeCell ref="A9:A10"/>
    <mergeCell ref="B9:B10"/>
    <mergeCell ref="I9:I10"/>
    <mergeCell ref="I32:I33"/>
    <mergeCell ref="C9:D10"/>
    <mergeCell ref="C32:D33"/>
  </mergeCells>
  <conditionalFormatting sqref="F30;H11:H30">
    <cfRule type="cellIs" dxfId="1" priority="2" stopIfTrue="1" operator="equal">
      <formula>"SVXS"</formula>
    </cfRule>
    <cfRule type="cellIs" dxfId="0" priority="1" stopIfTrue="1" operator="equal">
      <formula>"SVG"</formula>
    </cfRule>
  </conditionalFormatting>
  <pageMargins left="0.551181102362205" right="0.31496062992126" top="0.56" bottom="0.47244094488189" header="0.31496062992126" footer="0.31496062992126"/>
  <pageSetup paperSize="9" orientation="portrait"/>
  <headerFooter differentFirst="1">
    <oddHeader>&amp;C&amp;P</oddHead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BIEN BAN REN LUYEN</vt:lpstr>
      <vt:lpstr>BANG TONG</vt:lpstr>
      <vt:lpstr>BANG TONG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Trần Hồng Thảo</cp:lastModifiedBy>
  <dcterms:created xsi:type="dcterms:W3CDTF">2023-12-01T01:41:00Z</dcterms:created>
  <cp:lastPrinted>2025-02-14T07:09:00Z</cp:lastPrinted>
  <dcterms:modified xsi:type="dcterms:W3CDTF">2025-07-25T09:57:14Z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2CAC39DB8B91429EBF27B8A35C548F9E_12</vt:lpwstr>
  </property>
  <property fmtid="{D5CDD505-2E9C-101B-9397-08002B2CF9AE}" pid="3" name="KSOProductBuildVer">
    <vt:lpwstr>1033-12.2.0.21931</vt:lpwstr>
  </property>
</Properties>
</file>