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Laptop Dell\Desktop\"/>
    </mc:Choice>
  </mc:AlternateContent>
  <xr:revisionPtr revIDLastSave="0" documentId="13_ncr:1_{7C3C6EFA-9A24-4806-9990-71B5B078674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1" l="1"/>
  <c r="K14" i="1"/>
  <c r="K10" i="1"/>
  <c r="W22" i="1"/>
  <c r="W14" i="1"/>
  <c r="X21" i="1"/>
  <c r="M12" i="1"/>
  <c r="X6" i="1"/>
  <c r="G21" i="1"/>
  <c r="N15" i="1"/>
  <c r="N16" i="1"/>
  <c r="L27" i="1"/>
  <c r="L8" i="1"/>
  <c r="Z7" i="1"/>
  <c r="Z11" i="1"/>
  <c r="Z13" i="1"/>
  <c r="Z17" i="1"/>
  <c r="Z18" i="1"/>
  <c r="Z19" i="1"/>
  <c r="Z24" i="1"/>
  <c r="Z25" i="1"/>
  <c r="Z4" i="1"/>
  <c r="J17" i="1"/>
  <c r="J18" i="1"/>
  <c r="J9" i="1"/>
  <c r="N5" i="1"/>
  <c r="N8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4" i="1"/>
  <c r="Q24" i="1"/>
  <c r="O5" i="1"/>
  <c r="I18" i="1"/>
  <c r="E25" i="1"/>
  <c r="E5" i="1"/>
  <c r="M17" i="1"/>
  <c r="M9" i="1"/>
  <c r="S25" i="1"/>
  <c r="X17" i="1"/>
  <c r="X9" i="1"/>
  <c r="I14" i="1"/>
  <c r="W4" i="1"/>
  <c r="N13" i="1"/>
  <c r="V26" i="1"/>
  <c r="V8" i="1"/>
  <c r="T6" i="1"/>
  <c r="X20" i="1"/>
  <c r="W19" i="1"/>
  <c r="W7" i="1"/>
  <c r="V23" i="1"/>
  <c r="V27" i="1"/>
  <c r="D12" i="1"/>
  <c r="AB12" i="1" s="1"/>
  <c r="T20" i="1"/>
  <c r="R23" i="1"/>
  <c r="R27" i="1"/>
  <c r="R16" i="1"/>
  <c r="N23" i="1"/>
  <c r="N27" i="1"/>
  <c r="N11" i="1"/>
  <c r="N26" i="1"/>
  <c r="M21" i="1"/>
  <c r="J24" i="1"/>
  <c r="I4" i="1"/>
  <c r="I17" i="1"/>
  <c r="I24" i="1"/>
  <c r="H13" i="1"/>
  <c r="D13" i="1" s="1"/>
  <c r="G27" i="1"/>
  <c r="E10" i="1"/>
  <c r="S19" i="1"/>
  <c r="S14" i="1"/>
  <c r="P14" i="1"/>
  <c r="P22" i="1"/>
  <c r="O10" i="1"/>
  <c r="L15" i="1"/>
  <c r="L16" i="1"/>
  <c r="L11" i="1"/>
  <c r="L5" i="1"/>
  <c r="K25" i="1"/>
  <c r="K22" i="1"/>
  <c r="K19" i="1"/>
  <c r="K7" i="1"/>
  <c r="K4" i="1"/>
  <c r="H26" i="1"/>
  <c r="H16" i="1"/>
  <c r="H15" i="1"/>
  <c r="H11" i="1"/>
  <c r="H8" i="1"/>
  <c r="D8" i="1" s="1"/>
  <c r="AB8" i="1" s="1"/>
  <c r="Z12" i="1" l="1"/>
  <c r="D6" i="1"/>
  <c r="Z6" i="1" s="1"/>
  <c r="D21" i="1"/>
  <c r="Z21" i="1" s="1"/>
  <c r="D16" i="1"/>
  <c r="Z8" i="1"/>
  <c r="D20" i="1"/>
  <c r="D26" i="1"/>
  <c r="D27" i="1"/>
  <c r="AB13" i="1"/>
  <c r="D10" i="1"/>
  <c r="D17" i="1"/>
  <c r="AB17" i="1" s="1"/>
  <c r="D11" i="1"/>
  <c r="AB11" i="1" s="1"/>
  <c r="D23" i="1"/>
  <c r="D24" i="1"/>
  <c r="AB24" i="1" s="1"/>
  <c r="D5" i="1"/>
  <c r="D9" i="1"/>
  <c r="D18" i="1"/>
  <c r="AB18" i="1" s="1"/>
  <c r="D15" i="1"/>
  <c r="AB5" i="1" l="1"/>
  <c r="Z5" i="1"/>
  <c r="AB9" i="1"/>
  <c r="Z9" i="1"/>
  <c r="AB10" i="1"/>
  <c r="Z10" i="1"/>
  <c r="AB21" i="1"/>
  <c r="AB20" i="1"/>
  <c r="Z20" i="1"/>
  <c r="AB6" i="1"/>
  <c r="AB23" i="1"/>
  <c r="Z23" i="1"/>
  <c r="AB16" i="1"/>
  <c r="Z16" i="1"/>
  <c r="AB15" i="1"/>
  <c r="Z15" i="1"/>
  <c r="AB26" i="1"/>
  <c r="Z26" i="1"/>
  <c r="AB27" i="1"/>
  <c r="Z27" i="1"/>
  <c r="F22" i="1"/>
  <c r="D22" i="1" s="1"/>
  <c r="F25" i="1"/>
  <c r="D25" i="1" s="1"/>
  <c r="AB25" i="1" s="1"/>
  <c r="F19" i="1"/>
  <c r="D19" i="1" s="1"/>
  <c r="AB19" i="1" s="1"/>
  <c r="F14" i="1"/>
  <c r="D14" i="1" s="1"/>
  <c r="F7" i="1"/>
  <c r="D7" i="1" s="1"/>
  <c r="AB7" i="1" s="1"/>
  <c r="F4" i="1"/>
  <c r="D4" i="1" s="1"/>
  <c r="AB4" i="1" s="1"/>
  <c r="AB22" i="1" l="1"/>
  <c r="Z22" i="1"/>
  <c r="AB14" i="1"/>
  <c r="Z14" i="1"/>
</calcChain>
</file>

<file path=xl/sharedStrings.xml><?xml version="1.0" encoding="utf-8"?>
<sst xmlns="http://schemas.openxmlformats.org/spreadsheetml/2006/main" count="78" uniqueCount="74">
  <si>
    <t xml:space="preserve">Hà Quốc </t>
  </si>
  <si>
    <t>Bảo</t>
  </si>
  <si>
    <t>Hoàng Phúc</t>
  </si>
  <si>
    <t>Nguyễn Thái</t>
  </si>
  <si>
    <t xml:space="preserve"> Bình</t>
  </si>
  <si>
    <t xml:space="preserve">Nguyễn Thành </t>
  </si>
  <si>
    <t>Đức</t>
  </si>
  <si>
    <t xml:space="preserve">Trần Quốc </t>
  </si>
  <si>
    <t>Duy</t>
  </si>
  <si>
    <t xml:space="preserve">Hồ Văn  </t>
  </si>
  <si>
    <t>Hóa</t>
  </si>
  <si>
    <t xml:space="preserve">Nguyễn Thanh  </t>
  </si>
  <si>
    <t>Hùng</t>
  </si>
  <si>
    <t>Phan Anh Tuấn</t>
  </si>
  <si>
    <t>Kiệt</t>
  </si>
  <si>
    <t>Nguyễn Hữu</t>
  </si>
  <si>
    <t xml:space="preserve">Mạnh </t>
  </si>
  <si>
    <t>Triệu Phú</t>
  </si>
  <si>
    <t>Nguyên</t>
  </si>
  <si>
    <t>Đặng Thái</t>
  </si>
  <si>
    <t xml:space="preserve">Sơn </t>
  </si>
  <si>
    <t>Nguyễn Minh</t>
  </si>
  <si>
    <t xml:space="preserve">Thái </t>
  </si>
  <si>
    <t>Võ Đắc</t>
  </si>
  <si>
    <t xml:space="preserve">Thịnh </t>
  </si>
  <si>
    <t>Kiều Trung</t>
  </si>
  <si>
    <t>Tín</t>
  </si>
  <si>
    <t>Nguyễn Anh</t>
  </si>
  <si>
    <t xml:space="preserve">Tuấn </t>
  </si>
  <si>
    <t xml:space="preserve">Nguyễn Lương </t>
  </si>
  <si>
    <t>Tâm</t>
  </si>
  <si>
    <t xml:space="preserve">Trần Thế </t>
  </si>
  <si>
    <t>Sơn</t>
  </si>
  <si>
    <t xml:space="preserve">Trần Văn </t>
  </si>
  <si>
    <t>Đông</t>
  </si>
  <si>
    <t>Lý Văn</t>
  </si>
  <si>
    <t>Trung</t>
  </si>
  <si>
    <t xml:space="preserve">Nguyễn Hoàng </t>
  </si>
  <si>
    <t>Vinh</t>
  </si>
  <si>
    <t xml:space="preserve">Bùi Trọng </t>
  </si>
  <si>
    <t>Tân</t>
  </si>
  <si>
    <t>Giang Văn</t>
  </si>
  <si>
    <t>Tiến</t>
  </si>
  <si>
    <t>Lương</t>
  </si>
  <si>
    <t xml:space="preserve">Huỳnh Đình </t>
  </si>
  <si>
    <t>Văn</t>
  </si>
  <si>
    <t>Điện ôtô 2</t>
  </si>
  <si>
    <t>Đồng - sơn ôtô</t>
  </si>
  <si>
    <t>Quản lý dịch vụ ô tô</t>
  </si>
  <si>
    <t>Thực hành xe ô tô điện</t>
  </si>
  <si>
    <t>Thực hành xe ô tô hybrid</t>
  </si>
  <si>
    <t>Hệ thống điện và điện tử ôtô</t>
  </si>
  <si>
    <t>Lý thuyết chẩn đoán động cơ ô tô</t>
  </si>
  <si>
    <t>Lý thuyết ô tô</t>
  </si>
  <si>
    <t>Thực hành động cơ cơ bản</t>
  </si>
  <si>
    <t>Anh văn chuyên ngành</t>
  </si>
  <si>
    <t>Lý thuyết ô tô điện và hybrid</t>
  </si>
  <si>
    <t>Động cơ đốt trong</t>
  </si>
  <si>
    <t>Hệ thống điện và điện tử Ôtô</t>
  </si>
  <si>
    <t>Lý thuyết gầm ôtô</t>
  </si>
  <si>
    <t>TH điều hòa kk</t>
  </si>
  <si>
    <t>TH Hệ thống điều khiển và CĐ trên ô tô</t>
  </si>
  <si>
    <t>24C1/6 lớp</t>
  </si>
  <si>
    <t>25C1/ 7 lớp</t>
  </si>
  <si>
    <t>25C2/ 2 lớp</t>
  </si>
  <si>
    <t>25T4/3 lớp</t>
  </si>
  <si>
    <t>23T4/ 4 lớp</t>
  </si>
  <si>
    <t>Đồ án gầm</t>
  </si>
  <si>
    <t>HK1</t>
  </si>
  <si>
    <t>Cả năm</t>
  </si>
  <si>
    <t>Số tiết chuẩn</t>
  </si>
  <si>
    <t>Vượt 200 làm hợp đồng</t>
  </si>
  <si>
    <t>Phụ trội</t>
  </si>
  <si>
    <t>AVCN (60)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</si>
</sst>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0" x14ac:knownFonts="1">
    <font>
      <sz val="11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2"/>
      <color rgb="FF00B050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rgb="FF7030A0"/>
      <name val="Times New Roman"/>
      <family val="1"/>
    </font>
    <font>
      <sz val="11"/>
      <color rgb="FF7030A0"/>
      <name val="Calibri"/>
      <family val="2"/>
      <scheme val="minor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7030A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7030A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3" xfId="0" applyFont="1" applyBorder="1" applyAlignment="1" applyProtection="1">
      <alignment vertical="center"/>
      <protection hidden="1"/>
    </xf>
    <xf numFmtId="0" fontId="2" fillId="0" borderId="3" xfId="0" applyFont="1" applyBorder="1" applyAlignment="1" applyProtection="1">
      <alignment horizontal="left"/>
      <protection hidden="1"/>
    </xf>
    <xf numFmtId="0" fontId="3" fillId="0" borderId="5" xfId="0" applyFont="1" applyBorder="1" applyAlignment="1" applyProtection="1">
      <alignment horizontal="left"/>
      <protection hidden="1"/>
    </xf>
    <xf numFmtId="0" fontId="1" fillId="0" borderId="5" xfId="0" applyFont="1" applyBorder="1" applyAlignment="1" applyProtection="1">
      <alignment horizontal="left"/>
      <protection hidden="1"/>
    </xf>
    <xf numFmtId="0" fontId="2" fillId="0" borderId="5" xfId="0" applyFont="1" applyBorder="1" applyAlignment="1" applyProtection="1">
      <alignment horizontal="left"/>
      <protection hidden="1"/>
    </xf>
    <xf numFmtId="0" fontId="3" fillId="0" borderId="5" xfId="0" applyFont="1" applyFill="1" applyBorder="1" applyAlignment="1" applyProtection="1">
      <alignment horizontal="left"/>
      <protection hidden="1"/>
    </xf>
    <xf numFmtId="164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left"/>
      <protection hidden="1"/>
    </xf>
    <xf numFmtId="0" fontId="3" fillId="0" borderId="4" xfId="0" applyFont="1" applyFill="1" applyBorder="1" applyAlignment="1" applyProtection="1">
      <alignment horizontal="left"/>
      <protection hidden="1"/>
    </xf>
    <xf numFmtId="0" fontId="0" fillId="0" borderId="7" xfId="0" applyBorder="1"/>
    <xf numFmtId="0" fontId="0" fillId="3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2" fillId="0" borderId="0" xfId="0" applyFont="1" applyFill="1" applyBorder="1" applyAlignment="1" applyProtection="1">
      <alignment horizontal="left"/>
      <protection hidden="1"/>
    </xf>
    <xf numFmtId="0" fontId="2" fillId="0" borderId="4" xfId="0" applyFont="1" applyBorder="1" applyAlignment="1" applyProtection="1">
      <alignment horizontal="left"/>
      <protection hidden="1"/>
    </xf>
    <xf numFmtId="164" fontId="2" fillId="0" borderId="1" xfId="0" applyNumberFormat="1" applyFont="1" applyFill="1" applyBorder="1" applyAlignment="1" applyProtection="1">
      <alignment horizontal="center" vertical="center"/>
      <protection hidden="1"/>
    </xf>
    <xf numFmtId="164" fontId="2" fillId="2" borderId="7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/>
    <xf numFmtId="0" fontId="1" fillId="0" borderId="2" xfId="0" applyFont="1" applyBorder="1" applyAlignment="1" applyProtection="1">
      <alignment vertical="center"/>
      <protection hidden="1"/>
    </xf>
    <xf numFmtId="164" fontId="1" fillId="2" borderId="1" xfId="0" applyNumberFormat="1" applyFont="1" applyFill="1" applyBorder="1" applyAlignment="1" applyProtection="1">
      <alignment horizontal="center" vertical="center"/>
      <protection hidden="1"/>
    </xf>
    <xf numFmtId="164" fontId="1" fillId="2" borderId="7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/>
    <xf numFmtId="0" fontId="1" fillId="0" borderId="4" xfId="0" applyFont="1" applyBorder="1" applyAlignment="1" applyProtection="1">
      <alignment horizontal="left"/>
      <protection hidden="1"/>
    </xf>
    <xf numFmtId="164" fontId="1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left"/>
      <protection hidden="1"/>
    </xf>
    <xf numFmtId="0" fontId="7" fillId="0" borderId="5" xfId="0" applyFont="1" applyBorder="1" applyAlignment="1" applyProtection="1">
      <alignment horizontal="left"/>
      <protection hidden="1"/>
    </xf>
    <xf numFmtId="164" fontId="7" fillId="0" borderId="1" xfId="0" applyNumberFormat="1" applyFont="1" applyFill="1" applyBorder="1" applyAlignment="1" applyProtection="1">
      <alignment horizontal="center" vertical="center"/>
      <protection hidden="1"/>
    </xf>
    <xf numFmtId="164" fontId="7" fillId="2" borderId="7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/>
    <xf numFmtId="0" fontId="2" fillId="0" borderId="2" xfId="0" applyFont="1" applyBorder="1" applyAlignment="1" applyProtection="1">
      <alignment horizontal="left"/>
      <protection hidden="1"/>
    </xf>
    <xf numFmtId="164" fontId="9" fillId="2" borderId="7" xfId="0" applyNumberFormat="1" applyFont="1" applyFill="1" applyBorder="1" applyAlignment="1" applyProtection="1">
      <alignment horizontal="center" vertical="center"/>
      <protection hidden="1"/>
    </xf>
    <xf numFmtId="0" fontId="10" fillId="5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8" borderId="7" xfId="0" applyFont="1" applyFill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64" fontId="12" fillId="0" borderId="7" xfId="0" applyNumberFormat="1" applyFont="1" applyBorder="1" applyAlignment="1">
      <alignment horizontal="center" vertical="center"/>
    </xf>
    <xf numFmtId="164" fontId="12" fillId="0" borderId="7" xfId="0" applyNumberFormat="1" applyFont="1" applyBorder="1"/>
    <xf numFmtId="0" fontId="13" fillId="0" borderId="7" xfId="0" applyFont="1" applyBorder="1" applyAlignment="1">
      <alignment horizontal="center" vertical="center"/>
    </xf>
    <xf numFmtId="164" fontId="14" fillId="0" borderId="7" xfId="0" applyNumberFormat="1" applyFont="1" applyBorder="1" applyAlignment="1">
      <alignment horizontal="center" vertical="center"/>
    </xf>
    <xf numFmtId="0" fontId="15" fillId="8" borderId="7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164" fontId="16" fillId="0" borderId="7" xfId="0" applyNumberFormat="1" applyFont="1" applyBorder="1" applyAlignment="1">
      <alignment horizontal="center" vertical="center"/>
    </xf>
    <xf numFmtId="164" fontId="16" fillId="0" borderId="7" xfId="0" applyNumberFormat="1" applyFont="1" applyBorder="1"/>
    <xf numFmtId="164" fontId="17" fillId="0" borderId="7" xfId="0" applyNumberFormat="1" applyFont="1" applyBorder="1" applyAlignment="1">
      <alignment horizontal="center" vertical="center"/>
    </xf>
    <xf numFmtId="164" fontId="17" fillId="0" borderId="7" xfId="0" applyNumberFormat="1" applyFont="1" applyBorder="1"/>
    <xf numFmtId="164" fontId="18" fillId="0" borderId="7" xfId="0" applyNumberFormat="1" applyFont="1" applyBorder="1" applyAlignment="1">
      <alignment horizontal="center" vertical="center"/>
    </xf>
    <xf numFmtId="164" fontId="18" fillId="0" borderId="7" xfId="0" applyNumberFormat="1" applyFont="1" applyBorder="1"/>
    <xf numFmtId="164" fontId="15" fillId="0" borderId="7" xfId="0" applyNumberFormat="1" applyFont="1" applyBorder="1" applyAlignment="1">
      <alignment horizontal="center" vertical="center"/>
    </xf>
    <xf numFmtId="164" fontId="19" fillId="0" borderId="7" xfId="0" applyNumberFormat="1" applyFont="1" applyBorder="1" applyAlignment="1">
      <alignment horizontal="center" vertical="center"/>
    </xf>
    <xf numFmtId="164" fontId="19" fillId="0" borderId="7" xfId="0" applyNumberFormat="1" applyFont="1" applyBorder="1"/>
    <xf numFmtId="0" fontId="11" fillId="3" borderId="7" xfId="0" applyFont="1" applyFill="1" applyBorder="1" applyAlignment="1">
      <alignment horizontal="center" vertical="center"/>
    </xf>
    <xf numFmtId="0" fontId="1" fillId="6" borderId="4" xfId="0" applyFont="1" applyFill="1" applyBorder="1" applyAlignment="1" applyProtection="1">
      <alignment horizontal="left"/>
      <protection hidden="1"/>
    </xf>
    <xf numFmtId="0" fontId="1" fillId="6" borderId="5" xfId="0" applyFont="1" applyFill="1" applyBorder="1" applyAlignment="1" applyProtection="1">
      <alignment horizontal="left"/>
      <protection hidden="1"/>
    </xf>
    <xf numFmtId="164" fontId="1" fillId="6" borderId="1" xfId="0" applyNumberFormat="1" applyFont="1" applyFill="1" applyBorder="1" applyAlignment="1" applyProtection="1">
      <alignment horizontal="center" vertical="center"/>
      <protection hidden="1"/>
    </xf>
    <xf numFmtId="164" fontId="1" fillId="6" borderId="7" xfId="0" applyNumberFormat="1" applyFont="1" applyFill="1" applyBorder="1" applyAlignment="1" applyProtection="1">
      <alignment horizontal="center" vertical="center"/>
      <protection hidden="1"/>
    </xf>
    <xf numFmtId="0" fontId="11" fillId="6" borderId="7" xfId="0" applyFont="1" applyFill="1" applyBorder="1" applyAlignment="1">
      <alignment horizontal="center" vertical="center"/>
    </xf>
    <xf numFmtId="164" fontId="16" fillId="6" borderId="7" xfId="0" applyNumberFormat="1" applyFont="1" applyFill="1" applyBorder="1" applyAlignment="1">
      <alignment horizontal="center" vertical="center"/>
    </xf>
    <xf numFmtId="164" fontId="11" fillId="6" borderId="7" xfId="0" applyNumberFormat="1" applyFont="1" applyFill="1" applyBorder="1" applyAlignment="1">
      <alignment horizontal="center" vertical="center"/>
    </xf>
    <xf numFmtId="164" fontId="16" fillId="6" borderId="7" xfId="0" applyNumberFormat="1" applyFont="1" applyFill="1" applyBorder="1"/>
    <xf numFmtId="0" fontId="4" fillId="6" borderId="0" xfId="0" applyFont="1" applyFill="1"/>
    <xf numFmtId="0" fontId="2" fillId="6" borderId="4" xfId="0" applyFont="1" applyFill="1" applyBorder="1" applyAlignment="1" applyProtection="1">
      <alignment horizontal="left"/>
      <protection hidden="1"/>
    </xf>
    <xf numFmtId="0" fontId="2" fillId="6" borderId="5" xfId="0" applyFont="1" applyFill="1" applyBorder="1" applyAlignment="1" applyProtection="1">
      <alignment horizontal="left"/>
      <protection hidden="1"/>
    </xf>
    <xf numFmtId="164" fontId="2" fillId="6" borderId="1" xfId="0" applyNumberFormat="1" applyFont="1" applyFill="1" applyBorder="1" applyAlignment="1" applyProtection="1">
      <alignment horizontal="center" vertical="center"/>
      <protection hidden="1"/>
    </xf>
    <xf numFmtId="164" fontId="2" fillId="6" borderId="7" xfId="0" applyNumberFormat="1" applyFont="1" applyFill="1" applyBorder="1" applyAlignment="1" applyProtection="1">
      <alignment horizontal="center" vertical="center"/>
      <protection hidden="1"/>
    </xf>
    <xf numFmtId="0" fontId="12" fillId="6" borderId="7" xfId="0" applyFont="1" applyFill="1" applyBorder="1" applyAlignment="1">
      <alignment horizontal="center" vertical="center"/>
    </xf>
    <xf numFmtId="164" fontId="17" fillId="6" borderId="7" xfId="0" applyNumberFormat="1" applyFont="1" applyFill="1" applyBorder="1" applyAlignment="1">
      <alignment horizontal="center" vertical="center"/>
    </xf>
    <xf numFmtId="164" fontId="12" fillId="6" borderId="7" xfId="0" applyNumberFormat="1" applyFont="1" applyFill="1" applyBorder="1" applyAlignment="1">
      <alignment horizontal="center" vertical="center"/>
    </xf>
    <xf numFmtId="164" fontId="17" fillId="6" borderId="7" xfId="0" applyNumberFormat="1" applyFont="1" applyFill="1" applyBorder="1"/>
    <xf numFmtId="0" fontId="6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B28"/>
  <sheetViews>
    <sheetView tabSelected="1" topLeftCell="B2" zoomScale="70" zoomScaleNormal="70" workbookViewId="0">
      <selection activeCell="H8" sqref="H8"/>
    </sheetView>
  </sheetViews>
  <sheetFormatPr defaultRowHeight="14.5" x14ac:dyDescent="0.35"/>
  <cols>
    <col min="1" max="1" width="17" customWidth="1"/>
    <col min="4" max="4" width="10.453125" bestFit="1" customWidth="1"/>
    <col min="5" max="5" width="7.08984375" customWidth="1"/>
    <col min="6" max="7" width="9.1796875" customWidth="1"/>
    <col min="8" max="8" width="8" customWidth="1"/>
    <col min="9" max="9" width="9.26953125" customWidth="1"/>
    <col min="10" max="10" width="8.7265625" customWidth="1"/>
    <col min="11" max="12" width="9.1796875" customWidth="1"/>
    <col min="13" max="13" width="8.1796875" customWidth="1"/>
    <col min="14" max="14" width="9.1796875" customWidth="1"/>
    <col min="15" max="15" width="7.36328125" customWidth="1"/>
    <col min="16" max="18" width="9.1796875" customWidth="1"/>
    <col min="19" max="19" width="7.36328125" customWidth="1"/>
    <col min="20" max="21" width="7.90625" customWidth="1"/>
    <col min="22" max="24" width="9.1796875" customWidth="1"/>
  </cols>
  <sheetData>
    <row r="2" spans="1:28" x14ac:dyDescent="0.35">
      <c r="E2" s="13" t="s">
        <v>62</v>
      </c>
      <c r="F2" s="13"/>
      <c r="G2" s="13"/>
      <c r="H2" s="13"/>
      <c r="I2" s="13"/>
      <c r="J2" s="13"/>
      <c r="K2" s="12" t="s">
        <v>63</v>
      </c>
      <c r="L2" s="12"/>
      <c r="M2" s="12"/>
      <c r="N2" s="12"/>
      <c r="O2" s="11" t="s">
        <v>64</v>
      </c>
      <c r="P2" s="11"/>
      <c r="Q2" s="11"/>
      <c r="R2" s="14" t="s">
        <v>65</v>
      </c>
      <c r="S2" s="14"/>
      <c r="T2" s="14"/>
      <c r="U2" s="14"/>
      <c r="V2" s="14"/>
      <c r="W2" s="15" t="s">
        <v>66</v>
      </c>
      <c r="X2" s="15"/>
    </row>
    <row r="3" spans="1:28" ht="57" customHeight="1" x14ac:dyDescent="0.35">
      <c r="C3" s="39" t="s">
        <v>68</v>
      </c>
      <c r="D3" s="39" t="s">
        <v>69</v>
      </c>
      <c r="E3" s="34" t="s">
        <v>73</v>
      </c>
      <c r="F3" s="34" t="s">
        <v>46</v>
      </c>
      <c r="G3" s="34" t="s">
        <v>47</v>
      </c>
      <c r="H3" s="34" t="s">
        <v>48</v>
      </c>
      <c r="I3" s="34" t="s">
        <v>49</v>
      </c>
      <c r="J3" s="34" t="s">
        <v>50</v>
      </c>
      <c r="K3" s="35" t="s">
        <v>51</v>
      </c>
      <c r="L3" s="35" t="s">
        <v>52</v>
      </c>
      <c r="M3" s="35" t="s">
        <v>53</v>
      </c>
      <c r="N3" s="35" t="s">
        <v>54</v>
      </c>
      <c r="O3" s="36" t="s">
        <v>55</v>
      </c>
      <c r="P3" s="36" t="s">
        <v>51</v>
      </c>
      <c r="Q3" s="36" t="s">
        <v>56</v>
      </c>
      <c r="R3" s="37" t="s">
        <v>57</v>
      </c>
      <c r="S3" s="37" t="s">
        <v>58</v>
      </c>
      <c r="T3" s="37" t="s">
        <v>59</v>
      </c>
      <c r="U3" s="37" t="s">
        <v>67</v>
      </c>
      <c r="V3" s="37" t="s">
        <v>54</v>
      </c>
      <c r="W3" s="38" t="s">
        <v>60</v>
      </c>
      <c r="X3" s="38" t="s">
        <v>61</v>
      </c>
      <c r="Y3" s="38" t="s">
        <v>70</v>
      </c>
      <c r="Z3" s="38" t="s">
        <v>72</v>
      </c>
      <c r="AA3" s="10"/>
      <c r="AB3" s="38" t="s">
        <v>71</v>
      </c>
    </row>
    <row r="4" spans="1:28" s="24" customFormat="1" ht="15.5" x14ac:dyDescent="0.35">
      <c r="A4" s="21" t="s">
        <v>0</v>
      </c>
      <c r="B4" s="1" t="s">
        <v>1</v>
      </c>
      <c r="C4" s="22">
        <v>506.3</v>
      </c>
      <c r="D4" s="23">
        <f>C4+SUM(E4:X4)</f>
        <v>759.8</v>
      </c>
      <c r="E4" s="40"/>
      <c r="F4" s="40">
        <f>2*15+(30*0.75)</f>
        <v>52.5</v>
      </c>
      <c r="G4" s="40"/>
      <c r="H4" s="40"/>
      <c r="I4" s="41">
        <f>2*60*0.75</f>
        <v>90</v>
      </c>
      <c r="J4" s="40"/>
      <c r="K4" s="40">
        <f>60*1.1</f>
        <v>66</v>
      </c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>
        <f>60*0.75*1</f>
        <v>45</v>
      </c>
      <c r="X4" s="40"/>
      <c r="Y4" s="51">
        <f>430+54+54</f>
        <v>538</v>
      </c>
      <c r="Z4" s="51">
        <f>D4-Y4</f>
        <v>221.79999999999995</v>
      </c>
      <c r="AA4" s="42">
        <v>200</v>
      </c>
      <c r="AB4" s="52">
        <f>D4-Y4-AA4</f>
        <v>21.799999999999955</v>
      </c>
    </row>
    <row r="5" spans="1:28" s="20" customFormat="1" ht="15.5" x14ac:dyDescent="0.35">
      <c r="A5" s="32" t="s">
        <v>2</v>
      </c>
      <c r="B5" s="2" t="s">
        <v>1</v>
      </c>
      <c r="C5" s="18">
        <v>599.20000000000005</v>
      </c>
      <c r="D5" s="19">
        <f t="shared" ref="D5:D27" si="0">C5+SUM(E5:X5)</f>
        <v>800.2</v>
      </c>
      <c r="E5" s="43">
        <f>2*60*0.75</f>
        <v>90</v>
      </c>
      <c r="F5" s="43"/>
      <c r="G5" s="43"/>
      <c r="H5" s="43"/>
      <c r="I5" s="43"/>
      <c r="J5" s="43"/>
      <c r="K5" s="43"/>
      <c r="L5" s="43">
        <f>30*1.1</f>
        <v>33</v>
      </c>
      <c r="M5" s="43"/>
      <c r="N5" s="43">
        <f>60*0.75*1</f>
        <v>45</v>
      </c>
      <c r="O5" s="43">
        <f>30*1.1</f>
        <v>33</v>
      </c>
      <c r="P5" s="43"/>
      <c r="Q5" s="43"/>
      <c r="R5" s="43"/>
      <c r="S5" s="43"/>
      <c r="T5" s="43"/>
      <c r="U5" s="43"/>
      <c r="V5" s="43"/>
      <c r="W5" s="43"/>
      <c r="X5" s="43"/>
      <c r="Y5" s="53">
        <f t="shared" ref="Y5:Y27" si="1">430+54+54</f>
        <v>538</v>
      </c>
      <c r="Z5" s="53">
        <f t="shared" ref="Z5:Z27" si="2">D5-Y5</f>
        <v>262.20000000000005</v>
      </c>
      <c r="AA5" s="44">
        <v>200</v>
      </c>
      <c r="AB5" s="54">
        <f t="shared" ref="AB5:AB27" si="3">D5-Y5-AA5</f>
        <v>62.200000000000045</v>
      </c>
    </row>
    <row r="6" spans="1:28" ht="15.5" x14ac:dyDescent="0.35">
      <c r="A6" s="8" t="s">
        <v>3</v>
      </c>
      <c r="B6" s="3" t="s">
        <v>4</v>
      </c>
      <c r="C6" s="7">
        <v>361.5</v>
      </c>
      <c r="D6" s="33">
        <f t="shared" si="0"/>
        <v>623.5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>
        <f>60*1.1*2</f>
        <v>132</v>
      </c>
      <c r="U6" s="46">
        <v>40</v>
      </c>
      <c r="V6" s="46"/>
      <c r="W6" s="46"/>
      <c r="X6" s="46">
        <f>60*0.75*2</f>
        <v>90</v>
      </c>
      <c r="Y6" s="55">
        <f t="shared" si="1"/>
        <v>538</v>
      </c>
      <c r="Z6" s="55">
        <f t="shared" si="2"/>
        <v>85.5</v>
      </c>
      <c r="AA6" s="47">
        <v>200</v>
      </c>
      <c r="AB6" s="56">
        <f t="shared" si="3"/>
        <v>-114.5</v>
      </c>
    </row>
    <row r="7" spans="1:28" s="24" customFormat="1" ht="15.5" x14ac:dyDescent="0.35">
      <c r="A7" s="25" t="s">
        <v>5</v>
      </c>
      <c r="B7" s="4" t="s">
        <v>6</v>
      </c>
      <c r="C7" s="26">
        <v>576.5</v>
      </c>
      <c r="D7" s="23">
        <f t="shared" si="0"/>
        <v>785</v>
      </c>
      <c r="E7" s="40"/>
      <c r="F7" s="40">
        <f>2*15+(30*0.75)</f>
        <v>52.5</v>
      </c>
      <c r="G7" s="40"/>
      <c r="H7" s="40"/>
      <c r="I7" s="40"/>
      <c r="J7" s="40"/>
      <c r="K7" s="40">
        <f>60*1.1</f>
        <v>66</v>
      </c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>
        <f>60*0.75*2</f>
        <v>90</v>
      </c>
      <c r="X7" s="40"/>
      <c r="Y7" s="51">
        <f t="shared" si="1"/>
        <v>538</v>
      </c>
      <c r="Z7" s="51">
        <f t="shared" si="2"/>
        <v>247</v>
      </c>
      <c r="AA7" s="42">
        <v>200</v>
      </c>
      <c r="AB7" s="52">
        <f t="shared" si="3"/>
        <v>47</v>
      </c>
    </row>
    <row r="8" spans="1:28" s="20" customFormat="1" ht="15.5" x14ac:dyDescent="0.35">
      <c r="A8" s="17" t="s">
        <v>7</v>
      </c>
      <c r="B8" s="5" t="s">
        <v>8</v>
      </c>
      <c r="C8" s="18">
        <v>472</v>
      </c>
      <c r="D8" s="19">
        <f t="shared" si="0"/>
        <v>728.5</v>
      </c>
      <c r="E8" s="43"/>
      <c r="F8" s="43"/>
      <c r="G8" s="43"/>
      <c r="H8" s="43">
        <f>30*1.1</f>
        <v>33</v>
      </c>
      <c r="I8" s="43"/>
      <c r="J8" s="43"/>
      <c r="K8" s="43"/>
      <c r="L8" s="43">
        <f>30*1.1*2</f>
        <v>66</v>
      </c>
      <c r="M8" s="43"/>
      <c r="N8" s="43">
        <f>2*60*0.75</f>
        <v>90</v>
      </c>
      <c r="O8" s="43"/>
      <c r="P8" s="43"/>
      <c r="Q8" s="43"/>
      <c r="R8" s="43"/>
      <c r="S8" s="43"/>
      <c r="T8" s="43"/>
      <c r="U8" s="43"/>
      <c r="V8" s="43">
        <f>1*90*0.75</f>
        <v>67.5</v>
      </c>
      <c r="W8" s="43"/>
      <c r="X8" s="43"/>
      <c r="Y8" s="53">
        <f t="shared" si="1"/>
        <v>538</v>
      </c>
      <c r="Z8" s="53">
        <f t="shared" si="2"/>
        <v>190.5</v>
      </c>
      <c r="AA8" s="44">
        <v>200</v>
      </c>
      <c r="AB8" s="54">
        <f t="shared" si="3"/>
        <v>-9.5</v>
      </c>
    </row>
    <row r="9" spans="1:28" ht="15.5" x14ac:dyDescent="0.35">
      <c r="A9" s="8" t="s">
        <v>9</v>
      </c>
      <c r="B9" s="3" t="s">
        <v>10</v>
      </c>
      <c r="C9" s="7">
        <v>321</v>
      </c>
      <c r="D9" s="33">
        <f t="shared" si="0"/>
        <v>633</v>
      </c>
      <c r="E9" s="46"/>
      <c r="F9" s="46"/>
      <c r="G9" s="46"/>
      <c r="H9" s="46"/>
      <c r="I9" s="46"/>
      <c r="J9" s="48">
        <f>2*60*0.75</f>
        <v>90</v>
      </c>
      <c r="K9" s="46"/>
      <c r="L9" s="46"/>
      <c r="M9" s="46">
        <f>60*1.1*2</f>
        <v>132</v>
      </c>
      <c r="N9" s="46"/>
      <c r="O9" s="46"/>
      <c r="P9" s="46"/>
      <c r="Q9" s="46"/>
      <c r="R9" s="46"/>
      <c r="S9" s="46"/>
      <c r="T9" s="46"/>
      <c r="U9" s="46"/>
      <c r="V9" s="46"/>
      <c r="W9" s="46"/>
      <c r="X9" s="46">
        <f>60*0.75*2</f>
        <v>90</v>
      </c>
      <c r="Y9" s="55">
        <f t="shared" si="1"/>
        <v>538</v>
      </c>
      <c r="Z9" s="55">
        <f t="shared" si="2"/>
        <v>95</v>
      </c>
      <c r="AA9" s="47">
        <v>200</v>
      </c>
      <c r="AB9" s="56">
        <f t="shared" si="3"/>
        <v>-105</v>
      </c>
    </row>
    <row r="10" spans="1:28" s="69" customFormat="1" ht="15.5" x14ac:dyDescent="0.35">
      <c r="A10" s="61" t="s">
        <v>11</v>
      </c>
      <c r="B10" s="62" t="s">
        <v>12</v>
      </c>
      <c r="C10" s="63">
        <v>716.8</v>
      </c>
      <c r="D10" s="64">
        <f t="shared" si="0"/>
        <v>905.8</v>
      </c>
      <c r="E10" s="65">
        <f>2*60*0.75</f>
        <v>90</v>
      </c>
      <c r="F10" s="65"/>
      <c r="G10" s="65"/>
      <c r="H10" s="65"/>
      <c r="I10" s="65"/>
      <c r="J10" s="65"/>
      <c r="K10" s="65">
        <f>60*1.1</f>
        <v>66</v>
      </c>
      <c r="L10" s="65"/>
      <c r="M10" s="65"/>
      <c r="N10" s="65"/>
      <c r="O10" s="65">
        <f>30*1.1</f>
        <v>33</v>
      </c>
      <c r="P10" s="65"/>
      <c r="Q10" s="65"/>
      <c r="R10" s="65"/>
      <c r="S10" s="65"/>
      <c r="T10" s="65"/>
      <c r="U10" s="65"/>
      <c r="V10" s="65"/>
      <c r="W10" s="65"/>
      <c r="X10" s="65"/>
      <c r="Y10" s="66">
        <f t="shared" si="1"/>
        <v>538</v>
      </c>
      <c r="Z10" s="66">
        <f t="shared" si="2"/>
        <v>367.79999999999995</v>
      </c>
      <c r="AA10" s="67">
        <v>200</v>
      </c>
      <c r="AB10" s="68">
        <f t="shared" si="3"/>
        <v>167.79999999999995</v>
      </c>
    </row>
    <row r="11" spans="1:28" s="20" customFormat="1" ht="15.5" x14ac:dyDescent="0.35">
      <c r="A11" s="17" t="s">
        <v>13</v>
      </c>
      <c r="B11" s="5" t="s">
        <v>14</v>
      </c>
      <c r="C11" s="18">
        <v>576.35</v>
      </c>
      <c r="D11" s="19">
        <f t="shared" si="0"/>
        <v>732.35</v>
      </c>
      <c r="E11" s="43"/>
      <c r="F11" s="43"/>
      <c r="G11" s="43"/>
      <c r="H11" s="43">
        <f>30*1.1</f>
        <v>33</v>
      </c>
      <c r="I11" s="43"/>
      <c r="J11" s="43"/>
      <c r="K11" s="43"/>
      <c r="L11" s="43">
        <f>30*1.1</f>
        <v>33</v>
      </c>
      <c r="M11" s="43"/>
      <c r="N11" s="43">
        <f>2*60*0.75</f>
        <v>90</v>
      </c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53">
        <f t="shared" si="1"/>
        <v>538</v>
      </c>
      <c r="Z11" s="53">
        <f t="shared" si="2"/>
        <v>194.35000000000002</v>
      </c>
      <c r="AA11" s="44">
        <v>200</v>
      </c>
      <c r="AB11" s="54">
        <f t="shared" si="3"/>
        <v>-5.6499999999999773</v>
      </c>
    </row>
    <row r="12" spans="1:28" ht="15.5" x14ac:dyDescent="0.35">
      <c r="A12" s="8" t="s">
        <v>15</v>
      </c>
      <c r="B12" s="3" t="s">
        <v>16</v>
      </c>
      <c r="C12" s="7">
        <v>481.5</v>
      </c>
      <c r="D12" s="33">
        <f t="shared" si="0"/>
        <v>679.5</v>
      </c>
      <c r="E12" s="46"/>
      <c r="F12" s="46"/>
      <c r="G12" s="46"/>
      <c r="H12" s="46"/>
      <c r="I12" s="46"/>
      <c r="J12" s="46"/>
      <c r="K12" s="46"/>
      <c r="L12" s="46"/>
      <c r="M12" s="46">
        <f>1.1*3*60</f>
        <v>198.00000000000003</v>
      </c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55">
        <f t="shared" si="1"/>
        <v>538</v>
      </c>
      <c r="Z12" s="55">
        <f t="shared" si="2"/>
        <v>141.5</v>
      </c>
      <c r="AA12" s="47">
        <v>200</v>
      </c>
      <c r="AB12" s="56">
        <f t="shared" si="3"/>
        <v>-58.5</v>
      </c>
    </row>
    <row r="13" spans="1:28" s="20" customFormat="1" ht="15.5" x14ac:dyDescent="0.35">
      <c r="A13" s="17" t="s">
        <v>17</v>
      </c>
      <c r="B13" s="5" t="s">
        <v>18</v>
      </c>
      <c r="C13" s="18">
        <v>678.1</v>
      </c>
      <c r="D13" s="19">
        <f t="shared" si="0"/>
        <v>756.1</v>
      </c>
      <c r="E13" s="43"/>
      <c r="F13" s="43"/>
      <c r="G13" s="43"/>
      <c r="H13" s="43">
        <f>30*1.1</f>
        <v>33</v>
      </c>
      <c r="I13" s="43"/>
      <c r="J13" s="43"/>
      <c r="K13" s="43"/>
      <c r="L13" s="43"/>
      <c r="M13" s="43"/>
      <c r="N13" s="43">
        <f>1*60*0.75</f>
        <v>45</v>
      </c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53">
        <f t="shared" si="1"/>
        <v>538</v>
      </c>
      <c r="Z13" s="53">
        <f t="shared" si="2"/>
        <v>218.10000000000002</v>
      </c>
      <c r="AA13" s="44">
        <v>200</v>
      </c>
      <c r="AB13" s="54">
        <f t="shared" si="3"/>
        <v>18.100000000000023</v>
      </c>
    </row>
    <row r="14" spans="1:28" s="24" customFormat="1" ht="15.5" x14ac:dyDescent="0.35">
      <c r="A14" s="25" t="s">
        <v>19</v>
      </c>
      <c r="B14" s="4" t="s">
        <v>20</v>
      </c>
      <c r="C14" s="26">
        <v>358.3</v>
      </c>
      <c r="D14" s="23">
        <f t="shared" si="0"/>
        <v>710.8</v>
      </c>
      <c r="E14" s="40"/>
      <c r="F14" s="40">
        <f>2*15+(30*0.75)</f>
        <v>52.5</v>
      </c>
      <c r="G14" s="40"/>
      <c r="H14" s="40"/>
      <c r="I14" s="41">
        <f>1*60*0.75</f>
        <v>45</v>
      </c>
      <c r="J14" s="40"/>
      <c r="K14" s="60">
        <f>60*1.1</f>
        <v>66</v>
      </c>
      <c r="L14" s="40"/>
      <c r="M14" s="40"/>
      <c r="N14" s="40"/>
      <c r="O14" s="40"/>
      <c r="P14" s="40">
        <f>45*1.1</f>
        <v>49.500000000000007</v>
      </c>
      <c r="Q14" s="40"/>
      <c r="R14" s="40"/>
      <c r="S14" s="40">
        <f>45*1.1</f>
        <v>49.500000000000007</v>
      </c>
      <c r="T14" s="40"/>
      <c r="U14" s="40"/>
      <c r="V14" s="40"/>
      <c r="W14" s="40">
        <f>60*0.75*2</f>
        <v>90</v>
      </c>
      <c r="X14" s="40"/>
      <c r="Y14" s="51">
        <f t="shared" si="1"/>
        <v>538</v>
      </c>
      <c r="Z14" s="51">
        <f t="shared" si="2"/>
        <v>172.79999999999995</v>
      </c>
      <c r="AA14" s="42">
        <v>200</v>
      </c>
      <c r="AB14" s="52">
        <f t="shared" si="3"/>
        <v>-27.200000000000045</v>
      </c>
    </row>
    <row r="15" spans="1:28" s="20" customFormat="1" ht="15.5" x14ac:dyDescent="0.35">
      <c r="A15" s="17" t="s">
        <v>21</v>
      </c>
      <c r="B15" s="5" t="s">
        <v>22</v>
      </c>
      <c r="C15" s="18">
        <v>529.6</v>
      </c>
      <c r="D15" s="19">
        <f t="shared" si="0"/>
        <v>730.6</v>
      </c>
      <c r="E15" s="43"/>
      <c r="F15" s="43"/>
      <c r="G15" s="43"/>
      <c r="H15" s="43">
        <f>30*1.1</f>
        <v>33</v>
      </c>
      <c r="I15" s="43"/>
      <c r="J15" s="43"/>
      <c r="K15" s="43"/>
      <c r="L15" s="43">
        <f>30*1.1</f>
        <v>33</v>
      </c>
      <c r="M15" s="43"/>
      <c r="N15" s="43">
        <f>3*60*0.75</f>
        <v>135</v>
      </c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53">
        <f t="shared" si="1"/>
        <v>538</v>
      </c>
      <c r="Z15" s="53">
        <f t="shared" si="2"/>
        <v>192.60000000000002</v>
      </c>
      <c r="AA15" s="44">
        <v>200</v>
      </c>
      <c r="AB15" s="54">
        <f t="shared" si="3"/>
        <v>-7.3999999999999773</v>
      </c>
    </row>
    <row r="16" spans="1:28" s="78" customFormat="1" ht="15.5" x14ac:dyDescent="0.35">
      <c r="A16" s="70" t="s">
        <v>23</v>
      </c>
      <c r="B16" s="71" t="s">
        <v>24</v>
      </c>
      <c r="C16" s="72">
        <v>612.4</v>
      </c>
      <c r="D16" s="73">
        <f t="shared" si="0"/>
        <v>789.4</v>
      </c>
      <c r="E16" s="74"/>
      <c r="F16" s="74"/>
      <c r="G16" s="74"/>
      <c r="H16" s="74">
        <f>30*1.1</f>
        <v>33</v>
      </c>
      <c r="I16" s="74"/>
      <c r="J16" s="74"/>
      <c r="K16" s="74"/>
      <c r="L16" s="74">
        <f>30*1.1</f>
        <v>33</v>
      </c>
      <c r="M16" s="74"/>
      <c r="N16" s="74">
        <f>1*60*0.75</f>
        <v>45</v>
      </c>
      <c r="O16" s="74"/>
      <c r="P16" s="74"/>
      <c r="Q16" s="74"/>
      <c r="R16" s="74">
        <f>60*1.1</f>
        <v>66</v>
      </c>
      <c r="S16" s="74"/>
      <c r="T16" s="74"/>
      <c r="U16" s="74"/>
      <c r="V16" s="74"/>
      <c r="W16" s="74"/>
      <c r="X16" s="74"/>
      <c r="Y16" s="75">
        <f t="shared" si="1"/>
        <v>538</v>
      </c>
      <c r="Z16" s="75">
        <f t="shared" si="2"/>
        <v>251.39999999999998</v>
      </c>
      <c r="AA16" s="76">
        <v>200</v>
      </c>
      <c r="AB16" s="77">
        <f t="shared" si="3"/>
        <v>51.399999999999977</v>
      </c>
    </row>
    <row r="17" spans="1:28" ht="15.5" x14ac:dyDescent="0.35">
      <c r="A17" s="9" t="s">
        <v>25</v>
      </c>
      <c r="B17" s="6" t="s">
        <v>26</v>
      </c>
      <c r="C17" s="7">
        <v>463.7</v>
      </c>
      <c r="D17" s="33">
        <f t="shared" si="0"/>
        <v>754.7</v>
      </c>
      <c r="E17" s="46"/>
      <c r="F17" s="46"/>
      <c r="G17" s="46"/>
      <c r="H17" s="46"/>
      <c r="I17" s="49">
        <f>2*60*0.75</f>
        <v>90</v>
      </c>
      <c r="J17" s="49">
        <f>2*60*0.75</f>
        <v>90</v>
      </c>
      <c r="K17" s="46"/>
      <c r="L17" s="46"/>
      <c r="M17" s="46">
        <f>60*1.1</f>
        <v>66</v>
      </c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>
        <f>60*0.75*1</f>
        <v>45</v>
      </c>
      <c r="Y17" s="55">
        <f t="shared" si="1"/>
        <v>538</v>
      </c>
      <c r="Z17" s="55">
        <f t="shared" si="2"/>
        <v>216.70000000000005</v>
      </c>
      <c r="AA17" s="47">
        <v>200</v>
      </c>
      <c r="AB17" s="56">
        <f t="shared" si="3"/>
        <v>16.700000000000045</v>
      </c>
    </row>
    <row r="18" spans="1:28" s="31" customFormat="1" ht="15.5" x14ac:dyDescent="0.35">
      <c r="A18" s="27" t="s">
        <v>27</v>
      </c>
      <c r="B18" s="28" t="s">
        <v>28</v>
      </c>
      <c r="C18" s="29">
        <v>312.5</v>
      </c>
      <c r="D18" s="30">
        <f t="shared" si="0"/>
        <v>627.5</v>
      </c>
      <c r="E18" s="50"/>
      <c r="F18" s="50"/>
      <c r="G18" s="50"/>
      <c r="H18" s="50"/>
      <c r="I18" s="50">
        <f>4*60*0.75</f>
        <v>180</v>
      </c>
      <c r="J18" s="50">
        <f>3*60*0.75</f>
        <v>135</v>
      </c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8">
        <f t="shared" si="1"/>
        <v>538</v>
      </c>
      <c r="Z18" s="55">
        <f t="shared" si="2"/>
        <v>89.5</v>
      </c>
      <c r="AA18" s="57">
        <v>200</v>
      </c>
      <c r="AB18" s="59">
        <f t="shared" si="3"/>
        <v>-110.5</v>
      </c>
    </row>
    <row r="19" spans="1:28" s="24" customFormat="1" ht="15.5" x14ac:dyDescent="0.35">
      <c r="A19" s="25" t="s">
        <v>29</v>
      </c>
      <c r="B19" s="4" t="s">
        <v>30</v>
      </c>
      <c r="C19" s="26">
        <v>466.3</v>
      </c>
      <c r="D19" s="23">
        <f t="shared" si="0"/>
        <v>724.3</v>
      </c>
      <c r="E19" s="40"/>
      <c r="F19" s="40">
        <f>2*15+(30*0.75)</f>
        <v>52.5</v>
      </c>
      <c r="G19" s="40"/>
      <c r="H19" s="40"/>
      <c r="I19" s="40"/>
      <c r="J19" s="40"/>
      <c r="K19" s="40">
        <f>60*1.1</f>
        <v>66</v>
      </c>
      <c r="L19" s="40"/>
      <c r="M19" s="40"/>
      <c r="N19" s="40"/>
      <c r="O19" s="40"/>
      <c r="P19" s="40"/>
      <c r="Q19" s="40"/>
      <c r="R19" s="40"/>
      <c r="S19" s="40">
        <f>45*1.1</f>
        <v>49.500000000000007</v>
      </c>
      <c r="T19" s="40"/>
      <c r="U19" s="40"/>
      <c r="V19" s="40"/>
      <c r="W19" s="40">
        <f>60*0.75*2</f>
        <v>90</v>
      </c>
      <c r="X19" s="40"/>
      <c r="Y19" s="51">
        <f t="shared" si="1"/>
        <v>538</v>
      </c>
      <c r="Z19" s="51">
        <f t="shared" si="2"/>
        <v>186.29999999999995</v>
      </c>
      <c r="AA19" s="42">
        <v>200</v>
      </c>
      <c r="AB19" s="52">
        <f t="shared" si="3"/>
        <v>-13.700000000000045</v>
      </c>
    </row>
    <row r="20" spans="1:28" ht="15.5" x14ac:dyDescent="0.35">
      <c r="A20" s="8" t="s">
        <v>31</v>
      </c>
      <c r="B20" s="3" t="s">
        <v>32</v>
      </c>
      <c r="C20" s="7">
        <v>485.5</v>
      </c>
      <c r="D20" s="33">
        <f t="shared" si="0"/>
        <v>661.5</v>
      </c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>
        <f>1*60*1.1</f>
        <v>66</v>
      </c>
      <c r="U20" s="46">
        <v>20</v>
      </c>
      <c r="V20" s="46"/>
      <c r="W20" s="46"/>
      <c r="X20" s="46">
        <f>60*0.75*2</f>
        <v>90</v>
      </c>
      <c r="Y20" s="55">
        <f t="shared" si="1"/>
        <v>538</v>
      </c>
      <c r="Z20" s="55">
        <f t="shared" si="2"/>
        <v>123.5</v>
      </c>
      <c r="AA20" s="47">
        <v>200</v>
      </c>
      <c r="AB20" s="56">
        <f t="shared" si="3"/>
        <v>-76.5</v>
      </c>
    </row>
    <row r="21" spans="1:28" ht="15.5" x14ac:dyDescent="0.35">
      <c r="A21" s="8" t="s">
        <v>33</v>
      </c>
      <c r="B21" s="3" t="s">
        <v>34</v>
      </c>
      <c r="C21" s="7">
        <v>605.1</v>
      </c>
      <c r="D21" s="33">
        <f t="shared" si="0"/>
        <v>783.6</v>
      </c>
      <c r="E21" s="46"/>
      <c r="F21" s="46"/>
      <c r="G21" s="46">
        <f>3*15+(30*0.75)</f>
        <v>67.5</v>
      </c>
      <c r="H21" s="46"/>
      <c r="I21" s="46"/>
      <c r="J21" s="46"/>
      <c r="K21" s="46"/>
      <c r="L21" s="46"/>
      <c r="M21" s="46">
        <f>60*1.1</f>
        <v>66</v>
      </c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>
        <f>60*0.75*1</f>
        <v>45</v>
      </c>
      <c r="Y21" s="55">
        <f t="shared" si="1"/>
        <v>538</v>
      </c>
      <c r="Z21" s="55">
        <f t="shared" si="2"/>
        <v>245.60000000000002</v>
      </c>
      <c r="AA21" s="47">
        <v>200</v>
      </c>
      <c r="AB21" s="56">
        <f t="shared" si="3"/>
        <v>45.600000000000023</v>
      </c>
    </row>
    <row r="22" spans="1:28" s="24" customFormat="1" ht="15.5" x14ac:dyDescent="0.35">
      <c r="A22" s="25" t="s">
        <v>35</v>
      </c>
      <c r="B22" s="4" t="s">
        <v>36</v>
      </c>
      <c r="C22" s="26">
        <v>618</v>
      </c>
      <c r="D22" s="23">
        <f t="shared" si="0"/>
        <v>816</v>
      </c>
      <c r="E22" s="40"/>
      <c r="F22" s="40">
        <f>1*15+(30*0.75)</f>
        <v>37.5</v>
      </c>
      <c r="G22" s="40"/>
      <c r="H22" s="40"/>
      <c r="I22" s="40"/>
      <c r="J22" s="40"/>
      <c r="K22" s="40">
        <f>60*1.1</f>
        <v>66</v>
      </c>
      <c r="L22" s="40"/>
      <c r="M22" s="40"/>
      <c r="N22" s="40"/>
      <c r="O22" s="40"/>
      <c r="P22" s="40">
        <f>45*1.1</f>
        <v>49.500000000000007</v>
      </c>
      <c r="Q22" s="40"/>
      <c r="R22" s="40"/>
      <c r="S22" s="40"/>
      <c r="T22" s="40"/>
      <c r="U22" s="40"/>
      <c r="V22" s="40"/>
      <c r="W22" s="40">
        <f>60*0.75*1</f>
        <v>45</v>
      </c>
      <c r="X22" s="40"/>
      <c r="Y22" s="51">
        <f t="shared" si="1"/>
        <v>538</v>
      </c>
      <c r="Z22" s="51">
        <f t="shared" si="2"/>
        <v>278</v>
      </c>
      <c r="AA22" s="42">
        <v>200</v>
      </c>
      <c r="AB22" s="52">
        <f t="shared" si="3"/>
        <v>78</v>
      </c>
    </row>
    <row r="23" spans="1:28" s="20" customFormat="1" ht="15.5" x14ac:dyDescent="0.35">
      <c r="A23" s="17" t="s">
        <v>37</v>
      </c>
      <c r="B23" s="5" t="s">
        <v>38</v>
      </c>
      <c r="C23" s="18">
        <v>312.60000000000002</v>
      </c>
      <c r="D23" s="19">
        <f t="shared" si="0"/>
        <v>641.1</v>
      </c>
      <c r="E23" s="43"/>
      <c r="F23" s="43"/>
      <c r="G23" s="43">
        <f>4*15+(30*0.75)</f>
        <v>82.5</v>
      </c>
      <c r="H23" s="43"/>
      <c r="I23" s="43"/>
      <c r="J23" s="43"/>
      <c r="K23" s="43"/>
      <c r="L23" s="43"/>
      <c r="M23" s="43"/>
      <c r="N23" s="43">
        <f>1*60*0.75</f>
        <v>45</v>
      </c>
      <c r="O23" s="43"/>
      <c r="P23" s="43"/>
      <c r="Q23" s="43"/>
      <c r="R23" s="43">
        <f>60*1.1</f>
        <v>66</v>
      </c>
      <c r="S23" s="43"/>
      <c r="T23" s="43"/>
      <c r="U23" s="43"/>
      <c r="V23" s="43">
        <f>2*90*0.75</f>
        <v>135</v>
      </c>
      <c r="W23" s="43"/>
      <c r="X23" s="43"/>
      <c r="Y23" s="53">
        <f t="shared" si="1"/>
        <v>538</v>
      </c>
      <c r="Z23" s="53">
        <f t="shared" si="2"/>
        <v>103.10000000000002</v>
      </c>
      <c r="AA23" s="44">
        <v>200</v>
      </c>
      <c r="AB23" s="54">
        <f t="shared" si="3"/>
        <v>-96.899999999999977</v>
      </c>
    </row>
    <row r="24" spans="1:28" s="31" customFormat="1" ht="15.5" x14ac:dyDescent="0.35">
      <c r="A24" s="27" t="s">
        <v>39</v>
      </c>
      <c r="B24" s="28" t="s">
        <v>40</v>
      </c>
      <c r="C24" s="29">
        <v>358.5</v>
      </c>
      <c r="D24" s="30">
        <f t="shared" si="0"/>
        <v>727.5</v>
      </c>
      <c r="E24" s="50"/>
      <c r="F24" s="50"/>
      <c r="G24" s="50"/>
      <c r="H24" s="50"/>
      <c r="I24" s="50">
        <f>2*60*0.75</f>
        <v>90</v>
      </c>
      <c r="J24" s="50">
        <f>4*60*0.75</f>
        <v>180</v>
      </c>
      <c r="K24" s="50"/>
      <c r="L24" s="50"/>
      <c r="M24" s="50"/>
      <c r="N24" s="50"/>
      <c r="O24" s="50"/>
      <c r="P24" s="50"/>
      <c r="Q24" s="50">
        <f>45*1.1*2</f>
        <v>99.000000000000014</v>
      </c>
      <c r="R24" s="50"/>
      <c r="S24" s="50"/>
      <c r="T24" s="50"/>
      <c r="U24" s="50"/>
      <c r="V24" s="50"/>
      <c r="W24" s="50"/>
      <c r="X24" s="50"/>
      <c r="Y24" s="58">
        <f t="shared" si="1"/>
        <v>538</v>
      </c>
      <c r="Z24" s="55">
        <f t="shared" si="2"/>
        <v>189.5</v>
      </c>
      <c r="AA24" s="57">
        <v>200</v>
      </c>
      <c r="AB24" s="59">
        <f t="shared" si="3"/>
        <v>-10.5</v>
      </c>
    </row>
    <row r="25" spans="1:28" s="24" customFormat="1" ht="15.5" x14ac:dyDescent="0.35">
      <c r="A25" s="25" t="s">
        <v>41</v>
      </c>
      <c r="B25" s="4" t="s">
        <v>42</v>
      </c>
      <c r="C25" s="26">
        <v>541.29999999999995</v>
      </c>
      <c r="D25" s="23">
        <f t="shared" si="0"/>
        <v>784.3</v>
      </c>
      <c r="E25" s="40">
        <f>2*60*0.75</f>
        <v>90</v>
      </c>
      <c r="F25" s="40">
        <f>1*15+(30*0.75)</f>
        <v>37.5</v>
      </c>
      <c r="G25" s="40"/>
      <c r="H25" s="40"/>
      <c r="I25" s="40"/>
      <c r="J25" s="40"/>
      <c r="K25" s="40">
        <f>60*1.1</f>
        <v>66</v>
      </c>
      <c r="L25" s="40"/>
      <c r="M25" s="40"/>
      <c r="N25" s="40"/>
      <c r="O25" s="40"/>
      <c r="P25" s="40"/>
      <c r="Q25" s="40"/>
      <c r="R25" s="40"/>
      <c r="S25" s="40">
        <f>45*1.1</f>
        <v>49.500000000000007</v>
      </c>
      <c r="T25" s="40"/>
      <c r="U25" s="40"/>
      <c r="V25" s="40"/>
      <c r="W25" s="40"/>
      <c r="X25" s="40"/>
      <c r="Y25" s="51">
        <f t="shared" si="1"/>
        <v>538</v>
      </c>
      <c r="Z25" s="51">
        <f t="shared" si="2"/>
        <v>246.29999999999995</v>
      </c>
      <c r="AA25" s="42">
        <v>200</v>
      </c>
      <c r="AB25" s="52">
        <f t="shared" si="3"/>
        <v>46.299999999999955</v>
      </c>
    </row>
    <row r="26" spans="1:28" s="20" customFormat="1" ht="15.5" x14ac:dyDescent="0.35">
      <c r="A26" s="17" t="s">
        <v>15</v>
      </c>
      <c r="B26" s="5" t="s">
        <v>43</v>
      </c>
      <c r="C26" s="18">
        <v>534.5</v>
      </c>
      <c r="D26" s="19">
        <f t="shared" si="0"/>
        <v>725</v>
      </c>
      <c r="E26" s="43"/>
      <c r="F26" s="43"/>
      <c r="G26" s="43"/>
      <c r="H26" s="43">
        <f>30*1.1</f>
        <v>33</v>
      </c>
      <c r="I26" s="43"/>
      <c r="J26" s="43"/>
      <c r="K26" s="43"/>
      <c r="L26" s="43"/>
      <c r="M26" s="43"/>
      <c r="N26" s="43">
        <f>2*60*0.75</f>
        <v>90</v>
      </c>
      <c r="O26" s="43"/>
      <c r="P26" s="43"/>
      <c r="Q26" s="43"/>
      <c r="R26" s="43"/>
      <c r="S26" s="43"/>
      <c r="T26" s="43"/>
      <c r="U26" s="43"/>
      <c r="V26" s="43">
        <f>1*90*0.75</f>
        <v>67.5</v>
      </c>
      <c r="W26" s="43"/>
      <c r="X26" s="43"/>
      <c r="Y26" s="53">
        <f t="shared" si="1"/>
        <v>538</v>
      </c>
      <c r="Z26" s="53">
        <f t="shared" si="2"/>
        <v>187</v>
      </c>
      <c r="AA26" s="44">
        <v>200</v>
      </c>
      <c r="AB26" s="54">
        <f t="shared" si="3"/>
        <v>-13</v>
      </c>
    </row>
    <row r="27" spans="1:28" s="20" customFormat="1" ht="15.5" x14ac:dyDescent="0.35">
      <c r="A27" s="17" t="s">
        <v>44</v>
      </c>
      <c r="B27" s="5" t="s">
        <v>45</v>
      </c>
      <c r="C27" s="18">
        <v>293.2</v>
      </c>
      <c r="D27" s="19">
        <f t="shared" si="0"/>
        <v>654.70000000000005</v>
      </c>
      <c r="E27" s="43"/>
      <c r="F27" s="43"/>
      <c r="G27" s="43">
        <f>4*15+(30*0.75)</f>
        <v>82.5</v>
      </c>
      <c r="H27" s="43"/>
      <c r="I27" s="43"/>
      <c r="J27" s="43"/>
      <c r="K27" s="43"/>
      <c r="L27" s="43">
        <f>30*1.1</f>
        <v>33</v>
      </c>
      <c r="M27" s="43"/>
      <c r="N27" s="43">
        <f>1*60*0.75</f>
        <v>45</v>
      </c>
      <c r="O27" s="43"/>
      <c r="P27" s="43"/>
      <c r="Q27" s="43"/>
      <c r="R27" s="43">
        <f>60*1.1</f>
        <v>66</v>
      </c>
      <c r="S27" s="43"/>
      <c r="T27" s="43"/>
      <c r="U27" s="43"/>
      <c r="V27" s="43">
        <f>2*90*0.75</f>
        <v>135</v>
      </c>
      <c r="W27" s="43"/>
      <c r="X27" s="43"/>
      <c r="Y27" s="53">
        <f t="shared" si="1"/>
        <v>538</v>
      </c>
      <c r="Z27" s="53">
        <f t="shared" si="2"/>
        <v>116.70000000000005</v>
      </c>
      <c r="AA27" s="44">
        <v>200</v>
      </c>
      <c r="AB27" s="45">
        <f t="shared" si="3"/>
        <v>-83.299999999999955</v>
      </c>
    </row>
    <row r="28" spans="1:28" ht="15.5" x14ac:dyDescent="0.35">
      <c r="B28" s="16"/>
    </row>
  </sheetData>
  <mergeCells count="5">
    <mergeCell ref="E2:J2"/>
    <mergeCell ref="K2:N2"/>
    <mergeCell ref="O2:Q2"/>
    <mergeCell ref="R2:V2"/>
    <mergeCell ref="W2:X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Laptop Dell</cp:lastModifiedBy>
  <dcterms:created xsi:type="dcterms:W3CDTF">2025-11-29T02:05:03Z</dcterms:created>
  <dcterms:modified xsi:type="dcterms:W3CDTF">2025-12-07T15:07:18Z</dcterms:modified>
</cp:coreProperties>
</file>