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P.TTGD-CVTS năm  2026\Công tác CM  - Xếp loại  hằng tháng 2026\Tháng 4.26\"/>
    </mc:Choice>
  </mc:AlternateContent>
  <xr:revisionPtr revIDLastSave="0" documentId="13_ncr:1_{38F847EB-E3A2-4B6D-83FB-462D183AE39E}" xr6:coauthVersionLast="47" xr6:coauthVersionMax="47" xr10:uidLastSave="{00000000-0000-0000-0000-000000000000}"/>
  <bookViews>
    <workbookView xWindow="-120" yWindow="-120" windowWidth="29040" windowHeight="15840" activeTab="2" xr2:uid="{00000000-000D-0000-FFFF-FFFF00000000}"/>
  </bookViews>
  <sheets>
    <sheet name="mau 1" sheetId="3" r:id="rId1"/>
    <sheet name="Mau 2" sheetId="6" r:id="rId2"/>
    <sheet name="Mau 3 " sheetId="2" r:id="rId3"/>
  </sheets>
  <definedNames>
    <definedName name="_Hlk191996357" localSheetId="0">'mau 1'!#REF!</definedName>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C31" i="3" l="1"/>
  <c r="C28" i="3"/>
  <c r="C10" i="3"/>
  <c r="AN16" i="6"/>
  <c r="AH9" i="6"/>
  <c r="AI9" i="6"/>
  <c r="AJ9" i="6"/>
  <c r="AK9" i="6"/>
  <c r="AL9" i="6"/>
  <c r="AM9" i="6"/>
  <c r="C42" i="3" l="1"/>
  <c r="C37" i="3"/>
  <c r="C38" i="3"/>
  <c r="C39" i="3"/>
  <c r="C40" i="3"/>
  <c r="C41" i="3"/>
  <c r="C27" i="3" l="1"/>
  <c r="C16" i="3" l="1"/>
  <c r="C17" i="3"/>
  <c r="C43" i="3" l="1"/>
  <c r="C44" i="3"/>
  <c r="C45" i="3"/>
  <c r="C46" i="3"/>
  <c r="C47" i="3"/>
  <c r="T13" i="6" l="1"/>
  <c r="U13" i="6"/>
  <c r="V13" i="6"/>
  <c r="W13" i="6"/>
  <c r="X13" i="6"/>
  <c r="Y13" i="6"/>
  <c r="Z13" i="6"/>
  <c r="AA13" i="6"/>
  <c r="AB13" i="6"/>
  <c r="AC13" i="6"/>
  <c r="AD13" i="6"/>
  <c r="AE13" i="6"/>
  <c r="AF13" i="6"/>
  <c r="AG13" i="6"/>
  <c r="AH13" i="6"/>
  <c r="AI13" i="6"/>
  <c r="AJ13" i="6"/>
  <c r="AK13" i="6"/>
  <c r="AL13" i="6"/>
  <c r="AM13" i="6"/>
  <c r="T14" i="6"/>
  <c r="U14" i="6"/>
  <c r="V14" i="6"/>
  <c r="W14" i="6"/>
  <c r="X14" i="6"/>
  <c r="Y14" i="6"/>
  <c r="Z14" i="6"/>
  <c r="AA14" i="6"/>
  <c r="AB14" i="6"/>
  <c r="AC14" i="6"/>
  <c r="AD14" i="6"/>
  <c r="AE14" i="6"/>
  <c r="AF14" i="6"/>
  <c r="AG14" i="6"/>
  <c r="AH14" i="6"/>
  <c r="AI14" i="6"/>
  <c r="AJ14" i="6"/>
  <c r="AK14" i="6"/>
  <c r="AL14" i="6"/>
  <c r="AM14" i="6"/>
  <c r="T15" i="6"/>
  <c r="U15" i="6"/>
  <c r="V15" i="6"/>
  <c r="W15" i="6"/>
  <c r="X15" i="6"/>
  <c r="Y15" i="6"/>
  <c r="Z15" i="6"/>
  <c r="AA15" i="6"/>
  <c r="AB15" i="6"/>
  <c r="AC15" i="6"/>
  <c r="AD15" i="6"/>
  <c r="AE15" i="6"/>
  <c r="AF15" i="6"/>
  <c r="AG15" i="6"/>
  <c r="AH15" i="6"/>
  <c r="AI15" i="6"/>
  <c r="AJ15" i="6"/>
  <c r="AK15" i="6"/>
  <c r="AL15" i="6"/>
  <c r="AM15" i="6"/>
  <c r="T17" i="6"/>
  <c r="U17" i="6"/>
  <c r="V17" i="6"/>
  <c r="W17" i="6"/>
  <c r="X17" i="6"/>
  <c r="Y17" i="6"/>
  <c r="Z17" i="6"/>
  <c r="AA17" i="6"/>
  <c r="AB17" i="6"/>
  <c r="AC17" i="6"/>
  <c r="AD17" i="6"/>
  <c r="AE17" i="6"/>
  <c r="AF17" i="6"/>
  <c r="AG17" i="6"/>
  <c r="AH17" i="6"/>
  <c r="AI17" i="6"/>
  <c r="AJ17" i="6"/>
  <c r="AK17" i="6"/>
  <c r="AL17" i="6"/>
  <c r="AM17" i="6"/>
  <c r="T18" i="6"/>
  <c r="U18" i="6"/>
  <c r="V18" i="6"/>
  <c r="W18" i="6"/>
  <c r="X18" i="6"/>
  <c r="Y18" i="6"/>
  <c r="Z18" i="6"/>
  <c r="AA18" i="6"/>
  <c r="AB18" i="6"/>
  <c r="AC18" i="6"/>
  <c r="AD18" i="6"/>
  <c r="AE18" i="6"/>
  <c r="AF18" i="6"/>
  <c r="AG18" i="6"/>
  <c r="AH18" i="6"/>
  <c r="AI18" i="6"/>
  <c r="AJ18" i="6"/>
  <c r="AK18" i="6"/>
  <c r="AL18" i="6"/>
  <c r="AM18" i="6"/>
  <c r="T19" i="6"/>
  <c r="U19" i="6"/>
  <c r="V19" i="6"/>
  <c r="W19" i="6"/>
  <c r="X19" i="6"/>
  <c r="Y19" i="6"/>
  <c r="Z19" i="6"/>
  <c r="AA19" i="6"/>
  <c r="AB19" i="6"/>
  <c r="AC19" i="6"/>
  <c r="AD19" i="6"/>
  <c r="AE19" i="6"/>
  <c r="AF19" i="6"/>
  <c r="AG19" i="6"/>
  <c r="AH19" i="6"/>
  <c r="AI19" i="6"/>
  <c r="AJ19" i="6"/>
  <c r="AK19" i="6"/>
  <c r="AL19" i="6"/>
  <c r="AM19" i="6"/>
  <c r="T20" i="6"/>
  <c r="U20" i="6"/>
  <c r="V20" i="6"/>
  <c r="W20" i="6"/>
  <c r="X20" i="6"/>
  <c r="Y20" i="6"/>
  <c r="Z20" i="6"/>
  <c r="AA20" i="6"/>
  <c r="AB20" i="6"/>
  <c r="AC20" i="6"/>
  <c r="AD20" i="6"/>
  <c r="AE20" i="6"/>
  <c r="AF20" i="6"/>
  <c r="AG20" i="6"/>
  <c r="AH20" i="6"/>
  <c r="AI20" i="6"/>
  <c r="AJ20" i="6"/>
  <c r="AK20" i="6"/>
  <c r="AL20" i="6"/>
  <c r="AM20" i="6"/>
  <c r="T21" i="6"/>
  <c r="U21" i="6"/>
  <c r="V21" i="6"/>
  <c r="W21" i="6"/>
  <c r="X21" i="6"/>
  <c r="Y21" i="6"/>
  <c r="Z21" i="6"/>
  <c r="AA21" i="6"/>
  <c r="AB21" i="6"/>
  <c r="AC21" i="6"/>
  <c r="AD21" i="6"/>
  <c r="AE21" i="6"/>
  <c r="AF21" i="6"/>
  <c r="AG21" i="6"/>
  <c r="AH21" i="6"/>
  <c r="AI21" i="6"/>
  <c r="AJ21" i="6"/>
  <c r="AK21" i="6"/>
  <c r="AL21" i="6"/>
  <c r="AM21" i="6"/>
  <c r="T22" i="6"/>
  <c r="U22" i="6"/>
  <c r="V22" i="6"/>
  <c r="W22" i="6"/>
  <c r="X22" i="6"/>
  <c r="Y22" i="6"/>
  <c r="Z22" i="6"/>
  <c r="AA22" i="6"/>
  <c r="AB22" i="6"/>
  <c r="AC22" i="6"/>
  <c r="AD22" i="6"/>
  <c r="AE22" i="6"/>
  <c r="AF22" i="6"/>
  <c r="AG22" i="6"/>
  <c r="AH22" i="6"/>
  <c r="AI22" i="6"/>
  <c r="AJ22" i="6"/>
  <c r="AK22" i="6"/>
  <c r="AL22" i="6"/>
  <c r="AM22" i="6"/>
  <c r="T23" i="6"/>
  <c r="U23" i="6"/>
  <c r="V23" i="6"/>
  <c r="W23" i="6"/>
  <c r="X23" i="6"/>
  <c r="Y23" i="6"/>
  <c r="Z23" i="6"/>
  <c r="AA23" i="6"/>
  <c r="AB23" i="6"/>
  <c r="AC23" i="6"/>
  <c r="AD23" i="6"/>
  <c r="AE23" i="6"/>
  <c r="AF23" i="6"/>
  <c r="AG23" i="6"/>
  <c r="AH23" i="6"/>
  <c r="AI23" i="6"/>
  <c r="AJ23" i="6"/>
  <c r="AK23" i="6"/>
  <c r="AL23" i="6"/>
  <c r="AM23" i="6"/>
  <c r="T24" i="6"/>
  <c r="U24" i="6"/>
  <c r="V24" i="6"/>
  <c r="W24" i="6"/>
  <c r="X24" i="6"/>
  <c r="Y24" i="6"/>
  <c r="Z24" i="6"/>
  <c r="AA24" i="6"/>
  <c r="AB24" i="6"/>
  <c r="AC24" i="6"/>
  <c r="AD24" i="6"/>
  <c r="AE24" i="6"/>
  <c r="AF24" i="6"/>
  <c r="AG24" i="6"/>
  <c r="AH24" i="6"/>
  <c r="AI24" i="6"/>
  <c r="AJ24" i="6"/>
  <c r="AK24" i="6"/>
  <c r="AL24" i="6"/>
  <c r="AM24" i="6"/>
  <c r="T25" i="6"/>
  <c r="U25" i="6"/>
  <c r="V25" i="6"/>
  <c r="W25" i="6"/>
  <c r="X25" i="6"/>
  <c r="Y25" i="6"/>
  <c r="Z25" i="6"/>
  <c r="AA25" i="6"/>
  <c r="AB25" i="6"/>
  <c r="AC25" i="6"/>
  <c r="AD25" i="6"/>
  <c r="AE25" i="6"/>
  <c r="AF25" i="6"/>
  <c r="AG25" i="6"/>
  <c r="AH25" i="6"/>
  <c r="AI25" i="6"/>
  <c r="AJ25" i="6"/>
  <c r="AK25" i="6"/>
  <c r="AL25" i="6"/>
  <c r="AM25" i="6"/>
  <c r="T26" i="6"/>
  <c r="U26" i="6"/>
  <c r="V26" i="6"/>
  <c r="W26" i="6"/>
  <c r="X26" i="6"/>
  <c r="Y26" i="6"/>
  <c r="Z26" i="6"/>
  <c r="AA26" i="6"/>
  <c r="AB26" i="6"/>
  <c r="AC26" i="6"/>
  <c r="AD26" i="6"/>
  <c r="AE26" i="6"/>
  <c r="AF26" i="6"/>
  <c r="AG26" i="6"/>
  <c r="AH26" i="6"/>
  <c r="AI26" i="6"/>
  <c r="AJ26" i="6"/>
  <c r="AK26" i="6"/>
  <c r="AL26" i="6"/>
  <c r="AM26" i="6"/>
  <c r="T27" i="6"/>
  <c r="U27" i="6"/>
  <c r="V27" i="6"/>
  <c r="W27" i="6"/>
  <c r="X27" i="6"/>
  <c r="Y27" i="6"/>
  <c r="Z27" i="6"/>
  <c r="AA27" i="6"/>
  <c r="AB27" i="6"/>
  <c r="AC27" i="6"/>
  <c r="AD27" i="6"/>
  <c r="AE27" i="6"/>
  <c r="AF27" i="6"/>
  <c r="AG27" i="6"/>
  <c r="AH27" i="6"/>
  <c r="AI27" i="6"/>
  <c r="AJ27" i="6"/>
  <c r="AK27" i="6"/>
  <c r="AL27" i="6"/>
  <c r="AM27" i="6"/>
  <c r="T28" i="6"/>
  <c r="U28" i="6"/>
  <c r="V28" i="6"/>
  <c r="W28" i="6"/>
  <c r="X28" i="6"/>
  <c r="Y28" i="6"/>
  <c r="Z28" i="6"/>
  <c r="AA28" i="6"/>
  <c r="AB28" i="6"/>
  <c r="AC28" i="6"/>
  <c r="AD28" i="6"/>
  <c r="AE28" i="6"/>
  <c r="AF28" i="6"/>
  <c r="AG28" i="6"/>
  <c r="AH28" i="6"/>
  <c r="AI28" i="6"/>
  <c r="AJ28" i="6"/>
  <c r="AK28" i="6"/>
  <c r="AL28" i="6"/>
  <c r="AM28" i="6"/>
  <c r="T29" i="6"/>
  <c r="U29" i="6"/>
  <c r="V29" i="6"/>
  <c r="W29" i="6"/>
  <c r="X29" i="6"/>
  <c r="Y29" i="6"/>
  <c r="Z29" i="6"/>
  <c r="AA29" i="6"/>
  <c r="AB29" i="6"/>
  <c r="AC29" i="6"/>
  <c r="AD29" i="6"/>
  <c r="AE29" i="6"/>
  <c r="AF29" i="6"/>
  <c r="AG29" i="6"/>
  <c r="AH29" i="6"/>
  <c r="AI29" i="6"/>
  <c r="AJ29" i="6"/>
  <c r="AK29" i="6"/>
  <c r="AL29" i="6"/>
  <c r="AM29" i="6"/>
  <c r="T30" i="6"/>
  <c r="U30" i="6"/>
  <c r="V30" i="6"/>
  <c r="W30" i="6"/>
  <c r="X30" i="6"/>
  <c r="Y30" i="6"/>
  <c r="Z30" i="6"/>
  <c r="AA30" i="6"/>
  <c r="AB30" i="6"/>
  <c r="AC30" i="6"/>
  <c r="AD30" i="6"/>
  <c r="AE30" i="6"/>
  <c r="AF30" i="6"/>
  <c r="AG30" i="6"/>
  <c r="AH30" i="6"/>
  <c r="AI30" i="6"/>
  <c r="AJ30" i="6"/>
  <c r="AK30" i="6"/>
  <c r="AL30" i="6"/>
  <c r="AM30" i="6"/>
  <c r="T31" i="6"/>
  <c r="U31" i="6"/>
  <c r="V31" i="6"/>
  <c r="W31" i="6"/>
  <c r="X31" i="6"/>
  <c r="Y31" i="6"/>
  <c r="Z31" i="6"/>
  <c r="AA31" i="6"/>
  <c r="AB31" i="6"/>
  <c r="AC31" i="6"/>
  <c r="AD31" i="6"/>
  <c r="AE31" i="6"/>
  <c r="AF31" i="6"/>
  <c r="AG31" i="6"/>
  <c r="AH31" i="6"/>
  <c r="AI31" i="6"/>
  <c r="AJ31" i="6"/>
  <c r="AK31" i="6"/>
  <c r="AL31" i="6"/>
  <c r="AM31" i="6"/>
  <c r="T32" i="6"/>
  <c r="U32" i="6"/>
  <c r="V32" i="6"/>
  <c r="W32" i="6"/>
  <c r="X32" i="6"/>
  <c r="Y32" i="6"/>
  <c r="Z32" i="6"/>
  <c r="AA32" i="6"/>
  <c r="AB32" i="6"/>
  <c r="AC32" i="6"/>
  <c r="AD32" i="6"/>
  <c r="AE32" i="6"/>
  <c r="AF32" i="6"/>
  <c r="AG32" i="6"/>
  <c r="AH32" i="6"/>
  <c r="AI32" i="6"/>
  <c r="AJ32" i="6"/>
  <c r="AK32" i="6"/>
  <c r="AL32" i="6"/>
  <c r="AM32" i="6"/>
  <c r="T33" i="6"/>
  <c r="U33" i="6"/>
  <c r="V33" i="6"/>
  <c r="W33" i="6"/>
  <c r="X33" i="6"/>
  <c r="Y33" i="6"/>
  <c r="Z33" i="6"/>
  <c r="AA33" i="6"/>
  <c r="AB33" i="6"/>
  <c r="AC33" i="6"/>
  <c r="AD33" i="6"/>
  <c r="AE33" i="6"/>
  <c r="AF33" i="6"/>
  <c r="AG33" i="6"/>
  <c r="AH33" i="6"/>
  <c r="AI33" i="6"/>
  <c r="AJ33" i="6"/>
  <c r="AK33" i="6"/>
  <c r="AL33" i="6"/>
  <c r="AM33" i="6"/>
  <c r="T34" i="6"/>
  <c r="U34" i="6"/>
  <c r="V34" i="6"/>
  <c r="W34" i="6"/>
  <c r="X34" i="6"/>
  <c r="Y34" i="6"/>
  <c r="Z34" i="6"/>
  <c r="AA34" i="6"/>
  <c r="AB34" i="6"/>
  <c r="AC34" i="6"/>
  <c r="AD34" i="6"/>
  <c r="AE34" i="6"/>
  <c r="AF34" i="6"/>
  <c r="AG34" i="6"/>
  <c r="AH34" i="6"/>
  <c r="AI34" i="6"/>
  <c r="AJ34" i="6"/>
  <c r="AK34" i="6"/>
  <c r="AL34" i="6"/>
  <c r="AM34" i="6"/>
  <c r="T35" i="6"/>
  <c r="U35" i="6"/>
  <c r="V35" i="6"/>
  <c r="W35" i="6"/>
  <c r="X35" i="6"/>
  <c r="Y35" i="6"/>
  <c r="Z35" i="6"/>
  <c r="AA35" i="6"/>
  <c r="AB35" i="6"/>
  <c r="AC35" i="6"/>
  <c r="AD35" i="6"/>
  <c r="AE35" i="6"/>
  <c r="AF35" i="6"/>
  <c r="AG35" i="6"/>
  <c r="AH35" i="6"/>
  <c r="AI35" i="6"/>
  <c r="AJ35" i="6"/>
  <c r="AK35" i="6"/>
  <c r="AL35" i="6"/>
  <c r="AM35" i="6"/>
  <c r="AM12" i="6"/>
  <c r="AL12" i="6"/>
  <c r="AK12" i="6"/>
  <c r="AJ12" i="6"/>
  <c r="AI12" i="6"/>
  <c r="AH12" i="6"/>
  <c r="AG12" i="6"/>
  <c r="AF12" i="6"/>
  <c r="AE12" i="6"/>
  <c r="AD12" i="6"/>
  <c r="AC12" i="6"/>
  <c r="AB12" i="6"/>
  <c r="AA12" i="6"/>
  <c r="Z12" i="6"/>
  <c r="Y12" i="6"/>
  <c r="X12" i="6"/>
  <c r="W12" i="6"/>
  <c r="V12" i="6"/>
  <c r="U12" i="6"/>
  <c r="T12" i="6"/>
  <c r="K13" i="6"/>
  <c r="L13" i="6"/>
  <c r="M13" i="6"/>
  <c r="N13" i="6"/>
  <c r="O13" i="6"/>
  <c r="P13" i="6"/>
  <c r="Q13" i="6"/>
  <c r="R13" i="6"/>
  <c r="K14" i="6"/>
  <c r="L14" i="6"/>
  <c r="M14" i="6"/>
  <c r="N14" i="6"/>
  <c r="O14" i="6"/>
  <c r="P14" i="6"/>
  <c r="Q14" i="6"/>
  <c r="R14" i="6"/>
  <c r="K15" i="6"/>
  <c r="L15" i="6"/>
  <c r="M15" i="6"/>
  <c r="N15" i="6"/>
  <c r="O15" i="6"/>
  <c r="P15" i="6"/>
  <c r="Q15" i="6"/>
  <c r="R15" i="6"/>
  <c r="K17" i="6"/>
  <c r="L17" i="6"/>
  <c r="M17" i="6"/>
  <c r="N17" i="6"/>
  <c r="O17" i="6"/>
  <c r="P17" i="6"/>
  <c r="Q17" i="6"/>
  <c r="R17" i="6"/>
  <c r="K18" i="6"/>
  <c r="L18" i="6"/>
  <c r="M18" i="6"/>
  <c r="N18" i="6"/>
  <c r="O18" i="6"/>
  <c r="P18" i="6"/>
  <c r="Q18" i="6"/>
  <c r="R18" i="6"/>
  <c r="K19" i="6"/>
  <c r="L19" i="6"/>
  <c r="M19" i="6"/>
  <c r="N19" i="6"/>
  <c r="O19" i="6"/>
  <c r="P19" i="6"/>
  <c r="Q19" i="6"/>
  <c r="R19" i="6"/>
  <c r="K20" i="6"/>
  <c r="L20" i="6"/>
  <c r="M20" i="6"/>
  <c r="N20" i="6"/>
  <c r="O20" i="6"/>
  <c r="P20" i="6"/>
  <c r="Q20" i="6"/>
  <c r="R20" i="6"/>
  <c r="K21" i="6"/>
  <c r="L21" i="6"/>
  <c r="M21" i="6"/>
  <c r="N21" i="6"/>
  <c r="O21" i="6"/>
  <c r="P21" i="6"/>
  <c r="Q21" i="6"/>
  <c r="R21" i="6"/>
  <c r="K22" i="6"/>
  <c r="L22" i="6"/>
  <c r="M22" i="6"/>
  <c r="N22" i="6"/>
  <c r="O22" i="6"/>
  <c r="P22" i="6"/>
  <c r="Q22" i="6"/>
  <c r="R22" i="6"/>
  <c r="K23" i="6"/>
  <c r="L23" i="6"/>
  <c r="M23" i="6"/>
  <c r="N23" i="6"/>
  <c r="O23" i="6"/>
  <c r="P23" i="6"/>
  <c r="Q23" i="6"/>
  <c r="R23" i="6"/>
  <c r="K24" i="6"/>
  <c r="L24" i="6"/>
  <c r="M24" i="6"/>
  <c r="N24" i="6"/>
  <c r="O24" i="6"/>
  <c r="P24" i="6"/>
  <c r="Q24" i="6"/>
  <c r="R24" i="6"/>
  <c r="K25" i="6"/>
  <c r="L25" i="6"/>
  <c r="M25" i="6"/>
  <c r="N25" i="6"/>
  <c r="O25" i="6"/>
  <c r="P25" i="6"/>
  <c r="Q25" i="6"/>
  <c r="R25" i="6"/>
  <c r="K26" i="6"/>
  <c r="L26" i="6"/>
  <c r="M26" i="6"/>
  <c r="N26" i="6"/>
  <c r="O26" i="6"/>
  <c r="P26" i="6"/>
  <c r="Q26" i="6"/>
  <c r="R26" i="6"/>
  <c r="K27" i="6"/>
  <c r="L27" i="6"/>
  <c r="M27" i="6"/>
  <c r="N27" i="6"/>
  <c r="O27" i="6"/>
  <c r="P27" i="6"/>
  <c r="Q27" i="6"/>
  <c r="R27" i="6"/>
  <c r="K28" i="6"/>
  <c r="L28" i="6"/>
  <c r="M28" i="6"/>
  <c r="N28" i="6"/>
  <c r="O28" i="6"/>
  <c r="P28" i="6"/>
  <c r="Q28" i="6"/>
  <c r="R28" i="6"/>
  <c r="K29" i="6"/>
  <c r="L29" i="6"/>
  <c r="M29" i="6"/>
  <c r="N29" i="6"/>
  <c r="O29" i="6"/>
  <c r="P29" i="6"/>
  <c r="Q29" i="6"/>
  <c r="R29" i="6"/>
  <c r="K30" i="6"/>
  <c r="L30" i="6"/>
  <c r="M30" i="6"/>
  <c r="N30" i="6"/>
  <c r="O30" i="6"/>
  <c r="P30" i="6"/>
  <c r="Q30" i="6"/>
  <c r="R30" i="6"/>
  <c r="K31" i="6"/>
  <c r="L31" i="6"/>
  <c r="M31" i="6"/>
  <c r="N31" i="6"/>
  <c r="O31" i="6"/>
  <c r="P31" i="6"/>
  <c r="Q31" i="6"/>
  <c r="R31" i="6"/>
  <c r="K32" i="6"/>
  <c r="L32" i="6"/>
  <c r="M32" i="6"/>
  <c r="N32" i="6"/>
  <c r="O32" i="6"/>
  <c r="P32" i="6"/>
  <c r="Q32" i="6"/>
  <c r="R32" i="6"/>
  <c r="K33" i="6"/>
  <c r="L33" i="6"/>
  <c r="M33" i="6"/>
  <c r="N33" i="6"/>
  <c r="O33" i="6"/>
  <c r="P33" i="6"/>
  <c r="Q33" i="6"/>
  <c r="R33" i="6"/>
  <c r="K34" i="6"/>
  <c r="L34" i="6"/>
  <c r="M34" i="6"/>
  <c r="N34" i="6"/>
  <c r="O34" i="6"/>
  <c r="P34" i="6"/>
  <c r="Q34" i="6"/>
  <c r="R34" i="6"/>
  <c r="K35" i="6"/>
  <c r="L35" i="6"/>
  <c r="M35" i="6"/>
  <c r="N35" i="6"/>
  <c r="O35" i="6"/>
  <c r="P35" i="6"/>
  <c r="Q35" i="6"/>
  <c r="R35" i="6"/>
  <c r="R12" i="6"/>
  <c r="Q12" i="6"/>
  <c r="P12" i="6"/>
  <c r="O12" i="6"/>
  <c r="N12" i="6"/>
  <c r="M12" i="6"/>
  <c r="L12" i="6"/>
  <c r="K12" i="6"/>
  <c r="J13" i="6"/>
  <c r="J14" i="6"/>
  <c r="J15" i="6"/>
  <c r="J17" i="6"/>
  <c r="J18" i="6"/>
  <c r="J19" i="6"/>
  <c r="J20" i="6"/>
  <c r="J21" i="6"/>
  <c r="J22" i="6"/>
  <c r="J23" i="6"/>
  <c r="J24" i="6"/>
  <c r="J25" i="6"/>
  <c r="J26" i="6"/>
  <c r="J27" i="6"/>
  <c r="J28" i="6"/>
  <c r="J29" i="6"/>
  <c r="J30" i="6"/>
  <c r="J31" i="6"/>
  <c r="J32" i="6"/>
  <c r="J33" i="6"/>
  <c r="J34" i="6"/>
  <c r="J35" i="6"/>
  <c r="J12" i="6"/>
  <c r="I13" i="6"/>
  <c r="I14" i="6"/>
  <c r="I15" i="6"/>
  <c r="I17" i="6"/>
  <c r="I18" i="6"/>
  <c r="I19" i="6"/>
  <c r="I20" i="6"/>
  <c r="I21" i="6"/>
  <c r="I22" i="6"/>
  <c r="I23" i="6"/>
  <c r="I24" i="6"/>
  <c r="I25" i="6"/>
  <c r="I26" i="6"/>
  <c r="I27" i="6"/>
  <c r="I28" i="6"/>
  <c r="I29" i="6"/>
  <c r="I30" i="6"/>
  <c r="I31" i="6"/>
  <c r="I32" i="6"/>
  <c r="I33" i="6"/>
  <c r="I34" i="6"/>
  <c r="I35" i="6"/>
  <c r="I12" i="6"/>
  <c r="H13" i="6"/>
  <c r="H14" i="6"/>
  <c r="H15" i="6"/>
  <c r="H17" i="6"/>
  <c r="H18" i="6"/>
  <c r="H19" i="6"/>
  <c r="H20" i="6"/>
  <c r="H21" i="6"/>
  <c r="H22" i="6"/>
  <c r="H23" i="6"/>
  <c r="H24" i="6"/>
  <c r="H25" i="6"/>
  <c r="H26" i="6"/>
  <c r="H27" i="6"/>
  <c r="H28" i="6"/>
  <c r="H29" i="6"/>
  <c r="H30" i="6"/>
  <c r="H31" i="6"/>
  <c r="H32" i="6"/>
  <c r="H33" i="6"/>
  <c r="H34" i="6"/>
  <c r="H35" i="6"/>
  <c r="H12" i="6"/>
  <c r="G17" i="6"/>
  <c r="G18" i="6"/>
  <c r="G19" i="6"/>
  <c r="G20" i="6"/>
  <c r="G21" i="6"/>
  <c r="G22" i="6"/>
  <c r="G23" i="6"/>
  <c r="G24" i="6"/>
  <c r="G25" i="6"/>
  <c r="G26" i="6"/>
  <c r="G27" i="6"/>
  <c r="G28" i="6"/>
  <c r="G29" i="6"/>
  <c r="G30" i="6"/>
  <c r="G31" i="6"/>
  <c r="G32" i="6"/>
  <c r="G33" i="6"/>
  <c r="G34" i="6"/>
  <c r="G35" i="6"/>
  <c r="G13" i="6"/>
  <c r="G14" i="6"/>
  <c r="G15" i="6"/>
  <c r="G12" i="6"/>
  <c r="F17" i="6"/>
  <c r="F18" i="6"/>
  <c r="F19" i="6"/>
  <c r="F20" i="6"/>
  <c r="F21" i="6"/>
  <c r="F22" i="6"/>
  <c r="F23" i="6"/>
  <c r="F24" i="6"/>
  <c r="F25" i="6"/>
  <c r="F26" i="6"/>
  <c r="F27" i="6"/>
  <c r="F28" i="6"/>
  <c r="F29" i="6"/>
  <c r="F30" i="6"/>
  <c r="F31" i="6"/>
  <c r="F32" i="6"/>
  <c r="F33" i="6"/>
  <c r="F34" i="6"/>
  <c r="F35" i="6"/>
  <c r="F13" i="6"/>
  <c r="F14" i="6"/>
  <c r="F15" i="6"/>
  <c r="F12" i="6"/>
  <c r="E13" i="6"/>
  <c r="E14" i="6"/>
  <c r="E15" i="6"/>
  <c r="E17" i="6"/>
  <c r="E18" i="6"/>
  <c r="E19" i="6"/>
  <c r="E20" i="6"/>
  <c r="E21" i="6"/>
  <c r="E22" i="6"/>
  <c r="E23" i="6"/>
  <c r="E24" i="6"/>
  <c r="E25" i="6"/>
  <c r="E26" i="6"/>
  <c r="E27" i="6"/>
  <c r="E28" i="6"/>
  <c r="E29" i="6"/>
  <c r="E30" i="6"/>
  <c r="E31" i="6"/>
  <c r="E32" i="6"/>
  <c r="E33" i="6"/>
  <c r="E34" i="6"/>
  <c r="E35" i="6"/>
  <c r="E12" i="6"/>
  <c r="D13" i="6"/>
  <c r="D14" i="6"/>
  <c r="D15" i="6"/>
  <c r="D17" i="6"/>
  <c r="D18" i="6"/>
  <c r="D19" i="6"/>
  <c r="D20" i="6"/>
  <c r="D21" i="6"/>
  <c r="D22" i="6"/>
  <c r="D23" i="6"/>
  <c r="D24" i="6"/>
  <c r="D25" i="6"/>
  <c r="D26" i="6"/>
  <c r="D27" i="6"/>
  <c r="D28" i="6"/>
  <c r="D29" i="6"/>
  <c r="D30" i="6"/>
  <c r="D31" i="6"/>
  <c r="D32" i="6"/>
  <c r="D33" i="6"/>
  <c r="D34" i="6"/>
  <c r="D35" i="6"/>
  <c r="D12" i="6"/>
  <c r="AN13" i="6" l="1"/>
  <c r="AN27" i="6"/>
  <c r="AN24" i="6"/>
  <c r="AN18" i="6"/>
  <c r="AN12" i="6"/>
  <c r="AN33" i="6"/>
  <c r="AN22" i="6"/>
  <c r="AN20" i="6"/>
  <c r="AN15" i="6"/>
  <c r="AN35" i="6"/>
  <c r="AN31" i="6"/>
  <c r="AN34" i="6"/>
  <c r="AN32" i="6"/>
  <c r="AN30" i="6"/>
  <c r="AN28" i="6"/>
  <c r="AN26" i="6"/>
  <c r="AN25" i="6"/>
  <c r="AN23" i="6"/>
  <c r="AN21" i="6"/>
  <c r="AN19" i="6"/>
  <c r="AN17" i="6"/>
  <c r="AN14" i="6"/>
  <c r="AN29" i="6"/>
  <c r="C29" i="3"/>
  <c r="C30" i="3"/>
  <c r="C32" i="3"/>
  <c r="C33" i="3"/>
  <c r="C34" i="3"/>
  <c r="C35" i="3"/>
  <c r="C36" i="3"/>
  <c r="AG9" i="6"/>
  <c r="AF9" i="6"/>
  <c r="AE9" i="6"/>
  <c r="AD9" i="6"/>
  <c r="R9" i="6"/>
  <c r="Q9" i="6"/>
  <c r="P9" i="6"/>
  <c r="O9" i="6"/>
  <c r="C20" i="3"/>
  <c r="C21" i="3"/>
  <c r="C22" i="3"/>
  <c r="C23" i="3"/>
  <c r="N9" i="6"/>
  <c r="M9" i="6"/>
  <c r="L9" i="6"/>
  <c r="K9" i="6"/>
  <c r="J9" i="6"/>
  <c r="AC9" i="6" l="1"/>
  <c r="AB9" i="6"/>
  <c r="AA9" i="6"/>
  <c r="Z9" i="6"/>
  <c r="Y9" i="6"/>
  <c r="X9" i="6"/>
  <c r="W9" i="6"/>
  <c r="V9" i="6"/>
  <c r="U9" i="6"/>
  <c r="T9" i="6"/>
  <c r="H9" i="6"/>
  <c r="C26" i="3"/>
  <c r="C25" i="3"/>
  <c r="C18" i="3" l="1"/>
  <c r="C19" i="3"/>
  <c r="C12" i="3"/>
  <c r="C14" i="3"/>
  <c r="C15" i="3"/>
  <c r="G15" i="2"/>
  <c r="F15" i="2"/>
  <c r="I9" i="6"/>
  <c r="G9" i="6"/>
  <c r="F9" i="6"/>
  <c r="E9" i="6"/>
  <c r="D9" i="6"/>
  <c r="H24" i="3"/>
  <c r="I24" i="3"/>
  <c r="J24" i="3"/>
  <c r="K24" i="3"/>
  <c r="L24" i="3"/>
  <c r="M24" i="3"/>
  <c r="N24" i="3"/>
  <c r="O24" i="3"/>
  <c r="P24" i="3"/>
  <c r="Q24" i="3"/>
  <c r="R24" i="3"/>
  <c r="S24" i="3"/>
  <c r="T24" i="3"/>
  <c r="U24" i="3"/>
  <c r="V24" i="3"/>
  <c r="W24" i="3"/>
  <c r="X24" i="3"/>
  <c r="Y24" i="3"/>
  <c r="Z24" i="3"/>
  <c r="AA24" i="3"/>
  <c r="AB24" i="3"/>
  <c r="AC24" i="3"/>
  <c r="G24" i="3"/>
  <c r="H8" i="3"/>
  <c r="I8" i="3"/>
  <c r="J8" i="3"/>
  <c r="K8" i="3"/>
  <c r="L8" i="3"/>
  <c r="M8" i="3"/>
  <c r="N8" i="3"/>
  <c r="O8" i="3"/>
  <c r="P8" i="3"/>
  <c r="Q8" i="3"/>
  <c r="R8" i="3"/>
  <c r="S8" i="3"/>
  <c r="T8" i="3"/>
  <c r="U8" i="3"/>
  <c r="V8" i="3"/>
  <c r="W8" i="3"/>
  <c r="X8" i="3"/>
  <c r="Y8" i="3"/>
  <c r="Z8" i="3"/>
  <c r="AA8" i="3"/>
  <c r="AB8" i="3"/>
  <c r="AC8" i="3"/>
  <c r="G8" i="3"/>
  <c r="S32" i="6" l="1"/>
  <c r="F31" i="2" s="1"/>
  <c r="D31" i="2" s="1"/>
  <c r="S34" i="6"/>
  <c r="F33" i="2" s="1"/>
  <c r="S35" i="6"/>
  <c r="F34" i="2" s="1"/>
  <c r="S24" i="6"/>
  <c r="F23" i="2" s="1"/>
  <c r="S22" i="6"/>
  <c r="F21" i="2" s="1"/>
  <c r="S14" i="6"/>
  <c r="F13" i="2" s="1"/>
  <c r="S17" i="6"/>
  <c r="F16" i="2" s="1"/>
  <c r="S30" i="6"/>
  <c r="F29" i="2" s="1"/>
  <c r="G34" i="2"/>
  <c r="G33" i="2"/>
  <c r="G32" i="2"/>
  <c r="G31" i="2"/>
  <c r="G30" i="2"/>
  <c r="G29" i="2"/>
  <c r="G28" i="2"/>
  <c r="G27" i="2"/>
  <c r="G26" i="2"/>
  <c r="G25" i="2"/>
  <c r="G24" i="2"/>
  <c r="G23" i="2"/>
  <c r="G22" i="2"/>
  <c r="G21" i="2"/>
  <c r="G20" i="2"/>
  <c r="G19" i="2"/>
  <c r="G18" i="2"/>
  <c r="G17" i="2"/>
  <c r="G16" i="2"/>
  <c r="G14" i="2"/>
  <c r="G13" i="2"/>
  <c r="G12" i="2"/>
  <c r="S29" i="6" l="1"/>
  <c r="F28" i="2" s="1"/>
  <c r="D28" i="2" s="1"/>
  <c r="S21" i="6"/>
  <c r="S20" i="6"/>
  <c r="S31" i="6"/>
  <c r="F30" i="2" s="1"/>
  <c r="D30" i="2" s="1"/>
  <c r="S33" i="6"/>
  <c r="F32" i="2" s="1"/>
  <c r="D32" i="2" s="1"/>
  <c r="S23" i="6"/>
  <c r="F22" i="2" s="1"/>
  <c r="D22" i="2" s="1"/>
  <c r="S28" i="6"/>
  <c r="F27" i="2" s="1"/>
  <c r="D27" i="2" s="1"/>
  <c r="S13" i="6"/>
  <c r="F12" i="2" s="1"/>
  <c r="D12" i="2" s="1"/>
  <c r="S26" i="6"/>
  <c r="F25" i="2" s="1"/>
  <c r="D25" i="2" s="1"/>
  <c r="S18" i="6"/>
  <c r="F17" i="2" s="1"/>
  <c r="D17" i="2" s="1"/>
  <c r="D16" i="2"/>
  <c r="S15" i="6"/>
  <c r="F14" i="2" s="1"/>
  <c r="D14" i="2" s="1"/>
  <c r="S25" i="6"/>
  <c r="F24" i="2" s="1"/>
  <c r="D24" i="2" s="1"/>
  <c r="S19" i="6"/>
  <c r="F18" i="2" s="1"/>
  <c r="D18" i="2" s="1"/>
  <c r="S27" i="6"/>
  <c r="F26" i="2" s="1"/>
  <c r="D26" i="2" s="1"/>
  <c r="D23" i="2"/>
  <c r="D21" i="2"/>
  <c r="D13" i="2"/>
  <c r="D29" i="2"/>
  <c r="D34" i="2"/>
  <c r="D33" i="2"/>
  <c r="S12" i="6"/>
  <c r="F11" i="2" s="1"/>
  <c r="F19" i="2" l="1"/>
  <c r="D19" i="2" s="1"/>
  <c r="F20" i="2"/>
  <c r="D20" i="2" s="1"/>
  <c r="G11" i="2"/>
  <c r="D11" i="2" s="1"/>
  <c r="G10" i="2"/>
  <c r="F10" i="2"/>
  <c r="F42" i="2" l="1"/>
  <c r="F38" i="2"/>
  <c r="D38" i="2"/>
  <c r="D40" i="2"/>
  <c r="D39" i="2"/>
  <c r="D41" i="2"/>
  <c r="F39" i="2"/>
  <c r="F48" i="2" l="1"/>
  <c r="F47" i="2"/>
  <c r="F46" i="2"/>
  <c r="F45" i="2"/>
  <c r="F44" i="2"/>
  <c r="F43" i="2"/>
  <c r="F41" i="2"/>
  <c r="F40" i="2"/>
  <c r="G48" i="2" l="1"/>
  <c r="G47" i="2"/>
  <c r="G46" i="2"/>
  <c r="G45" i="2"/>
  <c r="G44" i="2"/>
  <c r="G43" i="2"/>
  <c r="G42" i="2"/>
  <c r="G41" i="2"/>
  <c r="G40" i="2"/>
  <c r="G39" i="2"/>
  <c r="D48" i="2"/>
  <c r="E48" i="2" s="1"/>
  <c r="D47" i="2"/>
  <c r="E47" i="2" s="1"/>
  <c r="D46" i="2"/>
  <c r="E46" i="2" s="1"/>
  <c r="D45" i="2"/>
  <c r="E45" i="2" s="1"/>
  <c r="D44" i="2"/>
  <c r="E44" i="2" s="1"/>
  <c r="D43" i="2"/>
  <c r="E43" i="2" s="1"/>
  <c r="D42" i="2"/>
  <c r="E42" i="2" s="1"/>
  <c r="E41" i="2"/>
  <c r="E40" i="2"/>
  <c r="E39" i="2"/>
  <c r="D49" i="2" l="1"/>
  <c r="E38" i="2"/>
  <c r="F49" i="2"/>
  <c r="G38"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5"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<sst xmlns="http://schemas.openxmlformats.org/spreadsheetml/2006/main" count="514" uniqueCount="256">
  <si>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</si>
  <si>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</si>
  <si>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</si>
  <si>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</si>
  <si>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</si>
  <si>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</si>
  <si>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</si>
  <si>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</si>
  <si>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</si>
  <si>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</si>
  <si>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</si>
  <si>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</si>
  <si>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</si>
  <si>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</si>
  <si>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</si>
  <si>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</si>
  <si>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</si>
  <si>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</si>
  <si>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</si>
  <si>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</si>
  <si>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</si>
  <si>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</si>
  <si>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</si>
  <si>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</si>
  <si>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</si>
  <si>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</si>
  <si>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</si>
  <si>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</si>
  <si>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</si>
  <si>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</si>
  <si>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</si>
  <si>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</si>
  <si>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</si>
  <si>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</si>
  <si>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</si>
  <si>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</si>
  <si>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</si>
  <si>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</si>
  <si>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</si>
  <si>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</si>
  <si>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</si>
  <si>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</si>
  <si>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</si>
  <si>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</si>
  <si>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</si>
  <si>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</si>
  <si>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</si>
  <si>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</si>
  <si>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</si>
  <si>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</si>
  <si>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</si>
  <si>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</si>
  <si>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</si>
  <si>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</si>
  <si>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</si>
  <si>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</si>
  <si>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</si>
  <si>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</si>
  <si>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</si>
  <si>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</si>
  <si>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</si>
  <si>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B1</t>
  </si>
  <si>
    <t>Xếp loại B2</t>
  </si>
  <si>
    <t>Xếp loại C1</t>
  </si>
  <si>
    <t>Xếp loại C2</t>
  </si>
  <si>
    <t>Xếp loại D</t>
  </si>
  <si>
    <t>I. Cán bộ quản lý</t>
  </si>
  <si>
    <t>Cán bộ quản lý</t>
  </si>
  <si>
    <t>06</t>
  </si>
  <si>
    <t>Lý do đề nghị</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</si>
  <si>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</si>
  <si>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</si>
  <si>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</si>
  <si>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</si>
  <si>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</si>
  <si>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</si>
  <si>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</si>
  <si>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</si>
  <si>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</si>
  <si>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</si>
  <si>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</si>
  <si>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</si>
  <si>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Phạm Huy Hoàng</t>
  </si>
  <si>
    <t>Trần Anh Mỹ</t>
  </si>
  <si>
    <t>Nguyễn Thị Thảo</t>
  </si>
  <si>
    <t>Trần Việt Anh</t>
  </si>
  <si>
    <t>09</t>
  </si>
  <si>
    <t>10</t>
  </si>
  <si>
    <t>11</t>
  </si>
  <si>
    <t>12</t>
  </si>
  <si>
    <t>13</t>
  </si>
  <si>
    <t>01009018</t>
  </si>
  <si>
    <t>01009010</t>
  </si>
  <si>
    <t>01002004</t>
  </si>
  <si>
    <t>01009008</t>
  </si>
  <si>
    <t>01007004</t>
  </si>
  <si>
    <t>01009011</t>
  </si>
  <si>
    <t>01009028</t>
  </si>
  <si>
    <t>01007003</t>
  </si>
  <si>
    <t>01002038</t>
  </si>
  <si>
    <t>Nguyễn Văn Chiến</t>
  </si>
  <si>
    <t>Nguyễn Thùy Dương</t>
  </si>
  <si>
    <t>01007008</t>
  </si>
  <si>
    <t>01014012</t>
  </si>
  <si>
    <t xml:space="preserve">Nhiệm vụ 1 </t>
  </si>
  <si>
    <t>Tốt</t>
  </si>
  <si>
    <t xml:space="preserve">CỘNG HÒA XÃ HỘI CHỦ NGHĨA VIỆT NAM
Độc lập - Tự do - Hạnh phúc
</t>
  </si>
  <si>
    <t>Công việc chung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</si>
  <si>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</si>
  <si>
    <r>
      <t xml:space="preserve">TRƯỜNG CAO ĐẲNG LÝ TỰ TRỌNG
 THÀNH PHỐ HỒ CHÍ MINH
</t>
    </r>
    <r>
      <rPr>
        <b/>
        <sz val="12"/>
        <rFont val="Times New Roman"/>
        <family val="1"/>
      </rPr>
      <t>PHÒNG THANH TRA GIÁO DỤC - 
CÔNG TÁC SINH VIÊN</t>
    </r>
  </si>
  <si>
    <t>PHÒNG THANH TRA GIÁO DỤC - 
CÔNG TÁC SINH VIÊN</t>
  </si>
  <si>
    <t xml:space="preserve">Nguyễn Thị Nhuận </t>
  </si>
  <si>
    <t xml:space="preserve">Trang Xuân Uyên </t>
  </si>
  <si>
    <t>01015042</t>
  </si>
  <si>
    <t>Đặng Thu Hà</t>
  </si>
  <si>
    <t>01018002</t>
  </si>
  <si>
    <t>Trần Thị Diễm Thúy</t>
  </si>
  <si>
    <t>01018005</t>
  </si>
  <si>
    <t>Nguyễn Thị Trang</t>
  </si>
  <si>
    <t>01018008</t>
  </si>
  <si>
    <t>Hà Thị Hậu</t>
  </si>
  <si>
    <t>01018007</t>
  </si>
  <si>
    <t>Lư Diễm Phúc</t>
  </si>
  <si>
    <t>01018009</t>
  </si>
  <si>
    <t>Bùi Thị Lan Anh</t>
  </si>
  <si>
    <t>Lê Thị Huyền</t>
  </si>
  <si>
    <t>14</t>
  </si>
  <si>
    <t>15</t>
  </si>
  <si>
    <t>16</t>
  </si>
  <si>
    <t>17</t>
  </si>
  <si>
    <t>18</t>
  </si>
  <si>
    <t>19</t>
  </si>
  <si>
    <t>Hồ Ngọc Chi</t>
  </si>
  <si>
    <t>01021001</t>
  </si>
  <si>
    <t>01021003</t>
  </si>
  <si>
    <t>01021004</t>
  </si>
  <si>
    <t xml:space="preserve">Phạm Huỳnh Thanh Ngân </t>
  </si>
  <si>
    <t>Phan Thị Ngọc Phượng</t>
  </si>
  <si>
    <t>01002018</t>
  </si>
  <si>
    <t>01025013</t>
  </si>
  <si>
    <t>01022003</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</si>
  <si>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 (Cô Trần Thị Ánh Phượng).</t>
  </si>
  <si>
    <t>Lưu ý: Các đơn vị gửi file điện tử về phòng TC-HC (Cô Trần Thị Ánh Phượng) qua hệ thống điện tử  E-Office (không gửi văn bản giấy).</t>
  </si>
  <si>
    <t xml:space="preserve">Trang Thị Xuân Uyên </t>
  </si>
  <si>
    <t xml:space="preserve">Phạm Huỳnh Kim Ngân </t>
  </si>
  <si>
    <t>Phượng</t>
  </si>
  <si>
    <t xml:space="preserve">Nhiệm vụ 3 </t>
  </si>
  <si>
    <t>Hoàng</t>
  </si>
  <si>
    <t>Thắng</t>
  </si>
  <si>
    <t>Dương</t>
  </si>
  <si>
    <t>Huyền</t>
  </si>
  <si>
    <t>Trang</t>
  </si>
  <si>
    <t>Nhiệm vụ 16</t>
  </si>
  <si>
    <t>Nhiệm vụ 17</t>
  </si>
  <si>
    <t>Nhiệm vụ  4</t>
  </si>
  <si>
    <t>Nhiệm vụ 20</t>
  </si>
  <si>
    <t>Chiến</t>
  </si>
  <si>
    <t>Nhuận</t>
  </si>
  <si>
    <t>Uyên</t>
  </si>
  <si>
    <t>K.Anh</t>
  </si>
  <si>
    <t>L.Chi</t>
  </si>
  <si>
    <t>Tr.Hà</t>
  </si>
  <si>
    <t>Hương</t>
  </si>
  <si>
    <t>Mỹ</t>
  </si>
  <si>
    <t>Thảo</t>
  </si>
  <si>
    <t>V.Anh</t>
  </si>
  <si>
    <t>Ngân</t>
  </si>
  <si>
    <t>Đ.Hà</t>
  </si>
  <si>
    <t>Thúy</t>
  </si>
  <si>
    <t>Hậu</t>
  </si>
  <si>
    <t>Phúc</t>
  </si>
  <si>
    <t>L.Anh</t>
  </si>
  <si>
    <t>x</t>
  </si>
  <si>
    <t>Mã E-office</t>
  </si>
  <si>
    <t>Nhiệm vụ 18</t>
  </si>
  <si>
    <t>Nhiệm vụ 19</t>
  </si>
  <si>
    <t>H.Chi</t>
  </si>
  <si>
    <t>Xếp loại ADN</t>
  </si>
  <si>
    <t>Hồ Chi, Trang</t>
  </si>
  <si>
    <t>Nhuận, Đặng Hà</t>
  </si>
  <si>
    <t>BẢNG TỔNG HỢP CÔNG VIỆC ĐỘT XUẤT ĐÃ THỰC HIỆN THÁNG 4/2026</t>
  </si>
  <si>
    <t>THỐNG KÊ CHI TIẾT KHỐI LƯỢNG CÔNG VIỆC THỰC HIỆN THÁNG 4/2026</t>
  </si>
  <si>
    <t>DANH SÁCH DỰ KIẾN XẾP LOẠI THI ĐUA THÁNG 4/2026</t>
  </si>
  <si>
    <t>Thực hiện gấp: cung cấp minh chứng thuyết minh chi tiết kết quả thực hiện công tác phòng chống tham nhũng năm 2026</t>
  </si>
  <si>
    <t>Tham gia báo cáo kết quả công tác tuyên truyền về an ninh, trật tự cho sinh viên theo yêu cầu của phòng An ninh chính trị nội bộ - Công an Thành phố Hồ Chí Minh</t>
  </si>
  <si>
    <t xml:space="preserve">Trần Hà </t>
  </si>
  <si>
    <t>Hỗ trợ khám sức khỏe CB-GV-NV năm học 2025-2026;</t>
  </si>
  <si>
    <t>20/3 và 27/3/2026</t>
  </si>
  <si>
    <t>Tham gia Hội thao của khối thi đua 19 tại trường cao đẳng CN Thủ Đức</t>
  </si>
  <si>
    <t>Trần Hà, Phượng</t>
  </si>
  <si>
    <t>Hỗ trợ ca trực theo điều động của lãnh đạo phòng (trực camera ngày 30/3; trực quản lý SV tham gia lớp chuyên đề ngày 17/4)</t>
  </si>
  <si>
    <t>;30/3 và 17/4/2026</t>
  </si>
  <si>
    <t>06/4 - 16/4/2026</t>
  </si>
  <si>
    <t xml:space="preserve">Phát hiện và xử lý kịp thời trường hợp SV Nguyễn Đức Phú lớp 24T4-CNÔ2 đùa giỡn làm vỡ kính, tay bị chảy máu tại  phòng H1.3.04. </t>
  </si>
  <si>
    <t>Lớp 24T4-TKĐ2, CVHT xin chuyển lịch họp PH ngày 19/04/2026 do ngày 12/04/2026 trùng lịch thi cuối kỳ VB2</t>
  </si>
  <si>
    <t>Tham gia công tác chuẩn bị và tổ chức buổi họp phụ huynh khối T4 học kỳ 2 năm học 2025 -2026 (Họp ngày chủ nhật 12/4/2026)</t>
  </si>
  <si>
    <t>Việt Anh</t>
  </si>
  <si>
    <t xml:space="preserve">09/4/2026
</t>
  </si>
  <si>
    <t>01-06/4/2026</t>
  </si>
  <si>
    <t>30/3/2026 và 03/4/2026</t>
  </si>
  <si>
    <t>20/3/2026 - 20/4/2026</t>
  </si>
  <si>
    <t>24/3/2026 - 22/4/2026</t>
  </si>
  <si>
    <t>11/4/2026,  18/4/2026</t>
  </si>
  <si>
    <t>30/3/2026</t>
  </si>
  <si>
    <t>'03/4/2026</t>
  </si>
  <si>
    <t>Nhuận (9 trường)
Đặng Hà (39 trường)</t>
  </si>
  <si>
    <t>16/3 - 24/4/2026</t>
  </si>
  <si>
    <t>Tham gia công tác tuyển sinh của trường</t>
  </si>
  <si>
    <t>NV Đặng Hà tham gia TS tại 13 trường ngoài giờ trực</t>
  </si>
  <si>
    <t>Tham gia Hội thi tuyên truyền viên Giỏi 2026</t>
  </si>
  <si>
    <t>10/4-15/4/2026</t>
  </si>
  <si>
    <t>Trang trí sắp xếp  không gian thư viện chào mừng Ngày sách và văn hóa đọc Việt Nam.</t>
  </si>
  <si>
    <t xml:space="preserve">Hỗ trợ lớp học QP-AN nghe thời sự tại Thư viện vào tối thứ 2 và thứ 4 hàng tuần. </t>
  </si>
  <si>
    <t>Viết bài tuyên truyền về Ngày Sách và Văn hoá Đọc Việt Nam, xây dựng clip giới thiệu sách về phương pháp và kỹ thuật đọc sách hiệu quả: " Trí tuệ siêu đọc sách" của tác giả Trương Văn Trung trên kênh facebook của Thư viện.</t>
  </si>
  <si>
    <t>10-20/4/2026</t>
  </si>
  <si>
    <t>09/3-03/4/2026</t>
  </si>
  <si>
    <t xml:space="preserve">10-11/04/2026 </t>
  </si>
  <si>
    <t xml:space="preserve">20-22/04/2026 </t>
  </si>
  <si>
    <t>Hồ Chi, Thuý, Hà, Hậu, Phúc, Trang</t>
  </si>
  <si>
    <t>Hồ Chi, Thuý, Hà, Phúc, Trang,  Hậu</t>
  </si>
  <si>
    <t>Phối hợp với Phòng khám đa khoa Quốc tế An Phú tổ chức khám sức khoẻ định kỳ cho cán bộ, giảng viên, nhân viên và người lao động.</t>
  </si>
  <si>
    <t>20,27/3/2026</t>
  </si>
  <si>
    <t>Uyên, Lan Anh, Huyền</t>
  </si>
  <si>
    <t>Đưa SV Nguyễn Trung Tín lớp 25C2-ĐHĐ bị sốt cao run chân tay do nhiễm trùng máu nhập hồi sức cấp cứu BV Thống Nhất</t>
  </si>
  <si>
    <t>Phối hợp với phòng Kế hoạch - Tài chính làm DS trả lại phí BHYT cho 287 sinh viên có thẻ đối tượng khác trùng hạn, 86 SV giảm thẻ sau cấp thẻ do có thẻ ưu tiên cao hơn</t>
  </si>
  <si>
    <t>Uyên, Huyền</t>
  </si>
  <si>
    <t>Lan Anh, Mỹ</t>
  </si>
  <si>
    <t>8,9,10/4/2026</t>
  </si>
  <si>
    <t>03/4/2026</t>
  </si>
  <si>
    <t>Nghỉ phép ngày 21/4/2026</t>
  </si>
  <si>
    <t>Nghỉ phép ngày 03/4/2026</t>
  </si>
  <si>
    <t>Nghỉ phép ngày 09/4/2026</t>
  </si>
  <si>
    <t>Nghỉ phép ngày 06/4/2026</t>
  </si>
  <si>
    <t>Nghỉ phép ngày 10,11,13/4/2026</t>
  </si>
  <si>
    <t>A2</t>
  </si>
  <si>
    <t xml:space="preserve"> Lên kế hoạch và tổ chức chuỗi hoạt động chào mừng Kỷ niệm 51 năm Ngày Giải phóng Miền nam - Thống nhất đất nước (30/4/1975 - 30/4/2026)</t>
  </si>
  <si>
    <t>Hồ Chi</t>
  </si>
  <si>
    <t>Xây dựng KH phòng, chống tội phạm xâm hại trẻ em và phòng, chống tội phạm, VPPL liên quan đến người dưới 18 tuổi (GĐ 2026 – 2030)</t>
  </si>
  <si>
    <t xml:space="preserve"> Hỗ trợ đưa SV Trần Văn Bắc lớp 24C1-CCK1 đi bệnh viện Thống Nhất cấp cứu..</t>
  </si>
  <si>
    <t>Ngăn chặn sự việc đánh nhau do mẫu thuẫn gữa các SV Dương Bảo Long, Dương Đức Long với SV Nguyễn Xuân Thái lớp 24T4-LTM1 trong giơi giải lao lúc 15 giờ 40 phút ngày 30/03/2026 tại khu hành lang trước phòng H1.2-04, đã mời PH vào trường làm việc cam kết và báo cho CVHT, quản lý khối biết để theo dõi.</t>
  </si>
  <si>
    <t xml:space="preserve"> Hỗ trợ chấm công trực khu vực và giám sát camera ca 3 tiết 13- tiết 17 (từ 17 giờ 45 phút đến 21 giờ 30 phút) ngày 03/ 04/2026 thay cho đồng nghiệp Bùi Đức Phước đưa con đi bệnh viện khám bệnh tối ngày 03/04/2026.</t>
  </si>
  <si>
    <t>Thành phố Hồ Chí Minh, ngày 23 tháng 4 năm 2026</t>
  </si>
  <si>
    <t>Thay ruột gối lười phòng nghỉ sinh viên (Giặt 100 bao gối, ruột gối, thay 130kg hạt xốp ruột gối)</t>
  </si>
  <si>
    <t>Xử lý trường hợp SV tạt sơn ngày 09/4/2026 Lớp 24T4 – LTM1 phòng H1.2-10 tiết 8 (giờ ra chơi ) GV Hà Như Mai. Xác minh các SV có hành vi chụp hình, quay phim vụ việc.</t>
  </si>
  <si>
    <t>TP. Hồ Chí minh ngày  23 tháng 4 năm 2026</t>
  </si>
  <si>
    <t>Tích cực trong công tác Tuyển sinh</t>
  </si>
  <si>
    <t>TPHCM, ngày 23 tháng 4 năm 2026</t>
  </si>
  <si>
    <t>Hồ Chi, Nhuận, Kim Anh, Hoàng</t>
  </si>
  <si>
    <t>A1</t>
  </si>
  <si>
    <t>Cả phòng (Trừ NV Đ.Hà, Thuý, Trang, Hậu, Phúc và Huyền)</t>
  </si>
  <si>
    <t>Chiến, Lê Chi, Phượng, Huyền, Trang</t>
  </si>
  <si>
    <t xml:space="preserve">Kim Anh, Hoàng, Phượng, Tr Hà, Thúy </t>
  </si>
  <si>
    <t>A4</t>
  </si>
  <si>
    <t>Tích cực trong công tác của phòng và nhà trường</t>
  </si>
  <si>
    <t>Tích cực hỗ trợ CB-GV-NV khám sức khỏe T3/2026</t>
  </si>
  <si>
    <t xml:space="preserve">Uyên, Hoàng, Thắng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</si>
</sst>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_-* #,##0.00_-;\-* #,##0.00_-;_-* &quot;-&quot;??_-;_-@_-"/>
  </numFmts>
  <fonts count="54">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i/>
      <sz val="12"/>
      <name val="Times New Roman"/>
      <family val="1"/>
    </font>
    <font>
      <sz val="13"/>
      <color rgb="FF00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
      <sz val="14"/>
      <color rgb="FFFF0000"/>
      <name val="Times New Roman"/>
      <family val="1"/>
    </font>
    <font>
      <sz val="14"/>
      <color rgb="FFFF0000"/>
      <name val="Calibri"/>
      <family val="2"/>
      <scheme val="minor"/>
    </font>
    <font>
      <sz val="14"/>
      <name val="Calibri"/>
      <family val="2"/>
      <scheme val="minor"/>
    </font>
    <font>
      <b/>
      <sz val="11"/>
      <name val="Times New Roman"/>
      <family val="1"/>
    </font>
    <font>
      <sz val="13"/>
      <color rgb="FFFF0000"/>
      <name val="Times New Roman"/>
      <family val="1"/>
    </font>
    <font>
      <sz val="11"/>
      <color rgb="FFFF0000"/>
      <name val="Calibri"/>
      <family val="2"/>
      <scheme val="minor"/>
    </font>
    <font>
      <sz val="14"/>
      <color rgb="FFFF0000"/>
      <name val="Calibri"/>
      <family val="2"/>
    </font>
    <font>
      <b/>
      <sz val="13"/>
      <color rgb="FFFF0000"/>
      <name val="Times New Roman"/>
      <family val="1"/>
    </font>
    <font>
      <sz val="11"/>
      <color theme="1"/>
      <name val="Calibri"/>
      <scheme val="minor"/>
    </font>
    <font>
      <sz val="14"/>
      <color rgb="FF0070C0"/>
      <name val="Times New Roman"/>
      <family val="1"/>
    </font>
    <font>
      <sz val="14"/>
      <color rgb="FF0070C0"/>
      <name val="Calibri"/>
      <family val="2"/>
      <scheme val="minor"/>
    </font>
    <font>
      <b/>
      <sz val="12"/>
      <color rgb="FFFF0000"/>
      <name val="Times New Roman"/>
      <family val="1"/>
    </font>
    <font>
      <sz val="8"/>
      <color theme="1"/>
      <name val="Times New Roman"/>
      <family val="1"/>
    </font>
    <font>
      <sz val="11"/>
      <color theme="1"/>
      <name val="Calibri"/>
      <charset val="134"/>
      <scheme val="minor"/>
    </font>
    <font>
      <sz val="10"/>
      <color rgb="FFFF0000"/>
      <name val="Times New Roman"/>
      <family val="1"/>
    </font>
    <font>
      <sz val="14"/>
      <color theme="1"/>
      <name val="Times New Roman"/>
      <family val="1"/>
    </font>
    <font>
      <sz val="11"/>
      <color rgb="FFFF0000"/>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rgb="FF000000"/>
      </top>
      <bottom style="thin">
        <color indexed="64"/>
      </bottom>
      <diagonal/>
    </border>
  </borders>
  <cellStyleXfs count="88">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xf numFmtId="0" fontId="24" fillId="0" borderId="0"/>
    <xf numFmtId="0" fontId="45" fillId="0" borderId="0"/>
    <xf numFmtId="9" fontId="23" fillId="0" borderId="0" applyFont="0" applyFill="0" applyBorder="0" applyAlignment="0" applyProtection="0"/>
    <xf numFmtId="0" fontId="50" fillId="0" borderId="0"/>
    <xf numFmtId="0" fontId="23" fillId="0" borderId="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cellStyleXfs>
  <cellXfs count="236">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1" xfId="0" applyFont="1" applyBorder="1" applyAlignment="1" applyProtection="1">
      <alignment horizontal="center" vertical="center" wrapText="1"/>
      <protection locked="0"/>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0" fontId="3" fillId="0" borderId="0" xfId="1" applyFont="1" applyAlignment="1">
      <alignment vertical="center" wrapText="1"/>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0" fontId="32" fillId="0" borderId="5" xfId="0" applyFont="1" applyBorder="1" applyAlignment="1" applyProtection="1">
      <alignment horizontal="center" vertical="center" wrapText="1"/>
      <protection locked="0"/>
    </xf>
    <xf numFmtId="0" fontId="2" fillId="0" borderId="12" xfId="0" quotePrefix="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64" fontId="8" fillId="0" borderId="1" xfId="1" applyNumberFormat="1" applyFont="1" applyBorder="1" applyAlignment="1">
      <alignment horizontal="center" vertical="center" wrapText="1"/>
    </xf>
    <xf numFmtId="0" fontId="34" fillId="0" borderId="1" xfId="0" applyFont="1" applyBorder="1" applyAlignment="1">
      <alignment horizontal="left"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34" fillId="0" borderId="1" xfId="0" applyFont="1" applyBorder="1" applyAlignment="1" applyProtection="1">
      <alignment horizontal="left" vertical="center" wrapText="1"/>
      <protection locked="0"/>
    </xf>
    <xf numFmtId="0" fontId="8" fillId="0" borderId="1" xfId="0" applyFont="1" applyBorder="1" applyAlignment="1">
      <alignment horizontal="center" vertical="center"/>
    </xf>
    <xf numFmtId="0" fontId="35" fillId="0" borderId="1" xfId="0" applyFont="1" applyBorder="1" applyAlignment="1">
      <alignment horizontal="center" vertical="center" wrapText="1"/>
    </xf>
    <xf numFmtId="14" fontId="8" fillId="0" borderId="1" xfId="0" quotePrefix="1"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pplyProtection="1">
      <alignment horizontal="center" vertical="center" wrapText="1"/>
      <protection locked="0"/>
    </xf>
    <xf numFmtId="0" fontId="36" fillId="0" borderId="0" xfId="0" applyFont="1"/>
    <xf numFmtId="0" fontId="16" fillId="3" borderId="1" xfId="0" applyFont="1" applyFill="1" applyBorder="1" applyAlignment="1">
      <alignment horizontal="center" vertical="center" wrapText="1"/>
    </xf>
    <xf numFmtId="3" fontId="8" fillId="3" borderId="1" xfId="0" quotePrefix="1" applyNumberFormat="1" applyFont="1" applyFill="1" applyBorder="1" applyAlignment="1">
      <alignment horizontal="center" vertical="center" wrapText="1"/>
    </xf>
    <xf numFmtId="1" fontId="8" fillId="4" borderId="1" xfId="0" quotePrefix="1" applyNumberFormat="1" applyFont="1" applyFill="1" applyBorder="1" applyAlignment="1">
      <alignment horizontal="center" vertical="center" wrapText="1"/>
    </xf>
    <xf numFmtId="1" fontId="4" fillId="0" borderId="0" xfId="1" applyNumberFormat="1" applyFont="1" applyAlignment="1">
      <alignment horizontal="center" vertical="center"/>
    </xf>
    <xf numFmtId="1" fontId="0" fillId="0" borderId="0" xfId="0" applyNumberFormat="1" applyAlignment="1">
      <alignment horizontal="center" vertical="center"/>
    </xf>
    <xf numFmtId="1" fontId="11" fillId="4" borderId="3" xfId="0" applyNumberFormat="1" applyFont="1" applyFill="1" applyBorder="1" applyAlignment="1" applyProtection="1">
      <alignment horizontal="center" vertical="center" wrapText="1"/>
      <protection locked="0"/>
    </xf>
    <xf numFmtId="1" fontId="11" fillId="4" borderId="1" xfId="0" applyNumberFormat="1" applyFont="1" applyFill="1" applyBorder="1" applyAlignment="1" applyProtection="1">
      <alignment vertical="center" wrapText="1"/>
      <protection locked="0"/>
    </xf>
    <xf numFmtId="1" fontId="9" fillId="0" borderId="0" xfId="0" applyNumberFormat="1" applyFont="1"/>
    <xf numFmtId="0" fontId="29" fillId="0" borderId="1" xfId="0" applyFont="1" applyBorder="1" applyAlignment="1">
      <alignment horizontal="center" vertical="center" wrapText="1"/>
    </xf>
    <xf numFmtId="1" fontId="2" fillId="0" borderId="3"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0" fontId="37" fillId="0" borderId="0" xfId="1" applyFont="1" applyAlignment="1">
      <alignment horizontal="center" vertical="center"/>
    </xf>
    <xf numFmtId="0" fontId="38" fillId="0" borderId="0" xfId="0" applyFont="1" applyAlignment="1">
      <alignment vertical="center"/>
    </xf>
    <xf numFmtId="0" fontId="39" fillId="0" borderId="0" xfId="0" applyFont="1" applyAlignment="1">
      <alignment vertical="center"/>
    </xf>
    <xf numFmtId="0" fontId="2" fillId="0" borderId="0" xfId="0" applyFont="1" applyAlignment="1">
      <alignment horizontal="center"/>
    </xf>
    <xf numFmtId="0" fontId="33" fillId="0" borderId="0" xfId="0" applyFont="1"/>
    <xf numFmtId="0" fontId="33" fillId="0" borderId="0" xfId="0" applyFont="1" applyAlignment="1">
      <alignment horizontal="center"/>
    </xf>
    <xf numFmtId="0" fontId="40" fillId="0" borderId="1" xfId="0" applyFont="1" applyBorder="1" applyAlignment="1">
      <alignment horizontal="center" vertical="center"/>
    </xf>
    <xf numFmtId="0" fontId="3" fillId="0" borderId="1" xfId="0" applyFont="1" applyBorder="1" applyAlignment="1">
      <alignment horizontal="left" vertical="center"/>
    </xf>
    <xf numFmtId="0" fontId="2" fillId="0" borderId="0" xfId="0" quotePrefix="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center" vertical="center" wrapText="1"/>
    </xf>
    <xf numFmtId="0" fontId="3" fillId="3" borderId="1" xfId="0" applyFont="1" applyFill="1" applyBorder="1" applyAlignment="1">
      <alignment horizontal="center" vertical="center"/>
    </xf>
    <xf numFmtId="0" fontId="3" fillId="5" borderId="1" xfId="0" applyFont="1" applyFill="1" applyBorder="1" applyAlignment="1">
      <alignment horizontal="center" vertical="center"/>
    </xf>
    <xf numFmtId="0" fontId="2" fillId="3" borderId="1" xfId="0" applyFont="1" applyFill="1" applyBorder="1" applyAlignment="1">
      <alignment horizontal="center" vertical="center"/>
    </xf>
    <xf numFmtId="9" fontId="2" fillId="3"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0" fontId="2" fillId="0" borderId="0" xfId="0" applyFont="1"/>
    <xf numFmtId="0" fontId="9" fillId="0" borderId="6" xfId="0" applyFont="1" applyBorder="1" applyAlignment="1">
      <alignment horizontal="left" vertical="center" wrapText="1"/>
    </xf>
    <xf numFmtId="0" fontId="9" fillId="0" borderId="1" xfId="0" quotePrefix="1" applyFont="1" applyBorder="1" applyAlignment="1">
      <alignment horizontal="center" vertical="center" wrapText="1"/>
    </xf>
    <xf numFmtId="0" fontId="5" fillId="0" borderId="1" xfId="0" quotePrefix="1" applyFont="1" applyBorder="1" applyAlignment="1">
      <alignment horizontal="center" vertical="center"/>
    </xf>
    <xf numFmtId="0" fontId="5" fillId="0" borderId="1" xfId="0" applyFont="1" applyBorder="1" applyAlignment="1">
      <alignment horizontal="left" vertical="center" wrapText="1"/>
    </xf>
    <xf numFmtId="0" fontId="9" fillId="0" borderId="12" xfId="0" applyFont="1" applyBorder="1" applyAlignment="1">
      <alignment horizontal="left" vertical="center" wrapText="1"/>
    </xf>
    <xf numFmtId="0" fontId="2" fillId="0" borderId="6" xfId="0" quotePrefix="1" applyFont="1" applyBorder="1" applyAlignment="1">
      <alignment horizontal="center" vertical="center" wrapText="1"/>
    </xf>
    <xf numFmtId="0" fontId="8" fillId="0" borderId="1" xfId="1"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7" fillId="0" borderId="0" xfId="0" applyFont="1" applyAlignment="1">
      <alignment vertical="center"/>
    </xf>
    <xf numFmtId="0" fontId="37" fillId="0" borderId="0" xfId="0" applyFont="1" applyAlignment="1">
      <alignment horizontal="center" vertical="center"/>
    </xf>
    <xf numFmtId="0" fontId="43" fillId="0" borderId="0" xfId="0" applyFont="1" applyAlignment="1">
      <alignment vertical="center"/>
    </xf>
    <xf numFmtId="0" fontId="42" fillId="0" borderId="0" xfId="0" applyFont="1"/>
    <xf numFmtId="0" fontId="20" fillId="0" borderId="0" xfId="1" applyFont="1" applyAlignment="1">
      <alignment horizontal="center" vertical="center" wrapText="1"/>
    </xf>
    <xf numFmtId="0" fontId="21" fillId="0" borderId="0" xfId="0" applyFont="1" applyAlignment="1">
      <alignment vertical="center" wrapText="1"/>
    </xf>
    <xf numFmtId="0" fontId="0" fillId="0" borderId="0" xfId="0" applyAlignment="1">
      <alignment vertical="center" wrapText="1"/>
    </xf>
    <xf numFmtId="0" fontId="37" fillId="0" borderId="0" xfId="1" applyFont="1" applyAlignment="1">
      <alignment horizontal="center" vertical="center" wrapText="1"/>
    </xf>
    <xf numFmtId="14" fontId="8" fillId="0" borderId="1" xfId="1" quotePrefix="1" applyNumberFormat="1" applyFont="1" applyBorder="1" applyAlignment="1">
      <alignment horizontal="center" vertical="center"/>
    </xf>
    <xf numFmtId="14" fontId="9" fillId="0" borderId="1" xfId="0" quotePrefix="1" applyNumberFormat="1"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44" fillId="0" borderId="1" xfId="0" applyFont="1" applyBorder="1" applyAlignment="1">
      <alignment horizontal="center" vertical="center" wrapText="1"/>
    </xf>
    <xf numFmtId="164" fontId="41" fillId="0" borderId="1" xfId="1" applyNumberFormat="1" applyFont="1" applyBorder="1" applyAlignment="1">
      <alignment horizontal="center" vertical="center" wrapText="1"/>
    </xf>
    <xf numFmtId="0" fontId="41" fillId="2" borderId="1" xfId="1" applyFont="1" applyFill="1" applyBorder="1" applyAlignment="1">
      <alignment horizontal="center" vertical="center" wrapText="1"/>
    </xf>
    <xf numFmtId="164" fontId="41" fillId="0" borderId="1" xfId="0" applyNumberFormat="1" applyFont="1" applyBorder="1" applyAlignment="1">
      <alignment horizontal="center" vertical="center" wrapText="1"/>
    </xf>
    <xf numFmtId="0" fontId="8" fillId="2" borderId="1" xfId="1" applyFont="1" applyFill="1" applyBorder="1" applyAlignment="1">
      <alignment horizontal="center" vertical="center" wrapText="1"/>
    </xf>
    <xf numFmtId="0" fontId="46" fillId="0" borderId="0" xfId="1" applyFont="1" applyAlignment="1">
      <alignment horizontal="center" vertical="center"/>
    </xf>
    <xf numFmtId="0" fontId="47" fillId="0" borderId="0" xfId="0" applyFont="1" applyAlignment="1">
      <alignment vertical="center"/>
    </xf>
    <xf numFmtId="0" fontId="36" fillId="0" borderId="0" xfId="0" applyFont="1" applyAlignment="1">
      <alignment horizontal="center" vertical="center"/>
    </xf>
    <xf numFmtId="0" fontId="9" fillId="6" borderId="1" xfId="0" applyFont="1" applyFill="1" applyBorder="1" applyAlignment="1">
      <alignment horizontal="center" vertical="center" wrapText="1"/>
    </xf>
    <xf numFmtId="164" fontId="34" fillId="0" borderId="1" xfId="1" quotePrefix="1" applyNumberFormat="1" applyFont="1" applyBorder="1" applyAlignment="1">
      <alignment horizontal="center" vertical="center"/>
    </xf>
    <xf numFmtId="0" fontId="34" fillId="0" borderId="1" xfId="0" applyFont="1" applyBorder="1" applyAlignment="1" applyProtection="1">
      <alignment horizontal="center" vertical="center" wrapText="1"/>
      <protection locked="0"/>
    </xf>
    <xf numFmtId="0" fontId="39" fillId="0" borderId="0" xfId="0" applyFont="1" applyAlignment="1">
      <alignment horizontal="center" vertical="center"/>
    </xf>
    <xf numFmtId="0" fontId="36" fillId="0" borderId="0" xfId="0" applyFont="1" applyAlignment="1">
      <alignment vertical="center"/>
    </xf>
    <xf numFmtId="0" fontId="32" fillId="0" borderId="1" xfId="0" applyFont="1" applyBorder="1" applyAlignment="1" applyProtection="1">
      <alignment horizontal="center" vertical="center" wrapText="1"/>
      <protection locked="0"/>
    </xf>
    <xf numFmtId="0" fontId="48" fillId="0" borderId="0" xfId="0" applyFont="1" applyAlignment="1">
      <alignment horizontal="center" vertical="center" wrapText="1"/>
    </xf>
    <xf numFmtId="0" fontId="35" fillId="0" borderId="3" xfId="0" applyFont="1" applyBorder="1" applyAlignment="1">
      <alignment horizontal="center" vertical="center" wrapText="1"/>
    </xf>
    <xf numFmtId="0" fontId="35" fillId="0" borderId="1" xfId="0" applyFont="1" applyBorder="1" applyAlignment="1">
      <alignment horizontal="left" vertical="center" wrapText="1"/>
    </xf>
    <xf numFmtId="0" fontId="2" fillId="4" borderId="1" xfId="0" applyFont="1" applyFill="1" applyBorder="1" applyAlignment="1">
      <alignment horizontal="center" vertical="center"/>
    </xf>
    <xf numFmtId="164" fontId="26" fillId="3" borderId="1" xfId="0" applyNumberFormat="1" applyFont="1" applyFill="1" applyBorder="1" applyAlignment="1" applyProtection="1">
      <alignment horizontal="center" vertical="center" wrapText="1"/>
      <protection locked="0"/>
    </xf>
    <xf numFmtId="164" fontId="26" fillId="4" borderId="1" xfId="0" applyNumberFormat="1" applyFont="1" applyFill="1" applyBorder="1" applyAlignment="1" applyProtection="1">
      <alignment horizontal="center" vertical="center" wrapText="1"/>
      <protection locked="0"/>
    </xf>
    <xf numFmtId="0" fontId="49" fillId="0" borderId="1" xfId="0" applyFont="1" applyBorder="1" applyAlignment="1">
      <alignment horizontal="center" vertical="center" wrapText="1"/>
    </xf>
    <xf numFmtId="1" fontId="49" fillId="4" borderId="1" xfId="0" applyNumberFormat="1" applyFont="1" applyFill="1" applyBorder="1" applyAlignment="1">
      <alignment horizontal="center" vertical="center"/>
    </xf>
    <xf numFmtId="0" fontId="49" fillId="3" borderId="1" xfId="0" applyFont="1" applyFill="1" applyBorder="1" applyAlignment="1">
      <alignment horizontal="center" vertical="center"/>
    </xf>
    <xf numFmtId="0" fontId="8" fillId="6" borderId="1" xfId="0" applyFont="1" applyFill="1" applyBorder="1" applyAlignment="1">
      <alignment horizontal="center" vertical="center" wrapText="1"/>
    </xf>
    <xf numFmtId="0" fontId="8" fillId="0" borderId="13" xfId="0" quotePrefix="1" applyFont="1" applyBorder="1" applyAlignment="1">
      <alignment horizontal="center" vertical="center" wrapText="1"/>
    </xf>
    <xf numFmtId="0" fontId="8" fillId="0" borderId="6" xfId="0" applyFont="1" applyBorder="1" applyAlignment="1">
      <alignment horizontal="left" vertical="center" wrapText="1"/>
    </xf>
    <xf numFmtId="0" fontId="8" fillId="0" borderId="1" xfId="0" applyFont="1" applyBorder="1" applyAlignment="1">
      <alignment horizontal="left" vertical="center" wrapText="1"/>
    </xf>
    <xf numFmtId="0" fontId="8" fillId="0" borderId="1" xfId="0" quotePrefix="1" applyFont="1" applyBorder="1" applyAlignment="1" applyProtection="1">
      <alignment horizontal="center" vertical="center" wrapText="1"/>
      <protection locked="0"/>
    </xf>
    <xf numFmtId="0" fontId="5" fillId="4" borderId="1" xfId="0" quotePrefix="1" applyFont="1" applyFill="1" applyBorder="1" applyAlignment="1">
      <alignment horizontal="center" vertical="center" wrapText="1"/>
    </xf>
    <xf numFmtId="0" fontId="5" fillId="0" borderId="0" xfId="0" applyFont="1" applyAlignment="1">
      <alignment horizontal="center"/>
    </xf>
    <xf numFmtId="0" fontId="3" fillId="0" borderId="6" xfId="1" applyFont="1" applyBorder="1" applyAlignment="1">
      <alignment horizontal="center" vertical="center" wrapText="1"/>
    </xf>
    <xf numFmtId="14" fontId="9" fillId="0" borderId="12" xfId="0" quotePrefix="1" applyNumberFormat="1" applyFont="1" applyBorder="1" applyAlignment="1">
      <alignment horizontal="center" vertical="center" wrapText="1"/>
    </xf>
    <xf numFmtId="0" fontId="9" fillId="0" borderId="12" xfId="0" applyFont="1" applyBorder="1" applyAlignment="1">
      <alignment horizontal="center" vertical="center" wrapText="1"/>
    </xf>
    <xf numFmtId="0" fontId="2" fillId="0" borderId="3" xfId="0" quotePrefix="1" applyFont="1" applyBorder="1" applyAlignment="1">
      <alignment horizontal="center" vertical="center" wrapText="1"/>
    </xf>
    <xf numFmtId="9" fontId="2" fillId="5" borderId="1" xfId="75" applyFont="1" applyFill="1" applyBorder="1" applyAlignment="1">
      <alignment horizontal="center" vertical="center"/>
    </xf>
    <xf numFmtId="0" fontId="51" fillId="0" borderId="1" xfId="0" applyFont="1" applyBorder="1" applyAlignment="1">
      <alignment horizontal="center" vertical="center" wrapText="1"/>
    </xf>
    <xf numFmtId="0" fontId="9" fillId="0" borderId="12" xfId="0" quotePrefix="1" applyFont="1" applyBorder="1" applyAlignment="1">
      <alignment horizontal="left" vertical="center" wrapText="1"/>
    </xf>
    <xf numFmtId="0" fontId="9" fillId="0" borderId="1" xfId="0" applyFont="1" applyBorder="1" applyAlignment="1">
      <alignment vertical="center" wrapText="1"/>
    </xf>
    <xf numFmtId="0" fontId="9" fillId="0" borderId="0" xfId="0" applyFont="1" applyAlignment="1">
      <alignment vertical="center"/>
    </xf>
    <xf numFmtId="0" fontId="8" fillId="0" borderId="1" xfId="0" quotePrefix="1" applyFont="1" applyBorder="1" applyAlignment="1">
      <alignment vertical="center" wrapText="1"/>
    </xf>
    <xf numFmtId="0" fontId="5" fillId="0" borderId="3" xfId="0" quotePrefix="1" applyFont="1" applyBorder="1" applyAlignment="1">
      <alignment horizontal="center" vertical="center" wrapText="1"/>
    </xf>
    <xf numFmtId="0" fontId="8" fillId="0" borderId="1" xfId="1" quotePrefix="1" applyFont="1" applyBorder="1" applyAlignment="1">
      <alignment horizontal="justify" vertical="center"/>
    </xf>
    <xf numFmtId="164" fontId="8" fillId="0" borderId="1" xfId="0" applyNumberFormat="1" applyFont="1" applyBorder="1" applyAlignment="1">
      <alignment horizontal="center" vertical="center" wrapText="1"/>
    </xf>
    <xf numFmtId="0" fontId="9" fillId="0" borderId="12" xfId="0" applyFont="1" applyBorder="1" applyAlignment="1">
      <alignment vertical="center" wrapText="1"/>
    </xf>
    <xf numFmtId="0" fontId="9" fillId="0" borderId="0" xfId="0" applyFont="1" applyAlignment="1">
      <alignment horizontal="justify" vertical="center"/>
    </xf>
    <xf numFmtId="0" fontId="35" fillId="0" borderId="3" xfId="0" quotePrefix="1" applyFont="1" applyBorder="1" applyAlignment="1">
      <alignment horizontal="center" vertical="center" wrapText="1"/>
    </xf>
    <xf numFmtId="0" fontId="9" fillId="0" borderId="12" xfId="0" quotePrefix="1" applyFont="1" applyBorder="1" applyAlignment="1">
      <alignment vertical="center" wrapText="1"/>
    </xf>
    <xf numFmtId="0" fontId="9" fillId="0" borderId="12" xfId="74" quotePrefix="1" applyFont="1" applyBorder="1" applyAlignment="1">
      <alignment vertical="center" wrapText="1"/>
    </xf>
    <xf numFmtId="14" fontId="9" fillId="0" borderId="1" xfId="0" applyNumberFormat="1" applyFont="1" applyBorder="1" applyAlignment="1">
      <alignment horizontal="center" vertical="center" wrapText="1"/>
    </xf>
    <xf numFmtId="14" fontId="9" fillId="0" borderId="12" xfId="74" quotePrefix="1" applyNumberFormat="1" applyFont="1" applyBorder="1" applyAlignment="1">
      <alignment horizontal="center" vertical="center" wrapText="1"/>
    </xf>
    <xf numFmtId="0" fontId="30" fillId="0" borderId="15" xfId="74" quotePrefix="1" applyFont="1" applyBorder="1" applyAlignment="1">
      <alignment horizontal="left" vertical="center" wrapText="1"/>
    </xf>
    <xf numFmtId="14" fontId="9" fillId="0" borderId="16" xfId="0" quotePrefix="1"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2" xfId="74" applyNumberFormat="1" applyFont="1" applyBorder="1" applyAlignment="1">
      <alignment horizontal="center" vertical="center" wrapText="1"/>
    </xf>
    <xf numFmtId="0" fontId="8" fillId="0" borderId="1" xfId="1" applyFont="1" applyBorder="1" applyAlignment="1">
      <alignment horizontal="justify" vertical="center"/>
    </xf>
    <xf numFmtId="0" fontId="9" fillId="0" borderId="1" xfId="0" quotePrefix="1" applyFont="1" applyBorder="1" applyAlignment="1">
      <alignment vertical="center" wrapText="1"/>
    </xf>
    <xf numFmtId="164" fontId="2" fillId="0" borderId="1" xfId="1" applyNumberFormat="1" applyFont="1" applyBorder="1" applyAlignment="1">
      <alignment horizontal="center" vertical="center" wrapText="1"/>
    </xf>
    <xf numFmtId="0" fontId="9" fillId="0" borderId="14" xfId="0" quotePrefix="1" applyFont="1" applyBorder="1" applyAlignment="1">
      <alignment vertical="center" wrapText="1"/>
    </xf>
    <xf numFmtId="0" fontId="9" fillId="0" borderId="1" xfId="0" quotePrefix="1" applyFont="1" applyBorder="1" applyAlignment="1">
      <alignment horizontal="justify" vertical="center"/>
    </xf>
    <xf numFmtId="0" fontId="9" fillId="0" borderId="0" xfId="0" quotePrefix="1" applyFont="1" applyAlignment="1">
      <alignment horizontal="left" vertical="center" wrapText="1"/>
    </xf>
    <xf numFmtId="0" fontId="52" fillId="0" borderId="1" xfId="0" quotePrefix="1" applyFont="1" applyBorder="1" applyAlignment="1">
      <alignment vertical="center" wrapText="1"/>
    </xf>
    <xf numFmtId="0" fontId="8" fillId="0" borderId="12" xfId="0" quotePrefix="1" applyFont="1" applyBorder="1" applyAlignment="1">
      <alignment vertical="center" wrapText="1"/>
    </xf>
    <xf numFmtId="0" fontId="8" fillId="0" borderId="6" xfId="0" quotePrefix="1" applyFont="1" applyBorder="1" applyAlignment="1">
      <alignment vertical="center" wrapText="1"/>
    </xf>
    <xf numFmtId="0" fontId="51" fillId="0" borderId="1" xfId="0" quotePrefix="1" applyFont="1" applyBorder="1" applyAlignment="1">
      <alignment horizontal="center" vertical="center" wrapText="1"/>
    </xf>
    <xf numFmtId="0" fontId="20" fillId="0" borderId="1" xfId="0" applyFont="1" applyBorder="1" applyAlignment="1">
      <alignment wrapText="1"/>
    </xf>
    <xf numFmtId="0" fontId="53" fillId="0" borderId="0" xfId="0" applyFont="1"/>
    <xf numFmtId="0" fontId="41" fillId="0" borderId="0" xfId="0" applyFont="1" applyAlignment="1">
      <alignment horizontal="center" vertical="center"/>
    </xf>
    <xf numFmtId="0" fontId="41" fillId="0" borderId="1" xfId="0" applyFont="1" applyBorder="1" applyAlignment="1">
      <alignment horizontal="center" vertical="center"/>
    </xf>
    <xf numFmtId="0" fontId="41" fillId="0" borderId="1" xfId="0" applyFont="1" applyBorder="1" applyAlignment="1">
      <alignment horizontal="center" vertical="center" wrapText="1"/>
    </xf>
    <xf numFmtId="0" fontId="8" fillId="0" borderId="1" xfId="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20" fillId="0" borderId="8" xfId="1" applyFont="1" applyBorder="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1"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wrapText="1"/>
    </xf>
    <xf numFmtId="0" fontId="3" fillId="0" borderId="0" xfId="1" applyFont="1" applyAlignment="1">
      <alignment horizontal="center" vertical="top"/>
    </xf>
    <xf numFmtId="0" fontId="11" fillId="0" borderId="9"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wrapText="1"/>
      <protection locked="0"/>
    </xf>
    <xf numFmtId="0" fontId="11" fillId="0" borderId="10" xfId="0" applyFont="1" applyBorder="1" applyAlignment="1" applyProtection="1">
      <alignment horizontal="center" vertical="center" wrapText="1"/>
      <protection locked="0"/>
    </xf>
    <xf numFmtId="0" fontId="11" fillId="0" borderId="11" xfId="0" applyFont="1" applyBorder="1" applyAlignment="1" applyProtection="1">
      <alignment horizontal="center" vertical="center" wrapText="1"/>
      <protection locked="0"/>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5" fillId="0" borderId="0" xfId="0" applyFont="1" applyAlignment="1">
      <alignment horizontal="center"/>
    </xf>
    <xf numFmtId="0" fontId="3" fillId="0" borderId="0" xfId="0" applyFont="1" applyAlignment="1">
      <alignment horizontal="center" wrapText="1"/>
    </xf>
    <xf numFmtId="0" fontId="3" fillId="0" borderId="0" xfId="0" applyFont="1" applyAlignment="1">
      <alignment horizontal="center"/>
    </xf>
    <xf numFmtId="0" fontId="19"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0" xfId="1" applyFont="1" applyAlignment="1">
      <alignment horizontal="center" vertical="center"/>
    </xf>
    <xf numFmtId="0" fontId="3" fillId="0" borderId="4" xfId="0" applyFont="1" applyBorder="1" applyAlignment="1">
      <alignment horizontal="center" vertical="center" wrapText="1"/>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Alignment="1">
      <alignment horizontal="center" vertical="center" wrapText="1"/>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cellXfs>
  <cellStyles count="88">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54" xfId="78" xr:uid="{67854152-A44C-47BD-B661-9AADF991D91C}"/>
    <cellStyle name="Comma 55" xfId="79" xr:uid="{0946E12D-DB59-47C6-B867-7E553FA19601}"/>
    <cellStyle name="Comma 56" xfId="81" xr:uid="{61CE191C-6E0E-4214-8557-ED08955AD989}"/>
    <cellStyle name="Comma 57" xfId="80" xr:uid="{C9FA3A3A-30A2-44EC-845F-B2372A0CEC78}"/>
    <cellStyle name="Comma 58" xfId="82" xr:uid="{AAACE159-0020-4707-9E3C-CC8D7CB49EDC}"/>
    <cellStyle name="Comma 59" xfId="84" xr:uid="{865D0F3A-ECDB-4C6B-89FB-45ABDA64EA81}"/>
    <cellStyle name="Comma 6" xfId="55" xr:uid="{00000000-0005-0000-0000-000034000000}"/>
    <cellStyle name="Comma 60" xfId="83" xr:uid="{76363E5F-F66A-4190-9911-6F8664F2EF38}"/>
    <cellStyle name="Comma 61" xfId="85" xr:uid="{5455C062-80F0-4BF9-8E6A-F67D8B97E6DD}"/>
    <cellStyle name="Comma 62" xfId="86" xr:uid="{F6AED7DC-CD81-486F-87A1-CFC6872753E5}"/>
    <cellStyle name="Comma 63" xfId="87" xr:uid="{F28409DB-6039-4B71-ACBC-CDA0AFE8D09D}"/>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3 2" xfId="73" xr:uid="{00000000-0005-0000-0000-000041000000}"/>
    <cellStyle name="Normal 2 4" xfId="67" xr:uid="{00000000-0005-0000-0000-000042000000}"/>
    <cellStyle name="Normal 2 5" xfId="62" xr:uid="{00000000-0005-0000-0000-000043000000}"/>
    <cellStyle name="Normal 3" xfId="1" xr:uid="{00000000-0005-0000-0000-000044000000}"/>
    <cellStyle name="Normal 3 2" xfId="68" xr:uid="{00000000-0005-0000-0000-000045000000}"/>
    <cellStyle name="Normal 4" xfId="69" xr:uid="{00000000-0005-0000-0000-000046000000}"/>
    <cellStyle name="Normal 4 2" xfId="70" xr:uid="{00000000-0005-0000-0000-000047000000}"/>
    <cellStyle name="Normal 5" xfId="74" xr:uid="{E500072D-298E-4DB6-B688-E25BF286F9B4}"/>
    <cellStyle name="Normal 5 2" xfId="77" xr:uid="{063E7AD0-0F0C-49AC-B83E-327B5BB1B19A}"/>
    <cellStyle name="Normal 6" xfId="76" xr:uid="{DB8AE520-C5CF-46F7-8F16-2C6FACE96AF6}"/>
    <cellStyle name="Percent" xfId="75" builtinId="5"/>
    <cellStyle name="Percent 2" xfId="71" xr:uid="{00000000-0005-0000-0000-000048000000}"/>
    <cellStyle name="Percent 3" xfId="72" xr:uid="{00000000-0005-0000-0000-00004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476250</xdr:colOff>
      <xdr:row>0</xdr:row>
      <xdr:rowOff>635000</xdr:rowOff>
    </xdr:from>
    <xdr:to>
      <xdr:col>19</xdr:col>
      <xdr:colOff>74083</xdr:colOff>
      <xdr:row>0</xdr:row>
      <xdr:rowOff>635000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14467417" y="635000"/>
          <a:ext cx="18838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1828800</xdr:colOff>
      <xdr:row>47</xdr:row>
      <xdr:rowOff>0</xdr:rowOff>
    </xdr:from>
    <xdr:to>
      <xdr:col>4</xdr:col>
      <xdr:colOff>1104900</xdr:colOff>
      <xdr:row>47</xdr:row>
      <xdr:rowOff>0</xdr:rowOff>
    </xdr:to>
    <xdr:cxnSp macro="">
      <xdr:nvCxnSpPr>
        <xdr:cNvPr id="3" name="Straight Connector 2">
          <a:extLst>
            <a:ext uri="{FF2B5EF4-FFF2-40B4-BE49-F238E27FC236}">
              <a16:creationId xmlns:a16="http://schemas.microsoft.com/office/drawing/2014/main" id="{E5E69830-BD44-4E94-9778-736B8670F4B8}"/>
            </a:ext>
          </a:extLst>
        </xdr:cNvPr>
        <xdr:cNvCxnSpPr/>
      </xdr:nvCxnSpPr>
      <xdr:spPr>
        <a:xfrm>
          <a:off x="6896100" y="83153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1063555</xdr:colOff>
      <xdr:row>3</xdr:row>
      <xdr:rowOff>826</xdr:rowOff>
    </xdr:from>
    <xdr:to>
      <xdr:col>1</xdr:col>
      <xdr:colOff>1537607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417341" y="858076"/>
          <a:ext cx="47405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28</xdr:col>
      <xdr:colOff>455840</xdr:colOff>
      <xdr:row>2</xdr:row>
      <xdr:rowOff>74838</xdr:rowOff>
    </xdr:from>
    <xdr:to>
      <xdr:col>31</xdr:col>
      <xdr:colOff>321468</xdr:colOff>
      <xdr:row>2</xdr:row>
      <xdr:rowOff>74838</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17260661" y="483052"/>
          <a:ext cx="15937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W58"/>
  <sheetViews>
    <sheetView topLeftCell="A4" zoomScale="90" zoomScaleNormal="90" workbookViewId="0">
      <selection activeCell="E32" sqref="E32"/>
    </sheetView>
  </sheetViews>
  <sheetFormatPr defaultColWidth="9.140625" defaultRowHeight="17.25"/>
  <cols>
    <col min="1" max="1" width="15.42578125" style="120" customWidth="1"/>
    <col min="2" max="2" width="45.5703125" style="101" customWidth="1"/>
    <col min="3" max="3" width="15" style="125" customWidth="1"/>
    <col min="4" max="4" width="24.7109375" style="19" customWidth="1"/>
    <col min="5" max="5" width="17.7109375" style="19" customWidth="1"/>
    <col min="6" max="6" width="11" style="19" customWidth="1"/>
    <col min="7" max="7" width="8" style="19" customWidth="1"/>
    <col min="8" max="8" width="9" style="19" customWidth="1"/>
    <col min="9" max="14" width="8" style="19" customWidth="1"/>
    <col min="15" max="15" width="8.7109375" style="19" customWidth="1"/>
    <col min="16" max="16" width="8.5703125" style="19" customWidth="1"/>
    <col min="17" max="17" width="9.28515625" style="19" customWidth="1"/>
    <col min="18" max="21" width="8" style="19" customWidth="1"/>
    <col min="22" max="28" width="7.5703125" style="19" customWidth="1"/>
    <col min="29" max="29" width="8.42578125" style="19" customWidth="1"/>
    <col min="30" max="30" width="23.7109375" style="107" customWidth="1"/>
    <col min="31" max="31" width="7.5703125" style="19" customWidth="1"/>
    <col min="32" max="34" width="9.140625" style="19"/>
    <col min="35" max="35" width="41.42578125" style="19" customWidth="1"/>
    <col min="36" max="16384" width="9.140625" style="19"/>
  </cols>
  <sheetData>
    <row r="1" spans="1:49" ht="70.5" customHeight="1">
      <c r="A1" s="185" t="s">
        <v>109</v>
      </c>
      <c r="B1" s="185"/>
      <c r="C1" s="23"/>
      <c r="D1" s="23"/>
      <c r="E1" s="23"/>
      <c r="F1" s="186" t="s">
        <v>24</v>
      </c>
      <c r="G1" s="186"/>
      <c r="H1" s="186"/>
      <c r="I1" s="186"/>
      <c r="J1" s="186"/>
      <c r="K1" s="186"/>
      <c r="L1" s="186"/>
      <c r="M1" s="186"/>
      <c r="N1" s="186"/>
      <c r="O1" s="186"/>
      <c r="P1" s="186"/>
      <c r="Q1" s="186"/>
      <c r="R1" s="186"/>
      <c r="S1" s="186"/>
      <c r="T1" s="186"/>
      <c r="U1" s="186"/>
      <c r="V1" s="186"/>
      <c r="W1" s="186"/>
      <c r="X1" s="186"/>
      <c r="Y1" s="186"/>
      <c r="Z1" s="186"/>
      <c r="AA1" s="186"/>
      <c r="AB1" s="186"/>
      <c r="AC1" s="186"/>
      <c r="AD1" s="186"/>
      <c r="AE1" s="18"/>
    </row>
    <row r="2" spans="1:49" ht="16.5">
      <c r="A2" s="23"/>
      <c r="B2" s="99"/>
      <c r="C2" s="23"/>
      <c r="D2" s="23"/>
      <c r="E2" s="23"/>
      <c r="F2" s="17"/>
      <c r="G2" s="17"/>
      <c r="H2" s="17"/>
      <c r="I2" s="17"/>
      <c r="J2" s="17"/>
      <c r="K2" s="17"/>
      <c r="L2" s="17"/>
      <c r="M2" s="17"/>
      <c r="N2" s="17"/>
      <c r="O2" s="17"/>
      <c r="P2" s="17"/>
      <c r="Q2" s="17"/>
      <c r="R2" s="17"/>
      <c r="S2" s="17"/>
      <c r="T2" s="17"/>
      <c r="U2" s="17"/>
      <c r="V2" s="17"/>
      <c r="W2" s="17"/>
      <c r="X2" s="17"/>
      <c r="Y2" s="17"/>
      <c r="Z2" s="17"/>
      <c r="AA2" s="17"/>
      <c r="AB2" s="17"/>
      <c r="AC2" s="17"/>
      <c r="AD2" s="143" t="s">
        <v>18</v>
      </c>
      <c r="AE2" s="18"/>
    </row>
    <row r="3" spans="1:49" ht="18.75">
      <c r="A3" s="188" t="s">
        <v>180</v>
      </c>
      <c r="B3" s="184"/>
      <c r="C3" s="184"/>
      <c r="D3" s="184"/>
      <c r="E3" s="184"/>
      <c r="F3" s="184"/>
      <c r="G3" s="184"/>
      <c r="H3" s="184"/>
      <c r="I3" s="184"/>
      <c r="J3" s="184"/>
      <c r="K3" s="184"/>
      <c r="L3" s="184"/>
      <c r="M3" s="184"/>
      <c r="N3" s="184"/>
      <c r="O3" s="184"/>
      <c r="P3" s="184"/>
      <c r="Q3" s="184"/>
      <c r="R3" s="184"/>
      <c r="S3" s="184"/>
      <c r="T3" s="184"/>
      <c r="U3" s="184"/>
      <c r="V3" s="184"/>
      <c r="W3" s="184"/>
      <c r="X3" s="184"/>
      <c r="Y3" s="184"/>
      <c r="Z3" s="184"/>
      <c r="AA3" s="184"/>
      <c r="AB3" s="184"/>
      <c r="AC3" s="184"/>
      <c r="AD3" s="184"/>
      <c r="AE3" s="20"/>
    </row>
    <row r="4" spans="1:49" ht="18.75">
      <c r="A4" s="184"/>
      <c r="B4" s="184"/>
      <c r="C4" s="184"/>
      <c r="D4" s="184"/>
      <c r="E4" s="184"/>
      <c r="F4" s="184"/>
      <c r="G4" s="184"/>
      <c r="H4" s="184"/>
      <c r="I4" s="184"/>
      <c r="J4" s="184"/>
      <c r="K4" s="184"/>
      <c r="L4" s="184"/>
      <c r="M4" s="184"/>
      <c r="N4" s="184"/>
      <c r="O4" s="184"/>
      <c r="P4" s="184"/>
      <c r="Q4" s="184"/>
      <c r="R4" s="184"/>
      <c r="S4" s="184"/>
      <c r="T4" s="184"/>
      <c r="U4" s="184"/>
      <c r="V4" s="184"/>
      <c r="W4" s="184"/>
      <c r="X4" s="184"/>
      <c r="Y4" s="184"/>
      <c r="Z4" s="184"/>
      <c r="AA4" s="184"/>
      <c r="AB4" s="184"/>
      <c r="AC4" s="184"/>
      <c r="AD4" s="184"/>
      <c r="AE4" s="20"/>
    </row>
    <row r="5" spans="1:49" s="22" customFormat="1" ht="18.75">
      <c r="A5" s="21"/>
      <c r="B5" s="100"/>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105"/>
      <c r="AE5" s="21"/>
    </row>
    <row r="6" spans="1:49" s="22" customFormat="1" ht="66">
      <c r="A6" s="123" t="s">
        <v>5</v>
      </c>
      <c r="B6" s="123" t="s">
        <v>23</v>
      </c>
      <c r="C6" s="123" t="s">
        <v>34</v>
      </c>
      <c r="D6" s="123" t="s">
        <v>35</v>
      </c>
      <c r="E6" s="123" t="s">
        <v>22</v>
      </c>
      <c r="F6" s="123" t="s">
        <v>36</v>
      </c>
      <c r="G6" s="123" t="s">
        <v>156</v>
      </c>
      <c r="H6" s="123" t="s">
        <v>157</v>
      </c>
      <c r="I6" s="123" t="s">
        <v>158</v>
      </c>
      <c r="J6" s="123" t="s">
        <v>176</v>
      </c>
      <c r="K6" s="123" t="s">
        <v>159</v>
      </c>
      <c r="L6" s="123" t="s">
        <v>160</v>
      </c>
      <c r="M6" s="123" t="s">
        <v>161</v>
      </c>
      <c r="N6" s="123" t="s">
        <v>148</v>
      </c>
      <c r="O6" s="123" t="s">
        <v>162</v>
      </c>
      <c r="P6" s="123" t="s">
        <v>149</v>
      </c>
      <c r="Q6" s="123" t="s">
        <v>145</v>
      </c>
      <c r="R6" s="123" t="s">
        <v>147</v>
      </c>
      <c r="S6" s="123" t="s">
        <v>163</v>
      </c>
      <c r="T6" s="123" t="s">
        <v>164</v>
      </c>
      <c r="U6" s="123" t="s">
        <v>165</v>
      </c>
      <c r="V6" s="123" t="s">
        <v>166</v>
      </c>
      <c r="W6" s="123" t="s">
        <v>167</v>
      </c>
      <c r="X6" s="123" t="s">
        <v>168</v>
      </c>
      <c r="Y6" s="123" t="s">
        <v>151</v>
      </c>
      <c r="Z6" s="123" t="s">
        <v>169</v>
      </c>
      <c r="AA6" s="123" t="s">
        <v>170</v>
      </c>
      <c r="AB6" s="123" t="s">
        <v>171</v>
      </c>
      <c r="AC6" s="123" t="s">
        <v>150</v>
      </c>
      <c r="AD6" s="55" t="s">
        <v>6</v>
      </c>
      <c r="AE6" s="21"/>
    </row>
    <row r="7" spans="1:49" s="22" customFormat="1" ht="45" customHeight="1">
      <c r="A7" s="61"/>
      <c r="B7" s="61"/>
      <c r="C7" s="61"/>
      <c r="D7" s="61"/>
      <c r="E7" s="61"/>
      <c r="F7" s="61"/>
      <c r="G7" s="61" t="s">
        <v>102</v>
      </c>
      <c r="H7" s="140" t="s">
        <v>140</v>
      </c>
      <c r="I7" s="140" t="s">
        <v>133</v>
      </c>
      <c r="J7" s="61" t="s">
        <v>113</v>
      </c>
      <c r="K7" s="61" t="s">
        <v>91</v>
      </c>
      <c r="L7" s="61" t="s">
        <v>92</v>
      </c>
      <c r="M7" s="61" t="s">
        <v>93</v>
      </c>
      <c r="N7" s="61" t="s">
        <v>94</v>
      </c>
      <c r="O7" s="61" t="s">
        <v>95</v>
      </c>
      <c r="P7" s="61" t="s">
        <v>103</v>
      </c>
      <c r="Q7" s="61" t="s">
        <v>138</v>
      </c>
      <c r="R7" s="61" t="s">
        <v>96</v>
      </c>
      <c r="S7" s="61" t="s">
        <v>97</v>
      </c>
      <c r="T7" s="61" t="s">
        <v>98</v>
      </c>
      <c r="U7" s="61" t="s">
        <v>99</v>
      </c>
      <c r="V7" s="140" t="s">
        <v>139</v>
      </c>
      <c r="W7" s="61" t="s">
        <v>115</v>
      </c>
      <c r="X7" s="61" t="s">
        <v>117</v>
      </c>
      <c r="Y7" s="61" t="s">
        <v>119</v>
      </c>
      <c r="Z7" s="61" t="s">
        <v>121</v>
      </c>
      <c r="AA7" s="61" t="s">
        <v>123</v>
      </c>
      <c r="AB7" s="61" t="s">
        <v>134</v>
      </c>
      <c r="AC7" s="61" t="s">
        <v>135</v>
      </c>
      <c r="AD7" s="61"/>
      <c r="AE7" s="21"/>
    </row>
    <row r="8" spans="1:49" s="22" customFormat="1" ht="18.75">
      <c r="A8" s="123" t="s">
        <v>20</v>
      </c>
      <c r="B8" s="56" t="s">
        <v>70</v>
      </c>
      <c r="C8" s="56"/>
      <c r="D8" s="56"/>
      <c r="E8" s="56"/>
      <c r="F8" s="55"/>
      <c r="G8" s="130">
        <f t="shared" ref="G8:AC8" si="0">COUNTIF(G9:G19,"x")</f>
        <v>3</v>
      </c>
      <c r="H8" s="130">
        <f t="shared" si="0"/>
        <v>3</v>
      </c>
      <c r="I8" s="130">
        <f t="shared" si="0"/>
        <v>2</v>
      </c>
      <c r="J8" s="130">
        <f t="shared" si="0"/>
        <v>3</v>
      </c>
      <c r="K8" s="130">
        <f t="shared" si="0"/>
        <v>2</v>
      </c>
      <c r="L8" s="130">
        <f t="shared" si="0"/>
        <v>2</v>
      </c>
      <c r="M8" s="130">
        <f t="shared" si="0"/>
        <v>1</v>
      </c>
      <c r="N8" s="130">
        <f t="shared" si="0"/>
        <v>1</v>
      </c>
      <c r="O8" s="130">
        <f t="shared" si="0"/>
        <v>1</v>
      </c>
      <c r="P8" s="130">
        <f t="shared" si="0"/>
        <v>1</v>
      </c>
      <c r="Q8" s="130">
        <f t="shared" si="0"/>
        <v>2</v>
      </c>
      <c r="R8" s="130">
        <f t="shared" si="0"/>
        <v>2</v>
      </c>
      <c r="S8" s="130">
        <f t="shared" si="0"/>
        <v>1</v>
      </c>
      <c r="T8" s="130">
        <f t="shared" si="0"/>
        <v>1</v>
      </c>
      <c r="U8" s="130">
        <f t="shared" si="0"/>
        <v>1</v>
      </c>
      <c r="V8" s="130">
        <f t="shared" si="0"/>
        <v>1</v>
      </c>
      <c r="W8" s="130">
        <f t="shared" si="0"/>
        <v>1</v>
      </c>
      <c r="X8" s="130">
        <f t="shared" si="0"/>
        <v>0</v>
      </c>
      <c r="Y8" s="130">
        <f t="shared" si="0"/>
        <v>1</v>
      </c>
      <c r="Z8" s="130">
        <f t="shared" si="0"/>
        <v>0</v>
      </c>
      <c r="AA8" s="130">
        <f t="shared" si="0"/>
        <v>0</v>
      </c>
      <c r="AB8" s="130">
        <f t="shared" si="0"/>
        <v>2</v>
      </c>
      <c r="AC8" s="130">
        <f t="shared" si="0"/>
        <v>2</v>
      </c>
      <c r="AD8" s="55"/>
      <c r="AE8" s="21"/>
    </row>
    <row r="9" spans="1:49" s="75" customFormat="1" ht="65.25" customHeight="1">
      <c r="A9" s="61" t="s">
        <v>104</v>
      </c>
      <c r="B9" s="163" t="s">
        <v>195</v>
      </c>
      <c r="C9" s="61">
        <v>16</v>
      </c>
      <c r="D9" s="136" t="s">
        <v>249</v>
      </c>
      <c r="E9" s="162" t="s">
        <v>200</v>
      </c>
      <c r="F9" s="60" t="s">
        <v>105</v>
      </c>
      <c r="G9" s="60" t="s">
        <v>172</v>
      </c>
      <c r="H9" s="60" t="s">
        <v>172</v>
      </c>
      <c r="I9" s="60" t="s">
        <v>172</v>
      </c>
      <c r="J9" s="60" t="s">
        <v>172</v>
      </c>
      <c r="K9" s="60" t="s">
        <v>172</v>
      </c>
      <c r="L9" s="60" t="s">
        <v>172</v>
      </c>
      <c r="M9" s="60" t="s">
        <v>172</v>
      </c>
      <c r="N9" s="60" t="s">
        <v>172</v>
      </c>
      <c r="O9" s="60" t="s">
        <v>172</v>
      </c>
      <c r="P9" s="60" t="s">
        <v>172</v>
      </c>
      <c r="Q9" s="60" t="s">
        <v>172</v>
      </c>
      <c r="R9" s="60" t="s">
        <v>172</v>
      </c>
      <c r="S9" s="60" t="s">
        <v>172</v>
      </c>
      <c r="T9" s="60" t="s">
        <v>172</v>
      </c>
      <c r="U9" s="60" t="s">
        <v>172</v>
      </c>
      <c r="V9" s="60" t="s">
        <v>172</v>
      </c>
      <c r="W9" s="60"/>
      <c r="X9" s="60"/>
      <c r="Y9" s="60"/>
      <c r="Z9" s="60"/>
      <c r="AA9" s="60"/>
      <c r="AB9" s="60" t="s">
        <v>172</v>
      </c>
      <c r="AC9" s="60"/>
      <c r="AD9" s="166" t="s">
        <v>194</v>
      </c>
      <c r="AE9" s="74"/>
    </row>
    <row r="10" spans="1:49" s="75" customFormat="1" ht="69" customHeight="1">
      <c r="A10" s="61" t="s">
        <v>31</v>
      </c>
      <c r="B10" s="168" t="s">
        <v>235</v>
      </c>
      <c r="C10" s="61">
        <f>COUNTA(G10:AC10)</f>
        <v>5</v>
      </c>
      <c r="D10" s="136" t="s">
        <v>247</v>
      </c>
      <c r="E10" s="161" t="s">
        <v>201</v>
      </c>
      <c r="F10" s="60" t="s">
        <v>105</v>
      </c>
      <c r="G10" s="60" t="s">
        <v>172</v>
      </c>
      <c r="H10" s="60" t="s">
        <v>172</v>
      </c>
      <c r="I10" s="60"/>
      <c r="J10" s="60" t="s">
        <v>172</v>
      </c>
      <c r="K10" s="60" t="s">
        <v>172</v>
      </c>
      <c r="L10" s="60"/>
      <c r="M10" s="60"/>
      <c r="N10" s="60"/>
      <c r="O10" s="60"/>
      <c r="P10" s="60"/>
      <c r="Q10" s="60"/>
      <c r="R10" s="60" t="s">
        <v>172</v>
      </c>
      <c r="S10" s="60"/>
      <c r="T10" s="60"/>
      <c r="U10" s="60"/>
      <c r="V10" s="60"/>
      <c r="W10" s="60"/>
      <c r="X10" s="60"/>
      <c r="Y10" s="60"/>
      <c r="Z10" s="60"/>
      <c r="AA10" s="60"/>
      <c r="AB10" s="60"/>
      <c r="AC10" s="60"/>
      <c r="AD10" s="113"/>
      <c r="AE10" s="74"/>
    </row>
    <row r="11" spans="1:49" s="75" customFormat="1" ht="51.75" customHeight="1">
      <c r="A11" s="98" t="s">
        <v>146</v>
      </c>
      <c r="B11" s="170" t="s">
        <v>188</v>
      </c>
      <c r="C11" s="61">
        <v>4</v>
      </c>
      <c r="D11" s="136" t="s">
        <v>250</v>
      </c>
      <c r="E11" s="161" t="s">
        <v>202</v>
      </c>
      <c r="F11" s="47" t="s">
        <v>105</v>
      </c>
      <c r="G11" s="47" t="s">
        <v>172</v>
      </c>
      <c r="H11" s="47"/>
      <c r="I11" s="47"/>
      <c r="J11" s="47"/>
      <c r="K11" s="47"/>
      <c r="L11" s="47" t="s">
        <v>172</v>
      </c>
      <c r="M11" s="47"/>
      <c r="N11" s="47"/>
      <c r="O11" s="47"/>
      <c r="P11" s="47"/>
      <c r="Q11" s="47" t="s">
        <v>172</v>
      </c>
      <c r="R11" s="47"/>
      <c r="S11" s="47"/>
      <c r="T11" s="47"/>
      <c r="U11" s="47"/>
      <c r="V11" s="47"/>
      <c r="W11" s="47"/>
      <c r="X11" s="47"/>
      <c r="Y11" s="47" t="s">
        <v>172</v>
      </c>
      <c r="Z11" s="47"/>
      <c r="AA11" s="47"/>
      <c r="AB11" s="47"/>
      <c r="AC11" s="47" t="s">
        <v>172</v>
      </c>
      <c r="AD11" s="113"/>
      <c r="AE11" s="74"/>
    </row>
    <row r="12" spans="1:49" s="119" customFormat="1" ht="83.25" customHeight="1">
      <c r="A12" s="98" t="s">
        <v>154</v>
      </c>
      <c r="B12" s="174" t="s">
        <v>207</v>
      </c>
      <c r="C12" s="61">
        <f>COUNTA(G12:AC12)</f>
        <v>2</v>
      </c>
      <c r="D12" s="136" t="s">
        <v>179</v>
      </c>
      <c r="E12" s="144" t="s">
        <v>206</v>
      </c>
      <c r="F12" s="169" t="s">
        <v>205</v>
      </c>
      <c r="G12" s="47"/>
      <c r="H12" s="47" t="s">
        <v>172</v>
      </c>
      <c r="I12" s="47"/>
      <c r="J12" s="47"/>
      <c r="K12" s="47"/>
      <c r="L12" s="47"/>
      <c r="M12" s="47"/>
      <c r="N12" s="47"/>
      <c r="O12" s="47"/>
      <c r="P12" s="47"/>
      <c r="Q12" s="47"/>
      <c r="R12" s="47"/>
      <c r="S12" s="47"/>
      <c r="T12" s="47"/>
      <c r="U12" s="47"/>
      <c r="V12" s="47"/>
      <c r="W12" s="47" t="s">
        <v>172</v>
      </c>
      <c r="X12" s="47"/>
      <c r="Y12" s="47"/>
      <c r="Z12" s="47"/>
      <c r="AA12" s="47"/>
      <c r="AB12" s="47"/>
      <c r="AC12" s="47"/>
      <c r="AD12" s="114" t="s">
        <v>208</v>
      </c>
      <c r="AE12" s="118"/>
    </row>
    <row r="13" spans="1:49" s="75" customFormat="1" ht="36.75" customHeight="1">
      <c r="A13" s="98" t="s">
        <v>38</v>
      </c>
      <c r="B13" s="175" t="s">
        <v>209</v>
      </c>
      <c r="C13" s="61">
        <v>1</v>
      </c>
      <c r="D13" s="98" t="s">
        <v>236</v>
      </c>
      <c r="E13" s="93" t="s">
        <v>210</v>
      </c>
      <c r="F13" s="47" t="s">
        <v>105</v>
      </c>
      <c r="G13" s="47"/>
      <c r="H13" s="47"/>
      <c r="I13" s="47"/>
      <c r="J13" s="47" t="s">
        <v>172</v>
      </c>
      <c r="K13" s="47"/>
      <c r="L13" s="47"/>
      <c r="M13" s="47"/>
      <c r="N13" s="47"/>
      <c r="O13" s="47"/>
      <c r="P13" s="47"/>
      <c r="Q13" s="47"/>
      <c r="R13" s="47"/>
      <c r="S13" s="47"/>
      <c r="T13" s="47"/>
      <c r="U13" s="47"/>
      <c r="V13" s="47"/>
      <c r="W13" s="47"/>
      <c r="X13" s="47"/>
      <c r="Y13" s="47"/>
      <c r="Z13" s="47"/>
      <c r="AA13" s="47"/>
      <c r="AB13" s="47"/>
      <c r="AC13" s="47"/>
      <c r="AD13" s="116"/>
      <c r="AE13" s="74"/>
    </row>
    <row r="14" spans="1:49" s="75" customFormat="1" ht="72.75" customHeight="1">
      <c r="A14" s="57" t="s">
        <v>39</v>
      </c>
      <c r="B14" s="154" t="s">
        <v>220</v>
      </c>
      <c r="C14" s="61">
        <f t="shared" ref="C14:C23" si="1">COUNTA(G14:AC14)</f>
        <v>3</v>
      </c>
      <c r="D14" s="117" t="s">
        <v>222</v>
      </c>
      <c r="E14" s="109" t="s">
        <v>221</v>
      </c>
      <c r="F14" s="47" t="s">
        <v>105</v>
      </c>
      <c r="G14" s="47"/>
      <c r="H14" s="47"/>
      <c r="I14" s="47" t="s">
        <v>172</v>
      </c>
      <c r="J14" s="47"/>
      <c r="K14" s="47"/>
      <c r="L14" s="47"/>
      <c r="M14" s="47"/>
      <c r="N14" s="47"/>
      <c r="O14" s="47"/>
      <c r="P14" s="47"/>
      <c r="Q14" s="47"/>
      <c r="R14" s="47"/>
      <c r="S14" s="47"/>
      <c r="T14" s="47"/>
      <c r="U14" s="47"/>
      <c r="V14" s="47"/>
      <c r="W14" s="47"/>
      <c r="X14" s="47"/>
      <c r="Y14" s="47"/>
      <c r="Z14" s="47"/>
      <c r="AA14" s="47"/>
      <c r="AB14" s="47" t="s">
        <v>172</v>
      </c>
      <c r="AC14" s="47" t="s">
        <v>172</v>
      </c>
      <c r="AD14" s="116"/>
      <c r="AE14" s="74"/>
    </row>
    <row r="15" spans="1:49" s="75" customFormat="1" ht="30" customHeight="1">
      <c r="A15" s="57" t="s">
        <v>42</v>
      </c>
      <c r="B15" s="156"/>
      <c r="C15" s="61">
        <f t="shared" si="1"/>
        <v>0</v>
      </c>
      <c r="D15" s="145"/>
      <c r="E15" s="41"/>
      <c r="F15" s="47"/>
      <c r="G15" s="47"/>
      <c r="H15" s="47"/>
      <c r="I15" s="47"/>
      <c r="J15" s="47"/>
      <c r="K15" s="47"/>
      <c r="L15" s="47"/>
      <c r="M15" s="47"/>
      <c r="N15" s="47"/>
      <c r="O15" s="47"/>
      <c r="P15" s="47"/>
      <c r="Q15" s="47"/>
      <c r="R15" s="47"/>
      <c r="S15" s="47"/>
      <c r="T15" s="47"/>
      <c r="U15" s="47"/>
      <c r="V15" s="47"/>
      <c r="W15" s="47"/>
      <c r="X15" s="47"/>
      <c r="Y15" s="47"/>
      <c r="Z15" s="47"/>
      <c r="AA15" s="47"/>
      <c r="AB15" s="47"/>
      <c r="AC15" s="47"/>
      <c r="AD15" s="121"/>
      <c r="AE15" s="74"/>
    </row>
    <row r="16" spans="1:49" s="104" customFormat="1" ht="34.5" customHeight="1">
      <c r="A16" s="98" t="s">
        <v>43</v>
      </c>
      <c r="B16" s="157"/>
      <c r="C16" s="61">
        <f t="shared" si="1"/>
        <v>0</v>
      </c>
      <c r="D16" s="98"/>
      <c r="E16" s="109"/>
      <c r="F16" s="47"/>
      <c r="G16" s="47"/>
      <c r="H16" s="47"/>
      <c r="I16" s="47"/>
      <c r="J16" s="47"/>
      <c r="K16" s="47"/>
      <c r="L16" s="47"/>
      <c r="M16" s="47"/>
      <c r="N16" s="47"/>
      <c r="O16" s="47"/>
      <c r="P16" s="47"/>
      <c r="Q16" s="47"/>
      <c r="R16" s="47"/>
      <c r="S16" s="47"/>
      <c r="T16" s="47"/>
      <c r="U16" s="47"/>
      <c r="V16" s="47"/>
      <c r="W16" s="47"/>
      <c r="X16" s="47"/>
      <c r="Y16" s="47"/>
      <c r="Z16" s="47"/>
      <c r="AA16" s="47"/>
      <c r="AB16" s="47"/>
      <c r="AC16" s="47"/>
      <c r="AD16" s="116"/>
      <c r="AE16" s="102"/>
      <c r="AF16" s="103"/>
      <c r="AG16" s="103"/>
      <c r="AH16" s="103"/>
      <c r="AI16" s="103"/>
      <c r="AJ16" s="103"/>
      <c r="AK16" s="103"/>
      <c r="AL16" s="103"/>
      <c r="AM16" s="103"/>
      <c r="AN16" s="103"/>
      <c r="AO16" s="103"/>
      <c r="AP16" s="103"/>
      <c r="AQ16" s="103"/>
      <c r="AR16" s="103"/>
      <c r="AS16" s="103"/>
      <c r="AT16" s="103"/>
      <c r="AU16" s="103"/>
      <c r="AV16" s="103"/>
      <c r="AW16" s="103"/>
    </row>
    <row r="17" spans="1:49" s="104" customFormat="1" ht="28.5" customHeight="1">
      <c r="A17" s="57" t="s">
        <v>44</v>
      </c>
      <c r="B17" s="154"/>
      <c r="C17" s="61">
        <f t="shared" si="1"/>
        <v>0</v>
      </c>
      <c r="D17" s="60"/>
      <c r="E17" s="144"/>
      <c r="F17" s="47"/>
      <c r="G17" s="47"/>
      <c r="H17" s="47"/>
      <c r="I17" s="47"/>
      <c r="J17" s="47"/>
      <c r="K17" s="47"/>
      <c r="L17" s="47"/>
      <c r="M17" s="47"/>
      <c r="N17" s="47"/>
      <c r="O17" s="47"/>
      <c r="P17" s="47"/>
      <c r="Q17" s="47"/>
      <c r="R17" s="47"/>
      <c r="S17" s="47"/>
      <c r="T17" s="47"/>
      <c r="U17" s="47"/>
      <c r="V17" s="47"/>
      <c r="W17" s="47"/>
      <c r="X17" s="47"/>
      <c r="Y17" s="47"/>
      <c r="Z17" s="47"/>
      <c r="AA17" s="47"/>
      <c r="AB17" s="47"/>
      <c r="AC17" s="47"/>
      <c r="AD17" s="116"/>
      <c r="AE17" s="102"/>
      <c r="AF17" s="103"/>
      <c r="AG17" s="103"/>
      <c r="AH17" s="103"/>
      <c r="AI17" s="103"/>
      <c r="AJ17" s="103"/>
      <c r="AK17" s="103"/>
      <c r="AL17" s="103"/>
      <c r="AM17" s="103"/>
      <c r="AN17" s="103"/>
      <c r="AO17" s="103"/>
      <c r="AP17" s="103"/>
      <c r="AQ17" s="103"/>
      <c r="AR17" s="103"/>
      <c r="AS17" s="103"/>
      <c r="AT17" s="103"/>
      <c r="AU17" s="103"/>
      <c r="AV17" s="103"/>
      <c r="AW17" s="103"/>
    </row>
    <row r="18" spans="1:49" s="104" customFormat="1" ht="18.75">
      <c r="A18" s="57" t="s">
        <v>45</v>
      </c>
      <c r="B18" s="152"/>
      <c r="C18" s="61">
        <f t="shared" si="1"/>
        <v>0</v>
      </c>
      <c r="D18" s="60"/>
      <c r="E18" s="59"/>
      <c r="F18" s="47"/>
      <c r="G18" s="47"/>
      <c r="H18" s="47"/>
      <c r="I18" s="47"/>
      <c r="J18" s="47"/>
      <c r="K18" s="47"/>
      <c r="L18" s="47"/>
      <c r="M18" s="47"/>
      <c r="N18" s="47"/>
      <c r="O18" s="47"/>
      <c r="P18" s="47"/>
      <c r="Q18" s="47"/>
      <c r="R18" s="47"/>
      <c r="S18" s="47"/>
      <c r="T18" s="47"/>
      <c r="U18" s="47"/>
      <c r="V18" s="47"/>
      <c r="W18" s="47"/>
      <c r="X18" s="47"/>
      <c r="Y18" s="47"/>
      <c r="Z18" s="47"/>
      <c r="AA18" s="47"/>
      <c r="AB18" s="47"/>
      <c r="AC18" s="47"/>
      <c r="AD18" s="116"/>
      <c r="AE18" s="102"/>
      <c r="AF18" s="103"/>
      <c r="AG18" s="103"/>
      <c r="AH18" s="103"/>
      <c r="AI18" s="103"/>
      <c r="AJ18" s="103"/>
      <c r="AK18" s="103"/>
      <c r="AL18" s="103"/>
      <c r="AM18" s="103"/>
      <c r="AN18" s="103"/>
      <c r="AO18" s="103"/>
      <c r="AP18" s="103"/>
      <c r="AQ18" s="103"/>
      <c r="AR18" s="103"/>
      <c r="AS18" s="103"/>
      <c r="AT18" s="103"/>
      <c r="AU18" s="103"/>
      <c r="AV18" s="103"/>
      <c r="AW18" s="103"/>
    </row>
    <row r="19" spans="1:49" s="104" customFormat="1" ht="18.75">
      <c r="A19" s="57" t="s">
        <v>46</v>
      </c>
      <c r="B19" s="152"/>
      <c r="C19" s="61">
        <f t="shared" si="1"/>
        <v>0</v>
      </c>
      <c r="D19" s="60"/>
      <c r="E19" s="59"/>
      <c r="F19" s="47"/>
      <c r="G19" s="47"/>
      <c r="H19" s="47"/>
      <c r="I19" s="47"/>
      <c r="J19" s="47"/>
      <c r="K19" s="47"/>
      <c r="L19" s="47"/>
      <c r="M19" s="47"/>
      <c r="N19" s="47"/>
      <c r="O19" s="47"/>
      <c r="P19" s="47"/>
      <c r="Q19" s="47"/>
      <c r="R19" s="47"/>
      <c r="S19" s="47"/>
      <c r="T19" s="47"/>
      <c r="U19" s="47"/>
      <c r="V19" s="47"/>
      <c r="W19" s="47"/>
      <c r="X19" s="47"/>
      <c r="Y19" s="47"/>
      <c r="Z19" s="47"/>
      <c r="AA19" s="47"/>
      <c r="AB19" s="47"/>
      <c r="AC19" s="47"/>
      <c r="AD19" s="116"/>
      <c r="AE19" s="102"/>
      <c r="AF19" s="103"/>
      <c r="AG19" s="103"/>
      <c r="AH19" s="103"/>
      <c r="AI19" s="103"/>
      <c r="AJ19" s="103"/>
      <c r="AK19" s="103"/>
      <c r="AL19" s="103"/>
      <c r="AM19" s="103"/>
      <c r="AN19" s="103"/>
      <c r="AO19" s="103"/>
      <c r="AP19" s="103"/>
      <c r="AQ19" s="103"/>
      <c r="AR19" s="103"/>
      <c r="AS19" s="103"/>
      <c r="AT19" s="103"/>
      <c r="AU19" s="103"/>
      <c r="AV19" s="103"/>
      <c r="AW19" s="103"/>
    </row>
    <row r="20" spans="1:49" s="104" customFormat="1" ht="18.75" hidden="1">
      <c r="A20" s="57" t="s">
        <v>47</v>
      </c>
      <c r="B20" s="152"/>
      <c r="C20" s="61">
        <f t="shared" si="1"/>
        <v>0</v>
      </c>
      <c r="D20" s="60"/>
      <c r="E20" s="59"/>
      <c r="F20" s="47"/>
      <c r="G20" s="47"/>
      <c r="H20" s="47"/>
      <c r="I20" s="47"/>
      <c r="J20" s="47"/>
      <c r="K20" s="47"/>
      <c r="L20" s="47"/>
      <c r="M20" s="47"/>
      <c r="N20" s="47"/>
      <c r="O20" s="47"/>
      <c r="P20" s="47"/>
      <c r="Q20" s="47"/>
      <c r="R20" s="47"/>
      <c r="S20" s="47"/>
      <c r="T20" s="47"/>
      <c r="U20" s="47"/>
      <c r="V20" s="47"/>
      <c r="W20" s="47"/>
      <c r="X20" s="47"/>
      <c r="Y20" s="47"/>
      <c r="Z20" s="47"/>
      <c r="AA20" s="47"/>
      <c r="AB20" s="47"/>
      <c r="AC20" s="47"/>
      <c r="AD20" s="116"/>
      <c r="AE20" s="102"/>
      <c r="AF20" s="103"/>
      <c r="AG20" s="103"/>
      <c r="AH20" s="103"/>
      <c r="AI20" s="103"/>
      <c r="AJ20" s="103"/>
      <c r="AK20" s="103"/>
      <c r="AL20" s="103"/>
      <c r="AM20" s="103"/>
      <c r="AN20" s="103"/>
      <c r="AO20" s="103"/>
      <c r="AP20" s="103"/>
      <c r="AQ20" s="103"/>
      <c r="AR20" s="103"/>
      <c r="AS20" s="103"/>
      <c r="AT20" s="103"/>
      <c r="AU20" s="103"/>
      <c r="AV20" s="103"/>
      <c r="AW20" s="103"/>
    </row>
    <row r="21" spans="1:49" s="104" customFormat="1" ht="18.75" hidden="1">
      <c r="A21" s="57" t="s">
        <v>48</v>
      </c>
      <c r="B21" s="152"/>
      <c r="C21" s="61">
        <f t="shared" si="1"/>
        <v>0</v>
      </c>
      <c r="D21" s="60"/>
      <c r="E21" s="59"/>
      <c r="F21" s="47"/>
      <c r="G21" s="47"/>
      <c r="H21" s="47"/>
      <c r="I21" s="47"/>
      <c r="J21" s="47"/>
      <c r="K21" s="47"/>
      <c r="L21" s="47"/>
      <c r="M21" s="47"/>
      <c r="N21" s="47"/>
      <c r="O21" s="47"/>
      <c r="P21" s="47"/>
      <c r="Q21" s="47"/>
      <c r="R21" s="47"/>
      <c r="S21" s="47"/>
      <c r="T21" s="47"/>
      <c r="U21" s="47"/>
      <c r="V21" s="47"/>
      <c r="W21" s="47"/>
      <c r="X21" s="47"/>
      <c r="Y21" s="47"/>
      <c r="Z21" s="47"/>
      <c r="AA21" s="47"/>
      <c r="AB21" s="47"/>
      <c r="AC21" s="47"/>
      <c r="AD21" s="116"/>
      <c r="AE21" s="102"/>
      <c r="AF21" s="103"/>
      <c r="AG21" s="103"/>
      <c r="AH21" s="103"/>
      <c r="AI21" s="103"/>
      <c r="AJ21" s="103"/>
      <c r="AK21" s="103"/>
      <c r="AL21" s="103"/>
      <c r="AM21" s="103"/>
      <c r="AN21" s="103"/>
      <c r="AO21" s="103"/>
      <c r="AP21" s="103"/>
      <c r="AQ21" s="103"/>
      <c r="AR21" s="103"/>
      <c r="AS21" s="103"/>
      <c r="AT21" s="103"/>
      <c r="AU21" s="103"/>
      <c r="AV21" s="103"/>
      <c r="AW21" s="103"/>
    </row>
    <row r="22" spans="1:49" s="104" customFormat="1" ht="18.75" hidden="1">
      <c r="A22" s="57" t="s">
        <v>49</v>
      </c>
      <c r="B22" s="152"/>
      <c r="C22" s="61">
        <f t="shared" si="1"/>
        <v>0</v>
      </c>
      <c r="D22" s="60"/>
      <c r="E22" s="59"/>
      <c r="F22" s="47"/>
      <c r="G22" s="47"/>
      <c r="H22" s="47"/>
      <c r="I22" s="47"/>
      <c r="J22" s="47"/>
      <c r="K22" s="47"/>
      <c r="L22" s="47"/>
      <c r="M22" s="47"/>
      <c r="N22" s="47"/>
      <c r="O22" s="47"/>
      <c r="P22" s="47"/>
      <c r="Q22" s="47"/>
      <c r="R22" s="47"/>
      <c r="S22" s="47"/>
      <c r="T22" s="47"/>
      <c r="U22" s="47"/>
      <c r="V22" s="47"/>
      <c r="W22" s="47"/>
      <c r="X22" s="47"/>
      <c r="Y22" s="47"/>
      <c r="Z22" s="47"/>
      <c r="AA22" s="47"/>
      <c r="AB22" s="47"/>
      <c r="AC22" s="47"/>
      <c r="AD22" s="116"/>
      <c r="AE22" s="102"/>
      <c r="AF22" s="103"/>
      <c r="AG22" s="103"/>
      <c r="AH22" s="103"/>
      <c r="AI22" s="103"/>
      <c r="AJ22" s="103"/>
      <c r="AK22" s="103"/>
      <c r="AL22" s="103"/>
      <c r="AM22" s="103"/>
      <c r="AN22" s="103"/>
      <c r="AO22" s="103"/>
      <c r="AP22" s="103"/>
      <c r="AQ22" s="103"/>
      <c r="AR22" s="103"/>
      <c r="AS22" s="103"/>
      <c r="AT22" s="103"/>
      <c r="AU22" s="103"/>
      <c r="AV22" s="103"/>
      <c r="AW22" s="103"/>
    </row>
    <row r="23" spans="1:49" s="104" customFormat="1" ht="18.75" hidden="1">
      <c r="A23" s="57" t="s">
        <v>50</v>
      </c>
      <c r="B23" s="152"/>
      <c r="C23" s="61">
        <f t="shared" si="1"/>
        <v>0</v>
      </c>
      <c r="D23" s="60"/>
      <c r="E23" s="59"/>
      <c r="F23" s="47"/>
      <c r="G23" s="47"/>
      <c r="H23" s="47"/>
      <c r="I23" s="47"/>
      <c r="J23" s="47"/>
      <c r="K23" s="47"/>
      <c r="L23" s="47"/>
      <c r="M23" s="47"/>
      <c r="N23" s="47"/>
      <c r="O23" s="47"/>
      <c r="P23" s="47"/>
      <c r="Q23" s="47"/>
      <c r="R23" s="47"/>
      <c r="S23" s="47"/>
      <c r="T23" s="47"/>
      <c r="U23" s="47"/>
      <c r="V23" s="47"/>
      <c r="W23" s="47"/>
      <c r="X23" s="47"/>
      <c r="Y23" s="47"/>
      <c r="Z23" s="47"/>
      <c r="AA23" s="47"/>
      <c r="AB23" s="47"/>
      <c r="AC23" s="47"/>
      <c r="AD23" s="116"/>
      <c r="AE23" s="102"/>
      <c r="AF23" s="103"/>
      <c r="AG23" s="103"/>
      <c r="AH23" s="103"/>
      <c r="AI23" s="103"/>
      <c r="AJ23" s="103"/>
      <c r="AK23" s="103"/>
      <c r="AL23" s="103"/>
      <c r="AM23" s="103"/>
      <c r="AN23" s="103"/>
      <c r="AO23" s="103"/>
      <c r="AP23" s="103"/>
      <c r="AQ23" s="103"/>
      <c r="AR23" s="103"/>
      <c r="AS23" s="103"/>
      <c r="AT23" s="103"/>
      <c r="AU23" s="103"/>
      <c r="AV23" s="103"/>
      <c r="AW23" s="103"/>
    </row>
    <row r="24" spans="1:49" s="76" customFormat="1" ht="27" customHeight="1">
      <c r="A24" s="122" t="s">
        <v>21</v>
      </c>
      <c r="B24" s="48" t="s">
        <v>71</v>
      </c>
      <c r="C24" s="61"/>
      <c r="D24" s="48"/>
      <c r="E24" s="48"/>
      <c r="F24" s="30"/>
      <c r="G24" s="130">
        <f t="shared" ref="G24:AC24" si="2">COUNTIF(G25:G36,"x")</f>
        <v>0</v>
      </c>
      <c r="H24" s="130">
        <f t="shared" si="2"/>
        <v>0</v>
      </c>
      <c r="I24" s="130">
        <f t="shared" si="2"/>
        <v>1</v>
      </c>
      <c r="J24" s="130">
        <f t="shared" si="2"/>
        <v>1</v>
      </c>
      <c r="K24" s="130">
        <f t="shared" si="2"/>
        <v>1</v>
      </c>
      <c r="L24" s="130">
        <f t="shared" si="2"/>
        <v>0</v>
      </c>
      <c r="M24" s="130">
        <f t="shared" si="2"/>
        <v>3</v>
      </c>
      <c r="N24" s="130">
        <f t="shared" si="2"/>
        <v>3</v>
      </c>
      <c r="O24" s="130">
        <f t="shared" si="2"/>
        <v>0</v>
      </c>
      <c r="P24" s="130">
        <f t="shared" si="2"/>
        <v>0</v>
      </c>
      <c r="Q24" s="130">
        <f t="shared" si="2"/>
        <v>4</v>
      </c>
      <c r="R24" s="130">
        <f t="shared" si="2"/>
        <v>3</v>
      </c>
      <c r="S24" s="130">
        <f t="shared" si="2"/>
        <v>0</v>
      </c>
      <c r="T24" s="130">
        <f t="shared" si="2"/>
        <v>0</v>
      </c>
      <c r="U24" s="130">
        <f t="shared" si="2"/>
        <v>1</v>
      </c>
      <c r="V24" s="130">
        <f t="shared" si="2"/>
        <v>0</v>
      </c>
      <c r="W24" s="130">
        <f t="shared" si="2"/>
        <v>1</v>
      </c>
      <c r="X24" s="130">
        <f t="shared" si="2"/>
        <v>2</v>
      </c>
      <c r="Y24" s="130">
        <f t="shared" si="2"/>
        <v>2</v>
      </c>
      <c r="Z24" s="130">
        <f t="shared" si="2"/>
        <v>1</v>
      </c>
      <c r="AA24" s="130">
        <f t="shared" si="2"/>
        <v>1</v>
      </c>
      <c r="AB24" s="130">
        <f t="shared" si="2"/>
        <v>0</v>
      </c>
      <c r="AC24" s="130">
        <f t="shared" si="2"/>
        <v>0</v>
      </c>
      <c r="AD24" s="47"/>
      <c r="AE24" s="21"/>
    </row>
    <row r="25" spans="1:49" s="75" customFormat="1" ht="67.5" customHeight="1">
      <c r="A25" s="98" t="s">
        <v>30</v>
      </c>
      <c r="B25" s="160" t="s">
        <v>183</v>
      </c>
      <c r="C25" s="61">
        <f>COUNTA(G25:AC25)</f>
        <v>1</v>
      </c>
      <c r="D25" s="98" t="s">
        <v>185</v>
      </c>
      <c r="E25" s="162" t="s">
        <v>199</v>
      </c>
      <c r="F25" s="47" t="s">
        <v>105</v>
      </c>
      <c r="G25" s="47"/>
      <c r="H25" s="47"/>
      <c r="I25" s="47"/>
      <c r="J25" s="47"/>
      <c r="K25" s="47"/>
      <c r="L25" s="47"/>
      <c r="M25" s="47" t="s">
        <v>172</v>
      </c>
      <c r="N25" s="47"/>
      <c r="O25" s="47"/>
      <c r="P25" s="47"/>
      <c r="Q25" s="47"/>
      <c r="R25" s="47"/>
      <c r="S25" s="47"/>
      <c r="T25" s="47"/>
      <c r="U25" s="47"/>
      <c r="V25" s="47"/>
      <c r="W25" s="47"/>
      <c r="X25" s="47"/>
      <c r="Y25" s="47"/>
      <c r="Z25" s="47"/>
      <c r="AA25" s="47"/>
      <c r="AB25" s="47"/>
      <c r="AC25" s="47"/>
      <c r="AD25" s="114"/>
      <c r="AE25" s="108"/>
      <c r="AI25" s="115"/>
    </row>
    <row r="26" spans="1:49" s="75" customFormat="1" ht="68.25" customHeight="1">
      <c r="A26" s="98" t="s">
        <v>31</v>
      </c>
      <c r="B26" s="160" t="s">
        <v>184</v>
      </c>
      <c r="C26" s="61">
        <f t="shared" ref="C26:C47" si="3">COUNTA(G26:AC26)</f>
        <v>2</v>
      </c>
      <c r="D26" s="98" t="s">
        <v>189</v>
      </c>
      <c r="E26" s="162" t="s">
        <v>192</v>
      </c>
      <c r="F26" s="47" t="s">
        <v>105</v>
      </c>
      <c r="G26" s="47"/>
      <c r="H26" s="47"/>
      <c r="I26" s="47"/>
      <c r="J26" s="47"/>
      <c r="K26" s="47"/>
      <c r="L26" s="47"/>
      <c r="M26" s="47" t="s">
        <v>172</v>
      </c>
      <c r="N26" s="47"/>
      <c r="O26" s="47"/>
      <c r="P26" s="47"/>
      <c r="Q26" s="47" t="s">
        <v>172</v>
      </c>
      <c r="R26" s="47"/>
      <c r="S26" s="47"/>
      <c r="T26" s="47"/>
      <c r="U26" s="47"/>
      <c r="V26" s="47"/>
      <c r="W26" s="47"/>
      <c r="X26" s="47"/>
      <c r="Y26" s="47"/>
      <c r="Z26" s="47"/>
      <c r="AA26" s="47"/>
      <c r="AB26" s="47"/>
      <c r="AC26" s="47"/>
      <c r="AD26" s="114"/>
      <c r="AE26" s="74"/>
    </row>
    <row r="27" spans="1:49" s="75" customFormat="1" ht="51" customHeight="1">
      <c r="A27" s="98" t="s">
        <v>32</v>
      </c>
      <c r="B27" s="150" t="s">
        <v>186</v>
      </c>
      <c r="C27" s="61">
        <f t="shared" si="3"/>
        <v>5</v>
      </c>
      <c r="D27" s="182" t="s">
        <v>251</v>
      </c>
      <c r="E27" s="144" t="s">
        <v>187</v>
      </c>
      <c r="F27" s="47" t="s">
        <v>105</v>
      </c>
      <c r="G27" s="47"/>
      <c r="H27" s="47"/>
      <c r="I27" s="47"/>
      <c r="J27" s="47"/>
      <c r="K27" s="47" t="s">
        <v>172</v>
      </c>
      <c r="L27" s="47"/>
      <c r="M27" s="114" t="s">
        <v>172</v>
      </c>
      <c r="N27" s="47"/>
      <c r="O27" s="47"/>
      <c r="P27" s="47"/>
      <c r="Q27" s="47" t="s">
        <v>172</v>
      </c>
      <c r="R27" s="47" t="s">
        <v>172</v>
      </c>
      <c r="S27" s="47"/>
      <c r="T27" s="47"/>
      <c r="U27" s="47"/>
      <c r="V27" s="47"/>
      <c r="W27" s="47"/>
      <c r="X27" s="114" t="s">
        <v>172</v>
      </c>
      <c r="Y27" s="47"/>
      <c r="Z27" s="47"/>
      <c r="AA27" s="47"/>
      <c r="AB27" s="47"/>
      <c r="AC27" s="47"/>
      <c r="AD27" s="114"/>
      <c r="AE27" s="74"/>
    </row>
    <row r="28" spans="1:49" s="75" customFormat="1" ht="64.5" customHeight="1">
      <c r="A28" s="98" t="s">
        <v>37</v>
      </c>
      <c r="B28" s="159" t="s">
        <v>237</v>
      </c>
      <c r="C28" s="61">
        <f t="shared" si="3"/>
        <v>1</v>
      </c>
      <c r="D28" s="117" t="s">
        <v>145</v>
      </c>
      <c r="E28" s="164" t="s">
        <v>198</v>
      </c>
      <c r="F28" s="47" t="s">
        <v>105</v>
      </c>
      <c r="G28" s="47"/>
      <c r="H28" s="47"/>
      <c r="I28" s="47"/>
      <c r="J28" s="47"/>
      <c r="K28" s="47"/>
      <c r="L28" s="47"/>
      <c r="M28" s="47"/>
      <c r="N28" s="47"/>
      <c r="O28" s="47"/>
      <c r="P28" s="47"/>
      <c r="Q28" s="47" t="s">
        <v>172</v>
      </c>
      <c r="R28" s="47"/>
      <c r="S28" s="47"/>
      <c r="T28" s="47"/>
      <c r="U28" s="47"/>
      <c r="V28" s="47"/>
      <c r="W28" s="47"/>
      <c r="X28" s="47"/>
      <c r="Y28" s="47"/>
      <c r="Z28" s="47"/>
      <c r="AA28" s="47"/>
      <c r="AB28" s="47"/>
      <c r="AC28" s="47"/>
      <c r="AD28" s="114"/>
      <c r="AE28" s="74"/>
    </row>
    <row r="29" spans="1:49" s="75" customFormat="1" ht="63" customHeight="1">
      <c r="A29" s="98" t="s">
        <v>38</v>
      </c>
      <c r="B29" s="159" t="s">
        <v>190</v>
      </c>
      <c r="C29" s="61">
        <f t="shared" si="3"/>
        <v>1</v>
      </c>
      <c r="D29" s="117" t="s">
        <v>145</v>
      </c>
      <c r="E29" s="109" t="s">
        <v>191</v>
      </c>
      <c r="F29" s="47" t="s">
        <v>105</v>
      </c>
      <c r="G29" s="47"/>
      <c r="H29" s="47"/>
      <c r="I29" s="47"/>
      <c r="J29" s="47"/>
      <c r="K29" s="47"/>
      <c r="L29" s="47"/>
      <c r="M29" s="47"/>
      <c r="N29" s="47"/>
      <c r="O29" s="47"/>
      <c r="P29" s="47"/>
      <c r="Q29" s="47" t="s">
        <v>172</v>
      </c>
      <c r="R29" s="47"/>
      <c r="S29" s="47"/>
      <c r="T29" s="47"/>
      <c r="U29" s="47"/>
      <c r="V29" s="47"/>
      <c r="W29" s="47"/>
      <c r="X29" s="47"/>
      <c r="Y29" s="47"/>
      <c r="Z29" s="47"/>
      <c r="AA29" s="47"/>
      <c r="AB29" s="47"/>
      <c r="AC29" s="47"/>
      <c r="AD29" s="114"/>
      <c r="AE29" s="74"/>
    </row>
    <row r="30" spans="1:49" s="75" customFormat="1" ht="71.25" customHeight="1">
      <c r="A30" s="98" t="s">
        <v>39</v>
      </c>
      <c r="B30" s="171" t="s">
        <v>193</v>
      </c>
      <c r="C30" s="61">
        <f t="shared" si="3"/>
        <v>1</v>
      </c>
      <c r="D30" s="117" t="s">
        <v>147</v>
      </c>
      <c r="E30" s="165">
        <v>46122</v>
      </c>
      <c r="F30" s="47" t="s">
        <v>105</v>
      </c>
      <c r="G30" s="47"/>
      <c r="H30" s="47"/>
      <c r="I30" s="47"/>
      <c r="J30" s="47"/>
      <c r="K30" s="47"/>
      <c r="L30" s="47"/>
      <c r="M30" s="47"/>
      <c r="N30" s="47"/>
      <c r="O30" s="47"/>
      <c r="P30" s="47"/>
      <c r="Q30" s="47"/>
      <c r="R30" s="47" t="s">
        <v>172</v>
      </c>
      <c r="S30" s="47"/>
      <c r="T30" s="47"/>
      <c r="U30" s="47"/>
      <c r="V30" s="47"/>
      <c r="W30" s="47"/>
      <c r="X30" s="47"/>
      <c r="Y30" s="47"/>
      <c r="Z30" s="47"/>
      <c r="AA30" s="47"/>
      <c r="AB30" s="47"/>
      <c r="AC30" s="47"/>
      <c r="AD30" s="114"/>
      <c r="AE30" s="74"/>
    </row>
    <row r="31" spans="1:49" s="75" customFormat="1" ht="46.5" customHeight="1">
      <c r="A31" s="98" t="s">
        <v>42</v>
      </c>
      <c r="B31" s="152" t="s">
        <v>238</v>
      </c>
      <c r="C31" s="61">
        <f>COUNTA(G31:AC31)</f>
        <v>3</v>
      </c>
      <c r="D31" s="182" t="s">
        <v>255</v>
      </c>
      <c r="E31" s="165">
        <v>46129</v>
      </c>
      <c r="F31" s="47" t="s">
        <v>105</v>
      </c>
      <c r="G31" s="47"/>
      <c r="H31" s="47"/>
      <c r="I31" s="47" t="s">
        <v>172</v>
      </c>
      <c r="J31" s="47"/>
      <c r="K31" s="47"/>
      <c r="L31" s="47"/>
      <c r="M31" s="47"/>
      <c r="N31" s="47" t="s">
        <v>172</v>
      </c>
      <c r="O31" s="47"/>
      <c r="P31" s="47"/>
      <c r="Q31" s="47"/>
      <c r="R31" s="47" t="s">
        <v>172</v>
      </c>
      <c r="S31" s="47"/>
      <c r="T31" s="47"/>
      <c r="U31" s="47"/>
      <c r="V31" s="47"/>
      <c r="W31" s="47"/>
      <c r="X31" s="47"/>
      <c r="Y31" s="47"/>
      <c r="Z31" s="47"/>
      <c r="AA31" s="47"/>
      <c r="AB31" s="47"/>
      <c r="AC31" s="47"/>
      <c r="AD31" s="114"/>
      <c r="AE31" s="74"/>
    </row>
    <row r="32" spans="1:49" s="75" customFormat="1" ht="99" customHeight="1">
      <c r="A32" s="98" t="s">
        <v>43</v>
      </c>
      <c r="B32" s="173" t="s">
        <v>243</v>
      </c>
      <c r="C32" s="61">
        <f t="shared" si="3"/>
        <v>1</v>
      </c>
      <c r="D32" s="98" t="s">
        <v>196</v>
      </c>
      <c r="E32" s="165" t="s">
        <v>197</v>
      </c>
      <c r="F32" s="47" t="s">
        <v>105</v>
      </c>
      <c r="G32" s="47"/>
      <c r="H32" s="47"/>
      <c r="I32" s="47"/>
      <c r="J32" s="47"/>
      <c r="K32" s="47"/>
      <c r="L32" s="47"/>
      <c r="M32" s="47"/>
      <c r="N32" s="47"/>
      <c r="O32" s="47"/>
      <c r="P32" s="47"/>
      <c r="Q32" s="47"/>
      <c r="R32" s="47"/>
      <c r="S32" s="47"/>
      <c r="T32" s="47"/>
      <c r="U32" s="47" t="s">
        <v>172</v>
      </c>
      <c r="V32" s="47"/>
      <c r="W32" s="47"/>
      <c r="X32" s="47"/>
      <c r="Y32" s="47"/>
      <c r="Z32" s="47"/>
      <c r="AA32" s="47"/>
      <c r="AB32" s="47"/>
      <c r="AC32" s="47"/>
      <c r="AD32" s="47"/>
      <c r="AE32" s="74"/>
    </row>
    <row r="33" spans="1:31" s="75" customFormat="1" ht="135.75" customHeight="1">
      <c r="A33" s="98" t="s">
        <v>44</v>
      </c>
      <c r="B33" s="172" t="s">
        <v>239</v>
      </c>
      <c r="C33" s="61">
        <f t="shared" si="3"/>
        <v>1</v>
      </c>
      <c r="D33" s="145" t="s">
        <v>148</v>
      </c>
      <c r="E33" s="165" t="s">
        <v>203</v>
      </c>
      <c r="F33" s="47" t="s">
        <v>105</v>
      </c>
      <c r="G33" s="114"/>
      <c r="H33" s="114"/>
      <c r="I33" s="114"/>
      <c r="J33" s="47"/>
      <c r="K33" s="114"/>
      <c r="L33" s="114"/>
      <c r="M33" s="114"/>
      <c r="N33" s="47" t="s">
        <v>172</v>
      </c>
      <c r="O33" s="114"/>
      <c r="P33" s="114"/>
      <c r="Q33" s="114"/>
      <c r="R33" s="114"/>
      <c r="S33" s="114"/>
      <c r="T33" s="114"/>
      <c r="U33" s="114"/>
      <c r="V33" s="114"/>
      <c r="W33" s="47"/>
      <c r="X33" s="47"/>
      <c r="Y33" s="47"/>
      <c r="Z33" s="47"/>
      <c r="AA33" s="47"/>
      <c r="AB33" s="47"/>
      <c r="AC33" s="47"/>
      <c r="AD33" s="47"/>
      <c r="AE33" s="74"/>
    </row>
    <row r="34" spans="1:31" s="75" customFormat="1" ht="81" customHeight="1">
      <c r="A34" s="98" t="s">
        <v>45</v>
      </c>
      <c r="B34" s="168" t="s">
        <v>240</v>
      </c>
      <c r="C34" s="61">
        <f t="shared" si="3"/>
        <v>1</v>
      </c>
      <c r="D34" s="145" t="s">
        <v>148</v>
      </c>
      <c r="E34" s="165" t="s">
        <v>204</v>
      </c>
      <c r="F34" s="47" t="s">
        <v>105</v>
      </c>
      <c r="G34" s="114"/>
      <c r="H34" s="114"/>
      <c r="I34" s="47"/>
      <c r="J34" s="47"/>
      <c r="K34" s="114"/>
      <c r="L34" s="114"/>
      <c r="M34" s="114"/>
      <c r="N34" s="47" t="s">
        <v>172</v>
      </c>
      <c r="O34" s="114"/>
      <c r="P34" s="114"/>
      <c r="Q34" s="114"/>
      <c r="R34" s="114"/>
      <c r="S34" s="114"/>
      <c r="T34" s="114"/>
      <c r="U34" s="114"/>
      <c r="V34" s="114"/>
      <c r="W34" s="47"/>
      <c r="X34" s="47"/>
      <c r="Y34" s="47"/>
      <c r="Z34" s="47"/>
      <c r="AA34" s="47"/>
      <c r="AB34" s="47"/>
      <c r="AC34" s="47"/>
      <c r="AD34" s="47"/>
      <c r="AE34" s="74"/>
    </row>
    <row r="35" spans="1:31" s="75" customFormat="1" ht="57.75" customHeight="1">
      <c r="A35" s="98" t="s">
        <v>46</v>
      </c>
      <c r="B35" s="149" t="s">
        <v>211</v>
      </c>
      <c r="C35" s="61">
        <f t="shared" si="3"/>
        <v>6</v>
      </c>
      <c r="D35" s="145" t="s">
        <v>218</v>
      </c>
      <c r="E35" s="144" t="s">
        <v>214</v>
      </c>
      <c r="F35" s="47" t="s">
        <v>105</v>
      </c>
      <c r="G35" s="114"/>
      <c r="H35" s="114"/>
      <c r="I35" s="47"/>
      <c r="J35" s="47" t="s">
        <v>172</v>
      </c>
      <c r="K35" s="114"/>
      <c r="L35" s="114"/>
      <c r="M35" s="114"/>
      <c r="N35" s="114"/>
      <c r="O35" s="114"/>
      <c r="P35" s="114"/>
      <c r="Q35" s="114"/>
      <c r="R35" s="114"/>
      <c r="S35" s="114"/>
      <c r="T35" s="114"/>
      <c r="U35" s="114"/>
      <c r="V35" s="114"/>
      <c r="W35" s="47" t="s">
        <v>172</v>
      </c>
      <c r="X35" s="47" t="s">
        <v>172</v>
      </c>
      <c r="Y35" s="47" t="s">
        <v>172</v>
      </c>
      <c r="Z35" s="47" t="s">
        <v>172</v>
      </c>
      <c r="AA35" s="47" t="s">
        <v>172</v>
      </c>
      <c r="AB35" s="47"/>
      <c r="AC35" s="47"/>
      <c r="AD35" s="155"/>
      <c r="AE35" s="74"/>
    </row>
    <row r="36" spans="1:31" s="75" customFormat="1" ht="42.75" customHeight="1">
      <c r="A36" s="98" t="s">
        <v>47</v>
      </c>
      <c r="B36" s="149" t="s">
        <v>212</v>
      </c>
      <c r="C36" s="61">
        <f t="shared" si="3"/>
        <v>1</v>
      </c>
      <c r="D36" s="145" t="s">
        <v>151</v>
      </c>
      <c r="E36" s="144" t="s">
        <v>215</v>
      </c>
      <c r="F36" s="47" t="s">
        <v>105</v>
      </c>
      <c r="G36" s="47"/>
      <c r="H36" s="47"/>
      <c r="I36" s="47"/>
      <c r="J36" s="47"/>
      <c r="K36" s="47"/>
      <c r="L36" s="47"/>
      <c r="M36" s="47"/>
      <c r="N36" s="47"/>
      <c r="O36" s="47"/>
      <c r="P36" s="47"/>
      <c r="Q36" s="47"/>
      <c r="R36" s="47"/>
      <c r="S36" s="47"/>
      <c r="T36" s="47"/>
      <c r="U36" s="47"/>
      <c r="V36" s="47"/>
      <c r="W36" s="47"/>
      <c r="X36" s="47"/>
      <c r="Y36" s="47" t="s">
        <v>172</v>
      </c>
      <c r="Z36" s="47"/>
      <c r="AA36" s="47"/>
      <c r="AB36" s="47"/>
      <c r="AC36" s="47"/>
      <c r="AD36" s="116"/>
      <c r="AE36" s="74"/>
    </row>
    <row r="37" spans="1:31" s="75" customFormat="1" ht="51" customHeight="1">
      <c r="A37" s="98" t="s">
        <v>48</v>
      </c>
      <c r="B37" s="149" t="s">
        <v>242</v>
      </c>
      <c r="C37" s="61">
        <f t="shared" si="3"/>
        <v>6</v>
      </c>
      <c r="D37" s="145" t="s">
        <v>219</v>
      </c>
      <c r="E37" s="144" t="s">
        <v>216</v>
      </c>
      <c r="F37" s="47" t="s">
        <v>105</v>
      </c>
      <c r="G37" s="47"/>
      <c r="H37" s="47"/>
      <c r="I37" s="47"/>
      <c r="J37" s="47" t="s">
        <v>172</v>
      </c>
      <c r="K37" s="47"/>
      <c r="L37" s="47"/>
      <c r="M37" s="47"/>
      <c r="N37" s="47"/>
      <c r="O37" s="47"/>
      <c r="P37" s="47"/>
      <c r="Q37" s="47"/>
      <c r="R37" s="47"/>
      <c r="S37" s="47"/>
      <c r="T37" s="47"/>
      <c r="U37" s="47"/>
      <c r="V37" s="47"/>
      <c r="W37" s="47" t="s">
        <v>172</v>
      </c>
      <c r="X37" s="47" t="s">
        <v>172</v>
      </c>
      <c r="Y37" s="47" t="s">
        <v>172</v>
      </c>
      <c r="Z37" s="47" t="s">
        <v>172</v>
      </c>
      <c r="AA37" s="47" t="s">
        <v>172</v>
      </c>
      <c r="AB37" s="47"/>
      <c r="AC37" s="47"/>
      <c r="AD37" s="116"/>
      <c r="AE37" s="74"/>
    </row>
    <row r="38" spans="1:31" s="75" customFormat="1" ht="110.25" customHeight="1">
      <c r="A38" s="98" t="s">
        <v>49</v>
      </c>
      <c r="B38" s="149" t="s">
        <v>213</v>
      </c>
      <c r="C38" s="61">
        <f t="shared" si="3"/>
        <v>2</v>
      </c>
      <c r="D38" s="145" t="s">
        <v>178</v>
      </c>
      <c r="E38" s="144" t="s">
        <v>217</v>
      </c>
      <c r="F38" s="47" t="s">
        <v>105</v>
      </c>
      <c r="G38" s="47"/>
      <c r="H38" s="47"/>
      <c r="I38" s="47"/>
      <c r="J38" s="47" t="s">
        <v>172</v>
      </c>
      <c r="K38" s="47"/>
      <c r="L38" s="47"/>
      <c r="M38" s="47"/>
      <c r="N38" s="47"/>
      <c r="O38" s="47"/>
      <c r="P38" s="47"/>
      <c r="Q38" s="47"/>
      <c r="R38" s="47"/>
      <c r="S38" s="47"/>
      <c r="T38" s="47"/>
      <c r="U38" s="47"/>
      <c r="V38" s="47"/>
      <c r="W38" s="47"/>
      <c r="X38" s="47"/>
      <c r="Y38" s="47" t="s">
        <v>172</v>
      </c>
      <c r="Z38" s="47"/>
      <c r="AA38" s="47"/>
      <c r="AB38" s="47"/>
      <c r="AC38" s="47"/>
      <c r="AD38" s="116"/>
      <c r="AE38" s="74"/>
    </row>
    <row r="39" spans="1:31" s="75" customFormat="1" ht="60.75" customHeight="1">
      <c r="A39" s="98" t="s">
        <v>50</v>
      </c>
      <c r="B39" s="167" t="s">
        <v>223</v>
      </c>
      <c r="C39" s="61">
        <f t="shared" si="3"/>
        <v>2</v>
      </c>
      <c r="D39" s="98" t="s">
        <v>226</v>
      </c>
      <c r="E39" s="109" t="s">
        <v>228</v>
      </c>
      <c r="F39" s="47" t="s">
        <v>105</v>
      </c>
      <c r="G39" s="47"/>
      <c r="H39" s="47"/>
      <c r="I39" s="47"/>
      <c r="J39" s="47"/>
      <c r="K39" s="47"/>
      <c r="L39" s="47"/>
      <c r="M39" s="47"/>
      <c r="N39" s="47"/>
      <c r="O39" s="47"/>
      <c r="P39" s="47"/>
      <c r="Q39" s="47"/>
      <c r="R39" s="47"/>
      <c r="S39" s="47" t="s">
        <v>172</v>
      </c>
      <c r="T39" s="47"/>
      <c r="U39" s="47"/>
      <c r="V39" s="47"/>
      <c r="W39" s="47"/>
      <c r="X39" s="47"/>
      <c r="Y39" s="47"/>
      <c r="Z39" s="47"/>
      <c r="AA39" s="47"/>
      <c r="AB39" s="47" t="s">
        <v>172</v>
      </c>
      <c r="AC39" s="47"/>
      <c r="AD39" s="116"/>
      <c r="AE39" s="74"/>
    </row>
    <row r="40" spans="1:31" s="75" customFormat="1" ht="103.5" customHeight="1">
      <c r="A40" s="98" t="s">
        <v>152</v>
      </c>
      <c r="B40" s="177" t="s">
        <v>224</v>
      </c>
      <c r="C40" s="61">
        <f t="shared" si="3"/>
        <v>2</v>
      </c>
      <c r="D40" s="98" t="s">
        <v>225</v>
      </c>
      <c r="E40" s="109" t="s">
        <v>227</v>
      </c>
      <c r="F40" s="47" t="s">
        <v>105</v>
      </c>
      <c r="G40" s="47"/>
      <c r="H40" s="47"/>
      <c r="I40" s="47" t="s">
        <v>172</v>
      </c>
      <c r="J40" s="47"/>
      <c r="K40" s="47"/>
      <c r="L40" s="47"/>
      <c r="M40" s="47"/>
      <c r="N40" s="47"/>
      <c r="O40" s="47"/>
      <c r="P40" s="47"/>
      <c r="Q40" s="47"/>
      <c r="R40" s="47"/>
      <c r="S40" s="47"/>
      <c r="T40" s="47"/>
      <c r="U40" s="47"/>
      <c r="V40" s="47"/>
      <c r="W40" s="47"/>
      <c r="X40" s="47"/>
      <c r="Y40" s="47"/>
      <c r="Z40" s="47"/>
      <c r="AA40" s="47"/>
      <c r="AB40" s="47"/>
      <c r="AC40" s="47" t="s">
        <v>172</v>
      </c>
      <c r="AD40" s="116"/>
      <c r="AE40" s="74"/>
    </row>
    <row r="41" spans="1:31" s="75" customFormat="1" ht="36" customHeight="1">
      <c r="A41" s="98" t="s">
        <v>153</v>
      </c>
      <c r="B41" s="150"/>
      <c r="C41" s="61">
        <f t="shared" si="3"/>
        <v>0</v>
      </c>
      <c r="D41" s="117"/>
      <c r="E41" s="110"/>
      <c r="F41" s="47"/>
      <c r="G41" s="47"/>
      <c r="H41" s="47"/>
      <c r="I41" s="47"/>
      <c r="J41" s="47"/>
      <c r="K41" s="47"/>
      <c r="L41" s="47"/>
      <c r="M41" s="47"/>
      <c r="N41" s="47"/>
      <c r="O41" s="47"/>
      <c r="P41" s="47"/>
      <c r="Q41" s="47"/>
      <c r="R41" s="47"/>
      <c r="S41" s="47"/>
      <c r="T41" s="47"/>
      <c r="U41" s="47"/>
      <c r="V41" s="47"/>
      <c r="W41" s="47"/>
      <c r="X41" s="47"/>
      <c r="Y41" s="47"/>
      <c r="Z41" s="47"/>
      <c r="AA41" s="47"/>
      <c r="AB41" s="47"/>
      <c r="AC41" s="47"/>
      <c r="AD41" s="116"/>
      <c r="AE41" s="74"/>
    </row>
    <row r="42" spans="1:31" s="75" customFormat="1" ht="42.75" customHeight="1">
      <c r="A42" s="98" t="s">
        <v>174</v>
      </c>
      <c r="B42" s="150"/>
      <c r="C42" s="61">
        <f t="shared" si="3"/>
        <v>0</v>
      </c>
      <c r="D42" s="117"/>
      <c r="E42" s="110"/>
      <c r="F42" s="47"/>
      <c r="G42" s="47"/>
      <c r="H42" s="47"/>
      <c r="I42" s="47"/>
      <c r="J42" s="47"/>
      <c r="K42" s="47"/>
      <c r="L42" s="47"/>
      <c r="M42" s="47"/>
      <c r="N42" s="47"/>
      <c r="O42" s="47"/>
      <c r="P42" s="47"/>
      <c r="Q42" s="47"/>
      <c r="R42" s="47"/>
      <c r="S42" s="47"/>
      <c r="T42" s="47"/>
      <c r="U42" s="47"/>
      <c r="V42" s="47"/>
      <c r="W42" s="47"/>
      <c r="X42" s="47"/>
      <c r="Y42" s="47"/>
      <c r="Z42" s="47"/>
      <c r="AA42" s="47"/>
      <c r="AB42" s="47"/>
      <c r="AC42" s="47"/>
      <c r="AD42" s="116"/>
      <c r="AE42" s="74"/>
    </row>
    <row r="43" spans="1:31" s="75" customFormat="1" ht="42.75" hidden="1" customHeight="1">
      <c r="A43" s="98" t="s">
        <v>152</v>
      </c>
      <c r="B43" s="150"/>
      <c r="C43" s="61">
        <f t="shared" si="3"/>
        <v>0</v>
      </c>
      <c r="D43" s="117"/>
      <c r="E43" s="110"/>
      <c r="F43" s="47"/>
      <c r="G43" s="47"/>
      <c r="H43" s="47"/>
      <c r="I43" s="47"/>
      <c r="J43" s="47"/>
      <c r="K43" s="47"/>
      <c r="L43" s="47"/>
      <c r="M43" s="47"/>
      <c r="N43" s="47"/>
      <c r="O43" s="47"/>
      <c r="P43" s="47"/>
      <c r="Q43" s="47"/>
      <c r="R43" s="47"/>
      <c r="S43" s="47"/>
      <c r="T43" s="47"/>
      <c r="U43" s="47"/>
      <c r="V43" s="47"/>
      <c r="W43" s="47"/>
      <c r="X43" s="47"/>
      <c r="Y43" s="47"/>
      <c r="Z43" s="47"/>
      <c r="AA43" s="47"/>
      <c r="AB43" s="47"/>
      <c r="AC43" s="47"/>
      <c r="AD43" s="116"/>
      <c r="AE43" s="74"/>
    </row>
    <row r="44" spans="1:31" s="75" customFormat="1" ht="42.75" hidden="1" customHeight="1">
      <c r="A44" s="98" t="s">
        <v>153</v>
      </c>
      <c r="B44" s="150"/>
      <c r="C44" s="61">
        <f t="shared" si="3"/>
        <v>0</v>
      </c>
      <c r="D44" s="117"/>
      <c r="E44" s="110"/>
      <c r="F44" s="47"/>
      <c r="G44" s="47"/>
      <c r="H44" s="47"/>
      <c r="I44" s="47"/>
      <c r="J44" s="47"/>
      <c r="K44" s="47"/>
      <c r="L44" s="47"/>
      <c r="M44" s="47"/>
      <c r="N44" s="47"/>
      <c r="O44" s="47"/>
      <c r="P44" s="47"/>
      <c r="Q44" s="47"/>
      <c r="R44" s="47"/>
      <c r="S44" s="47"/>
      <c r="T44" s="47"/>
      <c r="U44" s="47"/>
      <c r="V44" s="47"/>
      <c r="W44" s="47"/>
      <c r="X44" s="47"/>
      <c r="Y44" s="47"/>
      <c r="Z44" s="47"/>
      <c r="AA44" s="47"/>
      <c r="AB44" s="47"/>
      <c r="AC44" s="47"/>
      <c r="AD44" s="116"/>
      <c r="AE44" s="74"/>
    </row>
    <row r="45" spans="1:31" s="75" customFormat="1" ht="42.75" hidden="1" customHeight="1">
      <c r="A45" s="98" t="s">
        <v>174</v>
      </c>
      <c r="B45" s="150"/>
      <c r="C45" s="61">
        <f t="shared" si="3"/>
        <v>0</v>
      </c>
      <c r="D45" s="117"/>
      <c r="E45" s="110"/>
      <c r="F45" s="47"/>
      <c r="G45" s="47"/>
      <c r="H45" s="47"/>
      <c r="I45" s="47"/>
      <c r="J45" s="47"/>
      <c r="K45" s="47"/>
      <c r="L45" s="47"/>
      <c r="M45" s="47"/>
      <c r="N45" s="47"/>
      <c r="O45" s="47"/>
      <c r="P45" s="47"/>
      <c r="Q45" s="47"/>
      <c r="R45" s="47"/>
      <c r="S45" s="47"/>
      <c r="T45" s="47"/>
      <c r="U45" s="47"/>
      <c r="V45" s="47"/>
      <c r="W45" s="47"/>
      <c r="X45" s="47"/>
      <c r="Y45" s="47"/>
      <c r="Z45" s="47"/>
      <c r="AA45" s="47"/>
      <c r="AB45" s="47"/>
      <c r="AC45" s="47"/>
      <c r="AD45" s="116"/>
      <c r="AE45" s="74"/>
    </row>
    <row r="46" spans="1:31" s="75" customFormat="1" ht="42.75" hidden="1" customHeight="1">
      <c r="A46" s="98" t="s">
        <v>175</v>
      </c>
      <c r="B46" s="150"/>
      <c r="C46" s="61">
        <f t="shared" si="3"/>
        <v>0</v>
      </c>
      <c r="D46" s="117"/>
      <c r="E46" s="110"/>
      <c r="F46" s="47"/>
      <c r="G46" s="47"/>
      <c r="H46" s="47"/>
      <c r="I46" s="47"/>
      <c r="J46" s="47"/>
      <c r="K46" s="47"/>
      <c r="L46" s="47"/>
      <c r="M46" s="47"/>
      <c r="N46" s="47"/>
      <c r="O46" s="47"/>
      <c r="P46" s="47"/>
      <c r="Q46" s="47"/>
      <c r="R46" s="47"/>
      <c r="S46" s="47"/>
      <c r="T46" s="47"/>
      <c r="U46" s="47"/>
      <c r="V46" s="47"/>
      <c r="W46" s="47"/>
      <c r="X46" s="47"/>
      <c r="Y46" s="47"/>
      <c r="Z46" s="47"/>
      <c r="AA46" s="47"/>
      <c r="AB46" s="47"/>
      <c r="AC46" s="47"/>
      <c r="AD46" s="116"/>
      <c r="AE46" s="74"/>
    </row>
    <row r="47" spans="1:31" s="75" customFormat="1" ht="42.75" hidden="1" customHeight="1">
      <c r="A47" s="98" t="s">
        <v>155</v>
      </c>
      <c r="B47" s="150"/>
      <c r="C47" s="61">
        <f t="shared" si="3"/>
        <v>0</v>
      </c>
      <c r="D47" s="117"/>
      <c r="E47" s="110"/>
      <c r="F47" s="47"/>
      <c r="G47" s="47"/>
      <c r="H47" s="47"/>
      <c r="I47" s="47"/>
      <c r="J47" s="47"/>
      <c r="K47" s="47"/>
      <c r="L47" s="47"/>
      <c r="M47" s="47"/>
      <c r="N47" s="47"/>
      <c r="O47" s="47"/>
      <c r="P47" s="47"/>
      <c r="Q47" s="47"/>
      <c r="R47" s="47"/>
      <c r="S47" s="47"/>
      <c r="T47" s="47"/>
      <c r="U47" s="47"/>
      <c r="V47" s="47"/>
      <c r="W47" s="47"/>
      <c r="X47" s="47"/>
      <c r="Y47" s="47"/>
      <c r="Z47" s="47"/>
      <c r="AA47" s="47"/>
      <c r="AB47" s="47"/>
      <c r="AC47" s="47"/>
      <c r="AD47" s="116"/>
      <c r="AE47" s="74"/>
    </row>
    <row r="48" spans="1:31" s="76" customFormat="1" ht="86.25" customHeight="1">
      <c r="A48" s="187" t="s">
        <v>108</v>
      </c>
      <c r="B48" s="187"/>
      <c r="C48" s="187"/>
      <c r="D48" s="187"/>
      <c r="E48" s="187"/>
      <c r="F48" s="187"/>
      <c r="G48" s="187"/>
      <c r="H48" s="187"/>
      <c r="I48" s="187"/>
      <c r="J48" s="187"/>
      <c r="K48" s="187"/>
      <c r="L48" s="187"/>
      <c r="M48" s="187"/>
      <c r="N48" s="187"/>
      <c r="O48" s="187"/>
      <c r="P48" s="187"/>
      <c r="Q48" s="187"/>
      <c r="R48" s="187"/>
      <c r="S48" s="187"/>
      <c r="T48" s="187"/>
      <c r="U48" s="187"/>
      <c r="V48" s="187"/>
      <c r="W48" s="187"/>
      <c r="X48" s="187"/>
      <c r="Y48" s="187"/>
      <c r="Z48" s="187"/>
      <c r="AA48" s="187"/>
      <c r="AB48" s="187"/>
      <c r="AC48" s="187"/>
      <c r="AD48" s="187"/>
      <c r="AE48" s="21"/>
    </row>
    <row r="49" spans="1:31" s="76" customFormat="1" ht="22.5" customHeight="1">
      <c r="A49" s="21"/>
      <c r="B49" s="100"/>
      <c r="C49" s="21"/>
      <c r="D49" s="21"/>
      <c r="E49" s="189" t="s">
        <v>241</v>
      </c>
      <c r="F49" s="189"/>
      <c r="G49" s="189"/>
      <c r="H49" s="189"/>
      <c r="I49" s="189"/>
      <c r="J49" s="189"/>
      <c r="K49" s="189"/>
      <c r="L49" s="189"/>
      <c r="M49" s="189"/>
      <c r="N49" s="189"/>
      <c r="O49" s="189"/>
      <c r="P49" s="189"/>
      <c r="Q49" s="189"/>
      <c r="R49" s="189"/>
      <c r="S49" s="189"/>
      <c r="T49" s="189"/>
      <c r="U49" s="189"/>
      <c r="V49" s="189"/>
      <c r="W49" s="189"/>
      <c r="X49" s="189"/>
      <c r="Y49" s="189"/>
      <c r="Z49" s="189"/>
      <c r="AA49" s="189"/>
      <c r="AB49" s="189"/>
      <c r="AC49" s="189"/>
      <c r="AD49" s="189"/>
      <c r="AE49" s="21"/>
    </row>
    <row r="50" spans="1:31" s="76" customFormat="1" ht="18.75" customHeight="1">
      <c r="A50" s="21"/>
      <c r="B50" s="100"/>
      <c r="C50" s="21"/>
      <c r="D50" s="21"/>
      <c r="E50" s="184" t="s">
        <v>7</v>
      </c>
      <c r="F50" s="184"/>
      <c r="G50" s="184"/>
      <c r="H50" s="184"/>
      <c r="I50" s="184"/>
      <c r="J50" s="184"/>
      <c r="K50" s="184"/>
      <c r="L50" s="184"/>
      <c r="M50" s="184"/>
      <c r="N50" s="184"/>
      <c r="O50" s="184"/>
      <c r="P50" s="184"/>
      <c r="Q50" s="184"/>
      <c r="R50" s="184"/>
      <c r="S50" s="184"/>
      <c r="T50" s="184"/>
      <c r="U50" s="184"/>
      <c r="V50" s="184"/>
      <c r="W50" s="184"/>
      <c r="X50" s="184"/>
      <c r="Y50" s="184"/>
      <c r="Z50" s="184"/>
      <c r="AA50" s="184"/>
      <c r="AB50" s="184"/>
      <c r="AC50" s="184"/>
      <c r="AD50" s="184"/>
      <c r="AE50" s="21"/>
    </row>
    <row r="51" spans="1:31" s="76" customFormat="1" ht="21" customHeight="1">
      <c r="A51" s="21"/>
      <c r="B51" s="100"/>
      <c r="C51" s="2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105"/>
      <c r="AE51" s="21"/>
    </row>
    <row r="52" spans="1:31" s="22" customFormat="1" ht="18.75">
      <c r="A52" s="21"/>
      <c r="B52" s="100"/>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105"/>
      <c r="AE52" s="21"/>
    </row>
    <row r="53" spans="1:31" s="22" customFormat="1" ht="18.75">
      <c r="A53" s="124"/>
      <c r="B53" s="101"/>
      <c r="C53" s="76"/>
      <c r="AD53" s="106"/>
      <c r="AE53" s="21"/>
    </row>
    <row r="54" spans="1:31" s="22" customFormat="1" ht="18.75">
      <c r="A54" s="124"/>
      <c r="B54" s="101"/>
      <c r="C54" s="76"/>
      <c r="E54" s="183" t="s">
        <v>100</v>
      </c>
      <c r="F54" s="183"/>
      <c r="G54" s="183"/>
      <c r="H54" s="183"/>
      <c r="I54" s="183"/>
      <c r="J54" s="183"/>
      <c r="K54" s="183"/>
      <c r="L54" s="183"/>
      <c r="M54" s="183"/>
      <c r="N54" s="183"/>
      <c r="O54" s="183"/>
      <c r="P54" s="183"/>
      <c r="Q54" s="183"/>
      <c r="R54" s="183"/>
      <c r="S54" s="183"/>
      <c r="T54" s="183"/>
      <c r="U54" s="183"/>
      <c r="V54" s="183"/>
      <c r="W54" s="183"/>
      <c r="X54" s="183"/>
      <c r="Y54" s="183"/>
      <c r="Z54" s="183"/>
      <c r="AA54" s="183"/>
      <c r="AB54" s="183"/>
      <c r="AC54" s="183"/>
      <c r="AD54" s="183"/>
      <c r="AE54" s="21"/>
    </row>
    <row r="55" spans="1:31" s="22" customFormat="1" ht="18.75">
      <c r="A55" s="124"/>
      <c r="B55" s="151"/>
      <c r="C55" s="76"/>
      <c r="AD55" s="106"/>
      <c r="AE55" s="21"/>
    </row>
    <row r="56" spans="1:31" s="22" customFormat="1" ht="18.75">
      <c r="A56" s="120"/>
      <c r="B56" s="101"/>
      <c r="C56" s="125"/>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07"/>
    </row>
    <row r="57" spans="1:31" s="22" customFormat="1" ht="18.75">
      <c r="A57" s="120"/>
      <c r="B57" s="101"/>
      <c r="C57" s="125"/>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07"/>
    </row>
    <row r="58" spans="1:31" s="22" customFormat="1" ht="18.75">
      <c r="A58" s="120"/>
      <c r="B58" s="101"/>
      <c r="C58" s="125"/>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07"/>
    </row>
  </sheetData>
  <mergeCells count="8">
    <mergeCell ref="E54:AD54"/>
    <mergeCell ref="E50:AD50"/>
    <mergeCell ref="A1:B1"/>
    <mergeCell ref="F1:AD1"/>
    <mergeCell ref="A48:AD48"/>
    <mergeCell ref="A4:AD4"/>
    <mergeCell ref="A3:AD3"/>
    <mergeCell ref="E49:AD49"/>
  </mergeCells>
  <phoneticPr fontId="31" type="noConversion"/>
  <printOptions horizontalCentered="1"/>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43"/>
  <sheetViews>
    <sheetView showZeros="0" topLeftCell="A4" zoomScale="70" zoomScaleNormal="70" workbookViewId="0">
      <selection activeCell="Q43" sqref="Q43"/>
    </sheetView>
  </sheetViews>
  <sheetFormatPr defaultRowHeight="15"/>
  <cols>
    <col min="1" max="1" width="5.28515625" customWidth="1"/>
    <col min="2" max="2" width="30.42578125" customWidth="1"/>
    <col min="3" max="3" width="11" hidden="1" customWidth="1"/>
    <col min="4" max="4" width="8.7109375" style="2" customWidth="1"/>
    <col min="5" max="6" width="9.140625" style="2" customWidth="1"/>
    <col min="7" max="7" width="8.28515625" style="2" customWidth="1"/>
    <col min="8" max="8" width="8.42578125" style="2" customWidth="1"/>
    <col min="9" max="9" width="8.85546875" style="2" customWidth="1"/>
    <col min="10" max="14" width="8.140625" style="2" customWidth="1"/>
    <col min="15" max="15" width="11.140625" style="2" customWidth="1"/>
    <col min="16" max="16" width="8.140625" style="2" customWidth="1"/>
    <col min="17" max="18" width="10.28515625" style="2" customWidth="1"/>
    <col min="19" max="19" width="9" style="67" customWidth="1"/>
    <col min="20" max="20" width="8" style="2" customWidth="1"/>
    <col min="21" max="27" width="8.140625" style="2" customWidth="1"/>
    <col min="28" max="29" width="9" style="2" customWidth="1"/>
    <col min="30" max="30" width="8.5703125" style="2" customWidth="1"/>
    <col min="31" max="32" width="8.42578125" style="2" customWidth="1"/>
    <col min="33" max="34" width="7.7109375" style="2" customWidth="1"/>
    <col min="35" max="35" width="8.140625" style="2" customWidth="1"/>
    <col min="36" max="36" width="11.42578125" style="2" customWidth="1"/>
    <col min="37" max="39" width="8.5703125" style="2" customWidth="1"/>
    <col min="40" max="40" width="9" style="2" customWidth="1"/>
    <col min="41" max="41" width="15.7109375" style="2" customWidth="1"/>
    <col min="282" max="282" width="5.28515625" customWidth="1"/>
    <col min="283" max="283" width="26.140625" customWidth="1"/>
    <col min="284" max="284" width="13.28515625" customWidth="1"/>
    <col min="285" max="285" width="9.140625" customWidth="1"/>
    <col min="286" max="286" width="10.5703125" customWidth="1"/>
    <col min="287" max="287" width="9.7109375" customWidth="1"/>
    <col min="288" max="289" width="9.140625" customWidth="1"/>
    <col min="290" max="292" width="10" customWidth="1"/>
    <col min="293" max="293" width="10.42578125" customWidth="1"/>
    <col min="294" max="294" width="10.28515625" bestFit="1" customWidth="1"/>
    <col min="295" max="295" width="7.5703125" customWidth="1"/>
    <col min="538" max="538" width="5.28515625" customWidth="1"/>
    <col min="539" max="539" width="26.140625" customWidth="1"/>
    <col min="540" max="540" width="13.28515625" customWidth="1"/>
    <col min="541" max="541" width="9.140625" customWidth="1"/>
    <col min="542" max="542" width="10.5703125" customWidth="1"/>
    <col min="543" max="543" width="9.7109375" customWidth="1"/>
    <col min="544" max="545" width="9.140625" customWidth="1"/>
    <col min="546" max="548" width="10" customWidth="1"/>
    <col min="549" max="549" width="10.42578125" customWidth="1"/>
    <col min="550" max="550" width="10.28515625" bestFit="1" customWidth="1"/>
    <col min="551" max="551" width="7.5703125" customWidth="1"/>
    <col min="794" max="794" width="5.28515625" customWidth="1"/>
    <col min="795" max="795" width="26.140625" customWidth="1"/>
    <col min="796" max="796" width="13.28515625" customWidth="1"/>
    <col min="797" max="797" width="9.140625" customWidth="1"/>
    <col min="798" max="798" width="10.5703125" customWidth="1"/>
    <col min="799" max="799" width="9.7109375" customWidth="1"/>
    <col min="800" max="801" width="9.140625" customWidth="1"/>
    <col min="802" max="804" width="10" customWidth="1"/>
    <col min="805" max="805" width="10.42578125" customWidth="1"/>
    <col min="806" max="806" width="10.28515625" bestFit="1" customWidth="1"/>
    <col min="807" max="807" width="7.5703125" customWidth="1"/>
    <col min="1050" max="1050" width="5.28515625" customWidth="1"/>
    <col min="1051" max="1051" width="26.140625" customWidth="1"/>
    <col min="1052" max="1052" width="13.28515625" customWidth="1"/>
    <col min="1053" max="1053" width="9.140625" customWidth="1"/>
    <col min="1054" max="1054" width="10.5703125" customWidth="1"/>
    <col min="1055" max="1055" width="9.7109375" customWidth="1"/>
    <col min="1056" max="1057" width="9.140625" customWidth="1"/>
    <col min="1058" max="1060" width="10" customWidth="1"/>
    <col min="1061" max="1061" width="10.42578125" customWidth="1"/>
    <col min="1062" max="1062" width="10.28515625" bestFit="1" customWidth="1"/>
    <col min="1063" max="1063" width="7.5703125" customWidth="1"/>
    <col min="1306" max="1306" width="5.28515625" customWidth="1"/>
    <col min="1307" max="1307" width="26.140625" customWidth="1"/>
    <col min="1308" max="1308" width="13.28515625" customWidth="1"/>
    <col min="1309" max="1309" width="9.140625" customWidth="1"/>
    <col min="1310" max="1310" width="10.5703125" customWidth="1"/>
    <col min="1311" max="1311" width="9.7109375" customWidth="1"/>
    <col min="1312" max="1313" width="9.140625" customWidth="1"/>
    <col min="1314" max="1316" width="10" customWidth="1"/>
    <col min="1317" max="1317" width="10.42578125" customWidth="1"/>
    <col min="1318" max="1318" width="10.28515625" bestFit="1" customWidth="1"/>
    <col min="1319" max="1319" width="7.5703125" customWidth="1"/>
    <col min="1562" max="1562" width="5.28515625" customWidth="1"/>
    <col min="1563" max="1563" width="26.140625" customWidth="1"/>
    <col min="1564" max="1564" width="13.28515625" customWidth="1"/>
    <col min="1565" max="1565" width="9.140625" customWidth="1"/>
    <col min="1566" max="1566" width="10.5703125" customWidth="1"/>
    <col min="1567" max="1567" width="9.7109375" customWidth="1"/>
    <col min="1568" max="1569" width="9.140625" customWidth="1"/>
    <col min="1570" max="1572" width="10" customWidth="1"/>
    <col min="1573" max="1573" width="10.42578125" customWidth="1"/>
    <col min="1574" max="1574" width="10.28515625" bestFit="1" customWidth="1"/>
    <col min="1575" max="1575" width="7.5703125" customWidth="1"/>
    <col min="1818" max="1818" width="5.28515625" customWidth="1"/>
    <col min="1819" max="1819" width="26.140625" customWidth="1"/>
    <col min="1820" max="1820" width="13.28515625" customWidth="1"/>
    <col min="1821" max="1821" width="9.140625" customWidth="1"/>
    <col min="1822" max="1822" width="10.5703125" customWidth="1"/>
    <col min="1823" max="1823" width="9.7109375" customWidth="1"/>
    <col min="1824" max="1825" width="9.140625" customWidth="1"/>
    <col min="1826" max="1828" width="10" customWidth="1"/>
    <col min="1829" max="1829" width="10.42578125" customWidth="1"/>
    <col min="1830" max="1830" width="10.28515625" bestFit="1" customWidth="1"/>
    <col min="1831" max="1831" width="7.5703125" customWidth="1"/>
    <col min="2074" max="2074" width="5.28515625" customWidth="1"/>
    <col min="2075" max="2075" width="26.140625" customWidth="1"/>
    <col min="2076" max="2076" width="13.28515625" customWidth="1"/>
    <col min="2077" max="2077" width="9.140625" customWidth="1"/>
    <col min="2078" max="2078" width="10.5703125" customWidth="1"/>
    <col min="2079" max="2079" width="9.7109375" customWidth="1"/>
    <col min="2080" max="2081" width="9.140625" customWidth="1"/>
    <col min="2082" max="2084" width="10" customWidth="1"/>
    <col min="2085" max="2085" width="10.42578125" customWidth="1"/>
    <col min="2086" max="2086" width="10.28515625" bestFit="1" customWidth="1"/>
    <col min="2087" max="2087" width="7.5703125" customWidth="1"/>
    <col min="2330" max="2330" width="5.28515625" customWidth="1"/>
    <col min="2331" max="2331" width="26.140625" customWidth="1"/>
    <col min="2332" max="2332" width="13.28515625" customWidth="1"/>
    <col min="2333" max="2333" width="9.140625" customWidth="1"/>
    <col min="2334" max="2334" width="10.5703125" customWidth="1"/>
    <col min="2335" max="2335" width="9.7109375" customWidth="1"/>
    <col min="2336" max="2337" width="9.140625" customWidth="1"/>
    <col min="2338" max="2340" width="10" customWidth="1"/>
    <col min="2341" max="2341" width="10.42578125" customWidth="1"/>
    <col min="2342" max="2342" width="10.28515625" bestFit="1" customWidth="1"/>
    <col min="2343" max="2343" width="7.5703125" customWidth="1"/>
    <col min="2586" max="2586" width="5.28515625" customWidth="1"/>
    <col min="2587" max="2587" width="26.140625" customWidth="1"/>
    <col min="2588" max="2588" width="13.28515625" customWidth="1"/>
    <col min="2589" max="2589" width="9.140625" customWidth="1"/>
    <col min="2590" max="2590" width="10.5703125" customWidth="1"/>
    <col min="2591" max="2591" width="9.7109375" customWidth="1"/>
    <col min="2592" max="2593" width="9.140625" customWidth="1"/>
    <col min="2594" max="2596" width="10" customWidth="1"/>
    <col min="2597" max="2597" width="10.42578125" customWidth="1"/>
    <col min="2598" max="2598" width="10.28515625" bestFit="1" customWidth="1"/>
    <col min="2599" max="2599" width="7.5703125" customWidth="1"/>
    <col min="2842" max="2842" width="5.28515625" customWidth="1"/>
    <col min="2843" max="2843" width="26.140625" customWidth="1"/>
    <col min="2844" max="2844" width="13.28515625" customWidth="1"/>
    <col min="2845" max="2845" width="9.140625" customWidth="1"/>
    <col min="2846" max="2846" width="10.5703125" customWidth="1"/>
    <col min="2847" max="2847" width="9.7109375" customWidth="1"/>
    <col min="2848" max="2849" width="9.140625" customWidth="1"/>
    <col min="2850" max="2852" width="10" customWidth="1"/>
    <col min="2853" max="2853" width="10.42578125" customWidth="1"/>
    <col min="2854" max="2854" width="10.28515625" bestFit="1" customWidth="1"/>
    <col min="2855" max="2855" width="7.5703125" customWidth="1"/>
    <col min="3098" max="3098" width="5.28515625" customWidth="1"/>
    <col min="3099" max="3099" width="26.140625" customWidth="1"/>
    <col min="3100" max="3100" width="13.28515625" customWidth="1"/>
    <col min="3101" max="3101" width="9.140625" customWidth="1"/>
    <col min="3102" max="3102" width="10.5703125" customWidth="1"/>
    <col min="3103" max="3103" width="9.7109375" customWidth="1"/>
    <col min="3104" max="3105" width="9.140625" customWidth="1"/>
    <col min="3106" max="3108" width="10" customWidth="1"/>
    <col min="3109" max="3109" width="10.42578125" customWidth="1"/>
    <col min="3110" max="3110" width="10.28515625" bestFit="1" customWidth="1"/>
    <col min="3111" max="3111" width="7.5703125" customWidth="1"/>
    <col min="3354" max="3354" width="5.28515625" customWidth="1"/>
    <col min="3355" max="3355" width="26.140625" customWidth="1"/>
    <col min="3356" max="3356" width="13.28515625" customWidth="1"/>
    <col min="3357" max="3357" width="9.140625" customWidth="1"/>
    <col min="3358" max="3358" width="10.5703125" customWidth="1"/>
    <col min="3359" max="3359" width="9.7109375" customWidth="1"/>
    <col min="3360" max="3361" width="9.140625" customWidth="1"/>
    <col min="3362" max="3364" width="10" customWidth="1"/>
    <col min="3365" max="3365" width="10.42578125" customWidth="1"/>
    <col min="3366" max="3366" width="10.28515625" bestFit="1" customWidth="1"/>
    <col min="3367" max="3367" width="7.5703125" customWidth="1"/>
    <col min="3610" max="3610" width="5.28515625" customWidth="1"/>
    <col min="3611" max="3611" width="26.140625" customWidth="1"/>
    <col min="3612" max="3612" width="13.28515625" customWidth="1"/>
    <col min="3613" max="3613" width="9.140625" customWidth="1"/>
    <col min="3614" max="3614" width="10.5703125" customWidth="1"/>
    <col min="3615" max="3615" width="9.7109375" customWidth="1"/>
    <col min="3616" max="3617" width="9.140625" customWidth="1"/>
    <col min="3618" max="3620" width="10" customWidth="1"/>
    <col min="3621" max="3621" width="10.42578125" customWidth="1"/>
    <col min="3622" max="3622" width="10.28515625" bestFit="1" customWidth="1"/>
    <col min="3623" max="3623" width="7.5703125" customWidth="1"/>
    <col min="3866" max="3866" width="5.28515625" customWidth="1"/>
    <col min="3867" max="3867" width="26.140625" customWidth="1"/>
    <col min="3868" max="3868" width="13.28515625" customWidth="1"/>
    <col min="3869" max="3869" width="9.140625" customWidth="1"/>
    <col min="3870" max="3870" width="10.5703125" customWidth="1"/>
    <col min="3871" max="3871" width="9.7109375" customWidth="1"/>
    <col min="3872" max="3873" width="9.140625" customWidth="1"/>
    <col min="3874" max="3876" width="10" customWidth="1"/>
    <col min="3877" max="3877" width="10.42578125" customWidth="1"/>
    <col min="3878" max="3878" width="10.28515625" bestFit="1" customWidth="1"/>
    <col min="3879" max="3879" width="7.5703125" customWidth="1"/>
    <col min="4122" max="4122" width="5.28515625" customWidth="1"/>
    <col min="4123" max="4123" width="26.140625" customWidth="1"/>
    <col min="4124" max="4124" width="13.28515625" customWidth="1"/>
    <col min="4125" max="4125" width="9.140625" customWidth="1"/>
    <col min="4126" max="4126" width="10.5703125" customWidth="1"/>
    <col min="4127" max="4127" width="9.7109375" customWidth="1"/>
    <col min="4128" max="4129" width="9.140625" customWidth="1"/>
    <col min="4130" max="4132" width="10" customWidth="1"/>
    <col min="4133" max="4133" width="10.42578125" customWidth="1"/>
    <col min="4134" max="4134" width="10.28515625" bestFit="1" customWidth="1"/>
    <col min="4135" max="4135" width="7.5703125" customWidth="1"/>
    <col min="4378" max="4378" width="5.28515625" customWidth="1"/>
    <col min="4379" max="4379" width="26.140625" customWidth="1"/>
    <col min="4380" max="4380" width="13.28515625" customWidth="1"/>
    <col min="4381" max="4381" width="9.140625" customWidth="1"/>
    <col min="4382" max="4382" width="10.5703125" customWidth="1"/>
    <col min="4383" max="4383" width="9.7109375" customWidth="1"/>
    <col min="4384" max="4385" width="9.140625" customWidth="1"/>
    <col min="4386" max="4388" width="10" customWidth="1"/>
    <col min="4389" max="4389" width="10.42578125" customWidth="1"/>
    <col min="4390" max="4390" width="10.28515625" bestFit="1" customWidth="1"/>
    <col min="4391" max="4391" width="7.5703125" customWidth="1"/>
    <col min="4634" max="4634" width="5.28515625" customWidth="1"/>
    <col min="4635" max="4635" width="26.140625" customWidth="1"/>
    <col min="4636" max="4636" width="13.28515625" customWidth="1"/>
    <col min="4637" max="4637" width="9.140625" customWidth="1"/>
    <col min="4638" max="4638" width="10.5703125" customWidth="1"/>
    <col min="4639" max="4639" width="9.7109375" customWidth="1"/>
    <col min="4640" max="4641" width="9.140625" customWidth="1"/>
    <col min="4642" max="4644" width="10" customWidth="1"/>
    <col min="4645" max="4645" width="10.42578125" customWidth="1"/>
    <col min="4646" max="4646" width="10.28515625" bestFit="1" customWidth="1"/>
    <col min="4647" max="4647" width="7.5703125" customWidth="1"/>
    <col min="4890" max="4890" width="5.28515625" customWidth="1"/>
    <col min="4891" max="4891" width="26.140625" customWidth="1"/>
    <col min="4892" max="4892" width="13.28515625" customWidth="1"/>
    <col min="4893" max="4893" width="9.140625" customWidth="1"/>
    <col min="4894" max="4894" width="10.5703125" customWidth="1"/>
    <col min="4895" max="4895" width="9.7109375" customWidth="1"/>
    <col min="4896" max="4897" width="9.140625" customWidth="1"/>
    <col min="4898" max="4900" width="10" customWidth="1"/>
    <col min="4901" max="4901" width="10.42578125" customWidth="1"/>
    <col min="4902" max="4902" width="10.28515625" bestFit="1" customWidth="1"/>
    <col min="4903" max="4903" width="7.5703125" customWidth="1"/>
    <col min="5146" max="5146" width="5.28515625" customWidth="1"/>
    <col min="5147" max="5147" width="26.140625" customWidth="1"/>
    <col min="5148" max="5148" width="13.28515625" customWidth="1"/>
    <col min="5149" max="5149" width="9.140625" customWidth="1"/>
    <col min="5150" max="5150" width="10.5703125" customWidth="1"/>
    <col min="5151" max="5151" width="9.7109375" customWidth="1"/>
    <col min="5152" max="5153" width="9.140625" customWidth="1"/>
    <col min="5154" max="5156" width="10" customWidth="1"/>
    <col min="5157" max="5157" width="10.42578125" customWidth="1"/>
    <col min="5158" max="5158" width="10.28515625" bestFit="1" customWidth="1"/>
    <col min="5159" max="5159" width="7.5703125" customWidth="1"/>
    <col min="5402" max="5402" width="5.28515625" customWidth="1"/>
    <col min="5403" max="5403" width="26.140625" customWidth="1"/>
    <col min="5404" max="5404" width="13.28515625" customWidth="1"/>
    <col min="5405" max="5405" width="9.140625" customWidth="1"/>
    <col min="5406" max="5406" width="10.5703125" customWidth="1"/>
    <col min="5407" max="5407" width="9.7109375" customWidth="1"/>
    <col min="5408" max="5409" width="9.140625" customWidth="1"/>
    <col min="5410" max="5412" width="10" customWidth="1"/>
    <col min="5413" max="5413" width="10.42578125" customWidth="1"/>
    <col min="5414" max="5414" width="10.28515625" bestFit="1" customWidth="1"/>
    <col min="5415" max="5415" width="7.5703125" customWidth="1"/>
    <col min="5658" max="5658" width="5.28515625" customWidth="1"/>
    <col min="5659" max="5659" width="26.140625" customWidth="1"/>
    <col min="5660" max="5660" width="13.28515625" customWidth="1"/>
    <col min="5661" max="5661" width="9.140625" customWidth="1"/>
    <col min="5662" max="5662" width="10.5703125" customWidth="1"/>
    <col min="5663" max="5663" width="9.7109375" customWidth="1"/>
    <col min="5664" max="5665" width="9.140625" customWidth="1"/>
    <col min="5666" max="5668" width="10" customWidth="1"/>
    <col min="5669" max="5669" width="10.42578125" customWidth="1"/>
    <col min="5670" max="5670" width="10.28515625" bestFit="1" customWidth="1"/>
    <col min="5671" max="5671" width="7.5703125" customWidth="1"/>
    <col min="5914" max="5914" width="5.28515625" customWidth="1"/>
    <col min="5915" max="5915" width="26.140625" customWidth="1"/>
    <col min="5916" max="5916" width="13.28515625" customWidth="1"/>
    <col min="5917" max="5917" width="9.140625" customWidth="1"/>
    <col min="5918" max="5918" width="10.5703125" customWidth="1"/>
    <col min="5919" max="5919" width="9.7109375" customWidth="1"/>
    <col min="5920" max="5921" width="9.140625" customWidth="1"/>
    <col min="5922" max="5924" width="10" customWidth="1"/>
    <col min="5925" max="5925" width="10.42578125" customWidth="1"/>
    <col min="5926" max="5926" width="10.28515625" bestFit="1" customWidth="1"/>
    <col min="5927" max="5927" width="7.5703125" customWidth="1"/>
    <col min="6170" max="6170" width="5.28515625" customWidth="1"/>
    <col min="6171" max="6171" width="26.140625" customWidth="1"/>
    <col min="6172" max="6172" width="13.28515625" customWidth="1"/>
    <col min="6173" max="6173" width="9.140625" customWidth="1"/>
    <col min="6174" max="6174" width="10.5703125" customWidth="1"/>
    <col min="6175" max="6175" width="9.7109375" customWidth="1"/>
    <col min="6176" max="6177" width="9.140625" customWidth="1"/>
    <col min="6178" max="6180" width="10" customWidth="1"/>
    <col min="6181" max="6181" width="10.42578125" customWidth="1"/>
    <col min="6182" max="6182" width="10.28515625" bestFit="1" customWidth="1"/>
    <col min="6183" max="6183" width="7.5703125" customWidth="1"/>
    <col min="6426" max="6426" width="5.28515625" customWidth="1"/>
    <col min="6427" max="6427" width="26.140625" customWidth="1"/>
    <col min="6428" max="6428" width="13.28515625" customWidth="1"/>
    <col min="6429" max="6429" width="9.140625" customWidth="1"/>
    <col min="6430" max="6430" width="10.5703125" customWidth="1"/>
    <col min="6431" max="6431" width="9.7109375" customWidth="1"/>
    <col min="6432" max="6433" width="9.140625" customWidth="1"/>
    <col min="6434" max="6436" width="10" customWidth="1"/>
    <col min="6437" max="6437" width="10.42578125" customWidth="1"/>
    <col min="6438" max="6438" width="10.28515625" bestFit="1" customWidth="1"/>
    <col min="6439" max="6439" width="7.5703125" customWidth="1"/>
    <col min="6682" max="6682" width="5.28515625" customWidth="1"/>
    <col min="6683" max="6683" width="26.140625" customWidth="1"/>
    <col min="6684" max="6684" width="13.28515625" customWidth="1"/>
    <col min="6685" max="6685" width="9.140625" customWidth="1"/>
    <col min="6686" max="6686" width="10.5703125" customWidth="1"/>
    <col min="6687" max="6687" width="9.7109375" customWidth="1"/>
    <col min="6688" max="6689" width="9.140625" customWidth="1"/>
    <col min="6690" max="6692" width="10" customWidth="1"/>
    <col min="6693" max="6693" width="10.42578125" customWidth="1"/>
    <col min="6694" max="6694" width="10.28515625" bestFit="1" customWidth="1"/>
    <col min="6695" max="6695" width="7.5703125" customWidth="1"/>
    <col min="6938" max="6938" width="5.28515625" customWidth="1"/>
    <col min="6939" max="6939" width="26.140625" customWidth="1"/>
    <col min="6940" max="6940" width="13.28515625" customWidth="1"/>
    <col min="6941" max="6941" width="9.140625" customWidth="1"/>
    <col min="6942" max="6942" width="10.5703125" customWidth="1"/>
    <col min="6943" max="6943" width="9.7109375" customWidth="1"/>
    <col min="6944" max="6945" width="9.140625" customWidth="1"/>
    <col min="6946" max="6948" width="10" customWidth="1"/>
    <col min="6949" max="6949" width="10.42578125" customWidth="1"/>
    <col min="6950" max="6950" width="10.28515625" bestFit="1" customWidth="1"/>
    <col min="6951" max="6951" width="7.5703125" customWidth="1"/>
    <col min="7194" max="7194" width="5.28515625" customWidth="1"/>
    <col min="7195" max="7195" width="26.140625" customWidth="1"/>
    <col min="7196" max="7196" width="13.28515625" customWidth="1"/>
    <col min="7197" max="7197" width="9.140625" customWidth="1"/>
    <col min="7198" max="7198" width="10.5703125" customWidth="1"/>
    <col min="7199" max="7199" width="9.7109375" customWidth="1"/>
    <col min="7200" max="7201" width="9.140625" customWidth="1"/>
    <col min="7202" max="7204" width="10" customWidth="1"/>
    <col min="7205" max="7205" width="10.42578125" customWidth="1"/>
    <col min="7206" max="7206" width="10.28515625" bestFit="1" customWidth="1"/>
    <col min="7207" max="7207" width="7.5703125" customWidth="1"/>
    <col min="7450" max="7450" width="5.28515625" customWidth="1"/>
    <col min="7451" max="7451" width="26.140625" customWidth="1"/>
    <col min="7452" max="7452" width="13.28515625" customWidth="1"/>
    <col min="7453" max="7453" width="9.140625" customWidth="1"/>
    <col min="7454" max="7454" width="10.5703125" customWidth="1"/>
    <col min="7455" max="7455" width="9.7109375" customWidth="1"/>
    <col min="7456" max="7457" width="9.140625" customWidth="1"/>
    <col min="7458" max="7460" width="10" customWidth="1"/>
    <col min="7461" max="7461" width="10.42578125" customWidth="1"/>
    <col min="7462" max="7462" width="10.28515625" bestFit="1" customWidth="1"/>
    <col min="7463" max="7463" width="7.5703125" customWidth="1"/>
    <col min="7706" max="7706" width="5.28515625" customWidth="1"/>
    <col min="7707" max="7707" width="26.140625" customWidth="1"/>
    <col min="7708" max="7708" width="13.28515625" customWidth="1"/>
    <col min="7709" max="7709" width="9.140625" customWidth="1"/>
    <col min="7710" max="7710" width="10.5703125" customWidth="1"/>
    <col min="7711" max="7711" width="9.7109375" customWidth="1"/>
    <col min="7712" max="7713" width="9.140625" customWidth="1"/>
    <col min="7714" max="7716" width="10" customWidth="1"/>
    <col min="7717" max="7717" width="10.42578125" customWidth="1"/>
    <col min="7718" max="7718" width="10.28515625" bestFit="1" customWidth="1"/>
    <col min="7719" max="7719" width="7.5703125" customWidth="1"/>
    <col min="7962" max="7962" width="5.28515625" customWidth="1"/>
    <col min="7963" max="7963" width="26.140625" customWidth="1"/>
    <col min="7964" max="7964" width="13.28515625" customWidth="1"/>
    <col min="7965" max="7965" width="9.140625" customWidth="1"/>
    <col min="7966" max="7966" width="10.5703125" customWidth="1"/>
    <col min="7967" max="7967" width="9.7109375" customWidth="1"/>
    <col min="7968" max="7969" width="9.140625" customWidth="1"/>
    <col min="7970" max="7972" width="10" customWidth="1"/>
    <col min="7973" max="7973" width="10.42578125" customWidth="1"/>
    <col min="7974" max="7974" width="10.28515625" bestFit="1" customWidth="1"/>
    <col min="7975" max="7975" width="7.5703125" customWidth="1"/>
    <col min="8218" max="8218" width="5.28515625" customWidth="1"/>
    <col min="8219" max="8219" width="26.140625" customWidth="1"/>
    <col min="8220" max="8220" width="13.28515625" customWidth="1"/>
    <col min="8221" max="8221" width="9.140625" customWidth="1"/>
    <col min="8222" max="8222" width="10.5703125" customWidth="1"/>
    <col min="8223" max="8223" width="9.7109375" customWidth="1"/>
    <col min="8224" max="8225" width="9.140625" customWidth="1"/>
    <col min="8226" max="8228" width="10" customWidth="1"/>
    <col min="8229" max="8229" width="10.42578125" customWidth="1"/>
    <col min="8230" max="8230" width="10.28515625" bestFit="1" customWidth="1"/>
    <col min="8231" max="8231" width="7.5703125" customWidth="1"/>
    <col min="8474" max="8474" width="5.28515625" customWidth="1"/>
    <col min="8475" max="8475" width="26.140625" customWidth="1"/>
    <col min="8476" max="8476" width="13.28515625" customWidth="1"/>
    <col min="8477" max="8477" width="9.140625" customWidth="1"/>
    <col min="8478" max="8478" width="10.5703125" customWidth="1"/>
    <col min="8479" max="8479" width="9.7109375" customWidth="1"/>
    <col min="8480" max="8481" width="9.140625" customWidth="1"/>
    <col min="8482" max="8484" width="10" customWidth="1"/>
    <col min="8485" max="8485" width="10.42578125" customWidth="1"/>
    <col min="8486" max="8486" width="10.28515625" bestFit="1" customWidth="1"/>
    <col min="8487" max="8487" width="7.5703125" customWidth="1"/>
    <col min="8730" max="8730" width="5.28515625" customWidth="1"/>
    <col min="8731" max="8731" width="26.140625" customWidth="1"/>
    <col min="8732" max="8732" width="13.28515625" customWidth="1"/>
    <col min="8733" max="8733" width="9.140625" customWidth="1"/>
    <col min="8734" max="8734" width="10.5703125" customWidth="1"/>
    <col min="8735" max="8735" width="9.7109375" customWidth="1"/>
    <col min="8736" max="8737" width="9.140625" customWidth="1"/>
    <col min="8738" max="8740" width="10" customWidth="1"/>
    <col min="8741" max="8741" width="10.42578125" customWidth="1"/>
    <col min="8742" max="8742" width="10.28515625" bestFit="1" customWidth="1"/>
    <col min="8743" max="8743" width="7.5703125" customWidth="1"/>
    <col min="8986" max="8986" width="5.28515625" customWidth="1"/>
    <col min="8987" max="8987" width="26.140625" customWidth="1"/>
    <col min="8988" max="8988" width="13.28515625" customWidth="1"/>
    <col min="8989" max="8989" width="9.140625" customWidth="1"/>
    <col min="8990" max="8990" width="10.5703125" customWidth="1"/>
    <col min="8991" max="8991" width="9.7109375" customWidth="1"/>
    <col min="8992" max="8993" width="9.140625" customWidth="1"/>
    <col min="8994" max="8996" width="10" customWidth="1"/>
    <col min="8997" max="8997" width="10.42578125" customWidth="1"/>
    <col min="8998" max="8998" width="10.28515625" bestFit="1" customWidth="1"/>
    <col min="8999" max="8999" width="7.5703125" customWidth="1"/>
    <col min="9242" max="9242" width="5.28515625" customWidth="1"/>
    <col min="9243" max="9243" width="26.140625" customWidth="1"/>
    <col min="9244" max="9244" width="13.28515625" customWidth="1"/>
    <col min="9245" max="9245" width="9.140625" customWidth="1"/>
    <col min="9246" max="9246" width="10.5703125" customWidth="1"/>
    <col min="9247" max="9247" width="9.7109375" customWidth="1"/>
    <col min="9248" max="9249" width="9.140625" customWidth="1"/>
    <col min="9250" max="9252" width="10" customWidth="1"/>
    <col min="9253" max="9253" width="10.42578125" customWidth="1"/>
    <col min="9254" max="9254" width="10.28515625" bestFit="1" customWidth="1"/>
    <col min="9255" max="9255" width="7.5703125" customWidth="1"/>
    <col min="9498" max="9498" width="5.28515625" customWidth="1"/>
    <col min="9499" max="9499" width="26.140625" customWidth="1"/>
    <col min="9500" max="9500" width="13.28515625" customWidth="1"/>
    <col min="9501" max="9501" width="9.140625" customWidth="1"/>
    <col min="9502" max="9502" width="10.5703125" customWidth="1"/>
    <col min="9503" max="9503" width="9.7109375" customWidth="1"/>
    <col min="9504" max="9505" width="9.140625" customWidth="1"/>
    <col min="9506" max="9508" width="10" customWidth="1"/>
    <col min="9509" max="9509" width="10.42578125" customWidth="1"/>
    <col min="9510" max="9510" width="10.28515625" bestFit="1" customWidth="1"/>
    <col min="9511" max="9511" width="7.5703125" customWidth="1"/>
    <col min="9754" max="9754" width="5.28515625" customWidth="1"/>
    <col min="9755" max="9755" width="26.140625" customWidth="1"/>
    <col min="9756" max="9756" width="13.28515625" customWidth="1"/>
    <col min="9757" max="9757" width="9.140625" customWidth="1"/>
    <col min="9758" max="9758" width="10.5703125" customWidth="1"/>
    <col min="9759" max="9759" width="9.7109375" customWidth="1"/>
    <col min="9760" max="9761" width="9.140625" customWidth="1"/>
    <col min="9762" max="9764" width="10" customWidth="1"/>
    <col min="9765" max="9765" width="10.42578125" customWidth="1"/>
    <col min="9766" max="9766" width="10.28515625" bestFit="1" customWidth="1"/>
    <col min="9767" max="9767" width="7.5703125" customWidth="1"/>
    <col min="10010" max="10010" width="5.28515625" customWidth="1"/>
    <col min="10011" max="10011" width="26.140625" customWidth="1"/>
    <col min="10012" max="10012" width="13.28515625" customWidth="1"/>
    <col min="10013" max="10013" width="9.140625" customWidth="1"/>
    <col min="10014" max="10014" width="10.5703125" customWidth="1"/>
    <col min="10015" max="10015" width="9.7109375" customWidth="1"/>
    <col min="10016" max="10017" width="9.140625" customWidth="1"/>
    <col min="10018" max="10020" width="10" customWidth="1"/>
    <col min="10021" max="10021" width="10.42578125" customWidth="1"/>
    <col min="10022" max="10022" width="10.28515625" bestFit="1" customWidth="1"/>
    <col min="10023" max="10023" width="7.5703125" customWidth="1"/>
    <col min="10266" max="10266" width="5.28515625" customWidth="1"/>
    <col min="10267" max="10267" width="26.140625" customWidth="1"/>
    <col min="10268" max="10268" width="13.28515625" customWidth="1"/>
    <col min="10269" max="10269" width="9.140625" customWidth="1"/>
    <col min="10270" max="10270" width="10.5703125" customWidth="1"/>
    <col min="10271" max="10271" width="9.7109375" customWidth="1"/>
    <col min="10272" max="10273" width="9.140625" customWidth="1"/>
    <col min="10274" max="10276" width="10" customWidth="1"/>
    <col min="10277" max="10277" width="10.42578125" customWidth="1"/>
    <col min="10278" max="10278" width="10.28515625" bestFit="1" customWidth="1"/>
    <col min="10279" max="10279" width="7.5703125" customWidth="1"/>
    <col min="10522" max="10522" width="5.28515625" customWidth="1"/>
    <col min="10523" max="10523" width="26.140625" customWidth="1"/>
    <col min="10524" max="10524" width="13.28515625" customWidth="1"/>
    <col min="10525" max="10525" width="9.140625" customWidth="1"/>
    <col min="10526" max="10526" width="10.5703125" customWidth="1"/>
    <col min="10527" max="10527" width="9.7109375" customWidth="1"/>
    <col min="10528" max="10529" width="9.140625" customWidth="1"/>
    <col min="10530" max="10532" width="10" customWidth="1"/>
    <col min="10533" max="10533" width="10.42578125" customWidth="1"/>
    <col min="10534" max="10534" width="10.28515625" bestFit="1" customWidth="1"/>
    <col min="10535" max="10535" width="7.5703125" customWidth="1"/>
    <col min="10778" max="10778" width="5.28515625" customWidth="1"/>
    <col min="10779" max="10779" width="26.140625" customWidth="1"/>
    <col min="10780" max="10780" width="13.28515625" customWidth="1"/>
    <col min="10781" max="10781" width="9.140625" customWidth="1"/>
    <col min="10782" max="10782" width="10.5703125" customWidth="1"/>
    <col min="10783" max="10783" width="9.7109375" customWidth="1"/>
    <col min="10784" max="10785" width="9.140625" customWidth="1"/>
    <col min="10786" max="10788" width="10" customWidth="1"/>
    <col min="10789" max="10789" width="10.42578125" customWidth="1"/>
    <col min="10790" max="10790" width="10.28515625" bestFit="1" customWidth="1"/>
    <col min="10791" max="10791" width="7.5703125" customWidth="1"/>
    <col min="11034" max="11034" width="5.28515625" customWidth="1"/>
    <col min="11035" max="11035" width="26.140625" customWidth="1"/>
    <col min="11036" max="11036" width="13.28515625" customWidth="1"/>
    <col min="11037" max="11037" width="9.140625" customWidth="1"/>
    <col min="11038" max="11038" width="10.5703125" customWidth="1"/>
    <col min="11039" max="11039" width="9.7109375" customWidth="1"/>
    <col min="11040" max="11041" width="9.140625" customWidth="1"/>
    <col min="11042" max="11044" width="10" customWidth="1"/>
    <col min="11045" max="11045" width="10.42578125" customWidth="1"/>
    <col min="11046" max="11046" width="10.28515625" bestFit="1" customWidth="1"/>
    <col min="11047" max="11047" width="7.5703125" customWidth="1"/>
    <col min="11290" max="11290" width="5.28515625" customWidth="1"/>
    <col min="11291" max="11291" width="26.140625" customWidth="1"/>
    <col min="11292" max="11292" width="13.28515625" customWidth="1"/>
    <col min="11293" max="11293" width="9.140625" customWidth="1"/>
    <col min="11294" max="11294" width="10.5703125" customWidth="1"/>
    <col min="11295" max="11295" width="9.7109375" customWidth="1"/>
    <col min="11296" max="11297" width="9.140625" customWidth="1"/>
    <col min="11298" max="11300" width="10" customWidth="1"/>
    <col min="11301" max="11301" width="10.42578125" customWidth="1"/>
    <col min="11302" max="11302" width="10.28515625" bestFit="1" customWidth="1"/>
    <col min="11303" max="11303" width="7.5703125" customWidth="1"/>
    <col min="11546" max="11546" width="5.28515625" customWidth="1"/>
    <col min="11547" max="11547" width="26.140625" customWidth="1"/>
    <col min="11548" max="11548" width="13.28515625" customWidth="1"/>
    <col min="11549" max="11549" width="9.140625" customWidth="1"/>
    <col min="11550" max="11550" width="10.5703125" customWidth="1"/>
    <col min="11551" max="11551" width="9.7109375" customWidth="1"/>
    <col min="11552" max="11553" width="9.140625" customWidth="1"/>
    <col min="11554" max="11556" width="10" customWidth="1"/>
    <col min="11557" max="11557" width="10.42578125" customWidth="1"/>
    <col min="11558" max="11558" width="10.28515625" bestFit="1" customWidth="1"/>
    <col min="11559" max="11559" width="7.5703125" customWidth="1"/>
    <col min="11802" max="11802" width="5.28515625" customWidth="1"/>
    <col min="11803" max="11803" width="26.140625" customWidth="1"/>
    <col min="11804" max="11804" width="13.28515625" customWidth="1"/>
    <col min="11805" max="11805" width="9.140625" customWidth="1"/>
    <col min="11806" max="11806" width="10.5703125" customWidth="1"/>
    <col min="11807" max="11807" width="9.7109375" customWidth="1"/>
    <col min="11808" max="11809" width="9.140625" customWidth="1"/>
    <col min="11810" max="11812" width="10" customWidth="1"/>
    <col min="11813" max="11813" width="10.42578125" customWidth="1"/>
    <col min="11814" max="11814" width="10.28515625" bestFit="1" customWidth="1"/>
    <col min="11815" max="11815" width="7.5703125" customWidth="1"/>
    <col min="12058" max="12058" width="5.28515625" customWidth="1"/>
    <col min="12059" max="12059" width="26.140625" customWidth="1"/>
    <col min="12060" max="12060" width="13.28515625" customWidth="1"/>
    <col min="12061" max="12061" width="9.140625" customWidth="1"/>
    <col min="12062" max="12062" width="10.5703125" customWidth="1"/>
    <col min="12063" max="12063" width="9.7109375" customWidth="1"/>
    <col min="12064" max="12065" width="9.140625" customWidth="1"/>
    <col min="12066" max="12068" width="10" customWidth="1"/>
    <col min="12069" max="12069" width="10.42578125" customWidth="1"/>
    <col min="12070" max="12070" width="10.28515625" bestFit="1" customWidth="1"/>
    <col min="12071" max="12071" width="7.5703125" customWidth="1"/>
    <col min="12314" max="12314" width="5.28515625" customWidth="1"/>
    <col min="12315" max="12315" width="26.140625" customWidth="1"/>
    <col min="12316" max="12316" width="13.28515625" customWidth="1"/>
    <col min="12317" max="12317" width="9.140625" customWidth="1"/>
    <col min="12318" max="12318" width="10.5703125" customWidth="1"/>
    <col min="12319" max="12319" width="9.7109375" customWidth="1"/>
    <col min="12320" max="12321" width="9.140625" customWidth="1"/>
    <col min="12322" max="12324" width="10" customWidth="1"/>
    <col min="12325" max="12325" width="10.42578125" customWidth="1"/>
    <col min="12326" max="12326" width="10.28515625" bestFit="1" customWidth="1"/>
    <col min="12327" max="12327" width="7.5703125" customWidth="1"/>
    <col min="12570" max="12570" width="5.28515625" customWidth="1"/>
    <col min="12571" max="12571" width="26.140625" customWidth="1"/>
    <col min="12572" max="12572" width="13.28515625" customWidth="1"/>
    <col min="12573" max="12573" width="9.140625" customWidth="1"/>
    <col min="12574" max="12574" width="10.5703125" customWidth="1"/>
    <col min="12575" max="12575" width="9.7109375" customWidth="1"/>
    <col min="12576" max="12577" width="9.140625" customWidth="1"/>
    <col min="12578" max="12580" width="10" customWidth="1"/>
    <col min="12581" max="12581" width="10.42578125" customWidth="1"/>
    <col min="12582" max="12582" width="10.28515625" bestFit="1" customWidth="1"/>
    <col min="12583" max="12583" width="7.5703125" customWidth="1"/>
    <col min="12826" max="12826" width="5.28515625" customWidth="1"/>
    <col min="12827" max="12827" width="26.140625" customWidth="1"/>
    <col min="12828" max="12828" width="13.28515625" customWidth="1"/>
    <col min="12829" max="12829" width="9.140625" customWidth="1"/>
    <col min="12830" max="12830" width="10.5703125" customWidth="1"/>
    <col min="12831" max="12831" width="9.7109375" customWidth="1"/>
    <col min="12832" max="12833" width="9.140625" customWidth="1"/>
    <col min="12834" max="12836" width="10" customWidth="1"/>
    <col min="12837" max="12837" width="10.42578125" customWidth="1"/>
    <col min="12838" max="12838" width="10.28515625" bestFit="1" customWidth="1"/>
    <col min="12839" max="12839" width="7.5703125" customWidth="1"/>
    <col min="13082" max="13082" width="5.28515625" customWidth="1"/>
    <col min="13083" max="13083" width="26.140625" customWidth="1"/>
    <col min="13084" max="13084" width="13.28515625" customWidth="1"/>
    <col min="13085" max="13085" width="9.140625" customWidth="1"/>
    <col min="13086" max="13086" width="10.5703125" customWidth="1"/>
    <col min="13087" max="13087" width="9.7109375" customWidth="1"/>
    <col min="13088" max="13089" width="9.140625" customWidth="1"/>
    <col min="13090" max="13092" width="10" customWidth="1"/>
    <col min="13093" max="13093" width="10.42578125" customWidth="1"/>
    <col min="13094" max="13094" width="10.28515625" bestFit="1" customWidth="1"/>
    <col min="13095" max="13095" width="7.5703125" customWidth="1"/>
    <col min="13338" max="13338" width="5.28515625" customWidth="1"/>
    <col min="13339" max="13339" width="26.140625" customWidth="1"/>
    <col min="13340" max="13340" width="13.28515625" customWidth="1"/>
    <col min="13341" max="13341" width="9.140625" customWidth="1"/>
    <col min="13342" max="13342" width="10.5703125" customWidth="1"/>
    <col min="13343" max="13343" width="9.7109375" customWidth="1"/>
    <col min="13344" max="13345" width="9.140625" customWidth="1"/>
    <col min="13346" max="13348" width="10" customWidth="1"/>
    <col min="13349" max="13349" width="10.42578125" customWidth="1"/>
    <col min="13350" max="13350" width="10.28515625" bestFit="1" customWidth="1"/>
    <col min="13351" max="13351" width="7.5703125" customWidth="1"/>
    <col min="13594" max="13594" width="5.28515625" customWidth="1"/>
    <col min="13595" max="13595" width="26.140625" customWidth="1"/>
    <col min="13596" max="13596" width="13.28515625" customWidth="1"/>
    <col min="13597" max="13597" width="9.140625" customWidth="1"/>
    <col min="13598" max="13598" width="10.5703125" customWidth="1"/>
    <col min="13599" max="13599" width="9.7109375" customWidth="1"/>
    <col min="13600" max="13601" width="9.140625" customWidth="1"/>
    <col min="13602" max="13604" width="10" customWidth="1"/>
    <col min="13605" max="13605" width="10.42578125" customWidth="1"/>
    <col min="13606" max="13606" width="10.28515625" bestFit="1" customWidth="1"/>
    <col min="13607" max="13607" width="7.5703125" customWidth="1"/>
    <col min="13850" max="13850" width="5.28515625" customWidth="1"/>
    <col min="13851" max="13851" width="26.140625" customWidth="1"/>
    <col min="13852" max="13852" width="13.28515625" customWidth="1"/>
    <col min="13853" max="13853" width="9.140625" customWidth="1"/>
    <col min="13854" max="13854" width="10.5703125" customWidth="1"/>
    <col min="13855" max="13855" width="9.7109375" customWidth="1"/>
    <col min="13856" max="13857" width="9.140625" customWidth="1"/>
    <col min="13858" max="13860" width="10" customWidth="1"/>
    <col min="13861" max="13861" width="10.42578125" customWidth="1"/>
    <col min="13862" max="13862" width="10.28515625" bestFit="1" customWidth="1"/>
    <col min="13863" max="13863" width="7.5703125" customWidth="1"/>
    <col min="14106" max="14106" width="5.28515625" customWidth="1"/>
    <col min="14107" max="14107" width="26.140625" customWidth="1"/>
    <col min="14108" max="14108" width="13.28515625" customWidth="1"/>
    <col min="14109" max="14109" width="9.140625" customWidth="1"/>
    <col min="14110" max="14110" width="10.5703125" customWidth="1"/>
    <col min="14111" max="14111" width="9.7109375" customWidth="1"/>
    <col min="14112" max="14113" width="9.140625" customWidth="1"/>
    <col min="14114" max="14116" width="10" customWidth="1"/>
    <col min="14117" max="14117" width="10.42578125" customWidth="1"/>
    <col min="14118" max="14118" width="10.28515625" bestFit="1" customWidth="1"/>
    <col min="14119" max="14119" width="7.5703125" customWidth="1"/>
    <col min="14362" max="14362" width="5.28515625" customWidth="1"/>
    <col min="14363" max="14363" width="26.140625" customWidth="1"/>
    <col min="14364" max="14364" width="13.28515625" customWidth="1"/>
    <col min="14365" max="14365" width="9.140625" customWidth="1"/>
    <col min="14366" max="14366" width="10.5703125" customWidth="1"/>
    <col min="14367" max="14367" width="9.7109375" customWidth="1"/>
    <col min="14368" max="14369" width="9.140625" customWidth="1"/>
    <col min="14370" max="14372" width="10" customWidth="1"/>
    <col min="14373" max="14373" width="10.42578125" customWidth="1"/>
    <col min="14374" max="14374" width="10.28515625" bestFit="1" customWidth="1"/>
    <col min="14375" max="14375" width="7.5703125" customWidth="1"/>
    <col min="14618" max="14618" width="5.28515625" customWidth="1"/>
    <col min="14619" max="14619" width="26.140625" customWidth="1"/>
    <col min="14620" max="14620" width="13.28515625" customWidth="1"/>
    <col min="14621" max="14621" width="9.140625" customWidth="1"/>
    <col min="14622" max="14622" width="10.5703125" customWidth="1"/>
    <col min="14623" max="14623" width="9.7109375" customWidth="1"/>
    <col min="14624" max="14625" width="9.140625" customWidth="1"/>
    <col min="14626" max="14628" width="10" customWidth="1"/>
    <col min="14629" max="14629" width="10.42578125" customWidth="1"/>
    <col min="14630" max="14630" width="10.28515625" bestFit="1" customWidth="1"/>
    <col min="14631" max="14631" width="7.5703125" customWidth="1"/>
    <col min="14874" max="14874" width="5.28515625" customWidth="1"/>
    <col min="14875" max="14875" width="26.140625" customWidth="1"/>
    <col min="14876" max="14876" width="13.28515625" customWidth="1"/>
    <col min="14877" max="14877" width="9.140625" customWidth="1"/>
    <col min="14878" max="14878" width="10.5703125" customWidth="1"/>
    <col min="14879" max="14879" width="9.7109375" customWidth="1"/>
    <col min="14880" max="14881" width="9.140625" customWidth="1"/>
    <col min="14882" max="14884" width="10" customWidth="1"/>
    <col min="14885" max="14885" width="10.42578125" customWidth="1"/>
    <col min="14886" max="14886" width="10.28515625" bestFit="1" customWidth="1"/>
    <col min="14887" max="14887" width="7.5703125" customWidth="1"/>
    <col min="15130" max="15130" width="5.28515625" customWidth="1"/>
    <col min="15131" max="15131" width="26.140625" customWidth="1"/>
    <col min="15132" max="15132" width="13.28515625" customWidth="1"/>
    <col min="15133" max="15133" width="9.140625" customWidth="1"/>
    <col min="15134" max="15134" width="10.5703125" customWidth="1"/>
    <col min="15135" max="15135" width="9.7109375" customWidth="1"/>
    <col min="15136" max="15137" width="9.140625" customWidth="1"/>
    <col min="15138" max="15140" width="10" customWidth="1"/>
    <col min="15141" max="15141" width="10.42578125" customWidth="1"/>
    <col min="15142" max="15142" width="10.28515625" bestFit="1" customWidth="1"/>
    <col min="15143" max="15143" width="7.5703125" customWidth="1"/>
    <col min="15386" max="15386" width="5.28515625" customWidth="1"/>
    <col min="15387" max="15387" width="26.140625" customWidth="1"/>
    <col min="15388" max="15388" width="13.28515625" customWidth="1"/>
    <col min="15389" max="15389" width="9.140625" customWidth="1"/>
    <col min="15390" max="15390" width="10.5703125" customWidth="1"/>
    <col min="15391" max="15391" width="9.7109375" customWidth="1"/>
    <col min="15392" max="15393" width="9.140625" customWidth="1"/>
    <col min="15394" max="15396" width="10" customWidth="1"/>
    <col min="15397" max="15397" width="10.42578125" customWidth="1"/>
    <col min="15398" max="15398" width="10.28515625" bestFit="1" customWidth="1"/>
    <col min="15399" max="15399" width="7.5703125" customWidth="1"/>
    <col min="15642" max="15642" width="5.28515625" customWidth="1"/>
    <col min="15643" max="15643" width="26.140625" customWidth="1"/>
    <col min="15644" max="15644" width="13.28515625" customWidth="1"/>
    <col min="15645" max="15645" width="9.140625" customWidth="1"/>
    <col min="15646" max="15646" width="10.5703125" customWidth="1"/>
    <col min="15647" max="15647" width="9.7109375" customWidth="1"/>
    <col min="15648" max="15649" width="9.140625" customWidth="1"/>
    <col min="15650" max="15652" width="10" customWidth="1"/>
    <col min="15653" max="15653" width="10.42578125" customWidth="1"/>
    <col min="15654" max="15654" width="10.28515625" bestFit="1" customWidth="1"/>
    <col min="15655" max="15655" width="7.5703125" customWidth="1"/>
    <col min="15898" max="15898" width="5.28515625" customWidth="1"/>
    <col min="15899" max="15899" width="26.140625" customWidth="1"/>
    <col min="15900" max="15900" width="13.28515625" customWidth="1"/>
    <col min="15901" max="15901" width="9.140625" customWidth="1"/>
    <col min="15902" max="15902" width="10.5703125" customWidth="1"/>
    <col min="15903" max="15903" width="9.7109375" customWidth="1"/>
    <col min="15904" max="15905" width="9.140625" customWidth="1"/>
    <col min="15906" max="15908" width="10" customWidth="1"/>
    <col min="15909" max="15909" width="10.42578125" customWidth="1"/>
    <col min="15910" max="15910" width="10.28515625" bestFit="1" customWidth="1"/>
    <col min="15911" max="15911" width="7.5703125" customWidth="1"/>
    <col min="16154" max="16154" width="5.28515625" customWidth="1"/>
    <col min="16155" max="16155" width="26.140625" customWidth="1"/>
    <col min="16156" max="16156" width="13.28515625" customWidth="1"/>
    <col min="16157" max="16157" width="9.140625" customWidth="1"/>
    <col min="16158" max="16158" width="10.5703125" customWidth="1"/>
    <col min="16159" max="16159" width="9.7109375" customWidth="1"/>
    <col min="16160" max="16161" width="9.140625" customWidth="1"/>
    <col min="16162" max="16164" width="10" customWidth="1"/>
    <col min="16165" max="16165" width="10.42578125" customWidth="1"/>
    <col min="16166" max="16166" width="10.28515625" bestFit="1" customWidth="1"/>
    <col min="16167" max="16167" width="7.5703125" customWidth="1"/>
  </cols>
  <sheetData>
    <row r="1" spans="1:41" ht="15.75">
      <c r="A1" s="17"/>
      <c r="B1" s="185" t="s">
        <v>8</v>
      </c>
      <c r="C1" s="185"/>
      <c r="D1" s="185"/>
      <c r="E1" s="1"/>
      <c r="F1" s="1"/>
      <c r="G1" s="1"/>
      <c r="H1" s="1"/>
      <c r="I1" s="1"/>
      <c r="J1" s="1"/>
      <c r="K1" s="1"/>
      <c r="L1" s="1"/>
      <c r="M1" s="1"/>
      <c r="N1" s="1"/>
      <c r="O1" s="1"/>
      <c r="P1" s="1"/>
      <c r="Q1" s="1"/>
      <c r="R1" s="1"/>
      <c r="S1" s="201" t="s">
        <v>106</v>
      </c>
      <c r="T1" s="202"/>
      <c r="U1" s="202"/>
      <c r="V1" s="202"/>
      <c r="W1" s="202"/>
      <c r="X1" s="202"/>
      <c r="Y1" s="202"/>
      <c r="Z1" s="202"/>
      <c r="AA1" s="202"/>
      <c r="AB1" s="202"/>
      <c r="AC1" s="202"/>
      <c r="AD1" s="202"/>
      <c r="AE1" s="202"/>
      <c r="AF1" s="202"/>
      <c r="AG1" s="202"/>
      <c r="AH1" s="202"/>
      <c r="AI1" s="202"/>
      <c r="AJ1" s="202"/>
      <c r="AK1" s="202"/>
      <c r="AL1" s="202"/>
      <c r="AM1" s="202"/>
      <c r="AN1" s="202"/>
      <c r="AO1" s="202"/>
    </row>
    <row r="2" spans="1:41" ht="15.75">
      <c r="A2" s="17"/>
      <c r="B2" s="185" t="s">
        <v>14</v>
      </c>
      <c r="C2" s="185"/>
      <c r="D2" s="185"/>
      <c r="E2" s="1"/>
      <c r="F2" s="1"/>
      <c r="G2" s="1"/>
      <c r="H2" s="1"/>
      <c r="I2" s="1"/>
      <c r="J2" s="1"/>
      <c r="K2" s="1"/>
      <c r="L2" s="1"/>
      <c r="M2" s="1"/>
      <c r="N2" s="1"/>
      <c r="O2" s="1"/>
      <c r="P2" s="1"/>
      <c r="Q2" s="1"/>
      <c r="R2" s="1"/>
      <c r="S2" s="202"/>
      <c r="T2" s="202"/>
      <c r="U2" s="202"/>
      <c r="V2" s="202"/>
      <c r="W2" s="202"/>
      <c r="X2" s="202"/>
      <c r="Y2" s="202"/>
      <c r="Z2" s="202"/>
      <c r="AA2" s="202"/>
      <c r="AB2" s="202"/>
      <c r="AC2" s="202"/>
      <c r="AD2" s="202"/>
      <c r="AE2" s="202"/>
      <c r="AF2" s="202"/>
      <c r="AG2" s="202"/>
      <c r="AH2" s="202"/>
      <c r="AI2" s="202"/>
      <c r="AJ2" s="202"/>
      <c r="AK2" s="202"/>
      <c r="AL2" s="202"/>
      <c r="AM2" s="202"/>
      <c r="AN2" s="202"/>
      <c r="AO2" s="202"/>
    </row>
    <row r="3" spans="1:41" ht="35.25" customHeight="1">
      <c r="A3" s="38"/>
      <c r="B3" s="186" t="s">
        <v>110</v>
      </c>
      <c r="C3" s="186"/>
      <c r="D3" s="186"/>
      <c r="E3" s="1"/>
      <c r="F3" s="1"/>
      <c r="G3" s="1"/>
      <c r="H3" s="1"/>
      <c r="I3" s="1"/>
      <c r="J3" s="1"/>
      <c r="K3" s="1"/>
      <c r="L3" s="1"/>
      <c r="M3" s="1"/>
      <c r="N3" s="1"/>
      <c r="O3" s="1"/>
      <c r="P3" s="1"/>
      <c r="Q3" s="1"/>
      <c r="R3" s="1"/>
      <c r="S3" s="66"/>
      <c r="T3" s="1"/>
      <c r="U3" s="1"/>
      <c r="V3" s="1"/>
      <c r="W3" s="1"/>
      <c r="X3" s="1"/>
      <c r="Y3" s="1"/>
      <c r="Z3" s="1"/>
      <c r="AA3" s="1"/>
      <c r="AB3" s="1"/>
      <c r="AC3" s="1"/>
      <c r="AD3" s="1"/>
      <c r="AE3" s="1"/>
      <c r="AF3" s="1"/>
      <c r="AG3" s="1"/>
      <c r="AH3" s="1"/>
      <c r="AI3" s="1"/>
      <c r="AJ3" s="1"/>
      <c r="AK3" s="1"/>
      <c r="AL3" s="1"/>
      <c r="AM3" s="1"/>
      <c r="AN3" s="1"/>
      <c r="AO3" s="1"/>
    </row>
    <row r="4" spans="1:41" ht="15" customHeight="1">
      <c r="A4" s="24"/>
      <c r="B4" s="24"/>
      <c r="C4" s="24"/>
      <c r="D4" s="10"/>
      <c r="E4" s="1"/>
      <c r="F4" s="1"/>
      <c r="G4" s="1"/>
      <c r="H4" s="1"/>
      <c r="I4" s="1"/>
      <c r="J4" s="1"/>
      <c r="K4" s="1"/>
      <c r="L4" s="1"/>
      <c r="M4" s="1"/>
      <c r="N4" s="1"/>
      <c r="O4" s="1"/>
      <c r="P4" s="1"/>
      <c r="Q4" s="1"/>
      <c r="R4" s="1"/>
      <c r="S4" s="66"/>
      <c r="T4" s="1"/>
      <c r="U4" s="1"/>
      <c r="V4" s="1"/>
      <c r="W4" s="1"/>
      <c r="X4" s="1"/>
      <c r="Y4" s="1"/>
      <c r="Z4" s="1"/>
      <c r="AA4" s="1"/>
      <c r="AB4" s="1"/>
      <c r="AC4" s="1"/>
      <c r="AD4" s="1"/>
      <c r="AE4" s="1"/>
      <c r="AF4" s="1"/>
      <c r="AG4" s="1"/>
      <c r="AH4" s="1"/>
      <c r="AI4" s="1"/>
      <c r="AJ4" s="1"/>
      <c r="AK4" s="1"/>
      <c r="AL4" s="1"/>
      <c r="AM4" s="1"/>
      <c r="AN4" s="1"/>
      <c r="AO4" s="27" t="s">
        <v>19</v>
      </c>
    </row>
    <row r="5" spans="1:41" ht="30" customHeight="1">
      <c r="A5" s="190" t="s">
        <v>181</v>
      </c>
      <c r="B5" s="190"/>
      <c r="C5" s="190"/>
      <c r="D5" s="190"/>
      <c r="E5" s="190"/>
      <c r="F5" s="190"/>
      <c r="G5" s="190"/>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90"/>
      <c r="AN5" s="190"/>
      <c r="AO5" s="190"/>
    </row>
    <row r="6" spans="1:41" ht="8.25" customHeight="1"/>
    <row r="7" spans="1:41" ht="27.75" customHeight="1">
      <c r="A7" s="194" t="s">
        <v>5</v>
      </c>
      <c r="B7" s="203" t="s">
        <v>29</v>
      </c>
      <c r="C7" s="204"/>
      <c r="D7" s="196" t="s">
        <v>25</v>
      </c>
      <c r="E7" s="197"/>
      <c r="F7" s="197"/>
      <c r="G7" s="197"/>
      <c r="H7" s="197"/>
      <c r="I7" s="197"/>
      <c r="J7" s="197"/>
      <c r="K7" s="197"/>
      <c r="L7" s="197"/>
      <c r="M7" s="197"/>
      <c r="N7" s="197"/>
      <c r="O7" s="197"/>
      <c r="P7" s="197"/>
      <c r="Q7" s="197"/>
      <c r="R7" s="197"/>
      <c r="S7" s="198"/>
      <c r="T7" s="199" t="s">
        <v>107</v>
      </c>
      <c r="U7" s="199"/>
      <c r="V7" s="199"/>
      <c r="W7" s="199"/>
      <c r="X7" s="199"/>
      <c r="Y7" s="199"/>
      <c r="Z7" s="199"/>
      <c r="AA7" s="199"/>
      <c r="AB7" s="199"/>
      <c r="AC7" s="199"/>
      <c r="AD7" s="199"/>
      <c r="AE7" s="199"/>
      <c r="AF7" s="199"/>
      <c r="AG7" s="199"/>
      <c r="AH7" s="199"/>
      <c r="AI7" s="199"/>
      <c r="AJ7" s="199"/>
      <c r="AK7" s="199"/>
      <c r="AL7" s="199"/>
      <c r="AM7" s="199"/>
      <c r="AN7" s="200"/>
      <c r="AO7" s="11" t="s">
        <v>6</v>
      </c>
    </row>
    <row r="8" spans="1:41" ht="47.45" customHeight="1">
      <c r="A8" s="194"/>
      <c r="B8" s="205"/>
      <c r="C8" s="206"/>
      <c r="D8" s="32" t="s">
        <v>30</v>
      </c>
      <c r="E8" s="33" t="s">
        <v>31</v>
      </c>
      <c r="F8" s="33" t="s">
        <v>32</v>
      </c>
      <c r="G8" s="33" t="s">
        <v>37</v>
      </c>
      <c r="H8" s="33" t="s">
        <v>38</v>
      </c>
      <c r="I8" s="33" t="s">
        <v>39</v>
      </c>
      <c r="J8" s="33" t="s">
        <v>42</v>
      </c>
      <c r="K8" s="33" t="s">
        <v>43</v>
      </c>
      <c r="L8" s="33" t="s">
        <v>44</v>
      </c>
      <c r="M8" s="33" t="s">
        <v>45</v>
      </c>
      <c r="N8" s="33" t="s">
        <v>46</v>
      </c>
      <c r="O8" s="33" t="s">
        <v>47</v>
      </c>
      <c r="P8" s="33" t="s">
        <v>48</v>
      </c>
      <c r="Q8" s="33" t="s">
        <v>49</v>
      </c>
      <c r="R8" s="33" t="s">
        <v>50</v>
      </c>
      <c r="S8" s="68" t="s">
        <v>33</v>
      </c>
      <c r="T8" s="31" t="s">
        <v>30</v>
      </c>
      <c r="U8" s="31" t="s">
        <v>31</v>
      </c>
      <c r="V8" s="31" t="s">
        <v>32</v>
      </c>
      <c r="W8" s="31" t="s">
        <v>37</v>
      </c>
      <c r="X8" s="31" t="s">
        <v>38</v>
      </c>
      <c r="Y8" s="31" t="s">
        <v>39</v>
      </c>
      <c r="Z8" s="31" t="s">
        <v>42</v>
      </c>
      <c r="AA8" s="31" t="s">
        <v>43</v>
      </c>
      <c r="AB8" s="31" t="s">
        <v>44</v>
      </c>
      <c r="AC8" s="31" t="s">
        <v>45</v>
      </c>
      <c r="AD8" s="31" t="s">
        <v>46</v>
      </c>
      <c r="AE8" s="31" t="s">
        <v>47</v>
      </c>
      <c r="AF8" s="31" t="s">
        <v>48</v>
      </c>
      <c r="AG8" s="31" t="s">
        <v>49</v>
      </c>
      <c r="AH8" s="31" t="s">
        <v>50</v>
      </c>
      <c r="AI8" s="31" t="s">
        <v>152</v>
      </c>
      <c r="AJ8" s="31" t="s">
        <v>153</v>
      </c>
      <c r="AK8" s="31" t="s">
        <v>174</v>
      </c>
      <c r="AL8" s="31" t="s">
        <v>175</v>
      </c>
      <c r="AM8" s="31" t="s">
        <v>155</v>
      </c>
      <c r="AN8" s="31" t="s">
        <v>33</v>
      </c>
      <c r="AO8" s="11"/>
    </row>
    <row r="9" spans="1:41" s="4" customFormat="1" ht="92.45" customHeight="1">
      <c r="A9" s="194"/>
      <c r="B9" s="29" t="s">
        <v>28</v>
      </c>
      <c r="C9" s="29" t="s">
        <v>173</v>
      </c>
      <c r="D9" s="133" t="str">
        <f>'mau 1'!$B9</f>
        <v>Tham gia công tác chuẩn bị và tổ chức buổi họp phụ huynh khối T4 học kỳ 2 năm học 2025 -2026 (Họp ngày chủ nhật 12/4/2026)</v>
      </c>
      <c r="E9" s="133" t="str">
        <f>'mau 1'!$B10</f>
        <v xml:space="preserve"> Lên kế hoạch và tổ chức chuỗi hoạt động chào mừng Kỷ niệm 51 năm Ngày Giải phóng Miền nam - Thống nhất đất nước (30/4/1975 - 30/4/2026)</v>
      </c>
      <c r="F9" s="133" t="str">
        <f>'mau 1'!$B11</f>
        <v>Tham gia Hội thao của khối thi đua 19 tại trường cao đẳng CN Thủ Đức</v>
      </c>
      <c r="G9" s="133" t="str">
        <f>'mau 1'!$B12</f>
        <v>Tham gia công tác tuyển sinh của trường</v>
      </c>
      <c r="H9" s="133" t="str">
        <f>'mau 1'!$B13</f>
        <v>Tham gia Hội thi tuyên truyền viên Giỏi 2026</v>
      </c>
      <c r="I9" s="133" t="str">
        <f>'mau 1'!$B14</f>
        <v>Phối hợp với Phòng khám đa khoa Quốc tế An Phú tổ chức khám sức khoẻ định kỳ cho cán bộ, giảng viên, nhân viên và người lao động.</v>
      </c>
      <c r="J9" s="133">
        <f>'mau 1'!$B15</f>
        <v>0</v>
      </c>
      <c r="K9" s="133">
        <f>'mau 1'!$B16</f>
        <v>0</v>
      </c>
      <c r="L9" s="133">
        <f>'mau 1'!$B17</f>
        <v>0</v>
      </c>
      <c r="M9" s="133">
        <f>'mau 1'!$B18</f>
        <v>0</v>
      </c>
      <c r="N9" s="133">
        <f>'mau 1'!$B19</f>
        <v>0</v>
      </c>
      <c r="O9" s="133">
        <f>'mau 1'!$B20</f>
        <v>0</v>
      </c>
      <c r="P9" s="133">
        <f>'mau 1'!$B21</f>
        <v>0</v>
      </c>
      <c r="Q9" s="133">
        <f>'mau 1'!$B22</f>
        <v>0</v>
      </c>
      <c r="R9" s="133">
        <f>'mau 1'!$B23</f>
        <v>0</v>
      </c>
      <c r="S9" s="134"/>
      <c r="T9" s="133" t="str">
        <f>'mau 1'!$B25</f>
        <v>Thực hiện gấp: cung cấp minh chứng thuyết minh chi tiết kết quả thực hiện công tác phòng chống tham nhũng năm 2026</v>
      </c>
      <c r="U9" s="133" t="str">
        <f>'mau 1'!$B26</f>
        <v>Tham gia báo cáo kết quả công tác tuyên truyền về an ninh, trật tự cho sinh viên theo yêu cầu của phòng An ninh chính trị nội bộ - Công an Thành phố Hồ Chí Minh</v>
      </c>
      <c r="V9" s="133" t="str">
        <f>'mau 1'!$B27</f>
        <v>Hỗ trợ khám sức khỏe CB-GV-NV năm học 2025-2026;</v>
      </c>
      <c r="W9" s="133" t="str">
        <f>'mau 1'!$B28</f>
        <v>Xây dựng KH phòng, chống tội phạm xâm hại trẻ em và phòng, chống tội phạm, VPPL liên quan đến người dưới 18 tuổi (GĐ 2026 – 2030)</v>
      </c>
      <c r="X9" s="133" t="str">
        <f>'mau 1'!$B29</f>
        <v>Hỗ trợ ca trực theo điều động của lãnh đạo phòng (trực camera ngày 30/3; trực quản lý SV tham gia lớp chuyên đề ngày 17/4)</v>
      </c>
      <c r="Y9" s="133" t="str">
        <f>'mau 1'!$B30</f>
        <v xml:space="preserve">Phát hiện và xử lý kịp thời trường hợp SV Nguyễn Đức Phú lớp 24T4-CNÔ2 đùa giỡn làm vỡ kính, tay bị chảy máu tại  phòng H1.3.04. </v>
      </c>
      <c r="Z9" s="133" t="str">
        <f>'mau 1'!$B31</f>
        <v xml:space="preserve"> Hỗ trợ đưa SV Trần Văn Bắc lớp 24C1-CCK1 đi bệnh viện Thống Nhất cấp cứu..</v>
      </c>
      <c r="AA9" s="133" t="str">
        <f>'mau 1'!$B32</f>
        <v>Xử lý trường hợp SV tạt sơn ngày 09/4/2026 Lớp 24T4 – LTM1 phòng H1.2-10 tiết 8 (giờ ra chơi ) GV Hà Như Mai. Xác minh các SV có hành vi chụp hình, quay phim vụ việc.</v>
      </c>
      <c r="AB9" s="133" t="e">
        <f>'mau 1'!#REF!</f>
        <v>#REF!</v>
      </c>
      <c r="AC9" s="133" t="str">
        <f>'mau 1'!$B33</f>
        <v>Ngăn chặn sự việc đánh nhau do mẫu thuẫn gữa các SV Dương Bảo Long, Dương Đức Long với SV Nguyễn Xuân Thái lớp 24T4-LTM1 trong giơi giải lao lúc 15 giờ 40 phút ngày 30/03/2026 tại khu hành lang trước phòng H1.2-04, đã mời PH vào trường làm việc cam kết và báo cho CVHT, quản lý khối biết để theo dõi.</v>
      </c>
      <c r="AD9" s="133" t="str">
        <f>'mau 1'!$B34</f>
        <v xml:space="preserve"> Hỗ trợ chấm công trực khu vực và giám sát camera ca 3 tiết 13- tiết 17 (từ 17 giờ 45 phút đến 21 giờ 30 phút) ngày 03/ 04/2026 thay cho đồng nghiệp Bùi Đức Phước đưa con đi bệnh viện khám bệnh tối ngày 03/04/2026.</v>
      </c>
      <c r="AE9" s="133" t="e">
        <f>'mau 1'!#REF!</f>
        <v>#REF!</v>
      </c>
      <c r="AF9" s="133" t="str">
        <f>'mau 1'!$B35</f>
        <v>Trang trí sắp xếp  không gian thư viện chào mừng Ngày sách và văn hóa đọc Việt Nam.</v>
      </c>
      <c r="AG9" s="133" t="str">
        <f>'mau 1'!$B36</f>
        <v xml:space="preserve">Hỗ trợ lớp học QP-AN nghe thời sự tại Thư viện vào tối thứ 2 và thứ 4 hàng tuần. </v>
      </c>
      <c r="AH9" s="133" t="str">
        <f>'mau 1'!$B36</f>
        <v xml:space="preserve">Hỗ trợ lớp học QP-AN nghe thời sự tại Thư viện vào tối thứ 2 và thứ 4 hàng tuần. </v>
      </c>
      <c r="AI9" s="133" t="str">
        <f>'mau 1'!$B36</f>
        <v xml:space="preserve">Hỗ trợ lớp học QP-AN nghe thời sự tại Thư viện vào tối thứ 2 và thứ 4 hàng tuần. </v>
      </c>
      <c r="AJ9" s="133" t="str">
        <f>'mau 1'!$B36</f>
        <v xml:space="preserve">Hỗ trợ lớp học QP-AN nghe thời sự tại Thư viện vào tối thứ 2 và thứ 4 hàng tuần. </v>
      </c>
      <c r="AK9" s="133" t="str">
        <f>'mau 1'!$B36</f>
        <v xml:space="preserve">Hỗ trợ lớp học QP-AN nghe thời sự tại Thư viện vào tối thứ 2 và thứ 4 hàng tuần. </v>
      </c>
      <c r="AL9" s="133" t="str">
        <f>'mau 1'!$B36</f>
        <v xml:space="preserve">Hỗ trợ lớp học QP-AN nghe thời sự tại Thư viện vào tối thứ 2 và thứ 4 hàng tuần. </v>
      </c>
      <c r="AM9" s="133" t="str">
        <f>'mau 1'!$B36</f>
        <v xml:space="preserve">Hỗ trợ lớp học QP-AN nghe thời sự tại Thư viện vào tối thứ 2 và thứ 4 hàng tuần. </v>
      </c>
      <c r="AN9" s="135"/>
      <c r="AO9" s="11"/>
    </row>
    <row r="10" spans="1:41" ht="19.5" customHeight="1">
      <c r="A10" s="29"/>
      <c r="B10" s="35"/>
      <c r="C10" s="36">
        <v>-1</v>
      </c>
      <c r="D10" s="36">
        <v>-2</v>
      </c>
      <c r="E10" s="36">
        <v>-3</v>
      </c>
      <c r="F10" s="36">
        <v>-4</v>
      </c>
      <c r="G10" s="36">
        <v>-5</v>
      </c>
      <c r="H10" s="36">
        <v>-6</v>
      </c>
      <c r="I10" s="36">
        <v>-7</v>
      </c>
      <c r="J10" s="36">
        <v>-8</v>
      </c>
      <c r="K10" s="36">
        <v>-9</v>
      </c>
      <c r="L10" s="36">
        <v>-10</v>
      </c>
      <c r="M10" s="36">
        <v>-11</v>
      </c>
      <c r="N10" s="36">
        <v>-12</v>
      </c>
      <c r="O10" s="36">
        <v>-13</v>
      </c>
      <c r="P10" s="36">
        <v>-14</v>
      </c>
      <c r="Q10" s="36">
        <v>-15</v>
      </c>
      <c r="R10" s="36">
        <v>-16</v>
      </c>
      <c r="S10" s="132">
        <v>-17</v>
      </c>
      <c r="T10" s="36">
        <v>-18</v>
      </c>
      <c r="U10" s="36">
        <v>-19</v>
      </c>
      <c r="V10" s="36">
        <v>-20</v>
      </c>
      <c r="W10" s="36">
        <v>-21</v>
      </c>
      <c r="X10" s="36">
        <v>-22</v>
      </c>
      <c r="Y10" s="36">
        <v>-23</v>
      </c>
      <c r="Z10" s="36">
        <v>-24</v>
      </c>
      <c r="AA10" s="36">
        <v>-25</v>
      </c>
      <c r="AB10" s="36">
        <v>-26</v>
      </c>
      <c r="AC10" s="36">
        <v>-27</v>
      </c>
      <c r="AD10" s="36">
        <v>-28</v>
      </c>
      <c r="AE10" s="36">
        <v>-29</v>
      </c>
      <c r="AF10" s="36">
        <v>-30</v>
      </c>
      <c r="AG10" s="36">
        <v>-31</v>
      </c>
      <c r="AH10" s="36">
        <v>-32</v>
      </c>
      <c r="AI10" s="36">
        <v>-33</v>
      </c>
      <c r="AJ10" s="36">
        <v>-34</v>
      </c>
      <c r="AK10" s="36">
        <v>-35</v>
      </c>
      <c r="AL10" s="36">
        <v>-36</v>
      </c>
      <c r="AM10" s="36">
        <v>-37</v>
      </c>
      <c r="AN10" s="131">
        <v>-38</v>
      </c>
      <c r="AO10" s="11"/>
    </row>
    <row r="11" spans="1:41" ht="24.75" customHeight="1">
      <c r="A11" s="6" t="s">
        <v>54</v>
      </c>
      <c r="B11" s="5"/>
      <c r="C11" s="28"/>
      <c r="D11" s="26"/>
      <c r="E11" s="25"/>
      <c r="F11" s="43"/>
      <c r="G11" s="25"/>
      <c r="H11" s="43"/>
      <c r="I11" s="25"/>
      <c r="J11" s="25"/>
      <c r="K11" s="25"/>
      <c r="L11" s="25"/>
      <c r="M11" s="25"/>
      <c r="N11" s="25"/>
      <c r="O11" s="25"/>
      <c r="P11" s="25"/>
      <c r="Q11" s="25"/>
      <c r="R11" s="25"/>
      <c r="S11" s="69"/>
      <c r="T11" s="26"/>
      <c r="U11" s="26"/>
      <c r="V11" s="26"/>
      <c r="W11" s="26"/>
      <c r="X11" s="26"/>
      <c r="Y11" s="26"/>
      <c r="Z11" s="26"/>
      <c r="AA11" s="126"/>
      <c r="AB11" s="59"/>
      <c r="AC11" s="26"/>
      <c r="AD11" s="26"/>
      <c r="AE11" s="26"/>
      <c r="AF11" s="26"/>
      <c r="AG11" s="26"/>
      <c r="AH11" s="26"/>
      <c r="AI11" s="11"/>
      <c r="AJ11" s="11"/>
      <c r="AK11" s="11"/>
      <c r="AL11" s="11"/>
      <c r="AM11" s="11"/>
      <c r="AN11" s="63"/>
      <c r="AO11" s="12"/>
    </row>
    <row r="12" spans="1:41" ht="24.75" customHeight="1">
      <c r="A12" s="94" t="s">
        <v>0</v>
      </c>
      <c r="B12" s="40" t="s">
        <v>100</v>
      </c>
      <c r="C12" s="93" t="s">
        <v>102</v>
      </c>
      <c r="D12" s="59" t="str">
        <f>HLOOKUP($C12,'mau 1'!$G$7:$AC$47,3,0)</f>
        <v>x</v>
      </c>
      <c r="E12" s="59" t="str">
        <f>HLOOKUP($C12,'mau 1'!$G$7:$AC$47,4,0)</f>
        <v>x</v>
      </c>
      <c r="F12" s="59" t="str">
        <f>HLOOKUP($C12,'mau 1'!$G$7:$AC$47,5,0)</f>
        <v>x</v>
      </c>
      <c r="G12" s="59">
        <f>HLOOKUP($C12,'mau 1'!$G$7:$AC$47,6,0)</f>
        <v>0</v>
      </c>
      <c r="H12" s="59">
        <f>HLOOKUP($C12,'mau 1'!$G$7:$AC$47,7,0)</f>
        <v>0</v>
      </c>
      <c r="I12" s="59">
        <f>HLOOKUP($C12,'mau 1'!$G$7:$AC$47,8,0)</f>
        <v>0</v>
      </c>
      <c r="J12" s="59">
        <f>HLOOKUP($C12,'mau 1'!$G$7:$AC$47,9,0)</f>
        <v>0</v>
      </c>
      <c r="K12" s="59">
        <f>HLOOKUP($C12,'mau 1'!$G$7:$AC$47,10,0)</f>
        <v>0</v>
      </c>
      <c r="L12" s="59">
        <f>HLOOKUP($C12,'mau 1'!$G$7:$AC$47,11,0)</f>
        <v>0</v>
      </c>
      <c r="M12" s="59">
        <f>HLOOKUP($C12,'mau 1'!$G$7:$AC$47,12,0)</f>
        <v>0</v>
      </c>
      <c r="N12" s="59">
        <f>HLOOKUP($C12,'mau 1'!$G$7:$AC$47,13,0)</f>
        <v>0</v>
      </c>
      <c r="O12" s="59">
        <f>HLOOKUP($C12,'mau 1'!$G$7:$AC$47,14,0)</f>
        <v>0</v>
      </c>
      <c r="P12" s="59">
        <f>HLOOKUP($C12,'mau 1'!$G$7:$AC$47,15,0)</f>
        <v>0</v>
      </c>
      <c r="Q12" s="59">
        <f>HLOOKUP($C12,'mau 1'!$G$7:$AC$47,16,0)</f>
        <v>0</v>
      </c>
      <c r="R12" s="59">
        <f>HLOOKUP($C12,'mau 1'!$G$7:$AC$47,17,0)</f>
        <v>0</v>
      </c>
      <c r="S12" s="65">
        <f>COUNTIF(D12:P12,"X")</f>
        <v>3</v>
      </c>
      <c r="T12" s="59">
        <f>HLOOKUP($C12,'mau 1'!$G$7:$AC$47,19,0)</f>
        <v>0</v>
      </c>
      <c r="U12" s="59">
        <f>HLOOKUP($C12,'mau 1'!$G$7:$AC$47,20,0)</f>
        <v>0</v>
      </c>
      <c r="V12" s="59">
        <f>HLOOKUP($C12,'mau 1'!$G$7:$AC$47,21,0)</f>
        <v>0</v>
      </c>
      <c r="W12" s="59">
        <f>HLOOKUP($C12,'mau 1'!$G$7:$AC$47,22,0)</f>
        <v>0</v>
      </c>
      <c r="X12" s="59">
        <f>HLOOKUP($C12,'mau 1'!$G$7:$AC$47,23,0)</f>
        <v>0</v>
      </c>
      <c r="Y12" s="59">
        <f>HLOOKUP($C12,'mau 1'!$G$7:$AC$47,24,0)</f>
        <v>0</v>
      </c>
      <c r="Z12" s="59">
        <f>HLOOKUP($C12,'mau 1'!$G$7:$AC$47,25,0)</f>
        <v>0</v>
      </c>
      <c r="AA12" s="59">
        <f>HLOOKUP($C12,'mau 1'!$G$7:$AC$47,26,0)</f>
        <v>0</v>
      </c>
      <c r="AB12" s="59">
        <f>HLOOKUP($C12,'mau 1'!$G$7:$AC$47,27,0)</f>
        <v>0</v>
      </c>
      <c r="AC12" s="59">
        <f>HLOOKUP($C12,'mau 1'!$G$7:$AC$47,28,0)</f>
        <v>0</v>
      </c>
      <c r="AD12" s="59">
        <f>HLOOKUP($C12,'mau 1'!$G$7:$AC$47,29,0)</f>
        <v>0</v>
      </c>
      <c r="AE12" s="59">
        <f>HLOOKUP($C12,'mau 1'!$G$7:$AC$47,30,0)</f>
        <v>0</v>
      </c>
      <c r="AF12" s="59">
        <f>HLOOKUP($C12,'mau 1'!$G$7:$AC$47,31,0)</f>
        <v>0</v>
      </c>
      <c r="AG12" s="59">
        <f>HLOOKUP($C12,'mau 1'!$G$7:$AC$47,32,0)</f>
        <v>0</v>
      </c>
      <c r="AH12" s="59">
        <f>HLOOKUP($C12,'mau 1'!$G$7:$AC$47,33,0)</f>
        <v>0</v>
      </c>
      <c r="AI12" s="59">
        <f>HLOOKUP($C12,'mau 1'!$G$7:$AC$47,34,0)</f>
        <v>0</v>
      </c>
      <c r="AJ12" s="59">
        <f>HLOOKUP($C12,'mau 1'!$G$7:$AC$47,35,0)</f>
        <v>0</v>
      </c>
      <c r="AK12" s="59">
        <f>HLOOKUP($C12,'mau 1'!$G$7:$AC$47,36,0)</f>
        <v>0</v>
      </c>
      <c r="AL12" s="59">
        <f>HLOOKUP($C12,'mau 1'!$G$7:$AC$47,37,0)</f>
        <v>0</v>
      </c>
      <c r="AM12" s="59">
        <f>HLOOKUP($C12,'mau 1'!$G$7:$AC$47,38,0)</f>
        <v>0</v>
      </c>
      <c r="AN12" s="64">
        <f>COUNTIF(T12:AM12,"X")</f>
        <v>0</v>
      </c>
      <c r="AO12" s="12"/>
    </row>
    <row r="13" spans="1:41" ht="24.75" customHeight="1">
      <c r="A13" s="94" t="s">
        <v>1</v>
      </c>
      <c r="B13" s="95" t="s">
        <v>111</v>
      </c>
      <c r="C13" s="93" t="s">
        <v>140</v>
      </c>
      <c r="D13" s="59" t="str">
        <f>HLOOKUP($C13,'mau 1'!$G$7:$AC$47,3,0)</f>
        <v>x</v>
      </c>
      <c r="E13" s="59" t="str">
        <f>HLOOKUP($C13,'mau 1'!$G$7:$AC$47,4,0)</f>
        <v>x</v>
      </c>
      <c r="F13" s="59">
        <f>HLOOKUP($C13,'mau 1'!$G$7:$AC$47,5,0)</f>
        <v>0</v>
      </c>
      <c r="G13" s="59" t="str">
        <f>HLOOKUP($C13,'mau 1'!$G$7:$AC$47,6,0)</f>
        <v>x</v>
      </c>
      <c r="H13" s="59">
        <f>HLOOKUP($C13,'mau 1'!$G$7:$AC$47,7,0)</f>
        <v>0</v>
      </c>
      <c r="I13" s="59">
        <f>HLOOKUP($C13,'mau 1'!$G$7:$AC$47,8,0)</f>
        <v>0</v>
      </c>
      <c r="J13" s="59">
        <f>HLOOKUP($C13,'mau 1'!$G$7:$AC$47,9,0)</f>
        <v>0</v>
      </c>
      <c r="K13" s="59">
        <f>HLOOKUP($C13,'mau 1'!$G$7:$AC$47,10,0)</f>
        <v>0</v>
      </c>
      <c r="L13" s="59">
        <f>HLOOKUP($C13,'mau 1'!$G$7:$AC$47,11,0)</f>
        <v>0</v>
      </c>
      <c r="M13" s="59">
        <f>HLOOKUP($C13,'mau 1'!$G$7:$AC$47,12,0)</f>
        <v>0</v>
      </c>
      <c r="N13" s="59">
        <f>HLOOKUP($C13,'mau 1'!$G$7:$AC$47,13,0)</f>
        <v>0</v>
      </c>
      <c r="O13" s="59">
        <f>HLOOKUP($C13,'mau 1'!$G$7:$AC$47,14,0)</f>
        <v>0</v>
      </c>
      <c r="P13" s="59">
        <f>HLOOKUP($C13,'mau 1'!$G$7:$AC$47,15,0)</f>
        <v>0</v>
      </c>
      <c r="Q13" s="59">
        <f>HLOOKUP($C13,'mau 1'!$G$7:$AC$47,16,0)</f>
        <v>0</v>
      </c>
      <c r="R13" s="59">
        <f>HLOOKUP($C13,'mau 1'!$G$7:$AC$47,17,0)</f>
        <v>0</v>
      </c>
      <c r="S13" s="65">
        <f t="shared" ref="S13:S35" si="0">COUNTIF(D13:P13,"X")</f>
        <v>3</v>
      </c>
      <c r="T13" s="59">
        <f>HLOOKUP($C13,'mau 1'!$G$7:$AC$47,19,0)</f>
        <v>0</v>
      </c>
      <c r="U13" s="59">
        <f>HLOOKUP($C13,'mau 1'!$G$7:$AC$47,20,0)</f>
        <v>0</v>
      </c>
      <c r="V13" s="59">
        <f>HLOOKUP($C13,'mau 1'!$G$7:$AC$47,21,0)</f>
        <v>0</v>
      </c>
      <c r="W13" s="59">
        <f>HLOOKUP($C13,'mau 1'!$G$7:$AC$47,22,0)</f>
        <v>0</v>
      </c>
      <c r="X13" s="59">
        <f>HLOOKUP($C13,'mau 1'!$G$7:$AC$47,23,0)</f>
        <v>0</v>
      </c>
      <c r="Y13" s="59">
        <f>HLOOKUP($C13,'mau 1'!$G$7:$AC$47,24,0)</f>
        <v>0</v>
      </c>
      <c r="Z13" s="59">
        <f>HLOOKUP($C13,'mau 1'!$G$7:$AC$47,25,0)</f>
        <v>0</v>
      </c>
      <c r="AA13" s="59">
        <f>HLOOKUP($C13,'mau 1'!$G$7:$AC$47,26,0)</f>
        <v>0</v>
      </c>
      <c r="AB13" s="59">
        <f>HLOOKUP($C13,'mau 1'!$G$7:$AC$47,27,0)</f>
        <v>0</v>
      </c>
      <c r="AC13" s="59">
        <f>HLOOKUP($C13,'mau 1'!$G$7:$AC$47,28,0)</f>
        <v>0</v>
      </c>
      <c r="AD13" s="59">
        <f>HLOOKUP($C13,'mau 1'!$G$7:$AC$47,29,0)</f>
        <v>0</v>
      </c>
      <c r="AE13" s="59">
        <f>HLOOKUP($C13,'mau 1'!$G$7:$AC$47,30,0)</f>
        <v>0</v>
      </c>
      <c r="AF13" s="59">
        <f>HLOOKUP($C13,'mau 1'!$G$7:$AC$47,31,0)</f>
        <v>0</v>
      </c>
      <c r="AG13" s="59">
        <f>HLOOKUP($C13,'mau 1'!$G$7:$AC$47,32,0)</f>
        <v>0</v>
      </c>
      <c r="AH13" s="59">
        <f>HLOOKUP($C13,'mau 1'!$G$7:$AC$47,33,0)</f>
        <v>0</v>
      </c>
      <c r="AI13" s="59">
        <f>HLOOKUP($C13,'mau 1'!$G$7:$AC$47,34,0)</f>
        <v>0</v>
      </c>
      <c r="AJ13" s="59">
        <f>HLOOKUP($C13,'mau 1'!$G$7:$AC$47,35,0)</f>
        <v>0</v>
      </c>
      <c r="AK13" s="59">
        <f>HLOOKUP($C13,'mau 1'!$G$7:$AC$47,36,0)</f>
        <v>0</v>
      </c>
      <c r="AL13" s="59">
        <f>HLOOKUP($C13,'mau 1'!$G$7:$AC$47,37,0)</f>
        <v>0</v>
      </c>
      <c r="AM13" s="59">
        <f>HLOOKUP($C13,'mau 1'!$G$7:$AC$47,38,0)</f>
        <v>0</v>
      </c>
      <c r="AN13" s="64">
        <f t="shared" ref="AN13:AN35" si="1">COUNTIF(T13:AM13,"X")</f>
        <v>0</v>
      </c>
      <c r="AO13" s="12"/>
    </row>
    <row r="14" spans="1:41" ht="24.75" customHeight="1">
      <c r="A14" s="94" t="s">
        <v>2</v>
      </c>
      <c r="B14" s="95" t="s">
        <v>112</v>
      </c>
      <c r="C14" s="93" t="s">
        <v>133</v>
      </c>
      <c r="D14" s="59" t="str">
        <f>HLOOKUP($C14,'mau 1'!$G$7:$AC$47,3,0)</f>
        <v>x</v>
      </c>
      <c r="E14" s="59">
        <f>HLOOKUP($C14,'mau 1'!$G$7:$AC$47,4,0)</f>
        <v>0</v>
      </c>
      <c r="F14" s="59">
        <f>HLOOKUP($C14,'mau 1'!$G$7:$AC$47,5,0)</f>
        <v>0</v>
      </c>
      <c r="G14" s="59">
        <f>HLOOKUP($C14,'mau 1'!$G$7:$AC$47,6,0)</f>
        <v>0</v>
      </c>
      <c r="H14" s="59">
        <f>HLOOKUP($C14,'mau 1'!$G$7:$AC$47,7,0)</f>
        <v>0</v>
      </c>
      <c r="I14" s="59" t="str">
        <f>HLOOKUP($C14,'mau 1'!$G$7:$AC$47,8,0)</f>
        <v>x</v>
      </c>
      <c r="J14" s="59">
        <f>HLOOKUP($C14,'mau 1'!$G$7:$AC$47,9,0)</f>
        <v>0</v>
      </c>
      <c r="K14" s="59">
        <f>HLOOKUP($C14,'mau 1'!$G$7:$AC$47,10,0)</f>
        <v>0</v>
      </c>
      <c r="L14" s="59">
        <f>HLOOKUP($C14,'mau 1'!$G$7:$AC$47,11,0)</f>
        <v>0</v>
      </c>
      <c r="M14" s="59">
        <f>HLOOKUP($C14,'mau 1'!$G$7:$AC$47,12,0)</f>
        <v>0</v>
      </c>
      <c r="N14" s="59">
        <f>HLOOKUP($C14,'mau 1'!$G$7:$AC$47,13,0)</f>
        <v>0</v>
      </c>
      <c r="O14" s="59">
        <f>HLOOKUP($C14,'mau 1'!$G$7:$AC$47,14,0)</f>
        <v>0</v>
      </c>
      <c r="P14" s="59">
        <f>HLOOKUP($C14,'mau 1'!$G$7:$AC$47,15,0)</f>
        <v>0</v>
      </c>
      <c r="Q14" s="59">
        <f>HLOOKUP($C14,'mau 1'!$G$7:$AC$47,16,0)</f>
        <v>0</v>
      </c>
      <c r="R14" s="59">
        <f>HLOOKUP($C14,'mau 1'!$G$7:$AC$47,17,0)</f>
        <v>0</v>
      </c>
      <c r="S14" s="65">
        <f t="shared" si="0"/>
        <v>2</v>
      </c>
      <c r="T14" s="59">
        <f>HLOOKUP($C14,'mau 1'!$G$7:$AC$47,19,0)</f>
        <v>0</v>
      </c>
      <c r="U14" s="59">
        <f>HLOOKUP($C14,'mau 1'!$G$7:$AC$47,20,0)</f>
        <v>0</v>
      </c>
      <c r="V14" s="59">
        <f>HLOOKUP($C14,'mau 1'!$G$7:$AC$47,21,0)</f>
        <v>0</v>
      </c>
      <c r="W14" s="59">
        <f>HLOOKUP($C14,'mau 1'!$G$7:$AC$47,22,0)</f>
        <v>0</v>
      </c>
      <c r="X14" s="59">
        <f>HLOOKUP($C14,'mau 1'!$G$7:$AC$47,23,0)</f>
        <v>0</v>
      </c>
      <c r="Y14" s="59">
        <f>HLOOKUP($C14,'mau 1'!$G$7:$AC$47,24,0)</f>
        <v>0</v>
      </c>
      <c r="Z14" s="59" t="str">
        <f>HLOOKUP($C14,'mau 1'!$G$7:$AC$47,25,0)</f>
        <v>x</v>
      </c>
      <c r="AA14" s="59">
        <f>HLOOKUP($C14,'mau 1'!$G$7:$AC$47,26,0)</f>
        <v>0</v>
      </c>
      <c r="AB14" s="59">
        <f>HLOOKUP($C14,'mau 1'!$G$7:$AC$47,27,0)</f>
        <v>0</v>
      </c>
      <c r="AC14" s="59">
        <f>HLOOKUP($C14,'mau 1'!$G$7:$AC$47,28,0)</f>
        <v>0</v>
      </c>
      <c r="AD14" s="59">
        <f>HLOOKUP($C14,'mau 1'!$G$7:$AC$47,29,0)</f>
        <v>0</v>
      </c>
      <c r="AE14" s="59">
        <f>HLOOKUP($C14,'mau 1'!$G$7:$AC$47,30,0)</f>
        <v>0</v>
      </c>
      <c r="AF14" s="59">
        <f>HLOOKUP($C14,'mau 1'!$G$7:$AC$47,31,0)</f>
        <v>0</v>
      </c>
      <c r="AG14" s="59">
        <f>HLOOKUP($C14,'mau 1'!$G$7:$AC$47,32,0)</f>
        <v>0</v>
      </c>
      <c r="AH14" s="59">
        <f>HLOOKUP($C14,'mau 1'!$G$7:$AC$47,33,0)</f>
        <v>0</v>
      </c>
      <c r="AI14" s="59" t="str">
        <f>HLOOKUP($C14,'mau 1'!$G$7:$AC$47,34,0)</f>
        <v>x</v>
      </c>
      <c r="AJ14" s="59">
        <f>HLOOKUP($C14,'mau 1'!$G$7:$AC$47,35,0)</f>
        <v>0</v>
      </c>
      <c r="AK14" s="59">
        <f>HLOOKUP($C14,'mau 1'!$G$7:$AC$47,36,0)</f>
        <v>0</v>
      </c>
      <c r="AL14" s="59">
        <f>HLOOKUP($C14,'mau 1'!$G$7:$AC$47,37,0)</f>
        <v>0</v>
      </c>
      <c r="AM14" s="59">
        <f>HLOOKUP($C14,'mau 1'!$G$7:$AC$47,38,0)</f>
        <v>0</v>
      </c>
      <c r="AN14" s="64">
        <f t="shared" si="1"/>
        <v>2</v>
      </c>
      <c r="AO14" s="12"/>
    </row>
    <row r="15" spans="1:41" ht="24" customHeight="1">
      <c r="A15" s="94" t="s">
        <v>3</v>
      </c>
      <c r="B15" s="92" t="s">
        <v>132</v>
      </c>
      <c r="C15" s="41" t="s">
        <v>113</v>
      </c>
      <c r="D15" s="59" t="str">
        <f>HLOOKUP($C15,'mau 1'!$G$7:$AC$47,3,0)</f>
        <v>x</v>
      </c>
      <c r="E15" s="59" t="str">
        <f>HLOOKUP($C15,'mau 1'!$G$7:$AC$47,4,0)</f>
        <v>x</v>
      </c>
      <c r="F15" s="59">
        <f>HLOOKUP($C15,'mau 1'!$G$7:$AC$47,5,0)</f>
        <v>0</v>
      </c>
      <c r="G15" s="59">
        <f>HLOOKUP($C15,'mau 1'!$G$7:$AC$47,6,0)</f>
        <v>0</v>
      </c>
      <c r="H15" s="59" t="str">
        <f>HLOOKUP($C15,'mau 1'!$G$7:$AC$47,7,0)</f>
        <v>x</v>
      </c>
      <c r="I15" s="59">
        <f>HLOOKUP($C15,'mau 1'!$G$7:$AC$47,8,0)</f>
        <v>0</v>
      </c>
      <c r="J15" s="59">
        <f>HLOOKUP($C15,'mau 1'!$G$7:$AC$47,9,0)</f>
        <v>0</v>
      </c>
      <c r="K15" s="59">
        <f>HLOOKUP($C15,'mau 1'!$G$7:$AC$47,10,0)</f>
        <v>0</v>
      </c>
      <c r="L15" s="59">
        <f>HLOOKUP($C15,'mau 1'!$G$7:$AC$47,11,0)</f>
        <v>0</v>
      </c>
      <c r="M15" s="59">
        <f>HLOOKUP($C15,'mau 1'!$G$7:$AC$47,12,0)</f>
        <v>0</v>
      </c>
      <c r="N15" s="59">
        <f>HLOOKUP($C15,'mau 1'!$G$7:$AC$47,13,0)</f>
        <v>0</v>
      </c>
      <c r="O15" s="59">
        <f>HLOOKUP($C15,'mau 1'!$G$7:$AC$47,14,0)</f>
        <v>0</v>
      </c>
      <c r="P15" s="59">
        <f>HLOOKUP($C15,'mau 1'!$G$7:$AC$47,15,0)</f>
        <v>0</v>
      </c>
      <c r="Q15" s="59">
        <f>HLOOKUP($C15,'mau 1'!$G$7:$AC$47,16,0)</f>
        <v>0</v>
      </c>
      <c r="R15" s="59">
        <f>HLOOKUP($C15,'mau 1'!$G$7:$AC$47,17,0)</f>
        <v>0</v>
      </c>
      <c r="S15" s="65">
        <f t="shared" si="0"/>
        <v>3</v>
      </c>
      <c r="T15" s="59">
        <f>HLOOKUP($C15,'mau 1'!$G$7:$AC$47,19,0)</f>
        <v>0</v>
      </c>
      <c r="U15" s="59">
        <f>HLOOKUP($C15,'mau 1'!$G$7:$AC$47,20,0)</f>
        <v>0</v>
      </c>
      <c r="V15" s="59">
        <f>HLOOKUP($C15,'mau 1'!$G$7:$AC$47,21,0)</f>
        <v>0</v>
      </c>
      <c r="W15" s="59">
        <f>HLOOKUP($C15,'mau 1'!$G$7:$AC$47,22,0)</f>
        <v>0</v>
      </c>
      <c r="X15" s="59">
        <f>HLOOKUP($C15,'mau 1'!$G$7:$AC$47,23,0)</f>
        <v>0</v>
      </c>
      <c r="Y15" s="59">
        <f>HLOOKUP($C15,'mau 1'!$G$7:$AC$47,24,0)</f>
        <v>0</v>
      </c>
      <c r="Z15" s="59">
        <f>HLOOKUP($C15,'mau 1'!$G$7:$AC$47,25,0)</f>
        <v>0</v>
      </c>
      <c r="AA15" s="59">
        <f>HLOOKUP($C15,'mau 1'!$G$7:$AC$47,26,0)</f>
        <v>0</v>
      </c>
      <c r="AB15" s="59">
        <f>HLOOKUP($C15,'mau 1'!$G$7:$AC$47,27,0)</f>
        <v>0</v>
      </c>
      <c r="AC15" s="59">
        <f>HLOOKUP($C15,'mau 1'!$G$7:$AC$47,28,0)</f>
        <v>0</v>
      </c>
      <c r="AD15" s="59" t="str">
        <f>HLOOKUP($C15,'mau 1'!$G$7:$AC$47,29,0)</f>
        <v>x</v>
      </c>
      <c r="AE15" s="59">
        <f>HLOOKUP($C15,'mau 1'!$G$7:$AC$47,30,0)</f>
        <v>0</v>
      </c>
      <c r="AF15" s="59" t="str">
        <f>HLOOKUP($C15,'mau 1'!$G$7:$AC$47,31,0)</f>
        <v>x</v>
      </c>
      <c r="AG15" s="59" t="str">
        <f>HLOOKUP($C15,'mau 1'!$G$7:$AC$47,32,0)</f>
        <v>x</v>
      </c>
      <c r="AH15" s="59">
        <f>HLOOKUP($C15,'mau 1'!$G$7:$AC$47,33,0)</f>
        <v>0</v>
      </c>
      <c r="AI15" s="59">
        <f>HLOOKUP($C15,'mau 1'!$G$7:$AC$47,34,0)</f>
        <v>0</v>
      </c>
      <c r="AJ15" s="59">
        <f>HLOOKUP($C15,'mau 1'!$G$7:$AC$47,35,0)</f>
        <v>0</v>
      </c>
      <c r="AK15" s="59">
        <f>HLOOKUP($C15,'mau 1'!$G$7:$AC$47,36,0)</f>
        <v>0</v>
      </c>
      <c r="AL15" s="59">
        <f>HLOOKUP($C15,'mau 1'!$G$7:$AC$47,37,0)</f>
        <v>0</v>
      </c>
      <c r="AM15" s="59">
        <f>HLOOKUP($C15,'mau 1'!$G$7:$AC$47,38,0)</f>
        <v>0</v>
      </c>
      <c r="AN15" s="64">
        <f t="shared" si="1"/>
        <v>3</v>
      </c>
      <c r="AO15" s="60"/>
    </row>
    <row r="16" spans="1:41" ht="26.25" customHeight="1">
      <c r="A16" s="6" t="s">
        <v>53</v>
      </c>
      <c r="B16" s="40"/>
      <c r="C16" s="40"/>
      <c r="D16" s="59"/>
      <c r="E16" s="59"/>
      <c r="F16" s="59"/>
      <c r="G16" s="59"/>
      <c r="H16" s="59"/>
      <c r="I16" s="59"/>
      <c r="J16" s="59"/>
      <c r="K16" s="59"/>
      <c r="L16" s="59"/>
      <c r="M16" s="59"/>
      <c r="N16" s="59"/>
      <c r="O16" s="59"/>
      <c r="P16" s="59"/>
      <c r="Q16" s="59"/>
      <c r="R16" s="59"/>
      <c r="S16" s="65"/>
      <c r="T16" s="59"/>
      <c r="U16" s="59"/>
      <c r="V16" s="59"/>
      <c r="W16" s="59"/>
      <c r="X16" s="59"/>
      <c r="Y16" s="59"/>
      <c r="Z16" s="59"/>
      <c r="AA16" s="59"/>
      <c r="AB16" s="59"/>
      <c r="AC16" s="59"/>
      <c r="AD16" s="59"/>
      <c r="AE16" s="59"/>
      <c r="AF16" s="59"/>
      <c r="AG16" s="59"/>
      <c r="AH16" s="59"/>
      <c r="AI16" s="59"/>
      <c r="AJ16" s="59"/>
      <c r="AK16" s="59"/>
      <c r="AL16" s="59"/>
      <c r="AM16" s="59"/>
      <c r="AN16" s="64">
        <f t="shared" si="1"/>
        <v>0</v>
      </c>
      <c r="AO16" s="60"/>
    </row>
    <row r="17" spans="1:42" ht="25.5" customHeight="1">
      <c r="A17" s="7" t="s">
        <v>0</v>
      </c>
      <c r="B17" s="42" t="s">
        <v>77</v>
      </c>
      <c r="C17" s="41" t="s">
        <v>91</v>
      </c>
      <c r="D17" s="59" t="str">
        <f>HLOOKUP($C17,'mau 1'!$G$7:$AC$47,3,0)</f>
        <v>x</v>
      </c>
      <c r="E17" s="59" t="str">
        <f>HLOOKUP($C17,'mau 1'!$G$7:$AC$47,4,0)</f>
        <v>x</v>
      </c>
      <c r="F17" s="59">
        <f>HLOOKUP($C17,'mau 1'!$G$7:$AC$47,5,0)</f>
        <v>0</v>
      </c>
      <c r="G17" s="59">
        <f>HLOOKUP($C17,'mau 1'!$G$7:$AC$47,6,0)</f>
        <v>0</v>
      </c>
      <c r="H17" s="59">
        <f>HLOOKUP($C17,'mau 1'!$G$7:$AC$47,7,0)</f>
        <v>0</v>
      </c>
      <c r="I17" s="59">
        <f>HLOOKUP($C17,'mau 1'!$G$7:$AC$47,8,0)</f>
        <v>0</v>
      </c>
      <c r="J17" s="59">
        <f>HLOOKUP($C17,'mau 1'!$G$7:$AC$47,9,0)</f>
        <v>0</v>
      </c>
      <c r="K17" s="59">
        <f>HLOOKUP($C17,'mau 1'!$G$7:$AC$47,10,0)</f>
        <v>0</v>
      </c>
      <c r="L17" s="59">
        <f>HLOOKUP($C17,'mau 1'!$G$7:$AC$47,11,0)</f>
        <v>0</v>
      </c>
      <c r="M17" s="59">
        <f>HLOOKUP($C17,'mau 1'!$G$7:$AC$47,12,0)</f>
        <v>0</v>
      </c>
      <c r="N17" s="59">
        <f>HLOOKUP($C17,'mau 1'!$G$7:$AC$47,13,0)</f>
        <v>0</v>
      </c>
      <c r="O17" s="59">
        <f>HLOOKUP($C17,'mau 1'!$G$7:$AC$47,14,0)</f>
        <v>0</v>
      </c>
      <c r="P17" s="59">
        <f>HLOOKUP($C17,'mau 1'!$G$7:$AC$47,15,0)</f>
        <v>0</v>
      </c>
      <c r="Q17" s="59">
        <f>HLOOKUP($C17,'mau 1'!$G$7:$AC$47,16,0)</f>
        <v>0</v>
      </c>
      <c r="R17" s="59">
        <f>HLOOKUP($C17,'mau 1'!$G$7:$AC$47,17,0)</f>
        <v>0</v>
      </c>
      <c r="S17" s="65">
        <f t="shared" si="0"/>
        <v>2</v>
      </c>
      <c r="T17" s="59">
        <f>HLOOKUP($C17,'mau 1'!$G$7:$AC$47,19,0)</f>
        <v>0</v>
      </c>
      <c r="U17" s="59">
        <f>HLOOKUP($C17,'mau 1'!$G$7:$AC$47,20,0)</f>
        <v>0</v>
      </c>
      <c r="V17" s="59" t="str">
        <f>HLOOKUP($C17,'mau 1'!$G$7:$AC$47,21,0)</f>
        <v>x</v>
      </c>
      <c r="W17" s="59">
        <f>HLOOKUP($C17,'mau 1'!$G$7:$AC$47,22,0)</f>
        <v>0</v>
      </c>
      <c r="X17" s="59">
        <f>HLOOKUP($C17,'mau 1'!$G$7:$AC$47,23,0)</f>
        <v>0</v>
      </c>
      <c r="Y17" s="59">
        <f>HLOOKUP($C17,'mau 1'!$G$7:$AC$47,24,0)</f>
        <v>0</v>
      </c>
      <c r="Z17" s="59">
        <f>HLOOKUP($C17,'mau 1'!$G$7:$AC$47,25,0)</f>
        <v>0</v>
      </c>
      <c r="AA17" s="59">
        <f>HLOOKUP($C17,'mau 1'!$G$7:$AC$47,26,0)</f>
        <v>0</v>
      </c>
      <c r="AB17" s="59">
        <f>HLOOKUP($C17,'mau 1'!$G$7:$AC$47,27,0)</f>
        <v>0</v>
      </c>
      <c r="AC17" s="59">
        <f>HLOOKUP($C17,'mau 1'!$G$7:$AC$47,28,0)</f>
        <v>0</v>
      </c>
      <c r="AD17" s="59">
        <f>HLOOKUP($C17,'mau 1'!$G$7:$AC$47,29,0)</f>
        <v>0</v>
      </c>
      <c r="AE17" s="59">
        <f>HLOOKUP($C17,'mau 1'!$G$7:$AC$47,30,0)</f>
        <v>0</v>
      </c>
      <c r="AF17" s="59">
        <f>HLOOKUP($C17,'mau 1'!$G$7:$AC$47,31,0)</f>
        <v>0</v>
      </c>
      <c r="AG17" s="59">
        <f>HLOOKUP($C17,'mau 1'!$G$7:$AC$47,32,0)</f>
        <v>0</v>
      </c>
      <c r="AH17" s="59">
        <f>HLOOKUP($C17,'mau 1'!$G$7:$AC$47,33,0)</f>
        <v>0</v>
      </c>
      <c r="AI17" s="59">
        <f>HLOOKUP($C17,'mau 1'!$G$7:$AC$47,34,0)</f>
        <v>0</v>
      </c>
      <c r="AJ17" s="59">
        <f>HLOOKUP($C17,'mau 1'!$G$7:$AC$47,35,0)</f>
        <v>0</v>
      </c>
      <c r="AK17" s="59">
        <f>HLOOKUP($C17,'mau 1'!$G$7:$AC$47,36,0)</f>
        <v>0</v>
      </c>
      <c r="AL17" s="59">
        <f>HLOOKUP($C17,'mau 1'!$G$7:$AC$47,37,0)</f>
        <v>0</v>
      </c>
      <c r="AM17" s="59">
        <f>HLOOKUP($C17,'mau 1'!$G$7:$AC$47,38,0)</f>
        <v>0</v>
      </c>
      <c r="AN17" s="64">
        <f t="shared" si="1"/>
        <v>1</v>
      </c>
      <c r="AO17" s="60"/>
    </row>
    <row r="18" spans="1:42" ht="24" customHeight="1">
      <c r="A18" s="7" t="s">
        <v>1</v>
      </c>
      <c r="B18" s="42" t="s">
        <v>78</v>
      </c>
      <c r="C18" s="41" t="s">
        <v>92</v>
      </c>
      <c r="D18" s="59" t="str">
        <f>HLOOKUP($C18,'mau 1'!$G$7:$AC$47,3,0)</f>
        <v>x</v>
      </c>
      <c r="E18" s="59">
        <f>HLOOKUP($C18,'mau 1'!$G$7:$AC$47,4,0)</f>
        <v>0</v>
      </c>
      <c r="F18" s="59" t="str">
        <f>HLOOKUP($C18,'mau 1'!$G$7:$AC$47,5,0)</f>
        <v>x</v>
      </c>
      <c r="G18" s="59">
        <f>HLOOKUP($C18,'mau 1'!$G$7:$AC$47,6,0)</f>
        <v>0</v>
      </c>
      <c r="H18" s="59">
        <f>HLOOKUP($C18,'mau 1'!$G$7:$AC$47,7,0)</f>
        <v>0</v>
      </c>
      <c r="I18" s="59">
        <f>HLOOKUP($C18,'mau 1'!$G$7:$AC$47,8,0)</f>
        <v>0</v>
      </c>
      <c r="J18" s="59">
        <f>HLOOKUP($C18,'mau 1'!$G$7:$AC$47,9,0)</f>
        <v>0</v>
      </c>
      <c r="K18" s="59">
        <f>HLOOKUP($C18,'mau 1'!$G$7:$AC$47,10,0)</f>
        <v>0</v>
      </c>
      <c r="L18" s="59">
        <f>HLOOKUP($C18,'mau 1'!$G$7:$AC$47,11,0)</f>
        <v>0</v>
      </c>
      <c r="M18" s="59">
        <f>HLOOKUP($C18,'mau 1'!$G$7:$AC$47,12,0)</f>
        <v>0</v>
      </c>
      <c r="N18" s="59">
        <f>HLOOKUP($C18,'mau 1'!$G$7:$AC$47,13,0)</f>
        <v>0</v>
      </c>
      <c r="O18" s="59">
        <f>HLOOKUP($C18,'mau 1'!$G$7:$AC$47,14,0)</f>
        <v>0</v>
      </c>
      <c r="P18" s="59">
        <f>HLOOKUP($C18,'mau 1'!$G$7:$AC$47,15,0)</f>
        <v>0</v>
      </c>
      <c r="Q18" s="59">
        <f>HLOOKUP($C18,'mau 1'!$G$7:$AC$47,16,0)</f>
        <v>0</v>
      </c>
      <c r="R18" s="59">
        <f>HLOOKUP($C18,'mau 1'!$G$7:$AC$47,17,0)</f>
        <v>0</v>
      </c>
      <c r="S18" s="65">
        <f t="shared" si="0"/>
        <v>2</v>
      </c>
      <c r="T18" s="59">
        <f>HLOOKUP($C18,'mau 1'!$G$7:$AC$47,19,0)</f>
        <v>0</v>
      </c>
      <c r="U18" s="59">
        <f>HLOOKUP($C18,'mau 1'!$G$7:$AC$47,20,0)</f>
        <v>0</v>
      </c>
      <c r="V18" s="59">
        <f>HLOOKUP($C18,'mau 1'!$G$7:$AC$47,21,0)</f>
        <v>0</v>
      </c>
      <c r="W18" s="59">
        <f>HLOOKUP($C18,'mau 1'!$G$7:$AC$47,22,0)</f>
        <v>0</v>
      </c>
      <c r="X18" s="59">
        <f>HLOOKUP($C18,'mau 1'!$G$7:$AC$47,23,0)</f>
        <v>0</v>
      </c>
      <c r="Y18" s="59">
        <f>HLOOKUP($C18,'mau 1'!$G$7:$AC$47,24,0)</f>
        <v>0</v>
      </c>
      <c r="Z18" s="59">
        <f>HLOOKUP($C18,'mau 1'!$G$7:$AC$47,25,0)</f>
        <v>0</v>
      </c>
      <c r="AA18" s="59">
        <f>HLOOKUP($C18,'mau 1'!$G$7:$AC$47,26,0)</f>
        <v>0</v>
      </c>
      <c r="AB18" s="59">
        <f>HLOOKUP($C18,'mau 1'!$G$7:$AC$47,27,0)</f>
        <v>0</v>
      </c>
      <c r="AC18" s="59">
        <f>HLOOKUP($C18,'mau 1'!$G$7:$AC$47,28,0)</f>
        <v>0</v>
      </c>
      <c r="AD18" s="59">
        <f>HLOOKUP($C18,'mau 1'!$G$7:$AC$47,29,0)</f>
        <v>0</v>
      </c>
      <c r="AE18" s="59">
        <f>HLOOKUP($C18,'mau 1'!$G$7:$AC$47,30,0)</f>
        <v>0</v>
      </c>
      <c r="AF18" s="59">
        <f>HLOOKUP($C18,'mau 1'!$G$7:$AC$47,31,0)</f>
        <v>0</v>
      </c>
      <c r="AG18" s="59">
        <f>HLOOKUP($C18,'mau 1'!$G$7:$AC$47,32,0)</f>
        <v>0</v>
      </c>
      <c r="AH18" s="59">
        <f>HLOOKUP($C18,'mau 1'!$G$7:$AC$47,33,0)</f>
        <v>0</v>
      </c>
      <c r="AI18" s="59">
        <f>HLOOKUP($C18,'mau 1'!$G$7:$AC$47,34,0)</f>
        <v>0</v>
      </c>
      <c r="AJ18" s="59">
        <f>HLOOKUP($C18,'mau 1'!$G$7:$AC$47,35,0)</f>
        <v>0</v>
      </c>
      <c r="AK18" s="59">
        <f>HLOOKUP($C18,'mau 1'!$G$7:$AC$47,36,0)</f>
        <v>0</v>
      </c>
      <c r="AL18" s="59">
        <f>HLOOKUP($C18,'mau 1'!$G$7:$AC$47,37,0)</f>
        <v>0</v>
      </c>
      <c r="AM18" s="59">
        <f>HLOOKUP($C18,'mau 1'!$G$7:$AC$47,38,0)</f>
        <v>0</v>
      </c>
      <c r="AN18" s="64">
        <f t="shared" si="1"/>
        <v>0</v>
      </c>
      <c r="AO18" s="60"/>
    </row>
    <row r="19" spans="1:42" ht="27" customHeight="1">
      <c r="A19" s="7" t="s">
        <v>2</v>
      </c>
      <c r="B19" s="42" t="s">
        <v>79</v>
      </c>
      <c r="C19" s="41" t="s">
        <v>93</v>
      </c>
      <c r="D19" s="59" t="str">
        <f>HLOOKUP($C19,'mau 1'!$G$7:$AC$47,3,0)</f>
        <v>x</v>
      </c>
      <c r="E19" s="59">
        <f>HLOOKUP($C19,'mau 1'!$G$7:$AC$47,4,0)</f>
        <v>0</v>
      </c>
      <c r="F19" s="59">
        <f>HLOOKUP($C19,'mau 1'!$G$7:$AC$47,5,0)</f>
        <v>0</v>
      </c>
      <c r="G19" s="59">
        <f>HLOOKUP($C19,'mau 1'!$G$7:$AC$47,6,0)</f>
        <v>0</v>
      </c>
      <c r="H19" s="59">
        <f>HLOOKUP($C19,'mau 1'!$G$7:$AC$47,7,0)</f>
        <v>0</v>
      </c>
      <c r="I19" s="59">
        <f>HLOOKUP($C19,'mau 1'!$G$7:$AC$47,8,0)</f>
        <v>0</v>
      </c>
      <c r="J19" s="59">
        <f>HLOOKUP($C19,'mau 1'!$G$7:$AC$47,9,0)</f>
        <v>0</v>
      </c>
      <c r="K19" s="59">
        <f>HLOOKUP($C19,'mau 1'!$G$7:$AC$47,10,0)</f>
        <v>0</v>
      </c>
      <c r="L19" s="59">
        <f>HLOOKUP($C19,'mau 1'!$G$7:$AC$47,11,0)</f>
        <v>0</v>
      </c>
      <c r="M19" s="59">
        <f>HLOOKUP($C19,'mau 1'!$G$7:$AC$47,12,0)</f>
        <v>0</v>
      </c>
      <c r="N19" s="59">
        <f>HLOOKUP($C19,'mau 1'!$G$7:$AC$47,13,0)</f>
        <v>0</v>
      </c>
      <c r="O19" s="59">
        <f>HLOOKUP($C19,'mau 1'!$G$7:$AC$47,14,0)</f>
        <v>0</v>
      </c>
      <c r="P19" s="59">
        <f>HLOOKUP($C19,'mau 1'!$G$7:$AC$47,15,0)</f>
        <v>0</v>
      </c>
      <c r="Q19" s="59">
        <f>HLOOKUP($C19,'mau 1'!$G$7:$AC$47,16,0)</f>
        <v>0</v>
      </c>
      <c r="R19" s="59">
        <f>HLOOKUP($C19,'mau 1'!$G$7:$AC$47,17,0)</f>
        <v>0</v>
      </c>
      <c r="S19" s="65">
        <f t="shared" si="0"/>
        <v>1</v>
      </c>
      <c r="T19" s="59" t="str">
        <f>HLOOKUP($C19,'mau 1'!$G$7:$AC$47,19,0)</f>
        <v>x</v>
      </c>
      <c r="U19" s="59" t="str">
        <f>HLOOKUP($C19,'mau 1'!$G$7:$AC$47,20,0)</f>
        <v>x</v>
      </c>
      <c r="V19" s="59" t="str">
        <f>HLOOKUP($C19,'mau 1'!$G$7:$AC$47,21,0)</f>
        <v>x</v>
      </c>
      <c r="W19" s="59">
        <f>HLOOKUP($C19,'mau 1'!$G$7:$AC$47,22,0)</f>
        <v>0</v>
      </c>
      <c r="X19" s="59">
        <f>HLOOKUP($C19,'mau 1'!$G$7:$AC$47,23,0)</f>
        <v>0</v>
      </c>
      <c r="Y19" s="59">
        <f>HLOOKUP($C19,'mau 1'!$G$7:$AC$47,24,0)</f>
        <v>0</v>
      </c>
      <c r="Z19" s="59">
        <f>HLOOKUP($C19,'mau 1'!$G$7:$AC$47,25,0)</f>
        <v>0</v>
      </c>
      <c r="AA19" s="59">
        <f>HLOOKUP($C19,'mau 1'!$G$7:$AC$47,26,0)</f>
        <v>0</v>
      </c>
      <c r="AB19" s="59">
        <f>HLOOKUP($C19,'mau 1'!$G$7:$AC$47,27,0)</f>
        <v>0</v>
      </c>
      <c r="AC19" s="59">
        <f>HLOOKUP($C19,'mau 1'!$G$7:$AC$47,28,0)</f>
        <v>0</v>
      </c>
      <c r="AD19" s="59">
        <f>HLOOKUP($C19,'mau 1'!$G$7:$AC$47,29,0)</f>
        <v>0</v>
      </c>
      <c r="AE19" s="59">
        <f>HLOOKUP($C19,'mau 1'!$G$7:$AC$47,30,0)</f>
        <v>0</v>
      </c>
      <c r="AF19" s="59">
        <f>HLOOKUP($C19,'mau 1'!$G$7:$AC$47,31,0)</f>
        <v>0</v>
      </c>
      <c r="AG19" s="59">
        <f>HLOOKUP($C19,'mau 1'!$G$7:$AC$47,32,0)</f>
        <v>0</v>
      </c>
      <c r="AH19" s="59">
        <f>HLOOKUP($C19,'mau 1'!$G$7:$AC$47,33,0)</f>
        <v>0</v>
      </c>
      <c r="AI19" s="59">
        <f>HLOOKUP($C19,'mau 1'!$G$7:$AC$47,34,0)</f>
        <v>0</v>
      </c>
      <c r="AJ19" s="59">
        <f>HLOOKUP($C19,'mau 1'!$G$7:$AC$47,35,0)</f>
        <v>0</v>
      </c>
      <c r="AK19" s="59">
        <f>HLOOKUP($C19,'mau 1'!$G$7:$AC$47,36,0)</f>
        <v>0</v>
      </c>
      <c r="AL19" s="59">
        <f>HLOOKUP($C19,'mau 1'!$G$7:$AC$47,37,0)</f>
        <v>0</v>
      </c>
      <c r="AM19" s="59">
        <f>HLOOKUP($C19,'mau 1'!$G$7:$AC$47,38,0)</f>
        <v>0</v>
      </c>
      <c r="AN19" s="64">
        <f t="shared" si="1"/>
        <v>3</v>
      </c>
      <c r="AO19" s="60"/>
    </row>
    <row r="20" spans="1:42" ht="34.5" customHeight="1">
      <c r="A20" s="49" t="s">
        <v>3</v>
      </c>
      <c r="B20" s="45" t="s">
        <v>80</v>
      </c>
      <c r="C20" s="46" t="s">
        <v>94</v>
      </c>
      <c r="D20" s="59" t="str">
        <f>HLOOKUP($C20,'mau 1'!$G$7:$AC$47,3,0)</f>
        <v>x</v>
      </c>
      <c r="E20" s="59">
        <f>HLOOKUP($C20,'mau 1'!$G$7:$AC$47,4,0)</f>
        <v>0</v>
      </c>
      <c r="F20" s="59">
        <f>HLOOKUP($C20,'mau 1'!$G$7:$AC$47,5,0)</f>
        <v>0</v>
      </c>
      <c r="G20" s="59">
        <f>HLOOKUP($C20,'mau 1'!$G$7:$AC$47,6,0)</f>
        <v>0</v>
      </c>
      <c r="H20" s="59">
        <f>HLOOKUP($C20,'mau 1'!$G$7:$AC$47,7,0)</f>
        <v>0</v>
      </c>
      <c r="I20" s="59">
        <f>HLOOKUP($C20,'mau 1'!$G$7:$AC$47,8,0)</f>
        <v>0</v>
      </c>
      <c r="J20" s="59">
        <f>HLOOKUP($C20,'mau 1'!$G$7:$AC$47,9,0)</f>
        <v>0</v>
      </c>
      <c r="K20" s="59">
        <f>HLOOKUP($C20,'mau 1'!$G$7:$AC$47,10,0)</f>
        <v>0</v>
      </c>
      <c r="L20" s="59">
        <f>HLOOKUP($C20,'mau 1'!$G$7:$AC$47,11,0)</f>
        <v>0</v>
      </c>
      <c r="M20" s="59">
        <f>HLOOKUP($C20,'mau 1'!$G$7:$AC$47,12,0)</f>
        <v>0</v>
      </c>
      <c r="N20" s="59">
        <f>HLOOKUP($C20,'mau 1'!$G$7:$AC$47,13,0)</f>
        <v>0</v>
      </c>
      <c r="O20" s="59">
        <f>HLOOKUP($C20,'mau 1'!$G$7:$AC$47,14,0)</f>
        <v>0</v>
      </c>
      <c r="P20" s="59">
        <f>HLOOKUP($C20,'mau 1'!$G$7:$AC$47,15,0)</f>
        <v>0</v>
      </c>
      <c r="Q20" s="59">
        <f>HLOOKUP($C20,'mau 1'!$G$7:$AC$47,16,0)</f>
        <v>0</v>
      </c>
      <c r="R20" s="59">
        <f>HLOOKUP($C20,'mau 1'!$G$7:$AC$47,17,0)</f>
        <v>0</v>
      </c>
      <c r="S20" s="65">
        <f t="shared" si="0"/>
        <v>1</v>
      </c>
      <c r="T20" s="59">
        <f>HLOOKUP($C20,'mau 1'!$G$7:$AC$47,19,0)</f>
        <v>0</v>
      </c>
      <c r="U20" s="59">
        <f>HLOOKUP($C20,'mau 1'!$G$7:$AC$47,20,0)</f>
        <v>0</v>
      </c>
      <c r="V20" s="59">
        <f>HLOOKUP($C20,'mau 1'!$G$7:$AC$47,21,0)</f>
        <v>0</v>
      </c>
      <c r="W20" s="59">
        <f>HLOOKUP($C20,'mau 1'!$G$7:$AC$47,22,0)</f>
        <v>0</v>
      </c>
      <c r="X20" s="59">
        <f>HLOOKUP($C20,'mau 1'!$G$7:$AC$47,23,0)</f>
        <v>0</v>
      </c>
      <c r="Y20" s="59">
        <f>HLOOKUP($C20,'mau 1'!$G$7:$AC$47,24,0)</f>
        <v>0</v>
      </c>
      <c r="Z20" s="59" t="str">
        <f>HLOOKUP($C20,'mau 1'!$G$7:$AC$47,25,0)</f>
        <v>x</v>
      </c>
      <c r="AA20" s="59">
        <f>HLOOKUP($C20,'mau 1'!$G$7:$AC$47,26,0)</f>
        <v>0</v>
      </c>
      <c r="AB20" s="59" t="str">
        <f>HLOOKUP($C20,'mau 1'!$G$7:$AC$47,27,0)</f>
        <v>x</v>
      </c>
      <c r="AC20" s="59" t="str">
        <f>HLOOKUP($C20,'mau 1'!$G$7:$AC$47,28,0)</f>
        <v>x</v>
      </c>
      <c r="AD20" s="59">
        <f>HLOOKUP($C20,'mau 1'!$G$7:$AC$47,29,0)</f>
        <v>0</v>
      </c>
      <c r="AE20" s="59">
        <f>HLOOKUP($C20,'mau 1'!$G$7:$AC$47,30,0)</f>
        <v>0</v>
      </c>
      <c r="AF20" s="59">
        <f>HLOOKUP($C20,'mau 1'!$G$7:$AC$47,31,0)</f>
        <v>0</v>
      </c>
      <c r="AG20" s="59">
        <f>HLOOKUP($C20,'mau 1'!$G$7:$AC$47,32,0)</f>
        <v>0</v>
      </c>
      <c r="AH20" s="59">
        <f>HLOOKUP($C20,'mau 1'!$G$7:$AC$47,33,0)</f>
        <v>0</v>
      </c>
      <c r="AI20" s="59">
        <f>HLOOKUP($C20,'mau 1'!$G$7:$AC$47,34,0)</f>
        <v>0</v>
      </c>
      <c r="AJ20" s="59">
        <f>HLOOKUP($C20,'mau 1'!$G$7:$AC$47,35,0)</f>
        <v>0</v>
      </c>
      <c r="AK20" s="59">
        <f>HLOOKUP($C20,'mau 1'!$G$7:$AC$47,36,0)</f>
        <v>0</v>
      </c>
      <c r="AL20" s="59">
        <f>HLOOKUP($C20,'mau 1'!$G$7:$AC$47,37,0)</f>
        <v>0</v>
      </c>
      <c r="AM20" s="59">
        <f>HLOOKUP($C20,'mau 1'!$G$7:$AC$47,38,0)</f>
        <v>0</v>
      </c>
      <c r="AN20" s="64">
        <f t="shared" si="1"/>
        <v>3</v>
      </c>
      <c r="AO20" s="148"/>
    </row>
    <row r="21" spans="1:42" ht="26.25" customHeight="1">
      <c r="A21" s="7" t="s">
        <v>4</v>
      </c>
      <c r="B21" s="45" t="s">
        <v>81</v>
      </c>
      <c r="C21" s="46" t="s">
        <v>95</v>
      </c>
      <c r="D21" s="59" t="str">
        <f>HLOOKUP($C21,'mau 1'!$G$7:$AC$47,3,0)</f>
        <v>x</v>
      </c>
      <c r="E21" s="59">
        <f>HLOOKUP($C21,'mau 1'!$G$7:$AC$47,4,0)</f>
        <v>0</v>
      </c>
      <c r="F21" s="59">
        <f>HLOOKUP($C21,'mau 1'!$G$7:$AC$47,5,0)</f>
        <v>0</v>
      </c>
      <c r="G21" s="59">
        <f>HLOOKUP($C21,'mau 1'!$G$7:$AC$47,6,0)</f>
        <v>0</v>
      </c>
      <c r="H21" s="59">
        <f>HLOOKUP($C21,'mau 1'!$G$7:$AC$47,7,0)</f>
        <v>0</v>
      </c>
      <c r="I21" s="59">
        <f>HLOOKUP($C21,'mau 1'!$G$7:$AC$47,8,0)</f>
        <v>0</v>
      </c>
      <c r="J21" s="59">
        <f>HLOOKUP($C21,'mau 1'!$G$7:$AC$47,9,0)</f>
        <v>0</v>
      </c>
      <c r="K21" s="59">
        <f>HLOOKUP($C21,'mau 1'!$G$7:$AC$47,10,0)</f>
        <v>0</v>
      </c>
      <c r="L21" s="59">
        <f>HLOOKUP($C21,'mau 1'!$G$7:$AC$47,11,0)</f>
        <v>0</v>
      </c>
      <c r="M21" s="59">
        <f>HLOOKUP($C21,'mau 1'!$G$7:$AC$47,12,0)</f>
        <v>0</v>
      </c>
      <c r="N21" s="59">
        <f>HLOOKUP($C21,'mau 1'!$G$7:$AC$47,13,0)</f>
        <v>0</v>
      </c>
      <c r="O21" s="59">
        <f>HLOOKUP($C21,'mau 1'!$G$7:$AC$47,14,0)</f>
        <v>0</v>
      </c>
      <c r="P21" s="59">
        <f>HLOOKUP($C21,'mau 1'!$G$7:$AC$47,15,0)</f>
        <v>0</v>
      </c>
      <c r="Q21" s="59">
        <f>HLOOKUP($C21,'mau 1'!$G$7:$AC$47,16,0)</f>
        <v>0</v>
      </c>
      <c r="R21" s="59">
        <f>HLOOKUP($C21,'mau 1'!$G$7:$AC$47,17,0)</f>
        <v>0</v>
      </c>
      <c r="S21" s="65">
        <f t="shared" si="0"/>
        <v>1</v>
      </c>
      <c r="T21" s="59">
        <f>HLOOKUP($C21,'mau 1'!$G$7:$AC$47,19,0)</f>
        <v>0</v>
      </c>
      <c r="U21" s="59">
        <f>HLOOKUP($C21,'mau 1'!$G$7:$AC$47,20,0)</f>
        <v>0</v>
      </c>
      <c r="V21" s="59">
        <f>HLOOKUP($C21,'mau 1'!$G$7:$AC$47,21,0)</f>
        <v>0</v>
      </c>
      <c r="W21" s="59">
        <f>HLOOKUP($C21,'mau 1'!$G$7:$AC$47,22,0)</f>
        <v>0</v>
      </c>
      <c r="X21" s="59">
        <f>HLOOKUP($C21,'mau 1'!$G$7:$AC$47,23,0)</f>
        <v>0</v>
      </c>
      <c r="Y21" s="59">
        <f>HLOOKUP($C21,'mau 1'!$G$7:$AC$47,24,0)</f>
        <v>0</v>
      </c>
      <c r="Z21" s="59">
        <f>HLOOKUP($C21,'mau 1'!$G$7:$AC$47,25,0)</f>
        <v>0</v>
      </c>
      <c r="AA21" s="59">
        <f>HLOOKUP($C21,'mau 1'!$G$7:$AC$47,26,0)</f>
        <v>0</v>
      </c>
      <c r="AB21" s="59">
        <f>HLOOKUP($C21,'mau 1'!$G$7:$AC$47,27,0)</f>
        <v>0</v>
      </c>
      <c r="AC21" s="59">
        <f>HLOOKUP($C21,'mau 1'!$G$7:$AC$47,28,0)</f>
        <v>0</v>
      </c>
      <c r="AD21" s="59">
        <f>HLOOKUP($C21,'mau 1'!$G$7:$AC$47,29,0)</f>
        <v>0</v>
      </c>
      <c r="AE21" s="59">
        <f>HLOOKUP($C21,'mau 1'!$G$7:$AC$47,30,0)</f>
        <v>0</v>
      </c>
      <c r="AF21" s="59">
        <f>HLOOKUP($C21,'mau 1'!$G$7:$AC$47,31,0)</f>
        <v>0</v>
      </c>
      <c r="AG21" s="59">
        <f>HLOOKUP($C21,'mau 1'!$G$7:$AC$47,32,0)</f>
        <v>0</v>
      </c>
      <c r="AH21" s="59">
        <f>HLOOKUP($C21,'mau 1'!$G$7:$AC$47,33,0)</f>
        <v>0</v>
      </c>
      <c r="AI21" s="59">
        <f>HLOOKUP($C21,'mau 1'!$G$7:$AC$47,34,0)</f>
        <v>0</v>
      </c>
      <c r="AJ21" s="59">
        <f>HLOOKUP($C21,'mau 1'!$G$7:$AC$47,35,0)</f>
        <v>0</v>
      </c>
      <c r="AK21" s="59">
        <f>HLOOKUP($C21,'mau 1'!$G$7:$AC$47,36,0)</f>
        <v>0</v>
      </c>
      <c r="AL21" s="59">
        <f>HLOOKUP($C21,'mau 1'!$G$7:$AC$47,37,0)</f>
        <v>0</v>
      </c>
      <c r="AM21" s="59">
        <f>HLOOKUP($C21,'mau 1'!$G$7:$AC$47,38,0)</f>
        <v>0</v>
      </c>
      <c r="AN21" s="64">
        <f t="shared" si="1"/>
        <v>0</v>
      </c>
      <c r="AO21" s="13"/>
    </row>
    <row r="22" spans="1:42" ht="28.5" customHeight="1">
      <c r="A22" s="7" t="s">
        <v>68</v>
      </c>
      <c r="B22" s="45" t="s">
        <v>101</v>
      </c>
      <c r="C22" s="46" t="s">
        <v>103</v>
      </c>
      <c r="D22" s="59" t="str">
        <f>HLOOKUP($C22,'mau 1'!$G$7:$AC$47,3,0)</f>
        <v>x</v>
      </c>
      <c r="E22" s="59">
        <f>HLOOKUP($C22,'mau 1'!$G$7:$AC$47,4,0)</f>
        <v>0</v>
      </c>
      <c r="F22" s="59">
        <f>HLOOKUP($C22,'mau 1'!$G$7:$AC$47,5,0)</f>
        <v>0</v>
      </c>
      <c r="G22" s="59">
        <f>HLOOKUP($C22,'mau 1'!$G$7:$AC$47,6,0)</f>
        <v>0</v>
      </c>
      <c r="H22" s="59">
        <f>HLOOKUP($C22,'mau 1'!$G$7:$AC$47,7,0)</f>
        <v>0</v>
      </c>
      <c r="I22" s="59">
        <f>HLOOKUP($C22,'mau 1'!$G$7:$AC$47,8,0)</f>
        <v>0</v>
      </c>
      <c r="J22" s="59">
        <f>HLOOKUP($C22,'mau 1'!$G$7:$AC$47,9,0)</f>
        <v>0</v>
      </c>
      <c r="K22" s="59">
        <f>HLOOKUP($C22,'mau 1'!$G$7:$AC$47,10,0)</f>
        <v>0</v>
      </c>
      <c r="L22" s="59">
        <f>HLOOKUP($C22,'mau 1'!$G$7:$AC$47,11,0)</f>
        <v>0</v>
      </c>
      <c r="M22" s="59">
        <f>HLOOKUP($C22,'mau 1'!$G$7:$AC$47,12,0)</f>
        <v>0</v>
      </c>
      <c r="N22" s="59">
        <f>HLOOKUP($C22,'mau 1'!$G$7:$AC$47,13,0)</f>
        <v>0</v>
      </c>
      <c r="O22" s="59">
        <f>HLOOKUP($C22,'mau 1'!$G$7:$AC$47,14,0)</f>
        <v>0</v>
      </c>
      <c r="P22" s="59">
        <f>HLOOKUP($C22,'mau 1'!$G$7:$AC$47,15,0)</f>
        <v>0</v>
      </c>
      <c r="Q22" s="59">
        <f>HLOOKUP($C22,'mau 1'!$G$7:$AC$47,16,0)</f>
        <v>0</v>
      </c>
      <c r="R22" s="59">
        <f>HLOOKUP($C22,'mau 1'!$G$7:$AC$47,17,0)</f>
        <v>0</v>
      </c>
      <c r="S22" s="65">
        <f t="shared" si="0"/>
        <v>1</v>
      </c>
      <c r="T22" s="59">
        <f>HLOOKUP($C22,'mau 1'!$G$7:$AC$47,19,0)</f>
        <v>0</v>
      </c>
      <c r="U22" s="59">
        <f>HLOOKUP($C22,'mau 1'!$G$7:$AC$47,20,0)</f>
        <v>0</v>
      </c>
      <c r="V22" s="59">
        <f>HLOOKUP($C22,'mau 1'!$G$7:$AC$47,21,0)</f>
        <v>0</v>
      </c>
      <c r="W22" s="59">
        <f>HLOOKUP($C22,'mau 1'!$G$7:$AC$47,22,0)</f>
        <v>0</v>
      </c>
      <c r="X22" s="59">
        <f>HLOOKUP($C22,'mau 1'!$G$7:$AC$47,23,0)</f>
        <v>0</v>
      </c>
      <c r="Y22" s="59">
        <f>HLOOKUP($C22,'mau 1'!$G$7:$AC$47,24,0)</f>
        <v>0</v>
      </c>
      <c r="Z22" s="59">
        <f>HLOOKUP($C22,'mau 1'!$G$7:$AC$47,25,0)</f>
        <v>0</v>
      </c>
      <c r="AA22" s="59">
        <f>HLOOKUP($C22,'mau 1'!$G$7:$AC$47,26,0)</f>
        <v>0</v>
      </c>
      <c r="AB22" s="59">
        <f>HLOOKUP($C22,'mau 1'!$G$7:$AC$47,27,0)</f>
        <v>0</v>
      </c>
      <c r="AC22" s="59">
        <f>HLOOKUP($C22,'mau 1'!$G$7:$AC$47,28,0)</f>
        <v>0</v>
      </c>
      <c r="AD22" s="59">
        <f>HLOOKUP($C22,'mau 1'!$G$7:$AC$47,29,0)</f>
        <v>0</v>
      </c>
      <c r="AE22" s="59">
        <f>HLOOKUP($C22,'mau 1'!$G$7:$AC$47,30,0)</f>
        <v>0</v>
      </c>
      <c r="AF22" s="59">
        <f>HLOOKUP($C22,'mau 1'!$G$7:$AC$47,31,0)</f>
        <v>0</v>
      </c>
      <c r="AG22" s="59">
        <f>HLOOKUP($C22,'mau 1'!$G$7:$AC$47,32,0)</f>
        <v>0</v>
      </c>
      <c r="AH22" s="59">
        <f>HLOOKUP($C22,'mau 1'!$G$7:$AC$47,33,0)</f>
        <v>0</v>
      </c>
      <c r="AI22" s="59">
        <f>HLOOKUP($C22,'mau 1'!$G$7:$AC$47,34,0)</f>
        <v>0</v>
      </c>
      <c r="AJ22" s="59">
        <f>HLOOKUP($C22,'mau 1'!$G$7:$AC$47,35,0)</f>
        <v>0</v>
      </c>
      <c r="AK22" s="59">
        <f>HLOOKUP($C22,'mau 1'!$G$7:$AC$47,36,0)</f>
        <v>0</v>
      </c>
      <c r="AL22" s="59">
        <f>HLOOKUP($C22,'mau 1'!$G$7:$AC$47,37,0)</f>
        <v>0</v>
      </c>
      <c r="AM22" s="59">
        <f>HLOOKUP($C22,'mau 1'!$G$7:$AC$47,38,0)</f>
        <v>0</v>
      </c>
      <c r="AN22" s="64">
        <f t="shared" si="1"/>
        <v>0</v>
      </c>
      <c r="AO22" s="13"/>
      <c r="AP22" s="62"/>
    </row>
    <row r="23" spans="1:42" ht="28.5" customHeight="1">
      <c r="A23" s="7" t="s">
        <v>72</v>
      </c>
      <c r="B23" s="45" t="s">
        <v>137</v>
      </c>
      <c r="C23" s="46" t="s">
        <v>138</v>
      </c>
      <c r="D23" s="59" t="str">
        <f>HLOOKUP($C23,'mau 1'!$G$7:$AC$47,3,0)</f>
        <v>x</v>
      </c>
      <c r="E23" s="59">
        <f>HLOOKUP($C23,'mau 1'!$G$7:$AC$47,4,0)</f>
        <v>0</v>
      </c>
      <c r="F23" s="59" t="str">
        <f>HLOOKUP($C23,'mau 1'!$G$7:$AC$47,5,0)</f>
        <v>x</v>
      </c>
      <c r="G23" s="59">
        <f>HLOOKUP($C23,'mau 1'!$G$7:$AC$47,6,0)</f>
        <v>0</v>
      </c>
      <c r="H23" s="59">
        <f>HLOOKUP($C23,'mau 1'!$G$7:$AC$47,7,0)</f>
        <v>0</v>
      </c>
      <c r="I23" s="59">
        <f>HLOOKUP($C23,'mau 1'!$G$7:$AC$47,8,0)</f>
        <v>0</v>
      </c>
      <c r="J23" s="59">
        <f>HLOOKUP($C23,'mau 1'!$G$7:$AC$47,9,0)</f>
        <v>0</v>
      </c>
      <c r="K23" s="59">
        <f>HLOOKUP($C23,'mau 1'!$G$7:$AC$47,10,0)</f>
        <v>0</v>
      </c>
      <c r="L23" s="59">
        <f>HLOOKUP($C23,'mau 1'!$G$7:$AC$47,11,0)</f>
        <v>0</v>
      </c>
      <c r="M23" s="59">
        <f>HLOOKUP($C23,'mau 1'!$G$7:$AC$47,12,0)</f>
        <v>0</v>
      </c>
      <c r="N23" s="59">
        <f>HLOOKUP($C23,'mau 1'!$G$7:$AC$47,13,0)</f>
        <v>0</v>
      </c>
      <c r="O23" s="59">
        <f>HLOOKUP($C23,'mau 1'!$G$7:$AC$47,14,0)</f>
        <v>0</v>
      </c>
      <c r="P23" s="59">
        <f>HLOOKUP($C23,'mau 1'!$G$7:$AC$47,15,0)</f>
        <v>0</v>
      </c>
      <c r="Q23" s="59">
        <f>HLOOKUP($C23,'mau 1'!$G$7:$AC$47,16,0)</f>
        <v>0</v>
      </c>
      <c r="R23" s="59">
        <f>HLOOKUP($C23,'mau 1'!$G$7:$AC$47,17,0)</f>
        <v>0</v>
      </c>
      <c r="S23" s="65">
        <f t="shared" si="0"/>
        <v>2</v>
      </c>
      <c r="T23" s="59">
        <f>HLOOKUP($C23,'mau 1'!$G$7:$AC$47,19,0)</f>
        <v>0</v>
      </c>
      <c r="U23" s="59" t="str">
        <f>HLOOKUP($C23,'mau 1'!$G$7:$AC$47,20,0)</f>
        <v>x</v>
      </c>
      <c r="V23" s="59" t="str">
        <f>HLOOKUP($C23,'mau 1'!$G$7:$AC$47,21,0)</f>
        <v>x</v>
      </c>
      <c r="W23" s="59" t="str">
        <f>HLOOKUP($C23,'mau 1'!$G$7:$AC$47,22,0)</f>
        <v>x</v>
      </c>
      <c r="X23" s="59" t="str">
        <f>HLOOKUP($C23,'mau 1'!$G$7:$AC$47,23,0)</f>
        <v>x</v>
      </c>
      <c r="Y23" s="59">
        <f>HLOOKUP($C23,'mau 1'!$G$7:$AC$47,24,0)</f>
        <v>0</v>
      </c>
      <c r="Z23" s="59">
        <f>HLOOKUP($C23,'mau 1'!$G$7:$AC$47,25,0)</f>
        <v>0</v>
      </c>
      <c r="AA23" s="59">
        <f>HLOOKUP($C23,'mau 1'!$G$7:$AC$47,26,0)</f>
        <v>0</v>
      </c>
      <c r="AB23" s="59">
        <f>HLOOKUP($C23,'mau 1'!$G$7:$AC$47,27,0)</f>
        <v>0</v>
      </c>
      <c r="AC23" s="59">
        <f>HLOOKUP($C23,'mau 1'!$G$7:$AC$47,28,0)</f>
        <v>0</v>
      </c>
      <c r="AD23" s="59">
        <f>HLOOKUP($C23,'mau 1'!$G$7:$AC$47,29,0)</f>
        <v>0</v>
      </c>
      <c r="AE23" s="59">
        <f>HLOOKUP($C23,'mau 1'!$G$7:$AC$47,30,0)</f>
        <v>0</v>
      </c>
      <c r="AF23" s="59">
        <f>HLOOKUP($C23,'mau 1'!$G$7:$AC$47,31,0)</f>
        <v>0</v>
      </c>
      <c r="AG23" s="59">
        <f>HLOOKUP($C23,'mau 1'!$G$7:$AC$47,32,0)</f>
        <v>0</v>
      </c>
      <c r="AH23" s="59">
        <f>HLOOKUP($C23,'mau 1'!$G$7:$AC$47,33,0)</f>
        <v>0</v>
      </c>
      <c r="AI23" s="59">
        <f>HLOOKUP($C23,'mau 1'!$G$7:$AC$47,34,0)</f>
        <v>0</v>
      </c>
      <c r="AJ23" s="59">
        <f>HLOOKUP($C23,'mau 1'!$G$7:$AC$47,35,0)</f>
        <v>0</v>
      </c>
      <c r="AK23" s="59">
        <f>HLOOKUP($C23,'mau 1'!$G$7:$AC$47,36,0)</f>
        <v>0</v>
      </c>
      <c r="AL23" s="59">
        <f>HLOOKUP($C23,'mau 1'!$G$7:$AC$47,37,0)</f>
        <v>0</v>
      </c>
      <c r="AM23" s="59">
        <f>HLOOKUP($C23,'mau 1'!$G$7:$AC$47,38,0)</f>
        <v>0</v>
      </c>
      <c r="AN23" s="64">
        <f t="shared" si="1"/>
        <v>4</v>
      </c>
      <c r="AO23" s="13"/>
      <c r="AP23" s="62"/>
    </row>
    <row r="24" spans="1:42" ht="32.25" customHeight="1">
      <c r="A24" s="7" t="s">
        <v>76</v>
      </c>
      <c r="B24" s="45" t="s">
        <v>82</v>
      </c>
      <c r="C24" s="46" t="s">
        <v>96</v>
      </c>
      <c r="D24" s="59" t="str">
        <f>HLOOKUP($C24,'mau 1'!$G$7:$AC$47,3,0)</f>
        <v>x</v>
      </c>
      <c r="E24" s="59" t="str">
        <f>HLOOKUP($C24,'mau 1'!$G$7:$AC$47,4,0)</f>
        <v>x</v>
      </c>
      <c r="F24" s="59">
        <f>HLOOKUP($C24,'mau 1'!$G$7:$AC$47,5,0)</f>
        <v>0</v>
      </c>
      <c r="G24" s="59">
        <f>HLOOKUP($C24,'mau 1'!$G$7:$AC$47,6,0)</f>
        <v>0</v>
      </c>
      <c r="H24" s="59">
        <f>HLOOKUP($C24,'mau 1'!$G$7:$AC$47,7,0)</f>
        <v>0</v>
      </c>
      <c r="I24" s="59">
        <f>HLOOKUP($C24,'mau 1'!$G$7:$AC$47,8,0)</f>
        <v>0</v>
      </c>
      <c r="J24" s="59">
        <f>HLOOKUP($C24,'mau 1'!$G$7:$AC$47,9,0)</f>
        <v>0</v>
      </c>
      <c r="K24" s="59">
        <f>HLOOKUP($C24,'mau 1'!$G$7:$AC$47,10,0)</f>
        <v>0</v>
      </c>
      <c r="L24" s="59">
        <f>HLOOKUP($C24,'mau 1'!$G$7:$AC$47,11,0)</f>
        <v>0</v>
      </c>
      <c r="M24" s="59">
        <f>HLOOKUP($C24,'mau 1'!$G$7:$AC$47,12,0)</f>
        <v>0</v>
      </c>
      <c r="N24" s="59">
        <f>HLOOKUP($C24,'mau 1'!$G$7:$AC$47,13,0)</f>
        <v>0</v>
      </c>
      <c r="O24" s="59">
        <f>HLOOKUP($C24,'mau 1'!$G$7:$AC$47,14,0)</f>
        <v>0</v>
      </c>
      <c r="P24" s="59">
        <f>HLOOKUP($C24,'mau 1'!$G$7:$AC$47,15,0)</f>
        <v>0</v>
      </c>
      <c r="Q24" s="59">
        <f>HLOOKUP($C24,'mau 1'!$G$7:$AC$47,16,0)</f>
        <v>0</v>
      </c>
      <c r="R24" s="59">
        <f>HLOOKUP($C24,'mau 1'!$G$7:$AC$47,17,0)</f>
        <v>0</v>
      </c>
      <c r="S24" s="65">
        <f t="shared" si="0"/>
        <v>2</v>
      </c>
      <c r="T24" s="59">
        <f>HLOOKUP($C24,'mau 1'!$G$7:$AC$47,19,0)</f>
        <v>0</v>
      </c>
      <c r="U24" s="59">
        <f>HLOOKUP($C24,'mau 1'!$G$7:$AC$47,20,0)</f>
        <v>0</v>
      </c>
      <c r="V24" s="59" t="str">
        <f>HLOOKUP($C24,'mau 1'!$G$7:$AC$47,21,0)</f>
        <v>x</v>
      </c>
      <c r="W24" s="59">
        <f>HLOOKUP($C24,'mau 1'!$G$7:$AC$47,22,0)</f>
        <v>0</v>
      </c>
      <c r="X24" s="59">
        <f>HLOOKUP($C24,'mau 1'!$G$7:$AC$47,23,0)</f>
        <v>0</v>
      </c>
      <c r="Y24" s="59" t="str">
        <f>HLOOKUP($C24,'mau 1'!$G$7:$AC$47,24,0)</f>
        <v>x</v>
      </c>
      <c r="Z24" s="59" t="str">
        <f>HLOOKUP($C24,'mau 1'!$G$7:$AC$47,25,0)</f>
        <v>x</v>
      </c>
      <c r="AA24" s="59">
        <f>HLOOKUP($C24,'mau 1'!$G$7:$AC$47,26,0)</f>
        <v>0</v>
      </c>
      <c r="AB24" s="59">
        <f>HLOOKUP($C24,'mau 1'!$G$7:$AC$47,27,0)</f>
        <v>0</v>
      </c>
      <c r="AC24" s="59">
        <f>HLOOKUP($C24,'mau 1'!$G$7:$AC$47,28,0)</f>
        <v>0</v>
      </c>
      <c r="AD24" s="59">
        <f>HLOOKUP($C24,'mau 1'!$G$7:$AC$47,29,0)</f>
        <v>0</v>
      </c>
      <c r="AE24" s="59">
        <f>HLOOKUP($C24,'mau 1'!$G$7:$AC$47,30,0)</f>
        <v>0</v>
      </c>
      <c r="AF24" s="59">
        <f>HLOOKUP($C24,'mau 1'!$G$7:$AC$47,31,0)</f>
        <v>0</v>
      </c>
      <c r="AG24" s="59">
        <f>HLOOKUP($C24,'mau 1'!$G$7:$AC$47,32,0)</f>
        <v>0</v>
      </c>
      <c r="AH24" s="59">
        <f>HLOOKUP($C24,'mau 1'!$G$7:$AC$47,33,0)</f>
        <v>0</v>
      </c>
      <c r="AI24" s="59">
        <f>HLOOKUP($C24,'mau 1'!$G$7:$AC$47,34,0)</f>
        <v>0</v>
      </c>
      <c r="AJ24" s="59">
        <f>HLOOKUP($C24,'mau 1'!$G$7:$AC$47,35,0)</f>
        <v>0</v>
      </c>
      <c r="AK24" s="59">
        <f>HLOOKUP($C24,'mau 1'!$G$7:$AC$47,36,0)</f>
        <v>0</v>
      </c>
      <c r="AL24" s="59">
        <f>HLOOKUP($C24,'mau 1'!$G$7:$AC$47,37,0)</f>
        <v>0</v>
      </c>
      <c r="AM24" s="59">
        <f>HLOOKUP($C24,'mau 1'!$G$7:$AC$47,38,0)</f>
        <v>0</v>
      </c>
      <c r="AN24" s="64">
        <f t="shared" si="1"/>
        <v>3</v>
      </c>
      <c r="AO24" s="148"/>
    </row>
    <row r="25" spans="1:42" ht="24.75" customHeight="1">
      <c r="A25" s="7" t="s">
        <v>86</v>
      </c>
      <c r="B25" s="45" t="s">
        <v>83</v>
      </c>
      <c r="C25" s="46" t="s">
        <v>97</v>
      </c>
      <c r="D25" s="59" t="str">
        <f>HLOOKUP($C25,'mau 1'!$G$7:$AC$47,3,0)</f>
        <v>x</v>
      </c>
      <c r="E25" s="59">
        <f>HLOOKUP($C25,'mau 1'!$G$7:$AC$47,4,0)</f>
        <v>0</v>
      </c>
      <c r="F25" s="59">
        <f>HLOOKUP($C25,'mau 1'!$G$7:$AC$47,5,0)</f>
        <v>0</v>
      </c>
      <c r="G25" s="59">
        <f>HLOOKUP($C25,'mau 1'!$G$7:$AC$47,6,0)</f>
        <v>0</v>
      </c>
      <c r="H25" s="59">
        <f>HLOOKUP($C25,'mau 1'!$G$7:$AC$47,7,0)</f>
        <v>0</v>
      </c>
      <c r="I25" s="59">
        <f>HLOOKUP($C25,'mau 1'!$G$7:$AC$47,8,0)</f>
        <v>0</v>
      </c>
      <c r="J25" s="59">
        <f>HLOOKUP($C25,'mau 1'!$G$7:$AC$47,9,0)</f>
        <v>0</v>
      </c>
      <c r="K25" s="59">
        <f>HLOOKUP($C25,'mau 1'!$G$7:$AC$47,10,0)</f>
        <v>0</v>
      </c>
      <c r="L25" s="59">
        <f>HLOOKUP($C25,'mau 1'!$G$7:$AC$47,11,0)</f>
        <v>0</v>
      </c>
      <c r="M25" s="59">
        <f>HLOOKUP($C25,'mau 1'!$G$7:$AC$47,12,0)</f>
        <v>0</v>
      </c>
      <c r="N25" s="59">
        <f>HLOOKUP($C25,'mau 1'!$G$7:$AC$47,13,0)</f>
        <v>0</v>
      </c>
      <c r="O25" s="59">
        <f>HLOOKUP($C25,'mau 1'!$G$7:$AC$47,14,0)</f>
        <v>0</v>
      </c>
      <c r="P25" s="59">
        <f>HLOOKUP($C25,'mau 1'!$G$7:$AC$47,15,0)</f>
        <v>0</v>
      </c>
      <c r="Q25" s="59">
        <f>HLOOKUP($C25,'mau 1'!$G$7:$AC$47,16,0)</f>
        <v>0</v>
      </c>
      <c r="R25" s="59">
        <f>HLOOKUP($C25,'mau 1'!$G$7:$AC$47,17,0)</f>
        <v>0</v>
      </c>
      <c r="S25" s="65">
        <f t="shared" si="0"/>
        <v>1</v>
      </c>
      <c r="T25" s="59">
        <f>HLOOKUP($C25,'mau 1'!$G$7:$AC$47,19,0)</f>
        <v>0</v>
      </c>
      <c r="U25" s="59">
        <f>HLOOKUP($C25,'mau 1'!$G$7:$AC$47,20,0)</f>
        <v>0</v>
      </c>
      <c r="V25" s="59">
        <f>HLOOKUP($C25,'mau 1'!$G$7:$AC$47,21,0)</f>
        <v>0</v>
      </c>
      <c r="W25" s="59">
        <f>HLOOKUP($C25,'mau 1'!$G$7:$AC$47,22,0)</f>
        <v>0</v>
      </c>
      <c r="X25" s="59">
        <f>HLOOKUP($C25,'mau 1'!$G$7:$AC$47,23,0)</f>
        <v>0</v>
      </c>
      <c r="Y25" s="59">
        <f>HLOOKUP($C25,'mau 1'!$G$7:$AC$47,24,0)</f>
        <v>0</v>
      </c>
      <c r="Z25" s="59">
        <f>HLOOKUP($C25,'mau 1'!$G$7:$AC$47,25,0)</f>
        <v>0</v>
      </c>
      <c r="AA25" s="59">
        <f>HLOOKUP($C25,'mau 1'!$G$7:$AC$47,26,0)</f>
        <v>0</v>
      </c>
      <c r="AB25" s="59">
        <f>HLOOKUP($C25,'mau 1'!$G$7:$AC$47,27,0)</f>
        <v>0</v>
      </c>
      <c r="AC25" s="59">
        <f>HLOOKUP($C25,'mau 1'!$G$7:$AC$47,28,0)</f>
        <v>0</v>
      </c>
      <c r="AD25" s="59">
        <f>HLOOKUP($C25,'mau 1'!$G$7:$AC$47,29,0)</f>
        <v>0</v>
      </c>
      <c r="AE25" s="59">
        <f>HLOOKUP($C25,'mau 1'!$G$7:$AC$47,30,0)</f>
        <v>0</v>
      </c>
      <c r="AF25" s="59">
        <f>HLOOKUP($C25,'mau 1'!$G$7:$AC$47,31,0)</f>
        <v>0</v>
      </c>
      <c r="AG25" s="59">
        <f>HLOOKUP($C25,'mau 1'!$G$7:$AC$47,32,0)</f>
        <v>0</v>
      </c>
      <c r="AH25" s="59" t="str">
        <f>HLOOKUP($C25,'mau 1'!$G$7:$AC$47,33,0)</f>
        <v>x</v>
      </c>
      <c r="AI25" s="59">
        <f>HLOOKUP($C25,'mau 1'!$G$7:$AC$47,34,0)</f>
        <v>0</v>
      </c>
      <c r="AJ25" s="59">
        <f>HLOOKUP($C25,'mau 1'!$G$7:$AC$47,35,0)</f>
        <v>0</v>
      </c>
      <c r="AK25" s="59">
        <f>HLOOKUP($C25,'mau 1'!$G$7:$AC$47,36,0)</f>
        <v>0</v>
      </c>
      <c r="AL25" s="59">
        <f>HLOOKUP($C25,'mau 1'!$G$7:$AC$47,37,0)</f>
        <v>0</v>
      </c>
      <c r="AM25" s="59">
        <f>HLOOKUP($C25,'mau 1'!$G$7:$AC$47,38,0)</f>
        <v>0</v>
      </c>
      <c r="AN25" s="64">
        <f t="shared" si="1"/>
        <v>1</v>
      </c>
      <c r="AO25" s="60"/>
    </row>
    <row r="26" spans="1:42" ht="25.5" customHeight="1">
      <c r="A26" s="7" t="s">
        <v>87</v>
      </c>
      <c r="B26" s="42" t="s">
        <v>84</v>
      </c>
      <c r="C26" s="41" t="s">
        <v>98</v>
      </c>
      <c r="D26" s="59" t="str">
        <f>HLOOKUP($C26,'mau 1'!$G$7:$AC$47,3,0)</f>
        <v>x</v>
      </c>
      <c r="E26" s="59">
        <f>HLOOKUP($C26,'mau 1'!$G$7:$AC$47,4,0)</f>
        <v>0</v>
      </c>
      <c r="F26" s="59">
        <f>HLOOKUP($C26,'mau 1'!$G$7:$AC$47,5,0)</f>
        <v>0</v>
      </c>
      <c r="G26" s="59">
        <f>HLOOKUP($C26,'mau 1'!$G$7:$AC$47,6,0)</f>
        <v>0</v>
      </c>
      <c r="H26" s="59">
        <f>HLOOKUP($C26,'mau 1'!$G$7:$AC$47,7,0)</f>
        <v>0</v>
      </c>
      <c r="I26" s="59">
        <f>HLOOKUP($C26,'mau 1'!$G$7:$AC$47,8,0)</f>
        <v>0</v>
      </c>
      <c r="J26" s="59">
        <f>HLOOKUP($C26,'mau 1'!$G$7:$AC$47,9,0)</f>
        <v>0</v>
      </c>
      <c r="K26" s="59">
        <f>HLOOKUP($C26,'mau 1'!$G$7:$AC$47,10,0)</f>
        <v>0</v>
      </c>
      <c r="L26" s="59">
        <f>HLOOKUP($C26,'mau 1'!$G$7:$AC$47,11,0)</f>
        <v>0</v>
      </c>
      <c r="M26" s="59">
        <f>HLOOKUP($C26,'mau 1'!$G$7:$AC$47,12,0)</f>
        <v>0</v>
      </c>
      <c r="N26" s="59">
        <f>HLOOKUP($C26,'mau 1'!$G$7:$AC$47,13,0)</f>
        <v>0</v>
      </c>
      <c r="O26" s="59">
        <f>HLOOKUP($C26,'mau 1'!$G$7:$AC$47,14,0)</f>
        <v>0</v>
      </c>
      <c r="P26" s="59">
        <f>HLOOKUP($C26,'mau 1'!$G$7:$AC$47,15,0)</f>
        <v>0</v>
      </c>
      <c r="Q26" s="59">
        <f>HLOOKUP($C26,'mau 1'!$G$7:$AC$47,16,0)</f>
        <v>0</v>
      </c>
      <c r="R26" s="59">
        <f>HLOOKUP($C26,'mau 1'!$G$7:$AC$47,17,0)</f>
        <v>0</v>
      </c>
      <c r="S26" s="65">
        <f t="shared" si="0"/>
        <v>1</v>
      </c>
      <c r="T26" s="59">
        <f>HLOOKUP($C26,'mau 1'!$G$7:$AC$47,19,0)</f>
        <v>0</v>
      </c>
      <c r="U26" s="59">
        <f>HLOOKUP($C26,'mau 1'!$G$7:$AC$47,20,0)</f>
        <v>0</v>
      </c>
      <c r="V26" s="59">
        <f>HLOOKUP($C26,'mau 1'!$G$7:$AC$47,21,0)</f>
        <v>0</v>
      </c>
      <c r="W26" s="59">
        <f>HLOOKUP($C26,'mau 1'!$G$7:$AC$47,22,0)</f>
        <v>0</v>
      </c>
      <c r="X26" s="59">
        <f>HLOOKUP($C26,'mau 1'!$G$7:$AC$47,23,0)</f>
        <v>0</v>
      </c>
      <c r="Y26" s="59">
        <f>HLOOKUP($C26,'mau 1'!$G$7:$AC$47,24,0)</f>
        <v>0</v>
      </c>
      <c r="Z26" s="59">
        <f>HLOOKUP($C26,'mau 1'!$G$7:$AC$47,25,0)</f>
        <v>0</v>
      </c>
      <c r="AA26" s="59">
        <f>HLOOKUP($C26,'mau 1'!$G$7:$AC$47,26,0)</f>
        <v>0</v>
      </c>
      <c r="AB26" s="59">
        <f>HLOOKUP($C26,'mau 1'!$G$7:$AC$47,27,0)</f>
        <v>0</v>
      </c>
      <c r="AC26" s="59">
        <f>HLOOKUP($C26,'mau 1'!$G$7:$AC$47,28,0)</f>
        <v>0</v>
      </c>
      <c r="AD26" s="59">
        <f>HLOOKUP($C26,'mau 1'!$G$7:$AC$47,29,0)</f>
        <v>0</v>
      </c>
      <c r="AE26" s="59">
        <f>HLOOKUP($C26,'mau 1'!$G$7:$AC$47,30,0)</f>
        <v>0</v>
      </c>
      <c r="AF26" s="59">
        <f>HLOOKUP($C26,'mau 1'!$G$7:$AC$47,31,0)</f>
        <v>0</v>
      </c>
      <c r="AG26" s="59">
        <f>HLOOKUP($C26,'mau 1'!$G$7:$AC$47,32,0)</f>
        <v>0</v>
      </c>
      <c r="AH26" s="59">
        <f>HLOOKUP($C26,'mau 1'!$G$7:$AC$47,33,0)</f>
        <v>0</v>
      </c>
      <c r="AI26" s="59">
        <f>HLOOKUP($C26,'mau 1'!$G$7:$AC$47,34,0)</f>
        <v>0</v>
      </c>
      <c r="AJ26" s="59">
        <f>HLOOKUP($C26,'mau 1'!$G$7:$AC$47,35,0)</f>
        <v>0</v>
      </c>
      <c r="AK26" s="59">
        <f>HLOOKUP($C26,'mau 1'!$G$7:$AC$47,36,0)</f>
        <v>0</v>
      </c>
      <c r="AL26" s="59">
        <f>HLOOKUP($C26,'mau 1'!$G$7:$AC$47,37,0)</f>
        <v>0</v>
      </c>
      <c r="AM26" s="59">
        <f>HLOOKUP($C26,'mau 1'!$G$7:$AC$47,38,0)</f>
        <v>0</v>
      </c>
      <c r="AN26" s="64">
        <f t="shared" si="1"/>
        <v>0</v>
      </c>
      <c r="AO26" s="13"/>
    </row>
    <row r="27" spans="1:42" ht="23.25" customHeight="1">
      <c r="A27" s="7" t="s">
        <v>88</v>
      </c>
      <c r="B27" s="42" t="s">
        <v>85</v>
      </c>
      <c r="C27" s="41" t="s">
        <v>99</v>
      </c>
      <c r="D27" s="59" t="str">
        <f>HLOOKUP($C27,'mau 1'!$G$7:$AC$47,3,0)</f>
        <v>x</v>
      </c>
      <c r="E27" s="59">
        <f>HLOOKUP($C27,'mau 1'!$G$7:$AC$47,4,0)</f>
        <v>0</v>
      </c>
      <c r="F27" s="59">
        <f>HLOOKUP($C27,'mau 1'!$G$7:$AC$47,5,0)</f>
        <v>0</v>
      </c>
      <c r="G27" s="59">
        <f>HLOOKUP($C27,'mau 1'!$G$7:$AC$47,6,0)</f>
        <v>0</v>
      </c>
      <c r="H27" s="59">
        <f>HLOOKUP($C27,'mau 1'!$G$7:$AC$47,7,0)</f>
        <v>0</v>
      </c>
      <c r="I27" s="59">
        <f>HLOOKUP($C27,'mau 1'!$G$7:$AC$47,8,0)</f>
        <v>0</v>
      </c>
      <c r="J27" s="59">
        <f>HLOOKUP($C27,'mau 1'!$G$7:$AC$47,9,0)</f>
        <v>0</v>
      </c>
      <c r="K27" s="59">
        <f>HLOOKUP($C27,'mau 1'!$G$7:$AC$47,10,0)</f>
        <v>0</v>
      </c>
      <c r="L27" s="59">
        <f>HLOOKUP($C27,'mau 1'!$G$7:$AC$47,11,0)</f>
        <v>0</v>
      </c>
      <c r="M27" s="59">
        <f>HLOOKUP($C27,'mau 1'!$G$7:$AC$47,12,0)</f>
        <v>0</v>
      </c>
      <c r="N27" s="59">
        <f>HLOOKUP($C27,'mau 1'!$G$7:$AC$47,13,0)</f>
        <v>0</v>
      </c>
      <c r="O27" s="59">
        <f>HLOOKUP($C27,'mau 1'!$G$7:$AC$47,14,0)</f>
        <v>0</v>
      </c>
      <c r="P27" s="59">
        <f>HLOOKUP($C27,'mau 1'!$G$7:$AC$47,15,0)</f>
        <v>0</v>
      </c>
      <c r="Q27" s="59">
        <f>HLOOKUP($C27,'mau 1'!$G$7:$AC$47,16,0)</f>
        <v>0</v>
      </c>
      <c r="R27" s="59">
        <f>HLOOKUP($C27,'mau 1'!$G$7:$AC$47,17,0)</f>
        <v>0</v>
      </c>
      <c r="S27" s="65">
        <f t="shared" si="0"/>
        <v>1</v>
      </c>
      <c r="T27" s="59">
        <f>HLOOKUP($C27,'mau 1'!$G$7:$AC$47,19,0)</f>
        <v>0</v>
      </c>
      <c r="U27" s="59">
        <f>HLOOKUP($C27,'mau 1'!$G$7:$AC$47,20,0)</f>
        <v>0</v>
      </c>
      <c r="V27" s="59">
        <f>HLOOKUP($C27,'mau 1'!$G$7:$AC$47,21,0)</f>
        <v>0</v>
      </c>
      <c r="W27" s="59">
        <f>HLOOKUP($C27,'mau 1'!$G$7:$AC$47,22,0)</f>
        <v>0</v>
      </c>
      <c r="X27" s="59">
        <f>HLOOKUP($C27,'mau 1'!$G$7:$AC$47,23,0)</f>
        <v>0</v>
      </c>
      <c r="Y27" s="59">
        <f>HLOOKUP($C27,'mau 1'!$G$7:$AC$47,24,0)</f>
        <v>0</v>
      </c>
      <c r="Z27" s="59">
        <f>HLOOKUP($C27,'mau 1'!$G$7:$AC$47,25,0)</f>
        <v>0</v>
      </c>
      <c r="AA27" s="59" t="str">
        <f>HLOOKUP($C27,'mau 1'!$G$7:$AC$47,26,0)</f>
        <v>x</v>
      </c>
      <c r="AB27" s="59">
        <f>HLOOKUP($C27,'mau 1'!$G$7:$AC$47,27,0)</f>
        <v>0</v>
      </c>
      <c r="AC27" s="59">
        <f>HLOOKUP($C27,'mau 1'!$G$7:$AC$47,28,0)</f>
        <v>0</v>
      </c>
      <c r="AD27" s="59">
        <f>HLOOKUP($C27,'mau 1'!$G$7:$AC$47,29,0)</f>
        <v>0</v>
      </c>
      <c r="AE27" s="59">
        <f>HLOOKUP($C27,'mau 1'!$G$7:$AC$47,30,0)</f>
        <v>0</v>
      </c>
      <c r="AF27" s="59">
        <f>HLOOKUP($C27,'mau 1'!$G$7:$AC$47,31,0)</f>
        <v>0</v>
      </c>
      <c r="AG27" s="59">
        <f>HLOOKUP($C27,'mau 1'!$G$7:$AC$47,32,0)</f>
        <v>0</v>
      </c>
      <c r="AH27" s="59">
        <f>HLOOKUP($C27,'mau 1'!$G$7:$AC$47,33,0)</f>
        <v>0</v>
      </c>
      <c r="AI27" s="59">
        <f>HLOOKUP($C27,'mau 1'!$G$7:$AC$47,34,0)</f>
        <v>0</v>
      </c>
      <c r="AJ27" s="59">
        <f>HLOOKUP($C27,'mau 1'!$G$7:$AC$47,35,0)</f>
        <v>0</v>
      </c>
      <c r="AK27" s="59">
        <f>HLOOKUP($C27,'mau 1'!$G$7:$AC$47,36,0)</f>
        <v>0</v>
      </c>
      <c r="AL27" s="59">
        <f>HLOOKUP($C27,'mau 1'!$G$7:$AC$47,37,0)</f>
        <v>0</v>
      </c>
      <c r="AM27" s="59">
        <f>HLOOKUP($C27,'mau 1'!$G$7:$AC$47,38,0)</f>
        <v>0</v>
      </c>
      <c r="AN27" s="64">
        <f t="shared" si="1"/>
        <v>1</v>
      </c>
      <c r="AO27" s="60"/>
    </row>
    <row r="28" spans="1:42" ht="23.25" customHeight="1">
      <c r="A28" s="7" t="s">
        <v>89</v>
      </c>
      <c r="B28" s="42" t="s">
        <v>136</v>
      </c>
      <c r="C28" s="41" t="s">
        <v>139</v>
      </c>
      <c r="D28" s="59" t="str">
        <f>HLOOKUP($C28,'mau 1'!$G$7:$AC$47,3,0)</f>
        <v>x</v>
      </c>
      <c r="E28" s="59">
        <f>HLOOKUP($C28,'mau 1'!$G$7:$AC$47,4,0)</f>
        <v>0</v>
      </c>
      <c r="F28" s="59">
        <f>HLOOKUP($C28,'mau 1'!$G$7:$AC$47,5,0)</f>
        <v>0</v>
      </c>
      <c r="G28" s="59">
        <f>HLOOKUP($C28,'mau 1'!$G$7:$AC$47,6,0)</f>
        <v>0</v>
      </c>
      <c r="H28" s="59">
        <f>HLOOKUP($C28,'mau 1'!$G$7:$AC$47,7,0)</f>
        <v>0</v>
      </c>
      <c r="I28" s="59">
        <f>HLOOKUP($C28,'mau 1'!$G$7:$AC$47,8,0)</f>
        <v>0</v>
      </c>
      <c r="J28" s="59">
        <f>HLOOKUP($C28,'mau 1'!$G$7:$AC$47,9,0)</f>
        <v>0</v>
      </c>
      <c r="K28" s="59">
        <f>HLOOKUP($C28,'mau 1'!$G$7:$AC$47,10,0)</f>
        <v>0</v>
      </c>
      <c r="L28" s="59">
        <f>HLOOKUP($C28,'mau 1'!$G$7:$AC$47,11,0)</f>
        <v>0</v>
      </c>
      <c r="M28" s="59">
        <f>HLOOKUP($C28,'mau 1'!$G$7:$AC$47,12,0)</f>
        <v>0</v>
      </c>
      <c r="N28" s="59">
        <f>HLOOKUP($C28,'mau 1'!$G$7:$AC$47,13,0)</f>
        <v>0</v>
      </c>
      <c r="O28" s="59">
        <f>HLOOKUP($C28,'mau 1'!$G$7:$AC$47,14,0)</f>
        <v>0</v>
      </c>
      <c r="P28" s="59">
        <f>HLOOKUP($C28,'mau 1'!$G$7:$AC$47,15,0)</f>
        <v>0</v>
      </c>
      <c r="Q28" s="59">
        <f>HLOOKUP($C28,'mau 1'!$G$7:$AC$47,16,0)</f>
        <v>0</v>
      </c>
      <c r="R28" s="59">
        <f>HLOOKUP($C28,'mau 1'!$G$7:$AC$47,17,0)</f>
        <v>0</v>
      </c>
      <c r="S28" s="65">
        <f t="shared" si="0"/>
        <v>1</v>
      </c>
      <c r="T28" s="59">
        <f>HLOOKUP($C28,'mau 1'!$G$7:$AC$47,19,0)</f>
        <v>0</v>
      </c>
      <c r="U28" s="59">
        <f>HLOOKUP($C28,'mau 1'!$G$7:$AC$47,20,0)</f>
        <v>0</v>
      </c>
      <c r="V28" s="59">
        <f>HLOOKUP($C28,'mau 1'!$G$7:$AC$47,21,0)</f>
        <v>0</v>
      </c>
      <c r="W28" s="59">
        <f>HLOOKUP($C28,'mau 1'!$G$7:$AC$47,22,0)</f>
        <v>0</v>
      </c>
      <c r="X28" s="59">
        <f>HLOOKUP($C28,'mau 1'!$G$7:$AC$47,23,0)</f>
        <v>0</v>
      </c>
      <c r="Y28" s="59">
        <f>HLOOKUP($C28,'mau 1'!$G$7:$AC$47,24,0)</f>
        <v>0</v>
      </c>
      <c r="Z28" s="59">
        <f>HLOOKUP($C28,'mau 1'!$G$7:$AC$47,25,0)</f>
        <v>0</v>
      </c>
      <c r="AA28" s="59">
        <f>HLOOKUP($C28,'mau 1'!$G$7:$AC$47,26,0)</f>
        <v>0</v>
      </c>
      <c r="AB28" s="59">
        <f>HLOOKUP($C28,'mau 1'!$G$7:$AC$47,27,0)</f>
        <v>0</v>
      </c>
      <c r="AC28" s="59">
        <f>HLOOKUP($C28,'mau 1'!$G$7:$AC$47,28,0)</f>
        <v>0</v>
      </c>
      <c r="AD28" s="59">
        <f>HLOOKUP($C28,'mau 1'!$G$7:$AC$47,29,0)</f>
        <v>0</v>
      </c>
      <c r="AE28" s="59">
        <f>HLOOKUP($C28,'mau 1'!$G$7:$AC$47,30,0)</f>
        <v>0</v>
      </c>
      <c r="AF28" s="59">
        <f>HLOOKUP($C28,'mau 1'!$G$7:$AC$47,31,0)</f>
        <v>0</v>
      </c>
      <c r="AG28" s="59">
        <f>HLOOKUP($C28,'mau 1'!$G$7:$AC$47,32,0)</f>
        <v>0</v>
      </c>
      <c r="AH28" s="59">
        <f>HLOOKUP($C28,'mau 1'!$G$7:$AC$47,33,0)</f>
        <v>0</v>
      </c>
      <c r="AI28" s="59">
        <f>HLOOKUP($C28,'mau 1'!$G$7:$AC$47,34,0)</f>
        <v>0</v>
      </c>
      <c r="AJ28" s="59">
        <f>HLOOKUP($C28,'mau 1'!$G$7:$AC$47,35,0)</f>
        <v>0</v>
      </c>
      <c r="AK28" s="59">
        <f>HLOOKUP($C28,'mau 1'!$G$7:$AC$47,36,0)</f>
        <v>0</v>
      </c>
      <c r="AL28" s="59">
        <f>HLOOKUP($C28,'mau 1'!$G$7:$AC$47,37,0)</f>
        <v>0</v>
      </c>
      <c r="AM28" s="59">
        <f>HLOOKUP($C28,'mau 1'!$G$7:$AC$47,38,0)</f>
        <v>0</v>
      </c>
      <c r="AN28" s="64">
        <f t="shared" si="1"/>
        <v>0</v>
      </c>
      <c r="AO28" s="60"/>
    </row>
    <row r="29" spans="1:42" ht="23.25" customHeight="1">
      <c r="A29" s="7" t="s">
        <v>90</v>
      </c>
      <c r="B29" s="96" t="s">
        <v>114</v>
      </c>
      <c r="C29" s="41" t="s">
        <v>115</v>
      </c>
      <c r="D29" s="59">
        <f>HLOOKUP($C29,'mau 1'!$G$7:$AC$47,3,0)</f>
        <v>0</v>
      </c>
      <c r="E29" s="59">
        <f>HLOOKUP($C29,'mau 1'!$G$7:$AC$47,4,0)</f>
        <v>0</v>
      </c>
      <c r="F29" s="59">
        <f>HLOOKUP($C29,'mau 1'!$G$7:$AC$47,5,0)</f>
        <v>0</v>
      </c>
      <c r="G29" s="59" t="str">
        <f>HLOOKUP($C29,'mau 1'!$G$7:$AC$47,6,0)</f>
        <v>x</v>
      </c>
      <c r="H29" s="59">
        <f>HLOOKUP($C29,'mau 1'!$G$7:$AC$47,7,0)</f>
        <v>0</v>
      </c>
      <c r="I29" s="59">
        <f>HLOOKUP($C29,'mau 1'!$G$7:$AC$47,8,0)</f>
        <v>0</v>
      </c>
      <c r="J29" s="59">
        <f>HLOOKUP($C29,'mau 1'!$G$7:$AC$47,9,0)</f>
        <v>0</v>
      </c>
      <c r="K29" s="59">
        <f>HLOOKUP($C29,'mau 1'!$G$7:$AC$47,10,0)</f>
        <v>0</v>
      </c>
      <c r="L29" s="59">
        <f>HLOOKUP($C29,'mau 1'!$G$7:$AC$47,11,0)</f>
        <v>0</v>
      </c>
      <c r="M29" s="59">
        <f>HLOOKUP($C29,'mau 1'!$G$7:$AC$47,12,0)</f>
        <v>0</v>
      </c>
      <c r="N29" s="59">
        <f>HLOOKUP($C29,'mau 1'!$G$7:$AC$47,13,0)</f>
        <v>0</v>
      </c>
      <c r="O29" s="59">
        <f>HLOOKUP($C29,'mau 1'!$G$7:$AC$47,14,0)</f>
        <v>0</v>
      </c>
      <c r="P29" s="59">
        <f>HLOOKUP($C29,'mau 1'!$G$7:$AC$47,15,0)</f>
        <v>0</v>
      </c>
      <c r="Q29" s="59">
        <f>HLOOKUP($C29,'mau 1'!$G$7:$AC$47,16,0)</f>
        <v>0</v>
      </c>
      <c r="R29" s="59">
        <f>HLOOKUP($C29,'mau 1'!$G$7:$AC$47,17,0)</f>
        <v>0</v>
      </c>
      <c r="S29" s="65">
        <f t="shared" si="0"/>
        <v>1</v>
      </c>
      <c r="T29" s="59">
        <f>HLOOKUP($C29,'mau 1'!$G$7:$AC$47,19,0)</f>
        <v>0</v>
      </c>
      <c r="U29" s="59">
        <f>HLOOKUP($C29,'mau 1'!$G$7:$AC$47,20,0)</f>
        <v>0</v>
      </c>
      <c r="V29" s="59">
        <f>HLOOKUP($C29,'mau 1'!$G$7:$AC$47,21,0)</f>
        <v>0</v>
      </c>
      <c r="W29" s="59">
        <f>HLOOKUP($C29,'mau 1'!$G$7:$AC$47,22,0)</f>
        <v>0</v>
      </c>
      <c r="X29" s="59">
        <f>HLOOKUP($C29,'mau 1'!$G$7:$AC$47,23,0)</f>
        <v>0</v>
      </c>
      <c r="Y29" s="59">
        <f>HLOOKUP($C29,'mau 1'!$G$7:$AC$47,24,0)</f>
        <v>0</v>
      </c>
      <c r="Z29" s="59">
        <f>HLOOKUP($C29,'mau 1'!$G$7:$AC$47,25,0)</f>
        <v>0</v>
      </c>
      <c r="AA29" s="59">
        <f>HLOOKUP($C29,'mau 1'!$G$7:$AC$47,26,0)</f>
        <v>0</v>
      </c>
      <c r="AB29" s="59">
        <f>HLOOKUP($C29,'mau 1'!$G$7:$AC$47,27,0)</f>
        <v>0</v>
      </c>
      <c r="AC29" s="59">
        <f>HLOOKUP($C29,'mau 1'!$G$7:$AC$47,28,0)</f>
        <v>0</v>
      </c>
      <c r="AD29" s="59" t="str">
        <f>HLOOKUP($C29,'mau 1'!$G$7:$AC$47,29,0)</f>
        <v>x</v>
      </c>
      <c r="AE29" s="59">
        <f>HLOOKUP($C29,'mau 1'!$G$7:$AC$47,30,0)</f>
        <v>0</v>
      </c>
      <c r="AF29" s="59" t="str">
        <f>HLOOKUP($C29,'mau 1'!$G$7:$AC$47,31,0)</f>
        <v>x</v>
      </c>
      <c r="AG29" s="59">
        <f>HLOOKUP($C29,'mau 1'!$G$7:$AC$47,32,0)</f>
        <v>0</v>
      </c>
      <c r="AH29" s="59">
        <f>HLOOKUP($C29,'mau 1'!$G$7:$AC$47,33,0)</f>
        <v>0</v>
      </c>
      <c r="AI29" s="59">
        <f>HLOOKUP($C29,'mau 1'!$G$7:$AC$47,34,0)</f>
        <v>0</v>
      </c>
      <c r="AJ29" s="59">
        <f>HLOOKUP($C29,'mau 1'!$G$7:$AC$47,35,0)</f>
        <v>0</v>
      </c>
      <c r="AK29" s="59">
        <f>HLOOKUP($C29,'mau 1'!$G$7:$AC$47,36,0)</f>
        <v>0</v>
      </c>
      <c r="AL29" s="59">
        <f>HLOOKUP($C29,'mau 1'!$G$7:$AC$47,37,0)</f>
        <v>0</v>
      </c>
      <c r="AM29" s="59">
        <f>HLOOKUP($C29,'mau 1'!$G$7:$AC$47,38,0)</f>
        <v>0</v>
      </c>
      <c r="AN29" s="64">
        <f t="shared" si="1"/>
        <v>2</v>
      </c>
      <c r="AO29" s="60"/>
    </row>
    <row r="30" spans="1:42" ht="23.25" customHeight="1">
      <c r="A30" s="7" t="s">
        <v>126</v>
      </c>
      <c r="B30" s="96" t="s">
        <v>116</v>
      </c>
      <c r="C30" s="41" t="s">
        <v>117</v>
      </c>
      <c r="D30" s="59">
        <f>HLOOKUP($C30,'mau 1'!$G$7:$AC$47,3,0)</f>
        <v>0</v>
      </c>
      <c r="E30" s="59">
        <f>HLOOKUP($C30,'mau 1'!$G$7:$AC$47,4,0)</f>
        <v>0</v>
      </c>
      <c r="F30" s="59">
        <f>HLOOKUP($C30,'mau 1'!$G$7:$AC$47,5,0)</f>
        <v>0</v>
      </c>
      <c r="G30" s="59">
        <f>HLOOKUP($C30,'mau 1'!$G$7:$AC$47,6,0)</f>
        <v>0</v>
      </c>
      <c r="H30" s="59">
        <f>HLOOKUP($C30,'mau 1'!$G$7:$AC$47,7,0)</f>
        <v>0</v>
      </c>
      <c r="I30" s="59">
        <f>HLOOKUP($C30,'mau 1'!$G$7:$AC$47,8,0)</f>
        <v>0</v>
      </c>
      <c r="J30" s="59">
        <f>HLOOKUP($C30,'mau 1'!$G$7:$AC$47,9,0)</f>
        <v>0</v>
      </c>
      <c r="K30" s="59">
        <f>HLOOKUP($C30,'mau 1'!$G$7:$AC$47,10,0)</f>
        <v>0</v>
      </c>
      <c r="L30" s="59">
        <f>HLOOKUP($C30,'mau 1'!$G$7:$AC$47,11,0)</f>
        <v>0</v>
      </c>
      <c r="M30" s="59">
        <f>HLOOKUP($C30,'mau 1'!$G$7:$AC$47,12,0)</f>
        <v>0</v>
      </c>
      <c r="N30" s="59">
        <f>HLOOKUP($C30,'mau 1'!$G$7:$AC$47,13,0)</f>
        <v>0</v>
      </c>
      <c r="O30" s="59">
        <f>HLOOKUP($C30,'mau 1'!$G$7:$AC$47,14,0)</f>
        <v>0</v>
      </c>
      <c r="P30" s="59">
        <f>HLOOKUP($C30,'mau 1'!$G$7:$AC$47,15,0)</f>
        <v>0</v>
      </c>
      <c r="Q30" s="59">
        <f>HLOOKUP($C30,'mau 1'!$G$7:$AC$47,16,0)</f>
        <v>0</v>
      </c>
      <c r="R30" s="59">
        <f>HLOOKUP($C30,'mau 1'!$G$7:$AC$47,17,0)</f>
        <v>0</v>
      </c>
      <c r="S30" s="65">
        <f t="shared" si="0"/>
        <v>0</v>
      </c>
      <c r="T30" s="59">
        <f>HLOOKUP($C30,'mau 1'!$G$7:$AC$47,19,0)</f>
        <v>0</v>
      </c>
      <c r="U30" s="59">
        <f>HLOOKUP($C30,'mau 1'!$G$7:$AC$47,20,0)</f>
        <v>0</v>
      </c>
      <c r="V30" s="59" t="str">
        <f>HLOOKUP($C30,'mau 1'!$G$7:$AC$47,21,0)</f>
        <v>x</v>
      </c>
      <c r="W30" s="59">
        <f>HLOOKUP($C30,'mau 1'!$G$7:$AC$47,22,0)</f>
        <v>0</v>
      </c>
      <c r="X30" s="59">
        <f>HLOOKUP($C30,'mau 1'!$G$7:$AC$47,23,0)</f>
        <v>0</v>
      </c>
      <c r="Y30" s="59">
        <f>HLOOKUP($C30,'mau 1'!$G$7:$AC$47,24,0)</f>
        <v>0</v>
      </c>
      <c r="Z30" s="59">
        <f>HLOOKUP($C30,'mau 1'!$G$7:$AC$47,25,0)</f>
        <v>0</v>
      </c>
      <c r="AA30" s="59">
        <f>HLOOKUP($C30,'mau 1'!$G$7:$AC$47,26,0)</f>
        <v>0</v>
      </c>
      <c r="AB30" s="59">
        <f>HLOOKUP($C30,'mau 1'!$G$7:$AC$47,27,0)</f>
        <v>0</v>
      </c>
      <c r="AC30" s="59">
        <f>HLOOKUP($C30,'mau 1'!$G$7:$AC$47,28,0)</f>
        <v>0</v>
      </c>
      <c r="AD30" s="59" t="str">
        <f>HLOOKUP($C30,'mau 1'!$G$7:$AC$47,29,0)</f>
        <v>x</v>
      </c>
      <c r="AE30" s="59">
        <f>HLOOKUP($C30,'mau 1'!$G$7:$AC$47,30,0)</f>
        <v>0</v>
      </c>
      <c r="AF30" s="59" t="str">
        <f>HLOOKUP($C30,'mau 1'!$G$7:$AC$47,31,0)</f>
        <v>x</v>
      </c>
      <c r="AG30" s="59">
        <f>HLOOKUP($C30,'mau 1'!$G$7:$AC$47,32,0)</f>
        <v>0</v>
      </c>
      <c r="AH30" s="59">
        <f>HLOOKUP($C30,'mau 1'!$G$7:$AC$47,33,0)</f>
        <v>0</v>
      </c>
      <c r="AI30" s="59">
        <f>HLOOKUP($C30,'mau 1'!$G$7:$AC$47,34,0)</f>
        <v>0</v>
      </c>
      <c r="AJ30" s="59">
        <f>HLOOKUP($C30,'mau 1'!$G$7:$AC$47,35,0)</f>
        <v>0</v>
      </c>
      <c r="AK30" s="59">
        <f>HLOOKUP($C30,'mau 1'!$G$7:$AC$47,36,0)</f>
        <v>0</v>
      </c>
      <c r="AL30" s="59">
        <f>HLOOKUP($C30,'mau 1'!$G$7:$AC$47,37,0)</f>
        <v>0</v>
      </c>
      <c r="AM30" s="59">
        <f>HLOOKUP($C30,'mau 1'!$G$7:$AC$47,38,0)</f>
        <v>0</v>
      </c>
      <c r="AN30" s="64">
        <f t="shared" si="1"/>
        <v>3</v>
      </c>
      <c r="AO30" s="60"/>
    </row>
    <row r="31" spans="1:42" ht="23.25" customHeight="1">
      <c r="A31" s="7" t="s">
        <v>127</v>
      </c>
      <c r="B31" s="96" t="s">
        <v>118</v>
      </c>
      <c r="C31" s="41" t="s">
        <v>119</v>
      </c>
      <c r="D31" s="59">
        <f>HLOOKUP($C31,'mau 1'!$G$7:$AC$47,3,0)</f>
        <v>0</v>
      </c>
      <c r="E31" s="59">
        <f>HLOOKUP($C31,'mau 1'!$G$7:$AC$47,4,0)</f>
        <v>0</v>
      </c>
      <c r="F31" s="59" t="str">
        <f>HLOOKUP($C31,'mau 1'!$G$7:$AC$47,5,0)</f>
        <v>x</v>
      </c>
      <c r="G31" s="59">
        <f>HLOOKUP($C31,'mau 1'!$G$7:$AC$47,6,0)</f>
        <v>0</v>
      </c>
      <c r="H31" s="59">
        <f>HLOOKUP($C31,'mau 1'!$G$7:$AC$47,7,0)</f>
        <v>0</v>
      </c>
      <c r="I31" s="59">
        <f>HLOOKUP($C31,'mau 1'!$G$7:$AC$47,8,0)</f>
        <v>0</v>
      </c>
      <c r="J31" s="59">
        <f>HLOOKUP($C31,'mau 1'!$G$7:$AC$47,9,0)</f>
        <v>0</v>
      </c>
      <c r="K31" s="59">
        <f>HLOOKUP($C31,'mau 1'!$G$7:$AC$47,10,0)</f>
        <v>0</v>
      </c>
      <c r="L31" s="59">
        <f>HLOOKUP($C31,'mau 1'!$G$7:$AC$47,11,0)</f>
        <v>0</v>
      </c>
      <c r="M31" s="59">
        <f>HLOOKUP($C31,'mau 1'!$G$7:$AC$47,12,0)</f>
        <v>0</v>
      </c>
      <c r="N31" s="59">
        <f>HLOOKUP($C31,'mau 1'!$G$7:$AC$47,13,0)</f>
        <v>0</v>
      </c>
      <c r="O31" s="59">
        <f>HLOOKUP($C31,'mau 1'!$G$7:$AC$47,14,0)</f>
        <v>0</v>
      </c>
      <c r="P31" s="59">
        <f>HLOOKUP($C31,'mau 1'!$G$7:$AC$47,15,0)</f>
        <v>0</v>
      </c>
      <c r="Q31" s="59">
        <f>HLOOKUP($C31,'mau 1'!$G$7:$AC$47,16,0)</f>
        <v>0</v>
      </c>
      <c r="R31" s="59">
        <f>HLOOKUP($C31,'mau 1'!$G$7:$AC$47,17,0)</f>
        <v>0</v>
      </c>
      <c r="S31" s="65">
        <f t="shared" si="0"/>
        <v>1</v>
      </c>
      <c r="T31" s="59">
        <f>HLOOKUP($C31,'mau 1'!$G$7:$AC$47,19,0)</f>
        <v>0</v>
      </c>
      <c r="U31" s="59">
        <f>HLOOKUP($C31,'mau 1'!$G$7:$AC$47,20,0)</f>
        <v>0</v>
      </c>
      <c r="V31" s="59">
        <f>HLOOKUP($C31,'mau 1'!$G$7:$AC$47,21,0)</f>
        <v>0</v>
      </c>
      <c r="W31" s="59">
        <f>HLOOKUP($C31,'mau 1'!$G$7:$AC$47,22,0)</f>
        <v>0</v>
      </c>
      <c r="X31" s="59">
        <f>HLOOKUP($C31,'mau 1'!$G$7:$AC$47,23,0)</f>
        <v>0</v>
      </c>
      <c r="Y31" s="59">
        <f>HLOOKUP($C31,'mau 1'!$G$7:$AC$47,24,0)</f>
        <v>0</v>
      </c>
      <c r="Z31" s="59">
        <f>HLOOKUP($C31,'mau 1'!$G$7:$AC$47,25,0)</f>
        <v>0</v>
      </c>
      <c r="AA31" s="59">
        <f>HLOOKUP($C31,'mau 1'!$G$7:$AC$47,26,0)</f>
        <v>0</v>
      </c>
      <c r="AB31" s="59">
        <f>HLOOKUP($C31,'mau 1'!$G$7:$AC$47,27,0)</f>
        <v>0</v>
      </c>
      <c r="AC31" s="59">
        <f>HLOOKUP($C31,'mau 1'!$G$7:$AC$47,28,0)</f>
        <v>0</v>
      </c>
      <c r="AD31" s="59" t="str">
        <f>HLOOKUP($C31,'mau 1'!$G$7:$AC$47,29,0)</f>
        <v>x</v>
      </c>
      <c r="AE31" s="59" t="str">
        <f>HLOOKUP($C31,'mau 1'!$G$7:$AC$47,30,0)</f>
        <v>x</v>
      </c>
      <c r="AF31" s="59" t="str">
        <f>HLOOKUP($C31,'mau 1'!$G$7:$AC$47,31,0)</f>
        <v>x</v>
      </c>
      <c r="AG31" s="59" t="str">
        <f>HLOOKUP($C31,'mau 1'!$G$7:$AC$47,32,0)</f>
        <v>x</v>
      </c>
      <c r="AH31" s="59">
        <f>HLOOKUP($C31,'mau 1'!$G$7:$AC$47,33,0)</f>
        <v>0</v>
      </c>
      <c r="AI31" s="59">
        <f>HLOOKUP($C31,'mau 1'!$G$7:$AC$47,34,0)</f>
        <v>0</v>
      </c>
      <c r="AJ31" s="59">
        <f>HLOOKUP($C31,'mau 1'!$G$7:$AC$47,35,0)</f>
        <v>0</v>
      </c>
      <c r="AK31" s="59">
        <f>HLOOKUP($C31,'mau 1'!$G$7:$AC$47,36,0)</f>
        <v>0</v>
      </c>
      <c r="AL31" s="59">
        <f>HLOOKUP($C31,'mau 1'!$G$7:$AC$47,37,0)</f>
        <v>0</v>
      </c>
      <c r="AM31" s="59">
        <f>HLOOKUP($C31,'mau 1'!$G$7:$AC$47,38,0)</f>
        <v>0</v>
      </c>
      <c r="AN31" s="64">
        <f t="shared" si="1"/>
        <v>4</v>
      </c>
      <c r="AO31" s="60"/>
    </row>
    <row r="32" spans="1:42" ht="23.25" customHeight="1">
      <c r="A32" s="7" t="s">
        <v>128</v>
      </c>
      <c r="B32" s="96" t="s">
        <v>120</v>
      </c>
      <c r="C32" s="41" t="s">
        <v>121</v>
      </c>
      <c r="D32" s="59">
        <f>HLOOKUP($C32,'mau 1'!$G$7:$AC$47,3,0)</f>
        <v>0</v>
      </c>
      <c r="E32" s="59">
        <f>HLOOKUP($C32,'mau 1'!$G$7:$AC$47,4,0)</f>
        <v>0</v>
      </c>
      <c r="F32" s="59">
        <f>HLOOKUP($C32,'mau 1'!$G$7:$AC$47,5,0)</f>
        <v>0</v>
      </c>
      <c r="G32" s="59">
        <f>HLOOKUP($C32,'mau 1'!$G$7:$AC$47,6,0)</f>
        <v>0</v>
      </c>
      <c r="H32" s="59">
        <f>HLOOKUP($C32,'mau 1'!$G$7:$AC$47,7,0)</f>
        <v>0</v>
      </c>
      <c r="I32" s="59">
        <f>HLOOKUP($C32,'mau 1'!$G$7:$AC$47,8,0)</f>
        <v>0</v>
      </c>
      <c r="J32" s="59">
        <f>HLOOKUP($C32,'mau 1'!$G$7:$AC$47,9,0)</f>
        <v>0</v>
      </c>
      <c r="K32" s="59">
        <f>HLOOKUP($C32,'mau 1'!$G$7:$AC$47,10,0)</f>
        <v>0</v>
      </c>
      <c r="L32" s="59">
        <f>HLOOKUP($C32,'mau 1'!$G$7:$AC$47,11,0)</f>
        <v>0</v>
      </c>
      <c r="M32" s="59">
        <f>HLOOKUP($C32,'mau 1'!$G$7:$AC$47,12,0)</f>
        <v>0</v>
      </c>
      <c r="N32" s="59">
        <f>HLOOKUP($C32,'mau 1'!$G$7:$AC$47,13,0)</f>
        <v>0</v>
      </c>
      <c r="O32" s="59">
        <f>HLOOKUP($C32,'mau 1'!$G$7:$AC$47,14,0)</f>
        <v>0</v>
      </c>
      <c r="P32" s="59">
        <f>HLOOKUP($C32,'mau 1'!$G$7:$AC$47,15,0)</f>
        <v>0</v>
      </c>
      <c r="Q32" s="59">
        <f>HLOOKUP($C32,'mau 1'!$G$7:$AC$47,16,0)</f>
        <v>0</v>
      </c>
      <c r="R32" s="59">
        <f>HLOOKUP($C32,'mau 1'!$G$7:$AC$47,17,0)</f>
        <v>0</v>
      </c>
      <c r="S32" s="65">
        <f t="shared" si="0"/>
        <v>0</v>
      </c>
      <c r="T32" s="59">
        <f>HLOOKUP($C32,'mau 1'!$G$7:$AC$47,19,0)</f>
        <v>0</v>
      </c>
      <c r="U32" s="59">
        <f>HLOOKUP($C32,'mau 1'!$G$7:$AC$47,20,0)</f>
        <v>0</v>
      </c>
      <c r="V32" s="59">
        <f>HLOOKUP($C32,'mau 1'!$G$7:$AC$47,21,0)</f>
        <v>0</v>
      </c>
      <c r="W32" s="59">
        <f>HLOOKUP($C32,'mau 1'!$G$7:$AC$47,22,0)</f>
        <v>0</v>
      </c>
      <c r="X32" s="59">
        <f>HLOOKUP($C32,'mau 1'!$G$7:$AC$47,23,0)</f>
        <v>0</v>
      </c>
      <c r="Y32" s="59">
        <f>HLOOKUP($C32,'mau 1'!$G$7:$AC$47,24,0)</f>
        <v>0</v>
      </c>
      <c r="Z32" s="59">
        <f>HLOOKUP($C32,'mau 1'!$G$7:$AC$47,25,0)</f>
        <v>0</v>
      </c>
      <c r="AA32" s="59">
        <f>HLOOKUP($C32,'mau 1'!$G$7:$AC$47,26,0)</f>
        <v>0</v>
      </c>
      <c r="AB32" s="59">
        <f>HLOOKUP($C32,'mau 1'!$G$7:$AC$47,27,0)</f>
        <v>0</v>
      </c>
      <c r="AC32" s="59">
        <f>HLOOKUP($C32,'mau 1'!$G$7:$AC$47,28,0)</f>
        <v>0</v>
      </c>
      <c r="AD32" s="59" t="str">
        <f>HLOOKUP($C32,'mau 1'!$G$7:$AC$47,29,0)</f>
        <v>x</v>
      </c>
      <c r="AE32" s="59">
        <f>HLOOKUP($C32,'mau 1'!$G$7:$AC$47,30,0)</f>
        <v>0</v>
      </c>
      <c r="AF32" s="59" t="str">
        <f>HLOOKUP($C32,'mau 1'!$G$7:$AC$47,31,0)</f>
        <v>x</v>
      </c>
      <c r="AG32" s="59">
        <f>HLOOKUP($C32,'mau 1'!$G$7:$AC$47,32,0)</f>
        <v>0</v>
      </c>
      <c r="AH32" s="59">
        <f>HLOOKUP($C32,'mau 1'!$G$7:$AC$47,33,0)</f>
        <v>0</v>
      </c>
      <c r="AI32" s="59">
        <f>HLOOKUP($C32,'mau 1'!$G$7:$AC$47,34,0)</f>
        <v>0</v>
      </c>
      <c r="AJ32" s="59">
        <f>HLOOKUP($C32,'mau 1'!$G$7:$AC$47,35,0)</f>
        <v>0</v>
      </c>
      <c r="AK32" s="59">
        <f>HLOOKUP($C32,'mau 1'!$G$7:$AC$47,36,0)</f>
        <v>0</v>
      </c>
      <c r="AL32" s="59">
        <f>HLOOKUP($C32,'mau 1'!$G$7:$AC$47,37,0)</f>
        <v>0</v>
      </c>
      <c r="AM32" s="59">
        <f>HLOOKUP($C32,'mau 1'!$G$7:$AC$47,38,0)</f>
        <v>0</v>
      </c>
      <c r="AN32" s="64">
        <f t="shared" si="1"/>
        <v>2</v>
      </c>
      <c r="AO32" s="60"/>
    </row>
    <row r="33" spans="1:41" ht="23.25" customHeight="1">
      <c r="A33" s="7" t="s">
        <v>129</v>
      </c>
      <c r="B33" s="96" t="s">
        <v>122</v>
      </c>
      <c r="C33" s="41" t="s">
        <v>123</v>
      </c>
      <c r="D33" s="59">
        <f>HLOOKUP($C33,'mau 1'!$G$7:$AC$47,3,0)</f>
        <v>0</v>
      </c>
      <c r="E33" s="59">
        <f>HLOOKUP($C33,'mau 1'!$G$7:$AC$47,4,0)</f>
        <v>0</v>
      </c>
      <c r="F33" s="59">
        <f>HLOOKUP($C33,'mau 1'!$G$7:$AC$47,5,0)</f>
        <v>0</v>
      </c>
      <c r="G33" s="59">
        <f>HLOOKUP($C33,'mau 1'!$G$7:$AC$47,6,0)</f>
        <v>0</v>
      </c>
      <c r="H33" s="59">
        <f>HLOOKUP($C33,'mau 1'!$G$7:$AC$47,7,0)</f>
        <v>0</v>
      </c>
      <c r="I33" s="59">
        <f>HLOOKUP($C33,'mau 1'!$G$7:$AC$47,8,0)</f>
        <v>0</v>
      </c>
      <c r="J33" s="59">
        <f>HLOOKUP($C33,'mau 1'!$G$7:$AC$47,9,0)</f>
        <v>0</v>
      </c>
      <c r="K33" s="59">
        <f>HLOOKUP($C33,'mau 1'!$G$7:$AC$47,10,0)</f>
        <v>0</v>
      </c>
      <c r="L33" s="59">
        <f>HLOOKUP($C33,'mau 1'!$G$7:$AC$47,11,0)</f>
        <v>0</v>
      </c>
      <c r="M33" s="59">
        <f>HLOOKUP($C33,'mau 1'!$G$7:$AC$47,12,0)</f>
        <v>0</v>
      </c>
      <c r="N33" s="59">
        <f>HLOOKUP($C33,'mau 1'!$G$7:$AC$47,13,0)</f>
        <v>0</v>
      </c>
      <c r="O33" s="59">
        <f>HLOOKUP($C33,'mau 1'!$G$7:$AC$47,14,0)</f>
        <v>0</v>
      </c>
      <c r="P33" s="59">
        <f>HLOOKUP($C33,'mau 1'!$G$7:$AC$47,15,0)</f>
        <v>0</v>
      </c>
      <c r="Q33" s="59">
        <f>HLOOKUP($C33,'mau 1'!$G$7:$AC$47,16,0)</f>
        <v>0</v>
      </c>
      <c r="R33" s="59">
        <f>HLOOKUP($C33,'mau 1'!$G$7:$AC$47,17,0)</f>
        <v>0</v>
      </c>
      <c r="S33" s="65">
        <f t="shared" si="0"/>
        <v>0</v>
      </c>
      <c r="T33" s="59">
        <f>HLOOKUP($C33,'mau 1'!$G$7:$AC$47,19,0)</f>
        <v>0</v>
      </c>
      <c r="U33" s="59">
        <f>HLOOKUP($C33,'mau 1'!$G$7:$AC$47,20,0)</f>
        <v>0</v>
      </c>
      <c r="V33" s="59">
        <f>HLOOKUP($C33,'mau 1'!$G$7:$AC$47,21,0)</f>
        <v>0</v>
      </c>
      <c r="W33" s="59">
        <f>HLOOKUP($C33,'mau 1'!$G$7:$AC$47,22,0)</f>
        <v>0</v>
      </c>
      <c r="X33" s="59">
        <f>HLOOKUP($C33,'mau 1'!$G$7:$AC$47,23,0)</f>
        <v>0</v>
      </c>
      <c r="Y33" s="59">
        <f>HLOOKUP($C33,'mau 1'!$G$7:$AC$47,24,0)</f>
        <v>0</v>
      </c>
      <c r="Z33" s="59">
        <f>HLOOKUP($C33,'mau 1'!$G$7:$AC$47,25,0)</f>
        <v>0</v>
      </c>
      <c r="AA33" s="59">
        <f>HLOOKUP($C33,'mau 1'!$G$7:$AC$47,26,0)</f>
        <v>0</v>
      </c>
      <c r="AB33" s="59">
        <f>HLOOKUP($C33,'mau 1'!$G$7:$AC$47,27,0)</f>
        <v>0</v>
      </c>
      <c r="AC33" s="59">
        <f>HLOOKUP($C33,'mau 1'!$G$7:$AC$47,28,0)</f>
        <v>0</v>
      </c>
      <c r="AD33" s="59" t="str">
        <f>HLOOKUP($C33,'mau 1'!$G$7:$AC$47,29,0)</f>
        <v>x</v>
      </c>
      <c r="AE33" s="59">
        <f>HLOOKUP($C33,'mau 1'!$G$7:$AC$47,30,0)</f>
        <v>0</v>
      </c>
      <c r="AF33" s="59" t="str">
        <f>HLOOKUP($C33,'mau 1'!$G$7:$AC$47,31,0)</f>
        <v>x</v>
      </c>
      <c r="AG33" s="59">
        <f>HLOOKUP($C33,'mau 1'!$G$7:$AC$47,32,0)</f>
        <v>0</v>
      </c>
      <c r="AH33" s="59">
        <f>HLOOKUP($C33,'mau 1'!$G$7:$AC$47,33,0)</f>
        <v>0</v>
      </c>
      <c r="AI33" s="59">
        <f>HLOOKUP($C33,'mau 1'!$G$7:$AC$47,34,0)</f>
        <v>0</v>
      </c>
      <c r="AJ33" s="59">
        <f>HLOOKUP($C33,'mau 1'!$G$7:$AC$47,35,0)</f>
        <v>0</v>
      </c>
      <c r="AK33" s="59">
        <f>HLOOKUP($C33,'mau 1'!$G$7:$AC$47,36,0)</f>
        <v>0</v>
      </c>
      <c r="AL33" s="59">
        <f>HLOOKUP($C33,'mau 1'!$G$7:$AC$47,37,0)</f>
        <v>0</v>
      </c>
      <c r="AM33" s="59">
        <f>HLOOKUP($C33,'mau 1'!$G$7:$AC$47,38,0)</f>
        <v>0</v>
      </c>
      <c r="AN33" s="64">
        <f t="shared" si="1"/>
        <v>2</v>
      </c>
      <c r="AO33" s="60"/>
    </row>
    <row r="34" spans="1:41" ht="23.25" customHeight="1">
      <c r="A34" s="7" t="s">
        <v>130</v>
      </c>
      <c r="B34" s="40" t="s">
        <v>124</v>
      </c>
      <c r="C34" s="93" t="s">
        <v>134</v>
      </c>
      <c r="D34" s="59" t="str">
        <f>HLOOKUP($C34,'mau 1'!$G$7:$AC$47,3,0)</f>
        <v>x</v>
      </c>
      <c r="E34" s="59">
        <f>HLOOKUP($C34,'mau 1'!$G$7:$AC$47,4,0)</f>
        <v>0</v>
      </c>
      <c r="F34" s="59">
        <f>HLOOKUP($C34,'mau 1'!$G$7:$AC$47,5,0)</f>
        <v>0</v>
      </c>
      <c r="G34" s="59">
        <f>HLOOKUP($C34,'mau 1'!$G$7:$AC$47,6,0)</f>
        <v>0</v>
      </c>
      <c r="H34" s="59">
        <f>HLOOKUP($C34,'mau 1'!$G$7:$AC$47,7,0)</f>
        <v>0</v>
      </c>
      <c r="I34" s="59" t="str">
        <f>HLOOKUP($C34,'mau 1'!$G$7:$AC$47,8,0)</f>
        <v>x</v>
      </c>
      <c r="J34" s="59">
        <f>HLOOKUP($C34,'mau 1'!$G$7:$AC$47,9,0)</f>
        <v>0</v>
      </c>
      <c r="K34" s="59">
        <f>HLOOKUP($C34,'mau 1'!$G$7:$AC$47,10,0)</f>
        <v>0</v>
      </c>
      <c r="L34" s="59">
        <f>HLOOKUP($C34,'mau 1'!$G$7:$AC$47,11,0)</f>
        <v>0</v>
      </c>
      <c r="M34" s="59">
        <f>HLOOKUP($C34,'mau 1'!$G$7:$AC$47,12,0)</f>
        <v>0</v>
      </c>
      <c r="N34" s="59">
        <f>HLOOKUP($C34,'mau 1'!$G$7:$AC$47,13,0)</f>
        <v>0</v>
      </c>
      <c r="O34" s="59">
        <f>HLOOKUP($C34,'mau 1'!$G$7:$AC$47,14,0)</f>
        <v>0</v>
      </c>
      <c r="P34" s="59">
        <f>HLOOKUP($C34,'mau 1'!$G$7:$AC$47,15,0)</f>
        <v>0</v>
      </c>
      <c r="Q34" s="59">
        <f>HLOOKUP($C34,'mau 1'!$G$7:$AC$47,16,0)</f>
        <v>0</v>
      </c>
      <c r="R34" s="59">
        <f>HLOOKUP($C34,'mau 1'!$G$7:$AC$47,17,0)</f>
        <v>0</v>
      </c>
      <c r="S34" s="65">
        <f t="shared" si="0"/>
        <v>2</v>
      </c>
      <c r="T34" s="59">
        <f>HLOOKUP($C34,'mau 1'!$G$7:$AC$47,19,0)</f>
        <v>0</v>
      </c>
      <c r="U34" s="59">
        <f>HLOOKUP($C34,'mau 1'!$G$7:$AC$47,20,0)</f>
        <v>0</v>
      </c>
      <c r="V34" s="59">
        <f>HLOOKUP($C34,'mau 1'!$G$7:$AC$47,21,0)</f>
        <v>0</v>
      </c>
      <c r="W34" s="59">
        <f>HLOOKUP($C34,'mau 1'!$G$7:$AC$47,22,0)</f>
        <v>0</v>
      </c>
      <c r="X34" s="59">
        <f>HLOOKUP($C34,'mau 1'!$G$7:$AC$47,23,0)</f>
        <v>0</v>
      </c>
      <c r="Y34" s="59">
        <f>HLOOKUP($C34,'mau 1'!$G$7:$AC$47,24,0)</f>
        <v>0</v>
      </c>
      <c r="Z34" s="59">
        <f>HLOOKUP($C34,'mau 1'!$G$7:$AC$47,25,0)</f>
        <v>0</v>
      </c>
      <c r="AA34" s="59">
        <f>HLOOKUP($C34,'mau 1'!$G$7:$AC$47,26,0)</f>
        <v>0</v>
      </c>
      <c r="AB34" s="59">
        <f>HLOOKUP($C34,'mau 1'!$G$7:$AC$47,27,0)</f>
        <v>0</v>
      </c>
      <c r="AC34" s="59">
        <f>HLOOKUP($C34,'mau 1'!$G$7:$AC$47,28,0)</f>
        <v>0</v>
      </c>
      <c r="AD34" s="59">
        <f>HLOOKUP($C34,'mau 1'!$G$7:$AC$47,29,0)</f>
        <v>0</v>
      </c>
      <c r="AE34" s="59">
        <f>HLOOKUP($C34,'mau 1'!$G$7:$AC$47,30,0)</f>
        <v>0</v>
      </c>
      <c r="AF34" s="59">
        <f>HLOOKUP($C34,'mau 1'!$G$7:$AC$47,31,0)</f>
        <v>0</v>
      </c>
      <c r="AG34" s="59">
        <f>HLOOKUP($C34,'mau 1'!$G$7:$AC$47,32,0)</f>
        <v>0</v>
      </c>
      <c r="AH34" s="59" t="str">
        <f>HLOOKUP($C34,'mau 1'!$G$7:$AC$47,33,0)</f>
        <v>x</v>
      </c>
      <c r="AI34" s="59">
        <f>HLOOKUP($C34,'mau 1'!$G$7:$AC$47,34,0)</f>
        <v>0</v>
      </c>
      <c r="AJ34" s="59">
        <f>HLOOKUP($C34,'mau 1'!$G$7:$AC$47,35,0)</f>
        <v>0</v>
      </c>
      <c r="AK34" s="59">
        <f>HLOOKUP($C34,'mau 1'!$G$7:$AC$47,36,0)</f>
        <v>0</v>
      </c>
      <c r="AL34" s="59">
        <f>HLOOKUP($C34,'mau 1'!$G$7:$AC$47,37,0)</f>
        <v>0</v>
      </c>
      <c r="AM34" s="59">
        <f>HLOOKUP($C34,'mau 1'!$G$7:$AC$47,38,0)</f>
        <v>0</v>
      </c>
      <c r="AN34" s="64">
        <f t="shared" si="1"/>
        <v>1</v>
      </c>
      <c r="AO34" s="60"/>
    </row>
    <row r="35" spans="1:41" ht="23.25" customHeight="1">
      <c r="A35" s="7" t="s">
        <v>131</v>
      </c>
      <c r="B35" s="40" t="s">
        <v>125</v>
      </c>
      <c r="C35" s="93" t="s">
        <v>135</v>
      </c>
      <c r="D35" s="59">
        <f>HLOOKUP($C35,'mau 1'!$G$7:$AC$47,3,0)</f>
        <v>0</v>
      </c>
      <c r="E35" s="59">
        <f>HLOOKUP($C35,'mau 1'!$G$7:$AC$47,4,0)</f>
        <v>0</v>
      </c>
      <c r="F35" s="59" t="str">
        <f>HLOOKUP($C35,'mau 1'!$G$7:$AC$47,5,0)</f>
        <v>x</v>
      </c>
      <c r="G35" s="59">
        <f>HLOOKUP($C35,'mau 1'!$G$7:$AC$47,6,0)</f>
        <v>0</v>
      </c>
      <c r="H35" s="59">
        <f>HLOOKUP($C35,'mau 1'!$G$7:$AC$47,7,0)</f>
        <v>0</v>
      </c>
      <c r="I35" s="59" t="str">
        <f>HLOOKUP($C35,'mau 1'!$G$7:$AC$47,8,0)</f>
        <v>x</v>
      </c>
      <c r="J35" s="59">
        <f>HLOOKUP($C35,'mau 1'!$G$7:$AC$47,9,0)</f>
        <v>0</v>
      </c>
      <c r="K35" s="59">
        <f>HLOOKUP($C35,'mau 1'!$G$7:$AC$47,10,0)</f>
        <v>0</v>
      </c>
      <c r="L35" s="59">
        <f>HLOOKUP($C35,'mau 1'!$G$7:$AC$47,11,0)</f>
        <v>0</v>
      </c>
      <c r="M35" s="59">
        <f>HLOOKUP($C35,'mau 1'!$G$7:$AC$47,12,0)</f>
        <v>0</v>
      </c>
      <c r="N35" s="59">
        <f>HLOOKUP($C35,'mau 1'!$G$7:$AC$47,13,0)</f>
        <v>0</v>
      </c>
      <c r="O35" s="59">
        <f>HLOOKUP($C35,'mau 1'!$G$7:$AC$47,14,0)</f>
        <v>0</v>
      </c>
      <c r="P35" s="59">
        <f>HLOOKUP($C35,'mau 1'!$G$7:$AC$47,15,0)</f>
        <v>0</v>
      </c>
      <c r="Q35" s="59">
        <f>HLOOKUP($C35,'mau 1'!$G$7:$AC$47,16,0)</f>
        <v>0</v>
      </c>
      <c r="R35" s="59">
        <f>HLOOKUP($C35,'mau 1'!$G$7:$AC$47,17,0)</f>
        <v>0</v>
      </c>
      <c r="S35" s="65">
        <f t="shared" si="0"/>
        <v>2</v>
      </c>
      <c r="T35" s="59">
        <f>HLOOKUP($C35,'mau 1'!$G$7:$AC$47,19,0)</f>
        <v>0</v>
      </c>
      <c r="U35" s="59">
        <f>HLOOKUP($C35,'mau 1'!$G$7:$AC$47,20,0)</f>
        <v>0</v>
      </c>
      <c r="V35" s="59">
        <f>HLOOKUP($C35,'mau 1'!$G$7:$AC$47,21,0)</f>
        <v>0</v>
      </c>
      <c r="W35" s="59">
        <f>HLOOKUP($C35,'mau 1'!$G$7:$AC$47,22,0)</f>
        <v>0</v>
      </c>
      <c r="X35" s="59">
        <f>HLOOKUP($C35,'mau 1'!$G$7:$AC$47,23,0)</f>
        <v>0</v>
      </c>
      <c r="Y35" s="59">
        <f>HLOOKUP($C35,'mau 1'!$G$7:$AC$47,24,0)</f>
        <v>0</v>
      </c>
      <c r="Z35" s="59">
        <f>HLOOKUP($C35,'mau 1'!$G$7:$AC$47,25,0)</f>
        <v>0</v>
      </c>
      <c r="AA35" s="59">
        <f>HLOOKUP($C35,'mau 1'!$G$7:$AC$47,26,0)</f>
        <v>0</v>
      </c>
      <c r="AB35" s="59">
        <f>HLOOKUP($C35,'mau 1'!$G$7:$AC$47,27,0)</f>
        <v>0</v>
      </c>
      <c r="AC35" s="59">
        <f>HLOOKUP($C35,'mau 1'!$G$7:$AC$47,28,0)</f>
        <v>0</v>
      </c>
      <c r="AD35" s="59">
        <f>HLOOKUP($C35,'mau 1'!$G$7:$AC$47,29,0)</f>
        <v>0</v>
      </c>
      <c r="AE35" s="59">
        <f>HLOOKUP($C35,'mau 1'!$G$7:$AC$47,30,0)</f>
        <v>0</v>
      </c>
      <c r="AF35" s="59">
        <f>HLOOKUP($C35,'mau 1'!$G$7:$AC$47,31,0)</f>
        <v>0</v>
      </c>
      <c r="AG35" s="59">
        <f>HLOOKUP($C35,'mau 1'!$G$7:$AC$47,32,0)</f>
        <v>0</v>
      </c>
      <c r="AH35" s="59">
        <f>HLOOKUP($C35,'mau 1'!$G$7:$AC$47,33,0)</f>
        <v>0</v>
      </c>
      <c r="AI35" s="59" t="str">
        <f>HLOOKUP($C35,'mau 1'!$G$7:$AC$47,34,0)</f>
        <v>x</v>
      </c>
      <c r="AJ35" s="59">
        <f>HLOOKUP($C35,'mau 1'!$G$7:$AC$47,35,0)</f>
        <v>0</v>
      </c>
      <c r="AK35" s="59">
        <f>HLOOKUP($C35,'mau 1'!$G$7:$AC$47,36,0)</f>
        <v>0</v>
      </c>
      <c r="AL35" s="59">
        <f>HLOOKUP($C35,'mau 1'!$G$7:$AC$47,37,0)</f>
        <v>0</v>
      </c>
      <c r="AM35" s="59">
        <f>HLOOKUP($C35,'mau 1'!$G$7:$AC$47,38,0)</f>
        <v>0</v>
      </c>
      <c r="AN35" s="64">
        <f t="shared" si="1"/>
        <v>1</v>
      </c>
      <c r="AO35" s="60"/>
    </row>
    <row r="36" spans="1:41" ht="9.75" customHeight="1">
      <c r="A36" s="195"/>
      <c r="B36" s="195"/>
      <c r="C36" s="195"/>
      <c r="D36" s="195"/>
      <c r="E36" s="195"/>
      <c r="F36" s="195"/>
      <c r="G36" s="195"/>
      <c r="H36" s="195"/>
      <c r="I36" s="195"/>
      <c r="J36" s="195"/>
      <c r="K36" s="195"/>
      <c r="L36" s="195"/>
      <c r="M36" s="195"/>
      <c r="N36" s="195"/>
      <c r="O36" s="195"/>
      <c r="P36" s="195"/>
      <c r="Q36" s="195"/>
      <c r="R36" s="195"/>
      <c r="S36" s="195"/>
      <c r="T36" s="195"/>
      <c r="U36" s="195"/>
      <c r="V36" s="195"/>
      <c r="W36" s="195"/>
      <c r="X36" s="195"/>
      <c r="Y36" s="195"/>
      <c r="Z36" s="195"/>
      <c r="AA36" s="195"/>
      <c r="AB36" s="195"/>
      <c r="AC36" s="195"/>
      <c r="AD36" s="195"/>
      <c r="AE36" s="195"/>
      <c r="AF36" s="195"/>
      <c r="AG36" s="195"/>
      <c r="AH36" s="195"/>
      <c r="AI36" s="195"/>
      <c r="AJ36" s="195"/>
      <c r="AK36" s="195"/>
      <c r="AL36" s="195"/>
      <c r="AM36" s="195"/>
      <c r="AN36" s="195"/>
      <c r="AO36" s="195"/>
    </row>
    <row r="37" spans="1:41" ht="27.75" customHeight="1">
      <c r="A37" s="191" t="s">
        <v>142</v>
      </c>
      <c r="B37" s="191"/>
      <c r="C37" s="191"/>
      <c r="D37" s="191"/>
      <c r="E37" s="191"/>
      <c r="F37" s="191"/>
      <c r="G37" s="191"/>
      <c r="H37" s="191"/>
      <c r="I37" s="191"/>
      <c r="J37" s="191"/>
      <c r="K37" s="191"/>
      <c r="L37" s="191"/>
      <c r="M37" s="191"/>
      <c r="N37" s="191"/>
      <c r="O37" s="191"/>
      <c r="P37" s="191"/>
      <c r="Q37" s="191"/>
      <c r="R37" s="191"/>
      <c r="S37" s="191"/>
      <c r="T37" s="191"/>
      <c r="U37" s="191"/>
      <c r="V37" s="191"/>
      <c r="W37" s="191"/>
      <c r="X37" s="191"/>
      <c r="Y37" s="191"/>
      <c r="Z37" s="191"/>
      <c r="AA37" s="191"/>
      <c r="AB37" s="191"/>
      <c r="AC37" s="191"/>
      <c r="AD37" s="191"/>
      <c r="AE37" s="191"/>
      <c r="AF37" s="191"/>
      <c r="AG37" s="191"/>
      <c r="AH37" s="191"/>
      <c r="AI37" s="191"/>
      <c r="AJ37" s="191"/>
      <c r="AK37" s="191"/>
      <c r="AL37" s="191"/>
      <c r="AM37" s="191"/>
      <c r="AN37" s="191"/>
      <c r="AO37" s="191"/>
    </row>
    <row r="38" spans="1:41" ht="24.75" customHeight="1">
      <c r="A38" s="14"/>
      <c r="B38" s="14"/>
      <c r="C38" s="14"/>
      <c r="D38" s="15"/>
      <c r="E38" s="16"/>
      <c r="F38" s="16"/>
      <c r="G38" s="16"/>
      <c r="H38" s="16"/>
      <c r="I38" s="16"/>
      <c r="J38" s="16"/>
      <c r="K38" s="16"/>
      <c r="L38" s="16"/>
      <c r="M38" s="16"/>
      <c r="N38" s="16"/>
      <c r="O38" s="16"/>
      <c r="P38" s="16"/>
      <c r="Q38" s="16"/>
      <c r="R38" s="16"/>
      <c r="S38" s="70"/>
      <c r="T38" s="192" t="s">
        <v>244</v>
      </c>
      <c r="U38" s="192"/>
      <c r="V38" s="192"/>
      <c r="W38" s="192"/>
      <c r="X38" s="192"/>
      <c r="Y38" s="192"/>
      <c r="Z38" s="192"/>
      <c r="AA38" s="192"/>
      <c r="AB38" s="192"/>
      <c r="AC38" s="192"/>
      <c r="AD38" s="192"/>
      <c r="AE38" s="192"/>
      <c r="AF38" s="192"/>
      <c r="AG38" s="192"/>
      <c r="AH38" s="192"/>
      <c r="AI38" s="192"/>
      <c r="AJ38" s="192"/>
      <c r="AK38" s="192"/>
      <c r="AL38" s="192"/>
      <c r="AM38" s="192"/>
      <c r="AN38" s="192"/>
      <c r="AO38" s="192"/>
    </row>
    <row r="39" spans="1:41" ht="18.75" customHeight="1">
      <c r="A39" s="14"/>
      <c r="B39" s="14"/>
      <c r="C39" s="14"/>
      <c r="D39" s="15"/>
      <c r="T39" s="193" t="s">
        <v>7</v>
      </c>
      <c r="U39" s="193"/>
      <c r="V39" s="193"/>
      <c r="W39" s="193"/>
      <c r="X39" s="193"/>
      <c r="Y39" s="193"/>
      <c r="Z39" s="193"/>
      <c r="AA39" s="193"/>
      <c r="AB39" s="193"/>
      <c r="AC39" s="193"/>
      <c r="AD39" s="193"/>
      <c r="AE39" s="193"/>
      <c r="AF39" s="193"/>
      <c r="AG39" s="193"/>
      <c r="AH39" s="193"/>
      <c r="AI39" s="193"/>
      <c r="AJ39" s="193"/>
      <c r="AK39" s="193"/>
      <c r="AL39" s="193"/>
      <c r="AM39" s="193"/>
      <c r="AN39" s="193"/>
      <c r="AO39" s="193"/>
    </row>
    <row r="43" spans="1:41" ht="29.25" customHeight="1">
      <c r="T43" s="183" t="s">
        <v>100</v>
      </c>
      <c r="U43" s="183"/>
      <c r="V43" s="183"/>
      <c r="W43" s="183"/>
      <c r="X43" s="183"/>
      <c r="Y43" s="183"/>
      <c r="Z43" s="183"/>
      <c r="AA43" s="183"/>
      <c r="AB43" s="183"/>
      <c r="AC43" s="183"/>
      <c r="AD43" s="183"/>
      <c r="AE43" s="183"/>
      <c r="AF43" s="183"/>
      <c r="AG43" s="183"/>
      <c r="AH43" s="183"/>
      <c r="AI43" s="183"/>
      <c r="AJ43" s="183"/>
      <c r="AK43" s="183"/>
      <c r="AL43" s="183"/>
      <c r="AM43" s="183"/>
      <c r="AN43" s="183"/>
      <c r="AO43" s="183"/>
    </row>
  </sheetData>
  <mergeCells count="14">
    <mergeCell ref="T43:AO43"/>
    <mergeCell ref="A5:AO5"/>
    <mergeCell ref="B1:D1"/>
    <mergeCell ref="B2:D2"/>
    <mergeCell ref="B3:D3"/>
    <mergeCell ref="A37:AO37"/>
    <mergeCell ref="T38:AO38"/>
    <mergeCell ref="T39:AO39"/>
    <mergeCell ref="A7:A9"/>
    <mergeCell ref="A36:AO36"/>
    <mergeCell ref="D7:S7"/>
    <mergeCell ref="T7:AN7"/>
    <mergeCell ref="S1:AO2"/>
    <mergeCell ref="B7:C8"/>
  </mergeCells>
  <phoneticPr fontId="31"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58"/>
  <sheetViews>
    <sheetView showZeros="0" tabSelected="1" topLeftCell="A43" zoomScale="110" zoomScaleNormal="110" workbookViewId="0">
      <selection activeCell="O27" sqref="O27"/>
    </sheetView>
  </sheetViews>
  <sheetFormatPr defaultColWidth="9.140625" defaultRowHeight="15"/>
  <cols>
    <col min="1" max="1" width="7.140625" style="4" customWidth="1"/>
    <col min="2" max="2" width="24.42578125" style="4" customWidth="1"/>
    <col min="3" max="3" width="13.5703125" style="4" customWidth="1"/>
    <col min="4" max="4" width="9.85546875" style="4" customWidth="1"/>
    <col min="5" max="5" width="9.140625" style="4" customWidth="1"/>
    <col min="6" max="6" width="12.7109375" style="3" customWidth="1"/>
    <col min="7" max="7" width="11.85546875" style="3" customWidth="1"/>
    <col min="8" max="8" width="21.28515625" style="3" customWidth="1"/>
    <col min="9" max="9" width="12.42578125" style="3" customWidth="1"/>
    <col min="10" max="10" width="20.140625" style="3" customWidth="1"/>
    <col min="11" max="11" width="9.140625" style="4"/>
    <col min="12" max="12" width="12.85546875" style="4" bestFit="1" customWidth="1"/>
    <col min="13" max="16384" width="9.140625" style="4"/>
  </cols>
  <sheetData>
    <row r="1" spans="1:10" ht="15.75">
      <c r="A1" s="214" t="s">
        <v>8</v>
      </c>
      <c r="B1" s="214"/>
      <c r="C1" s="214"/>
      <c r="D1" s="214"/>
      <c r="E1" s="214"/>
      <c r="F1" s="186" t="s">
        <v>16</v>
      </c>
      <c r="G1" s="221"/>
      <c r="H1" s="221"/>
      <c r="I1" s="221"/>
      <c r="J1" s="221"/>
    </row>
    <row r="2" spans="1:10" ht="15.75">
      <c r="A2" s="214" t="s">
        <v>9</v>
      </c>
      <c r="B2" s="214"/>
      <c r="C2" s="214"/>
      <c r="D2" s="214"/>
      <c r="E2" s="214"/>
      <c r="F2" s="186" t="s">
        <v>15</v>
      </c>
      <c r="G2" s="186"/>
      <c r="H2" s="186"/>
      <c r="I2" s="186"/>
      <c r="J2" s="186"/>
    </row>
    <row r="3" spans="1:10" ht="33.75" customHeight="1">
      <c r="A3" s="215" t="s">
        <v>110</v>
      </c>
      <c r="B3" s="216"/>
      <c r="C3" s="216"/>
      <c r="D3" s="216"/>
      <c r="E3" s="216"/>
      <c r="F3" s="77"/>
      <c r="G3" s="77"/>
      <c r="H3" s="77"/>
      <c r="I3" s="77"/>
      <c r="J3" s="77"/>
    </row>
    <row r="4" spans="1:10" ht="23.25" customHeight="1">
      <c r="A4" s="78"/>
      <c r="B4" s="78"/>
      <c r="C4" s="78"/>
      <c r="D4" s="78"/>
      <c r="E4" s="78"/>
      <c r="F4" s="79"/>
      <c r="G4" s="79"/>
      <c r="H4" s="79"/>
      <c r="I4" s="79"/>
      <c r="J4" s="80" t="s">
        <v>26</v>
      </c>
    </row>
    <row r="5" spans="1:10" ht="21" customHeight="1">
      <c r="A5" s="217" t="s">
        <v>182</v>
      </c>
      <c r="B5" s="217"/>
      <c r="C5" s="217"/>
      <c r="D5" s="217"/>
      <c r="E5" s="217"/>
      <c r="F5" s="217"/>
      <c r="G5" s="217"/>
      <c r="H5" s="217"/>
      <c r="I5" s="217"/>
      <c r="J5" s="217"/>
    </row>
    <row r="6" spans="1:10" ht="5.25" customHeight="1">
      <c r="A6" s="78"/>
      <c r="B6" s="78"/>
      <c r="C6" s="78"/>
      <c r="D6" s="78"/>
      <c r="E6" s="78"/>
      <c r="F6" s="79"/>
      <c r="G6" s="79"/>
      <c r="H6" s="79"/>
      <c r="I6" s="79"/>
      <c r="J6" s="79"/>
    </row>
    <row r="7" spans="1:10" ht="39.75" customHeight="1">
      <c r="A7" s="218" t="s">
        <v>5</v>
      </c>
      <c r="B7" s="218" t="s">
        <v>10</v>
      </c>
      <c r="C7" s="219" t="s">
        <v>27</v>
      </c>
      <c r="D7" s="212" t="s">
        <v>73</v>
      </c>
      <c r="E7" s="222"/>
      <c r="F7" s="222"/>
      <c r="G7" s="213"/>
      <c r="H7" s="218" t="s">
        <v>56</v>
      </c>
      <c r="I7" s="229" t="s">
        <v>75</v>
      </c>
      <c r="J7" s="230"/>
    </row>
    <row r="8" spans="1:10" ht="64.5" customHeight="1">
      <c r="A8" s="218"/>
      <c r="B8" s="218"/>
      <c r="C8" s="220"/>
      <c r="D8" s="54" t="s">
        <v>11</v>
      </c>
      <c r="E8" s="53" t="s">
        <v>12</v>
      </c>
      <c r="F8" s="53" t="s">
        <v>40</v>
      </c>
      <c r="G8" s="53" t="s">
        <v>41</v>
      </c>
      <c r="H8" s="218"/>
      <c r="I8" s="54" t="s">
        <v>11</v>
      </c>
      <c r="J8" s="54" t="s">
        <v>69</v>
      </c>
    </row>
    <row r="9" spans="1:10" ht="24" customHeight="1">
      <c r="A9" s="37">
        <v>-1</v>
      </c>
      <c r="B9" s="37">
        <v>-2</v>
      </c>
      <c r="C9" s="37">
        <v>-3</v>
      </c>
      <c r="D9" s="37">
        <v>-4</v>
      </c>
      <c r="E9" s="37">
        <v>-5</v>
      </c>
      <c r="F9" s="71">
        <v>-6</v>
      </c>
      <c r="G9" s="71">
        <v>-7</v>
      </c>
      <c r="H9" s="37">
        <v>-8</v>
      </c>
      <c r="I9" s="37">
        <v>-9</v>
      </c>
      <c r="J9" s="37">
        <v>-10</v>
      </c>
    </row>
    <row r="10" spans="1:10" ht="26.25" customHeight="1">
      <c r="A10" s="81" t="s">
        <v>66</v>
      </c>
      <c r="B10" s="54"/>
      <c r="C10" s="54"/>
      <c r="D10" s="51">
        <v>4</v>
      </c>
      <c r="E10" s="54"/>
      <c r="F10" s="72">
        <f>'Mau 2'!S11</f>
        <v>0</v>
      </c>
      <c r="G10" s="73">
        <f>'Mau 2'!AN11</f>
        <v>0</v>
      </c>
      <c r="H10" s="53"/>
      <c r="I10" s="53"/>
      <c r="J10" s="54"/>
    </row>
    <row r="11" spans="1:10" ht="30.75" customHeight="1">
      <c r="A11" s="97" t="s">
        <v>0</v>
      </c>
      <c r="B11" s="138" t="s">
        <v>100</v>
      </c>
      <c r="C11" s="137" t="s">
        <v>102</v>
      </c>
      <c r="D11" s="7" t="str">
        <f>IF(AND($F11&gt;=2,$G11&gt;=3,H10&gt;=0),"A1",IF(AND($F11&gt;=3,$G11&gt;=1,H10&gt;=0),"A1",IF(AND($F11&gt;=4,$G11&gt;=0,H10&gt;=0),"A1",IF(AND($F11&gt;=2,$G11&gt;=2,H10&gt;=0),"A2",IF(AND($F11&gt;=3,$G11&gt;=0,H10&gt;=0),"A2",IF(AND(OR($F11&gt;=1,$G11&gt;=2),H10&gt;=-2),"A3","A4"))))))</f>
        <v>A2</v>
      </c>
      <c r="E11" s="53"/>
      <c r="F11" s="72">
        <f>IFERROR(VLOOKUP($C11,'Mau 2'!$C$12:$AN$35,17,0),0)</f>
        <v>3</v>
      </c>
      <c r="G11" s="72">
        <f>IFERROR(VLOOKUP($C11,'Mau 2'!$C$12:$AN$35,38,0),0)</f>
        <v>0</v>
      </c>
      <c r="H11" s="146" t="s">
        <v>229</v>
      </c>
      <c r="I11" s="53"/>
      <c r="J11" s="54"/>
    </row>
    <row r="12" spans="1:10" ht="30" customHeight="1">
      <c r="A12" s="94" t="s">
        <v>1</v>
      </c>
      <c r="B12" s="40" t="s">
        <v>111</v>
      </c>
      <c r="C12" s="93" t="s">
        <v>140</v>
      </c>
      <c r="D12" s="7" t="str">
        <f>IF(AND($F12&gt;=2,$G12&gt;=3,H11&gt;=0),"A1",IF(AND($F12&gt;=3,$G12&gt;=1,H11&gt;=0),"A1",IF(AND($F12&gt;=4,$G12&gt;=0,H11&gt;=0),"A1",IF(AND($F12&gt;=2,$G12&gt;=2,H11&gt;=0),"A2",IF(AND($F12&gt;=3,$G12&gt;=0,H11&gt;=0),"A2",IF(AND(OR($F12&gt;=1,$G12&gt;=2),H11&gt;=-2),"A3","A4"))))))</f>
        <v>A2</v>
      </c>
      <c r="E12" s="53"/>
      <c r="F12" s="72">
        <f>IFERROR(VLOOKUP($C12,'Mau 2'!$C$12:$AN$35,17,0),0)</f>
        <v>3</v>
      </c>
      <c r="G12" s="72">
        <f>IFERROR(VLOOKUP($C12,'Mau 2'!$C$12:$AN$35,38,0),0)</f>
        <v>0</v>
      </c>
      <c r="H12" s="146"/>
      <c r="I12" s="53"/>
      <c r="J12" s="54"/>
    </row>
    <row r="13" spans="1:10" ht="39" customHeight="1">
      <c r="A13" s="94" t="s">
        <v>2</v>
      </c>
      <c r="B13" s="40" t="s">
        <v>143</v>
      </c>
      <c r="C13" s="93" t="s">
        <v>133</v>
      </c>
      <c r="D13" s="7" t="str">
        <f t="shared" ref="D13:D34" si="0">IF(AND($F13&gt;=2,$G13&gt;=3,H13&gt;=0),"A1",IF(AND($F13&gt;=3,$G13&gt;=1,H13&gt;=0),"A1",IF(AND($F13&gt;=4,$G13&gt;=0,H13&gt;=0),"A1",IF(AND($F13&gt;=2,$G13&gt;=2,H13&gt;=0),"A2",IF(AND($F13&gt;=3,$G13&gt;=0,H13&gt;=0),"A2",IF(AND(OR($F13&gt;=1,$G13&gt;=2),H13&gt;=-2),"A3","A4"))))))</f>
        <v>A2</v>
      </c>
      <c r="E13" s="53"/>
      <c r="F13" s="72">
        <f>IFERROR(VLOOKUP($C13,'Mau 2'!$C$12:$AN$35,17,0),0)</f>
        <v>2</v>
      </c>
      <c r="G13" s="72">
        <f>IFERROR(VLOOKUP($C13,'Mau 2'!$C$12:$AN$35,38,0),0)</f>
        <v>2</v>
      </c>
      <c r="H13" s="146"/>
      <c r="I13" s="128" t="s">
        <v>248</v>
      </c>
      <c r="J13" s="176" t="s">
        <v>254</v>
      </c>
    </row>
    <row r="14" spans="1:10" ht="29.25" customHeight="1">
      <c r="A14" s="94" t="s">
        <v>3</v>
      </c>
      <c r="B14" s="92" t="s">
        <v>132</v>
      </c>
      <c r="C14" s="41" t="s">
        <v>113</v>
      </c>
      <c r="D14" s="7" t="str">
        <f t="shared" si="0"/>
        <v>A1</v>
      </c>
      <c r="E14" s="39"/>
      <c r="F14" s="72">
        <f>IFERROR(VLOOKUP($C14,'Mau 2'!$C$12:$AN$35,17,0),0)</f>
        <v>3</v>
      </c>
      <c r="G14" s="72">
        <f>IFERROR(VLOOKUP($C14,'Mau 2'!$C$12:$AN$35,38,0),0)</f>
        <v>3</v>
      </c>
      <c r="H14" s="146"/>
      <c r="I14" s="58"/>
      <c r="J14" s="58"/>
    </row>
    <row r="15" spans="1:10" ht="26.25" customHeight="1">
      <c r="A15" s="81" t="s">
        <v>53</v>
      </c>
      <c r="B15" s="139"/>
      <c r="C15" s="52"/>
      <c r="D15" s="141">
        <v>20</v>
      </c>
      <c r="E15" s="52"/>
      <c r="F15" s="72">
        <f>IFERROR(VLOOKUP($C15,'Mau 2'!$C$12:$AN$35,17,0),0)</f>
        <v>0</v>
      </c>
      <c r="G15" s="72">
        <f>IFERROR(VLOOKUP($C15,'Mau 2'!$C$12:$AN$35,38,0),0)</f>
        <v>0</v>
      </c>
      <c r="H15" s="53"/>
      <c r="I15" s="53"/>
      <c r="J15" s="54"/>
    </row>
    <row r="16" spans="1:10" ht="30.75" customHeight="1">
      <c r="A16" s="49" t="s">
        <v>0</v>
      </c>
      <c r="B16" s="45" t="s">
        <v>77</v>
      </c>
      <c r="C16" s="44" t="s">
        <v>91</v>
      </c>
      <c r="D16" s="7" t="str">
        <f t="shared" si="0"/>
        <v>A3</v>
      </c>
      <c r="E16" s="129"/>
      <c r="F16" s="72">
        <f>IFERROR(VLOOKUP($C16,'Mau 2'!$C$12:$AN$35,17,0),0)</f>
        <v>2</v>
      </c>
      <c r="G16" s="72">
        <f>IFERROR(VLOOKUP($C16,'Mau 2'!$C$12:$AN$35,38,0),0)</f>
        <v>1</v>
      </c>
      <c r="H16" s="39"/>
      <c r="I16" s="58"/>
      <c r="J16" s="58"/>
    </row>
    <row r="17" spans="1:12" ht="31.5" customHeight="1">
      <c r="A17" s="49" t="s">
        <v>1</v>
      </c>
      <c r="B17" s="45" t="s">
        <v>78</v>
      </c>
      <c r="C17" s="44" t="s">
        <v>92</v>
      </c>
      <c r="D17" s="7" t="str">
        <f t="shared" si="0"/>
        <v>A3</v>
      </c>
      <c r="E17" s="52"/>
      <c r="F17" s="72">
        <f>IFERROR(VLOOKUP($C17,'Mau 2'!$C$12:$AN$35,17,0),0)</f>
        <v>2</v>
      </c>
      <c r="G17" s="72">
        <f>IFERROR(VLOOKUP($C17,'Mau 2'!$C$12:$AN$35,38,0),0)</f>
        <v>0</v>
      </c>
      <c r="H17" s="39"/>
      <c r="I17" s="54"/>
      <c r="J17" s="50"/>
    </row>
    <row r="18" spans="1:12" ht="35.25" customHeight="1">
      <c r="A18" s="49" t="s">
        <v>2</v>
      </c>
      <c r="B18" s="45" t="s">
        <v>79</v>
      </c>
      <c r="C18" s="44" t="s">
        <v>93</v>
      </c>
      <c r="D18" s="7" t="str">
        <f t="shared" si="0"/>
        <v>A3</v>
      </c>
      <c r="E18" s="39"/>
      <c r="F18" s="72">
        <f>IFERROR(VLOOKUP($C18,'Mau 2'!$C$12:$AN$35,17,0),0)</f>
        <v>1</v>
      </c>
      <c r="G18" s="72">
        <f>IFERROR(VLOOKUP($C18,'Mau 2'!$C$12:$AN$35,38,0),0)</f>
        <v>3</v>
      </c>
      <c r="H18" s="146"/>
      <c r="I18" s="39"/>
      <c r="J18" s="50"/>
    </row>
    <row r="19" spans="1:12" ht="65.25" customHeight="1">
      <c r="A19" s="49" t="s">
        <v>3</v>
      </c>
      <c r="B19" s="45" t="s">
        <v>80</v>
      </c>
      <c r="C19" s="44" t="s">
        <v>94</v>
      </c>
      <c r="D19" s="7" t="str">
        <f t="shared" si="0"/>
        <v>A3</v>
      </c>
      <c r="E19" s="181"/>
      <c r="F19" s="72">
        <f>IFERROR(VLOOKUP($C19,'Mau 2'!$C$12:$AN$35,17,0),0)</f>
        <v>1</v>
      </c>
      <c r="G19" s="72">
        <f>IFERROR(VLOOKUP($C19,'Mau 2'!$C$12:$AN$35,38,0),0)</f>
        <v>3</v>
      </c>
      <c r="H19" s="146"/>
      <c r="I19" s="50"/>
      <c r="J19" s="50"/>
    </row>
    <row r="20" spans="1:12" ht="30.75" customHeight="1">
      <c r="A20" s="49" t="s">
        <v>4</v>
      </c>
      <c r="B20" s="45" t="s">
        <v>81</v>
      </c>
      <c r="C20" s="44" t="s">
        <v>95</v>
      </c>
      <c r="D20" s="7" t="str">
        <f t="shared" si="0"/>
        <v>A3</v>
      </c>
      <c r="E20" s="180"/>
      <c r="F20" s="72">
        <f>IFERROR(VLOOKUP($C20,'Mau 2'!$C$12:$AN$35,17,0),0)</f>
        <v>1</v>
      </c>
      <c r="G20" s="72">
        <f>IFERROR(VLOOKUP($C20,'Mau 2'!$C$12:$AN$35,38,0),0)</f>
        <v>0</v>
      </c>
      <c r="H20" s="146"/>
      <c r="I20" s="50"/>
      <c r="J20" s="58"/>
    </row>
    <row r="21" spans="1:12" ht="34.5" customHeight="1">
      <c r="A21" s="49" t="s">
        <v>68</v>
      </c>
      <c r="B21" s="45" t="s">
        <v>101</v>
      </c>
      <c r="C21" s="44" t="s">
        <v>103</v>
      </c>
      <c r="D21" s="7" t="str">
        <f t="shared" si="0"/>
        <v>A3</v>
      </c>
      <c r="E21" s="180"/>
      <c r="F21" s="72">
        <f>IFERROR(VLOOKUP($C21,'Mau 2'!$C$12:$AN$35,17,0),0)</f>
        <v>1</v>
      </c>
      <c r="G21" s="72">
        <f>IFERROR(VLOOKUP($C21,'Mau 2'!$C$12:$AN$35,38,0),0)</f>
        <v>0</v>
      </c>
      <c r="H21" s="146" t="s">
        <v>231</v>
      </c>
      <c r="I21" s="58"/>
      <c r="J21" s="58"/>
    </row>
    <row r="22" spans="1:12" ht="36" customHeight="1">
      <c r="A22" s="49" t="s">
        <v>72</v>
      </c>
      <c r="B22" s="45" t="s">
        <v>137</v>
      </c>
      <c r="C22" s="41" t="s">
        <v>138</v>
      </c>
      <c r="D22" s="7" t="str">
        <f t="shared" si="0"/>
        <v>A1</v>
      </c>
      <c r="E22" s="95"/>
      <c r="F22" s="72">
        <f>IFERROR(VLOOKUP($C22,'Mau 2'!$C$12:$AN$35,17,0),0)</f>
        <v>2</v>
      </c>
      <c r="G22" s="72">
        <f>IFERROR(VLOOKUP($C22,'Mau 2'!$C$12:$AN$35,38,0),0)</f>
        <v>4</v>
      </c>
      <c r="H22" s="146"/>
      <c r="I22" s="50"/>
      <c r="J22" s="50"/>
    </row>
    <row r="23" spans="1:12" ht="33.75" customHeight="1">
      <c r="A23" s="49" t="s">
        <v>76</v>
      </c>
      <c r="B23" s="45" t="s">
        <v>82</v>
      </c>
      <c r="C23" s="44" t="s">
        <v>96</v>
      </c>
      <c r="D23" s="7" t="str">
        <f t="shared" si="0"/>
        <v>A1</v>
      </c>
      <c r="E23" s="95"/>
      <c r="F23" s="72">
        <f>IFERROR(VLOOKUP($C23,'Mau 2'!$C$12:$AN$35,17,0),0)</f>
        <v>2</v>
      </c>
      <c r="G23" s="72">
        <f>IFERROR(VLOOKUP($C23,'Mau 2'!$C$12:$AN$35,38,0),0)</f>
        <v>3</v>
      </c>
      <c r="H23" s="153"/>
      <c r="I23" s="50"/>
      <c r="J23" s="54"/>
    </row>
    <row r="24" spans="1:12" ht="34.5" customHeight="1">
      <c r="A24" s="49" t="s">
        <v>86</v>
      </c>
      <c r="B24" s="45" t="s">
        <v>83</v>
      </c>
      <c r="C24" s="44" t="s">
        <v>97</v>
      </c>
      <c r="D24" s="7" t="str">
        <f t="shared" si="0"/>
        <v>A3</v>
      </c>
      <c r="E24" s="179"/>
      <c r="F24" s="72">
        <f>IFERROR(VLOOKUP($C24,'Mau 2'!$C$12:$AN$35,17,0),0)</f>
        <v>1</v>
      </c>
      <c r="G24" s="72">
        <f>IFERROR(VLOOKUP($C24,'Mau 2'!$C$12:$AN$35,38,0),0)</f>
        <v>1</v>
      </c>
      <c r="H24" s="146"/>
      <c r="I24" s="50"/>
      <c r="J24" s="58"/>
    </row>
    <row r="25" spans="1:12" ht="27.75" customHeight="1">
      <c r="A25" s="49" t="s">
        <v>87</v>
      </c>
      <c r="B25" s="45" t="s">
        <v>84</v>
      </c>
      <c r="C25" s="44" t="s">
        <v>98</v>
      </c>
      <c r="D25" s="7" t="str">
        <f t="shared" si="0"/>
        <v>A3</v>
      </c>
      <c r="E25" s="95"/>
      <c r="F25" s="72">
        <f>IFERROR(VLOOKUP($C25,'Mau 2'!$C$12:$AN$35,17,0),0)</f>
        <v>1</v>
      </c>
      <c r="G25" s="72">
        <f>IFERROR(VLOOKUP($C25,'Mau 2'!$C$12:$AN$35,38,0),0)</f>
        <v>0</v>
      </c>
      <c r="H25" s="146"/>
      <c r="I25" s="50"/>
      <c r="J25" s="50"/>
    </row>
    <row r="26" spans="1:12" ht="30.75" customHeight="1">
      <c r="A26" s="49" t="s">
        <v>88</v>
      </c>
      <c r="B26" s="42" t="s">
        <v>85</v>
      </c>
      <c r="C26" s="44" t="s">
        <v>99</v>
      </c>
      <c r="D26" s="7" t="str">
        <f t="shared" si="0"/>
        <v>A3</v>
      </c>
      <c r="E26" s="180"/>
      <c r="F26" s="72">
        <f>IFERROR(VLOOKUP($C26,'Mau 2'!$C$12:$AN$35,17,0),0)</f>
        <v>1</v>
      </c>
      <c r="G26" s="72">
        <f>IFERROR(VLOOKUP($C26,'Mau 2'!$C$12:$AN$35,38,0),0)</f>
        <v>1</v>
      </c>
      <c r="H26" s="146" t="s">
        <v>230</v>
      </c>
      <c r="I26" s="54"/>
      <c r="J26" s="58"/>
    </row>
    <row r="27" spans="1:12" ht="34.5" customHeight="1">
      <c r="A27" s="49" t="s">
        <v>89</v>
      </c>
      <c r="B27" s="45" t="s">
        <v>144</v>
      </c>
      <c r="C27" s="44" t="s">
        <v>139</v>
      </c>
      <c r="D27" s="7" t="str">
        <f t="shared" si="0"/>
        <v>A3</v>
      </c>
      <c r="E27" s="179"/>
      <c r="F27" s="72">
        <f>IFERROR(VLOOKUP($C27,'Mau 2'!$C$12:$AN$35,17,0),0)</f>
        <v>1</v>
      </c>
      <c r="G27" s="72">
        <f>IFERROR(VLOOKUP($C27,'Mau 2'!$C$12:$AN$35,38,0),0)</f>
        <v>0</v>
      </c>
      <c r="H27" s="146" t="s">
        <v>232</v>
      </c>
      <c r="I27" s="53"/>
      <c r="J27" s="58"/>
    </row>
    <row r="28" spans="1:12" ht="27.75" customHeight="1">
      <c r="A28" s="49" t="s">
        <v>90</v>
      </c>
      <c r="B28" s="96" t="s">
        <v>114</v>
      </c>
      <c r="C28" s="41" t="s">
        <v>115</v>
      </c>
      <c r="D28" s="7" t="str">
        <f t="shared" si="0"/>
        <v>A3</v>
      </c>
      <c r="E28" s="112"/>
      <c r="F28" s="72">
        <f>IFERROR(VLOOKUP($C28,'Mau 2'!$C$12:$AN$35,17,0),0)</f>
        <v>1</v>
      </c>
      <c r="G28" s="72">
        <f>IFERROR(VLOOKUP($C28,'Mau 2'!$C$12:$AN$35,38,0),0)</f>
        <v>2</v>
      </c>
      <c r="H28" s="111"/>
      <c r="I28" s="128" t="s">
        <v>234</v>
      </c>
      <c r="J28" s="176" t="s">
        <v>245</v>
      </c>
      <c r="L28" s="178"/>
    </row>
    <row r="29" spans="1:12" ht="27" customHeight="1">
      <c r="A29" s="49" t="s">
        <v>126</v>
      </c>
      <c r="B29" s="96" t="s">
        <v>116</v>
      </c>
      <c r="C29" s="41" t="s">
        <v>117</v>
      </c>
      <c r="D29" s="7" t="str">
        <f t="shared" si="0"/>
        <v>A3</v>
      </c>
      <c r="E29" s="112"/>
      <c r="F29" s="72">
        <f>IFERROR(VLOOKUP($C29,'Mau 2'!$C$12:$AN$35,17,0),0)</f>
        <v>0</v>
      </c>
      <c r="G29" s="72">
        <f>IFERROR(VLOOKUP($C29,'Mau 2'!$C$12:$AN$35,38,0),0)</f>
        <v>3</v>
      </c>
      <c r="H29" s="146"/>
      <c r="I29" s="58"/>
      <c r="J29" s="58"/>
    </row>
    <row r="30" spans="1:12" ht="37.5" customHeight="1">
      <c r="A30" s="49" t="s">
        <v>127</v>
      </c>
      <c r="B30" s="96" t="s">
        <v>118</v>
      </c>
      <c r="C30" s="41" t="s">
        <v>119</v>
      </c>
      <c r="D30" s="7" t="str">
        <f t="shared" si="0"/>
        <v>A3</v>
      </c>
      <c r="E30" s="112"/>
      <c r="F30" s="72">
        <f>IFERROR(VLOOKUP($C30,'Mau 2'!$C$12:$AN$35,17,0),0)</f>
        <v>1</v>
      </c>
      <c r="G30" s="72">
        <f>IFERROR(VLOOKUP($C30,'Mau 2'!$C$12:$AN$35,38,0),0)</f>
        <v>4</v>
      </c>
      <c r="H30" s="146"/>
      <c r="I30" s="128" t="s">
        <v>234</v>
      </c>
      <c r="J30" s="176" t="s">
        <v>253</v>
      </c>
    </row>
    <row r="31" spans="1:12" ht="32.25" customHeight="1">
      <c r="A31" s="49" t="s">
        <v>128</v>
      </c>
      <c r="B31" s="96" t="s">
        <v>120</v>
      </c>
      <c r="C31" s="41" t="s">
        <v>121</v>
      </c>
      <c r="D31" s="7" t="str">
        <f>IF(AND($F31&gt;=2,$G31&gt;=3,H31&gt;=0),"A1",IF(AND($F31&gt;=3,$G31&gt;=1,H31&gt;=0),"A1",IF(AND($F31&gt;=4,$G31&gt;=0,H31&gt;=0),"A1",IF(AND($F31&gt;=2,$G31&gt;=2,H31&gt;=0),"A2",IF(AND($F31&gt;=3,$G31&gt;=0,H31&gt;=0),"A2",IF(AND(OR($F31&gt;=1,$G31&gt;=2),H31&gt;=-2),"A3","A4"))))))</f>
        <v>A3</v>
      </c>
      <c r="E31" s="179" t="s">
        <v>252</v>
      </c>
      <c r="F31" s="72">
        <f>IFERROR(VLOOKUP($C31,'Mau 2'!$C$12:$AN$35,17,0),0)</f>
        <v>0</v>
      </c>
      <c r="G31" s="72">
        <f>IFERROR(VLOOKUP($C31,'Mau 2'!$C$12:$AN$35,38,0),0)</f>
        <v>2</v>
      </c>
      <c r="H31" s="146" t="s">
        <v>233</v>
      </c>
      <c r="I31" s="128"/>
      <c r="J31" s="58"/>
    </row>
    <row r="32" spans="1:12" ht="30" customHeight="1">
      <c r="A32" s="49" t="s">
        <v>129</v>
      </c>
      <c r="B32" s="96" t="s">
        <v>122</v>
      </c>
      <c r="C32" s="41" t="s">
        <v>123</v>
      </c>
      <c r="D32" s="7" t="str">
        <f t="shared" si="0"/>
        <v>A3</v>
      </c>
      <c r="E32" s="112"/>
      <c r="F32" s="72">
        <f>IFERROR(VLOOKUP($C32,'Mau 2'!$C$12:$AN$35,17,0),0)</f>
        <v>0</v>
      </c>
      <c r="G32" s="72">
        <f>IFERROR(VLOOKUP($C32,'Mau 2'!$C$12:$AN$35,38,0),0)</f>
        <v>2</v>
      </c>
      <c r="H32" s="158"/>
      <c r="I32" s="128"/>
      <c r="J32" s="58"/>
    </row>
    <row r="33" spans="1:11" ht="36" customHeight="1">
      <c r="A33" s="49" t="s">
        <v>130</v>
      </c>
      <c r="B33" s="40" t="s">
        <v>124</v>
      </c>
      <c r="C33" s="93" t="s">
        <v>134</v>
      </c>
      <c r="D33" s="7" t="str">
        <f t="shared" si="0"/>
        <v>A3</v>
      </c>
      <c r="E33" s="52"/>
      <c r="F33" s="72">
        <f>IFERROR(VLOOKUP($C33,'Mau 2'!$C$12:$AN$35,17,0),0)</f>
        <v>2</v>
      </c>
      <c r="G33" s="72">
        <f>IFERROR(VLOOKUP($C33,'Mau 2'!$C$12:$AN$35,38,0),0)</f>
        <v>1</v>
      </c>
      <c r="H33" s="39"/>
      <c r="I33" s="128" t="s">
        <v>234</v>
      </c>
      <c r="J33" s="176" t="s">
        <v>254</v>
      </c>
    </row>
    <row r="34" spans="1:11" ht="41.25" customHeight="1">
      <c r="A34" s="49" t="s">
        <v>131</v>
      </c>
      <c r="B34" s="40" t="s">
        <v>125</v>
      </c>
      <c r="C34" s="93" t="s">
        <v>135</v>
      </c>
      <c r="D34" s="7" t="str">
        <f t="shared" si="0"/>
        <v>A3</v>
      </c>
      <c r="E34" s="50"/>
      <c r="F34" s="72">
        <f>IFERROR(VLOOKUP($C34,'Mau 2'!$C$12:$AN$35,17,0),0)</f>
        <v>2</v>
      </c>
      <c r="G34" s="72">
        <f>IFERROR(VLOOKUP($C34,'Mau 2'!$C$12:$AN$35,38,0),0)</f>
        <v>1</v>
      </c>
      <c r="H34" s="146"/>
      <c r="I34" s="128" t="s">
        <v>234</v>
      </c>
      <c r="J34" s="176" t="s">
        <v>254</v>
      </c>
    </row>
    <row r="35" spans="1:11" ht="21.75" customHeight="1">
      <c r="A35" s="82"/>
      <c r="B35" s="83"/>
      <c r="C35" s="84"/>
      <c r="D35" s="84"/>
      <c r="E35" s="84"/>
      <c r="F35" s="85"/>
      <c r="G35" s="85"/>
      <c r="H35" s="85"/>
      <c r="I35" s="127"/>
      <c r="J35" s="127"/>
    </row>
    <row r="36" spans="1:11" s="9" customFormat="1" ht="22.5" customHeight="1">
      <c r="A36" s="231"/>
      <c r="B36" s="223" t="s">
        <v>13</v>
      </c>
      <c r="C36" s="224"/>
      <c r="D36" s="234" t="s">
        <v>67</v>
      </c>
      <c r="E36" s="235"/>
      <c r="F36" s="232" t="s">
        <v>52</v>
      </c>
      <c r="G36" s="233"/>
      <c r="H36" s="34"/>
      <c r="I36" s="34"/>
      <c r="J36" s="34"/>
      <c r="K36" s="8"/>
    </row>
    <row r="37" spans="1:11" s="9" customFormat="1" ht="22.5" customHeight="1">
      <c r="A37" s="231"/>
      <c r="B37" s="225"/>
      <c r="C37" s="226"/>
      <c r="D37" s="86" t="s">
        <v>51</v>
      </c>
      <c r="E37" s="86" t="s">
        <v>55</v>
      </c>
      <c r="F37" s="87" t="s">
        <v>51</v>
      </c>
      <c r="G37" s="87" t="s">
        <v>55</v>
      </c>
      <c r="H37" s="34"/>
      <c r="I37" s="34"/>
      <c r="J37" s="34"/>
    </row>
    <row r="38" spans="1:11" s="9" customFormat="1" ht="17.25" customHeight="1">
      <c r="A38" s="231"/>
      <c r="B38" s="227" t="s">
        <v>57</v>
      </c>
      <c r="C38" s="228"/>
      <c r="D38" s="88">
        <f>COUNTIF($D$11:$D$14,"A1")</f>
        <v>1</v>
      </c>
      <c r="E38" s="89">
        <f>ROUND(D38/$D$10,2)</f>
        <v>0.25</v>
      </c>
      <c r="F38" s="90">
        <f>COUNTIF($D$16:$D$34,"A1")</f>
        <v>2</v>
      </c>
      <c r="G38" s="147">
        <f>ROUND(F38/$D$15,2)</f>
        <v>0.1</v>
      </c>
      <c r="H38" s="34"/>
      <c r="I38" s="34"/>
      <c r="J38" s="34"/>
    </row>
    <row r="39" spans="1:11" s="9" customFormat="1" ht="21.6" customHeight="1">
      <c r="A39" s="231"/>
      <c r="B39" s="227" t="s">
        <v>58</v>
      </c>
      <c r="C39" s="228"/>
      <c r="D39" s="88">
        <f>COUNTIF($D$11:$D$14,"A2")</f>
        <v>3</v>
      </c>
      <c r="E39" s="89">
        <f t="shared" ref="E39:E48" si="1">ROUND(D39/$D$10,2)</f>
        <v>0.75</v>
      </c>
      <c r="F39" s="90">
        <f>COUNTIF($D$16:$D$34,"A2")</f>
        <v>0</v>
      </c>
      <c r="G39" s="147">
        <f t="shared" ref="G39:G48" si="2">ROUND(F39/$D$15,2)</f>
        <v>0</v>
      </c>
      <c r="H39" s="34"/>
      <c r="I39" s="34"/>
      <c r="J39" s="34"/>
    </row>
    <row r="40" spans="1:11" s="9" customFormat="1" ht="21.6" customHeight="1">
      <c r="A40" s="231"/>
      <c r="B40" s="227" t="s">
        <v>59</v>
      </c>
      <c r="C40" s="228"/>
      <c r="D40" s="88">
        <f>COUNTIF($D$11:$D$14,"A3")</f>
        <v>0</v>
      </c>
      <c r="E40" s="89">
        <f t="shared" si="1"/>
        <v>0</v>
      </c>
      <c r="F40" s="90">
        <f>COUNTIF($D$16:$D$34,"A3")</f>
        <v>17</v>
      </c>
      <c r="G40" s="147">
        <f t="shared" si="2"/>
        <v>0.85</v>
      </c>
      <c r="H40" s="34"/>
      <c r="I40" s="34"/>
      <c r="J40" s="34"/>
    </row>
    <row r="41" spans="1:11" s="9" customFormat="1" ht="21.6" customHeight="1">
      <c r="A41" s="231"/>
      <c r="B41" s="227" t="s">
        <v>60</v>
      </c>
      <c r="C41" s="228"/>
      <c r="D41" s="88">
        <f>COUNTIF($D$11:$D$14,"A4")</f>
        <v>0</v>
      </c>
      <c r="E41" s="89">
        <f t="shared" si="1"/>
        <v>0</v>
      </c>
      <c r="F41" s="90">
        <f>COUNTIF($D$16:$D$34,"A4")</f>
        <v>0</v>
      </c>
      <c r="G41" s="147">
        <f t="shared" si="2"/>
        <v>0</v>
      </c>
      <c r="H41" s="34"/>
      <c r="I41" s="34"/>
      <c r="J41" s="34"/>
    </row>
    <row r="42" spans="1:11" s="9" customFormat="1" ht="21.6" customHeight="1">
      <c r="A42" s="231"/>
      <c r="B42" s="227" t="s">
        <v>177</v>
      </c>
      <c r="C42" s="228"/>
      <c r="D42" s="88">
        <f>COUNTIF($D$14:$D$14,"A DN")</f>
        <v>0</v>
      </c>
      <c r="E42" s="89">
        <f t="shared" si="1"/>
        <v>0</v>
      </c>
      <c r="F42" s="90">
        <f>COUNTIF($D$16:$D$34,"ADN")</f>
        <v>0</v>
      </c>
      <c r="G42" s="147">
        <f t="shared" si="2"/>
        <v>0</v>
      </c>
      <c r="H42" s="34"/>
      <c r="I42" s="34"/>
      <c r="J42" s="34"/>
    </row>
    <row r="43" spans="1:11" s="9" customFormat="1" ht="21.6" customHeight="1">
      <c r="A43" s="231"/>
      <c r="B43" s="227" t="s">
        <v>61</v>
      </c>
      <c r="C43" s="228"/>
      <c r="D43" s="88">
        <f>COUNTIF($D$14:$D$14,"B1")</f>
        <v>0</v>
      </c>
      <c r="E43" s="89">
        <f t="shared" si="1"/>
        <v>0</v>
      </c>
      <c r="F43" s="90">
        <f>COUNTIF($D$16:$D$34,"B1")</f>
        <v>0</v>
      </c>
      <c r="G43" s="90">
        <f t="shared" si="2"/>
        <v>0</v>
      </c>
      <c r="H43" s="34"/>
      <c r="I43" s="34"/>
      <c r="J43" s="34"/>
    </row>
    <row r="44" spans="1:11" s="9" customFormat="1" ht="21.6" customHeight="1">
      <c r="A44" s="231"/>
      <c r="B44" s="227" t="s">
        <v>62</v>
      </c>
      <c r="C44" s="228"/>
      <c r="D44" s="88">
        <f>COUNTIF($D$14:$D$14,"B2")</f>
        <v>0</v>
      </c>
      <c r="E44" s="89">
        <f t="shared" si="1"/>
        <v>0</v>
      </c>
      <c r="F44" s="90">
        <f>COUNTIF($D$16:$D$34,"B2")</f>
        <v>0</v>
      </c>
      <c r="G44" s="90">
        <f t="shared" si="2"/>
        <v>0</v>
      </c>
      <c r="H44" s="34"/>
      <c r="I44" s="34"/>
      <c r="J44" s="34"/>
    </row>
    <row r="45" spans="1:11" s="9" customFormat="1" ht="21.6" customHeight="1">
      <c r="A45" s="231"/>
      <c r="B45" s="227" t="s">
        <v>63</v>
      </c>
      <c r="C45" s="228"/>
      <c r="D45" s="88">
        <f>COUNTIF($D$14:$D$14,"C1")</f>
        <v>0</v>
      </c>
      <c r="E45" s="89">
        <f t="shared" si="1"/>
        <v>0</v>
      </c>
      <c r="F45" s="90">
        <f>COUNTIF($D$16:$D$34,"C1")</f>
        <v>0</v>
      </c>
      <c r="G45" s="90">
        <f t="shared" si="2"/>
        <v>0</v>
      </c>
      <c r="H45" s="34"/>
      <c r="I45" s="34"/>
      <c r="J45" s="34"/>
    </row>
    <row r="46" spans="1:11" s="9" customFormat="1" ht="21.6" customHeight="1">
      <c r="A46" s="231"/>
      <c r="B46" s="227" t="s">
        <v>64</v>
      </c>
      <c r="C46" s="228"/>
      <c r="D46" s="88">
        <f>COUNTIF($D$14:$D$14,"C2")</f>
        <v>0</v>
      </c>
      <c r="E46" s="89">
        <f t="shared" si="1"/>
        <v>0</v>
      </c>
      <c r="F46" s="90">
        <f>COUNTIF($D$16:$D$34,"C2")</f>
        <v>0</v>
      </c>
      <c r="G46" s="90">
        <f t="shared" si="2"/>
        <v>0</v>
      </c>
      <c r="H46" s="34"/>
      <c r="I46" s="34"/>
      <c r="J46" s="34"/>
    </row>
    <row r="47" spans="1:11" s="9" customFormat="1" ht="21.6" customHeight="1">
      <c r="A47" s="231"/>
      <c r="B47" s="227" t="s">
        <v>65</v>
      </c>
      <c r="C47" s="228"/>
      <c r="D47" s="88">
        <f>COUNTIF($D$14:$D$14,"D")</f>
        <v>0</v>
      </c>
      <c r="E47" s="89">
        <f t="shared" si="1"/>
        <v>0</v>
      </c>
      <c r="F47" s="90">
        <f>COUNTIF($D$16:$D$34,"D")</f>
        <v>0</v>
      </c>
      <c r="G47" s="90">
        <f t="shared" si="2"/>
        <v>0</v>
      </c>
      <c r="H47" s="34"/>
      <c r="I47" s="34"/>
      <c r="J47" s="34"/>
    </row>
    <row r="48" spans="1:11" s="9" customFormat="1" ht="21.6" customHeight="1">
      <c r="A48" s="231"/>
      <c r="B48" s="227" t="s">
        <v>74</v>
      </c>
      <c r="C48" s="228"/>
      <c r="D48" s="88">
        <f>COUNTIF($D$14:$D$14,"E")</f>
        <v>0</v>
      </c>
      <c r="E48" s="89">
        <f t="shared" si="1"/>
        <v>0</v>
      </c>
      <c r="F48" s="90">
        <f>COUNTIF($D$16:$D$34,"KXL")</f>
        <v>0</v>
      </c>
      <c r="G48" s="90">
        <f t="shared" si="2"/>
        <v>0</v>
      </c>
      <c r="H48" s="34"/>
      <c r="I48" s="34"/>
      <c r="J48" s="34"/>
    </row>
    <row r="49" spans="1:10" s="9" customFormat="1" ht="21.6" customHeight="1">
      <c r="A49" s="91"/>
      <c r="B49" s="212" t="s">
        <v>17</v>
      </c>
      <c r="C49" s="213"/>
      <c r="D49" s="86">
        <f>SUM(D38:D48)</f>
        <v>4</v>
      </c>
      <c r="E49" s="86"/>
      <c r="F49" s="87">
        <f>SUM(F38:F48)</f>
        <v>19</v>
      </c>
      <c r="G49" s="87"/>
      <c r="H49" s="34"/>
      <c r="I49" s="34"/>
      <c r="J49" s="34"/>
    </row>
    <row r="50" spans="1:10" ht="8.25" customHeight="1">
      <c r="A50" s="9"/>
      <c r="B50" s="9"/>
      <c r="C50" s="9"/>
      <c r="D50" s="9"/>
      <c r="E50" s="9"/>
      <c r="F50" s="9"/>
      <c r="G50" s="9"/>
      <c r="H50" s="142"/>
      <c r="I50" s="9"/>
      <c r="J50" s="9"/>
    </row>
    <row r="51" spans="1:10" ht="97.5" customHeight="1">
      <c r="A51" s="210" t="s">
        <v>141</v>
      </c>
      <c r="B51" s="211"/>
      <c r="C51" s="211"/>
      <c r="D51" s="211"/>
      <c r="E51" s="211"/>
      <c r="F51" s="211"/>
      <c r="G51" s="211"/>
      <c r="H51" s="211"/>
      <c r="I51" s="211"/>
      <c r="J51" s="211"/>
    </row>
    <row r="52" spans="1:10" ht="15.75">
      <c r="A52" s="9"/>
      <c r="B52" s="9"/>
      <c r="C52" s="9"/>
      <c r="D52" s="9"/>
      <c r="E52" s="9"/>
      <c r="F52" s="208" t="s">
        <v>246</v>
      </c>
      <c r="G52" s="208"/>
      <c r="H52" s="208"/>
      <c r="I52" s="208"/>
      <c r="J52" s="208"/>
    </row>
    <row r="53" spans="1:10" ht="15.75">
      <c r="A53" s="9"/>
      <c r="B53" s="9"/>
      <c r="C53" s="9"/>
      <c r="D53" s="9"/>
      <c r="E53" s="9"/>
      <c r="F53" s="209" t="s">
        <v>7</v>
      </c>
      <c r="G53" s="209"/>
      <c r="H53" s="209"/>
      <c r="I53" s="209"/>
      <c r="J53" s="209"/>
    </row>
    <row r="54" spans="1:10">
      <c r="F54" s="4"/>
      <c r="G54" s="4"/>
      <c r="I54" s="4"/>
      <c r="J54" s="4"/>
    </row>
    <row r="55" spans="1:10">
      <c r="F55" s="4"/>
      <c r="G55" s="4"/>
      <c r="I55" s="4"/>
      <c r="J55" s="4"/>
    </row>
    <row r="58" spans="1:10" ht="18.75">
      <c r="F58" s="207" t="s">
        <v>100</v>
      </c>
      <c r="G58" s="207"/>
      <c r="H58" s="207"/>
      <c r="I58" s="207"/>
      <c r="J58" s="207"/>
    </row>
  </sheetData>
  <mergeCells count="32">
    <mergeCell ref="B36:C37"/>
    <mergeCell ref="B46:C46"/>
    <mergeCell ref="I7:J7"/>
    <mergeCell ref="B48:C48"/>
    <mergeCell ref="A36:A48"/>
    <mergeCell ref="F36:G36"/>
    <mergeCell ref="D36:E36"/>
    <mergeCell ref="B47:C47"/>
    <mergeCell ref="B38:C38"/>
    <mergeCell ref="B39:C39"/>
    <mergeCell ref="B40:C40"/>
    <mergeCell ref="B41:C41"/>
    <mergeCell ref="B42:C42"/>
    <mergeCell ref="B43:C43"/>
    <mergeCell ref="B44:C44"/>
    <mergeCell ref="B45:C45"/>
    <mergeCell ref="A1:E1"/>
    <mergeCell ref="A2:E2"/>
    <mergeCell ref="A3:E3"/>
    <mergeCell ref="A5:J5"/>
    <mergeCell ref="A7:A8"/>
    <mergeCell ref="B7:B8"/>
    <mergeCell ref="C7:C8"/>
    <mergeCell ref="F1:J1"/>
    <mergeCell ref="F2:J2"/>
    <mergeCell ref="H7:H8"/>
    <mergeCell ref="D7:G7"/>
    <mergeCell ref="F58:J58"/>
    <mergeCell ref="F52:J52"/>
    <mergeCell ref="F53:J53"/>
    <mergeCell ref="A51:J51"/>
    <mergeCell ref="B49:C49"/>
  </mergeCells>
  <phoneticPr fontId="31" type="noConversion"/>
  <pageMargins left="0.25" right="0.25" top="0.39" bottom="0.4"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chien</cp:lastModifiedBy>
  <cp:lastPrinted>2026-04-23T07:08:03Z</cp:lastPrinted>
  <dcterms:created xsi:type="dcterms:W3CDTF">2020-11-20T02:18:37Z</dcterms:created>
  <dcterms:modified xsi:type="dcterms:W3CDTF">2026-04-23T07:08:18Z</dcterms:modified>
</cp:coreProperties>
</file>