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defaultThemeVersion="124226"/>
  <mc:AlternateContent xmlns:mc="http://schemas.openxmlformats.org/markup-compatibility/2006">
    <mc:Choice Requires="x15">
      <x15ac:absPath xmlns:x15ac="http://schemas.microsoft.com/office/spreadsheetml/2010/11/ac" url="C:\Users\PC\Downloads\"/>
    </mc:Choice>
  </mc:AlternateContent>
  <xr:revisionPtr revIDLastSave="0" documentId="13_ncr:1_{4488CFD4-53AD-4AF2-9F53-0E861EC163D8}" xr6:coauthVersionLast="45" xr6:coauthVersionMax="45" xr10:uidLastSave="{00000000-0000-0000-0000-000000000000}"/>
  <bookViews>
    <workbookView xWindow="-120" yWindow="-120" windowWidth="20730" windowHeight="11310" tabRatio="842" xr2:uid="{00000000-000D-0000-FFFF-FFFF00000000}"/>
  </bookViews>
  <sheets>
    <sheet name="Mẫu 1A2 -VCQL " sheetId="24" r:id="rId1"/>
  </sheets>
  <definedNames>
    <definedName name="_xlnm._FilterDatabase" localSheetId="0" hidden="1">'Mẫu 1A2 -VCQL '!$A$11:$H$67</definedName>
    <definedName name="_xlnm.Print_Area" localSheetId="0">'Mẫu 1A2 -VCQL '!$A$1:$H$96</definedName>
    <definedName name="_xlnm.Print_Titles" localSheetId="0">'Mẫu 1A2 -VCQL '!$11:$11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31" i="24" l="1"/>
  <c r="F45" i="24" l="1"/>
  <c r="F38" i="24"/>
  <c r="F40" i="24"/>
  <c r="F80" i="24"/>
  <c r="H80" i="24" s="1"/>
  <c r="F79" i="24"/>
  <c r="H79" i="24" s="1"/>
  <c r="F78" i="24"/>
  <c r="H78" i="24" s="1"/>
  <c r="F77" i="24"/>
  <c r="H77" i="24" s="1"/>
  <c r="F47" i="24"/>
  <c r="F42" i="24"/>
  <c r="F36" i="24"/>
  <c r="F34" i="24"/>
  <c r="F32" i="24"/>
  <c r="F27" i="24"/>
  <c r="E27" i="24"/>
  <c r="F24" i="24"/>
  <c r="E24" i="24"/>
  <c r="F18" i="24"/>
  <c r="E18" i="24"/>
  <c r="F14" i="24"/>
  <c r="E14" i="24"/>
  <c r="E13" i="24" l="1"/>
  <c r="E65" i="24" s="1"/>
  <c r="E67" i="24" s="1"/>
  <c r="F31" i="24"/>
  <c r="F13" i="24"/>
  <c r="F65" i="24" l="1"/>
  <c r="F67" i="24" s="1"/>
  <c r="E78" i="24" s="1"/>
  <c r="G78" i="24" s="1"/>
  <c r="E79" i="24" l="1"/>
  <c r="G79" i="24" s="1"/>
  <c r="E80" i="24"/>
  <c r="G80" i="24" s="1"/>
  <c r="E77" i="24"/>
  <c r="G77" i="24" s="1"/>
</calcChain>
</file>

<file path=xl/sharedStrings.xml><?xml version="1.0" encoding="utf-8"?>
<sst xmlns="http://schemas.openxmlformats.org/spreadsheetml/2006/main" count="118" uniqueCount="117">
  <si>
    <t>I</t>
  </si>
  <si>
    <t>II</t>
  </si>
  <si>
    <t>III</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</si>
  <si>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</si>
  <si>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</si>
  <si>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</si>
  <si>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</si>
  <si>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</si>
  <si>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</si>
  <si>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</si>
  <si>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</si>
  <si>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t>Stt</t>
  </si>
  <si>
    <t>Tiêu chí đánh giá</t>
  </si>
  <si>
    <t>Điểm tối đa</t>
  </si>
  <si>
    <t>CỘNG HÒA XÃ HỘI CHỦ NGHĨA VIỆT NAM
Độc lập - Tự do - Hạnh phúc</t>
  </si>
  <si>
    <t>Ghi chú</t>
  </si>
  <si>
    <r>
      <t>Tiêu chí 2: Năng lực và kỹ năng</t>
    </r>
    <r>
      <rPr>
        <i/>
        <sz val="13"/>
        <color indexed="30"/>
        <rFont val="Times New Roman"/>
        <family val="1"/>
      </rPr>
      <t/>
    </r>
  </si>
  <si>
    <t>Điểm CBCCVC tự chấm</t>
  </si>
  <si>
    <t xml:space="preserve">KẾT QUẢ TỰ PHÂN LOẠI: </t>
  </si>
  <si>
    <t>Điểm thực tế đạt được</t>
  </si>
  <si>
    <t>Ý KIẾN NHẬN XÉT CỦA NGƯỜI CÓ THẨM QUYỀN ĐÁNH GIÁ:</t>
  </si>
  <si>
    <t>…………………………………………………………………………………………………………………………………………………………………………………………………………………………………………………………………………………………………………………………………………………………………………………………………………………………………………………………………………………………………………………………………………………………………..</t>
  </si>
  <si>
    <t>(1)</t>
  </si>
  <si>
    <t>(2)</t>
  </si>
  <si>
    <t>(3)</t>
  </si>
  <si>
    <t>(4)</t>
  </si>
  <si>
    <t>(5)</t>
  </si>
  <si>
    <t>(6)</t>
  </si>
  <si>
    <t>1.1</t>
  </si>
  <si>
    <t>1.2</t>
  </si>
  <si>
    <t>1.3</t>
  </si>
  <si>
    <t>2.1</t>
  </si>
  <si>
    <t>2.2</t>
  </si>
  <si>
    <t>2.3</t>
  </si>
  <si>
    <t>2.4</t>
  </si>
  <si>
    <t>2.5</t>
  </si>
  <si>
    <t>3.1</t>
  </si>
  <si>
    <t>3.2</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</si>
  <si>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</si>
  <si>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</si>
  <si>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</si>
  <si>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</si>
  <si>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Chấp hành nghiêm về thời gian làm việc</t>
  </si>
  <si>
    <t>Sử dụng tài sản của Nhà trường vào mục đích cá nhân bị đơn vị, nhà trường nhắc nhở, ghi nhận 1 lần (-1đ)</t>
  </si>
  <si>
    <t>Nộp hồ sơ cá nhân, bằng cấp, chứng chỉ… khi được Trường thông báo trễ hạn 02 lần (-1đ)</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</si>
  <si>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</si>
  <si>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</si>
  <si>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</si>
  <si>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</si>
  <si>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</si>
  <si>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</si>
  <si>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</si>
  <si>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</si>
  <si>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</si>
  <si>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</si>
  <si>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</si>
  <si>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</si>
  <si>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</si>
  <si>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</si>
  <si>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</si>
  <si>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</si>
  <si>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</si>
  <si>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</si>
  <si>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Báo cáo kịp thời, chính xác với lãnh đạo về tình hình, kết quả thực hiện nhiệm vụ được giao</t>
  </si>
  <si>
    <t>Phối hợp, tạo lập mối quan hệ tốt với cá nhân, tổ chức có liên quan trong thực hiện nhiệm vụ</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</si>
  <si>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</si>
  <si>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</si>
  <si>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</si>
  <si>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</si>
  <si>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</si>
  <si>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</si>
  <si>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</si>
  <si>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</si>
  <si>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</si>
  <si>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</si>
  <si>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</si>
  <si>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</si>
  <si>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</si>
  <si>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t>Có thái độ gây nhũng nhiễu, phiền hà, trục lợi cá nhân khi xử lý, giải quyết công việc. Vi phạm 1 lần (sau khi kết quả xác minh là sai phạm) (-1đ)</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</si>
  <si>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</si>
  <si>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t>Đảm bảo ngày công kế hoạch. Nghỉ làm việc (kể cả có phép) 3 ngày liên tục hoặc từ 4 đến 5 ngày (-1đ); từ 6 đến 7 ngày (-2đ); nghỉ từ ngày thứ 8 trở lên, mỗi ngày (-0,5đ)</t>
  </si>
  <si>
    <r>
      <t>Tiêu chí 1: Ý thức tổ chức kỷ luật, phẩm chất đạo đức</t>
    </r>
    <r>
      <rPr>
        <b/>
        <i/>
        <sz val="13"/>
        <color indexed="30"/>
        <rFont val="Times New Roman"/>
        <family val="1"/>
      </rPr>
      <t xml:space="preserve">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</si>
  <si>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</si>
  <si>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</si>
  <si>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</si>
  <si>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</si>
  <si>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</si>
  <si>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</si>
  <si>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</si>
  <si>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</si>
  <si>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</si>
  <si>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</si>
  <si>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</si>
  <si>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Tỷ lệ công việc, sản phẩm bảo đảm tiến độ</t>
    </r>
    <r>
      <rPr>
        <i/>
        <sz val="13"/>
        <color indexed="10"/>
        <rFont val="Times New Roman"/>
        <family val="1"/>
      </rPr>
      <t xml:space="preserve"> (chỉ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</si>
  <si>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</si>
  <si>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</si>
  <si>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</si>
  <si>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</si>
  <si>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</si>
  <si>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</si>
  <si>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</si>
  <si>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</si>
  <si>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</si>
  <si>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r>
      <t xml:space="preserve">Tỷ lệ công việc, sản phẩm bảo đảm chất lượng </t>
    </r>
    <r>
      <rPr>
        <i/>
        <sz val="13"/>
        <color indexed="10"/>
        <rFont val="Times New Roman"/>
        <family val="1"/>
      </rPr>
      <t>(chỉ điền vào 01 dòng duy nhất trong số các dòng bên dưới)</t>
    </r>
  </si>
  <si>
    <t>10a</t>
  </si>
  <si>
    <t>Thực hiện tốt chức trách, nhiệm vụ được giao về triển khai, thực hiện các chủ trương, quy định, chỉ đạo của cấp có thẩm quyền ở Trung ương, Thành phố và của cơ quan, đơn vị về đột phá phát triển khoa học và công nghệ, đổi mới sáng tạo và chuyển đổi số quốc gia và về các định hướng chiến lược, đột phá khác trong xây dựng và phát triển đất nước mà cơ quan, đơn vị có liên quan</t>
  </si>
  <si>
    <t>Có nhiệm vụ hoàn thành vượt tiến độ, có chất lượng và hiệu quả (trường hợp tỷ lệ hoàn thành trên 20% thì đạt điểm tối đa; trường hợp tỷ lệ hoàn thành từ 20% trở xuống thì Hiệu trưởng xem xét quyết định mức điểm)</t>
  </si>
  <si>
    <t>Chỉ đạo đơn vị phụ trách thực hiện các chủ trương, quy định về đột phá phát triển khoa học và công nghệ, đổi mới sáng tạo và chuyển đổi số quốc gia và về các định hướng chiến lược, đột phá khác trong xây dựng và phát triển đất nước được Ban Giám hiệu đánh giá, công nhận: 1 nhiệm vụ/công việc/(1đ), điểm tối đa (3đ)</t>
  </si>
  <si>
    <t>Mẫu 1 A2</t>
  </si>
  <si>
    <t>Họ và tên: Lữ Xuân Trang</t>
  </si>
  <si>
    <t>Chức vụ: Trưởng bộ môn</t>
  </si>
  <si>
    <t>Mã số CBCCVC: 60200000588</t>
  </si>
  <si>
    <t>Lữ Xuân Trang</t>
  </si>
  <si>
    <t>Tp.HCM, ngày…… tháng …… năm 2026</t>
  </si>
  <si>
    <t>BÁO CÁO ĐÁNH GIÁ KẾT QUẢ CÔNG TÁC CỦA CÁ NHÂN
Kỳ đánh giá:  Quý 2/2026</t>
  </si>
  <si>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</si>
  <si>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r>
      <t>Đơn vị công tác</t>
    </r>
    <r>
      <rPr>
        <b/>
        <i/>
        <sz val="12"/>
        <color indexed="8"/>
        <rFont val="Times New Roman"/>
        <family val="1"/>
      </rPr>
      <t xml:space="preserve"> (phòng, khoa…): Khoa Thời trang - Du lịch</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</si>
</sst>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i/>
      <sz val="13"/>
      <color indexed="10"/>
      <name val="Times New Roman"/>
      <family val="1"/>
    </font>
    <font>
      <b/>
      <sz val="13"/>
      <name val="Times New Roman"/>
      <family val="1"/>
    </font>
    <font>
      <sz val="12"/>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b/>
      <i/>
      <sz val="13"/>
      <color theme="0"/>
      <name val="Times New Roman"/>
      <family val="1"/>
    </font>
    <font>
      <b/>
      <sz val="13"/>
      <color rgb="FFFF0000"/>
      <name val="Times New Roman"/>
      <family val="1"/>
    </font>
    <font>
      <b/>
      <sz val="13"/>
      <color theme="3" tint="0.39997558519241921"/>
      <name val="Times New Roman"/>
      <family val="1"/>
    </font>
    <font>
      <sz val="12"/>
      <color theme="1"/>
      <name val="Times New Roman"/>
      <family val="1"/>
    </font>
    <font>
      <sz val="13"/>
      <color rgb="FFFF0000"/>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04">
    <xf numFmtId="0" fontId="0" fillId="0" borderId="0" xfId="0"/>
    <xf numFmtId="0" fontId="2" fillId="0" borderId="0" xfId="0" applyFont="1" applyFill="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1" fillId="0" borderId="1" xfId="0" applyNumberFormat="1" applyFont="1" applyFill="1" applyBorder="1" applyAlignment="1" applyProtection="1">
      <alignment horizontal="center" vertical="center" wrapText="1"/>
    </xf>
    <xf numFmtId="164" fontId="22"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1" fillId="0" borderId="1" xfId="0" applyNumberFormat="1" applyFont="1" applyFill="1" applyBorder="1" applyAlignment="1" applyProtection="1">
      <alignment horizontal="center" vertical="center" wrapText="1"/>
      <protection locked="0"/>
    </xf>
    <xf numFmtId="0" fontId="23" fillId="0" borderId="1" xfId="0" applyFont="1" applyFill="1" applyBorder="1" applyAlignment="1" applyProtection="1">
      <alignment horizontal="center" vertical="center" wrapText="1"/>
    </xf>
    <xf numFmtId="0" fontId="24" fillId="0" borderId="1"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26" fillId="0" borderId="1" xfId="0" applyFont="1" applyFill="1" applyBorder="1" applyAlignment="1" applyProtection="1">
      <alignment horizontal="center" vertical="center" wrapText="1"/>
    </xf>
    <xf numFmtId="0" fontId="29" fillId="0" borderId="1" xfId="0" applyFont="1" applyBorder="1" applyAlignment="1">
      <alignment horizontal="center" vertical="center" wrapText="1"/>
    </xf>
    <xf numFmtId="0" fontId="19" fillId="0" borderId="1" xfId="0" applyFont="1" applyFill="1" applyBorder="1" applyAlignment="1" applyProtection="1">
      <alignment horizontal="center" vertical="center" wrapText="1"/>
    </xf>
    <xf numFmtId="0" fontId="20" fillId="0" borderId="1" xfId="0" applyFont="1" applyFill="1" applyBorder="1" applyAlignment="1" applyProtection="1">
      <alignment horizontal="center" vertical="center" wrapText="1"/>
      <protection locked="0"/>
    </xf>
    <xf numFmtId="0" fontId="19"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xf>
    <xf numFmtId="0" fontId="30"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1"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5" fillId="0" borderId="0" xfId="0" applyFont="1" applyFill="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21" fillId="0" borderId="3" xfId="0" applyFont="1" applyFill="1" applyBorder="1" applyAlignment="1" applyProtection="1">
      <alignment horizontal="justify" vertical="center" wrapText="1"/>
      <protection locked="0"/>
    </xf>
    <xf numFmtId="0" fontId="21" fillId="0" borderId="4" xfId="0" applyFont="1" applyFill="1" applyBorder="1" applyAlignment="1" applyProtection="1">
      <alignment horizontal="justify" vertical="center" wrapText="1"/>
      <protection locked="0"/>
    </xf>
    <xf numFmtId="0" fontId="21" fillId="0" borderId="5" xfId="0" applyFont="1" applyFill="1" applyBorder="1" applyAlignment="1" applyProtection="1">
      <alignment horizontal="justify"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21"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21" fillId="0" borderId="3" xfId="0" applyFont="1" applyFill="1" applyBorder="1" applyAlignment="1" applyProtection="1">
      <alignment horizontal="left" vertical="center" wrapText="1"/>
      <protection locked="0"/>
    </xf>
    <xf numFmtId="0" fontId="21" fillId="0" borderId="4" xfId="0" applyFont="1" applyFill="1" applyBorder="1" applyAlignment="1" applyProtection="1">
      <alignment horizontal="left" vertical="center" wrapText="1"/>
      <protection locked="0"/>
    </xf>
    <xf numFmtId="0" fontId="21" fillId="0" borderId="5" xfId="0" applyFont="1" applyFill="1" applyBorder="1" applyAlignment="1" applyProtection="1">
      <alignment horizontal="left" vertical="center" wrapText="1"/>
      <protection locked="0"/>
    </xf>
    <xf numFmtId="0" fontId="27" fillId="0" borderId="1" xfId="0" applyFont="1" applyBorder="1" applyAlignment="1">
      <alignment horizontal="left" vertical="center" wrapText="1"/>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xf numFmtId="0" fontId="29" fillId="0" borderId="5" xfId="0" applyFont="1" applyBorder="1" applyAlignment="1">
      <alignment horizontal="left" vertical="center" wrapText="1"/>
    </xf>
    <xf numFmtId="0" fontId="27" fillId="0" borderId="3" xfId="0" applyFont="1" applyBorder="1" applyAlignment="1">
      <alignment horizontal="left" vertical="top" wrapText="1"/>
    </xf>
    <xf numFmtId="0" fontId="27" fillId="0" borderId="4" xfId="0" applyFont="1" applyBorder="1" applyAlignment="1">
      <alignment horizontal="left" vertical="top" wrapText="1"/>
    </xf>
    <xf numFmtId="0" fontId="27" fillId="0" borderId="5" xfId="0" applyFont="1" applyBorder="1" applyAlignment="1">
      <alignment horizontal="left" vertical="top" wrapText="1"/>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7"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2"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8"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683582</xdr:colOff>
      <xdr:row>2</xdr:row>
      <xdr:rowOff>47651</xdr:rowOff>
    </xdr:from>
    <xdr:to>
      <xdr:col>1</xdr:col>
      <xdr:colOff>1501158</xdr:colOff>
      <xdr:row>2</xdr:row>
      <xdr:rowOff>47652</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flipV="1">
          <a:off x="1045532"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433098</xdr:rowOff>
    </xdr:from>
    <xdr:to>
      <xdr:col>6</xdr:col>
      <xdr:colOff>568837</xdr:colOff>
      <xdr:row>1</xdr:row>
      <xdr:rowOff>433098</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3684601" y="633123"/>
          <a:ext cx="197058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91"/>
  <sheetViews>
    <sheetView tabSelected="1" zoomScale="110" zoomScaleNormal="110" workbookViewId="0">
      <selection activeCell="A5" sqref="A5:H5"/>
    </sheetView>
  </sheetViews>
  <sheetFormatPr defaultColWidth="9.140625" defaultRowHeight="15.75" x14ac:dyDescent="0.25"/>
  <cols>
    <col min="1" max="1" width="5.42578125" style="3" bestFit="1" customWidth="1"/>
    <col min="2" max="2" width="27.140625" style="4" customWidth="1"/>
    <col min="3" max="3" width="11" style="3" customWidth="1"/>
    <col min="4" max="4" width="10.5703125" style="3" customWidth="1"/>
    <col min="5" max="5" width="11.5703125" style="3" customWidth="1"/>
    <col min="6" max="6" width="10.5703125" style="3" customWidth="1"/>
    <col min="7" max="8" width="10.140625" style="3" customWidth="1"/>
    <col min="9" max="9" width="2.5703125" style="3" customWidth="1"/>
    <col min="10" max="10" width="9.140625" style="3"/>
    <col min="11" max="11" width="34.85546875" style="3" customWidth="1"/>
    <col min="12" max="16384" width="9.140625" style="3"/>
  </cols>
  <sheetData>
    <row r="1" spans="1:8" x14ac:dyDescent="0.25">
      <c r="H1" s="7" t="s">
        <v>108</v>
      </c>
    </row>
    <row r="2" spans="1:8" s="43" customFormat="1" ht="48.75" customHeight="1" x14ac:dyDescent="0.25">
      <c r="A2" s="103" t="s">
        <v>115</v>
      </c>
      <c r="B2" s="103"/>
      <c r="C2" s="103"/>
      <c r="D2" s="49" t="s">
        <v>14</v>
      </c>
      <c r="E2" s="49"/>
      <c r="F2" s="49"/>
      <c r="G2" s="49"/>
      <c r="H2" s="49"/>
    </row>
    <row r="3" spans="1:8" s="43" customFormat="1" ht="8.25" customHeight="1" x14ac:dyDescent="0.25">
      <c r="A3" s="50"/>
      <c r="B3" s="50"/>
      <c r="D3" s="8"/>
      <c r="E3" s="8"/>
      <c r="F3" s="8"/>
      <c r="G3" s="8"/>
      <c r="H3" s="8"/>
    </row>
    <row r="4" spans="1:8" ht="13.9" customHeight="1" x14ac:dyDescent="0.25">
      <c r="B4" s="3"/>
    </row>
    <row r="5" spans="1:8" ht="39.950000000000003" customHeight="1" x14ac:dyDescent="0.25">
      <c r="A5" s="51" t="s">
        <v>114</v>
      </c>
      <c r="B5" s="51"/>
      <c r="C5" s="51"/>
      <c r="D5" s="51"/>
      <c r="E5" s="51"/>
      <c r="F5" s="51"/>
      <c r="G5" s="51"/>
      <c r="H5" s="51"/>
    </row>
    <row r="6" spans="1:8" ht="12" customHeight="1" x14ac:dyDescent="0.25"/>
    <row r="7" spans="1:8" s="1" customFormat="1" ht="25.15" customHeight="1" x14ac:dyDescent="0.25">
      <c r="B7" s="47" t="s">
        <v>109</v>
      </c>
      <c r="C7" s="47"/>
      <c r="D7" s="47"/>
      <c r="E7" s="47"/>
      <c r="F7" s="47"/>
      <c r="G7" s="47"/>
      <c r="H7" s="47"/>
    </row>
    <row r="8" spans="1:8" s="1" customFormat="1" ht="20.100000000000001" customHeight="1" x14ac:dyDescent="0.25">
      <c r="B8" s="47" t="s">
        <v>110</v>
      </c>
      <c r="C8" s="47"/>
      <c r="D8" s="47"/>
      <c r="E8" s="47"/>
      <c r="F8" s="47"/>
      <c r="G8" s="47"/>
      <c r="H8" s="47"/>
    </row>
    <row r="9" spans="1:8" s="1" customFormat="1" ht="20.100000000000001" customHeight="1" x14ac:dyDescent="0.25">
      <c r="B9" s="47" t="s">
        <v>116</v>
      </c>
      <c r="C9" s="47"/>
      <c r="D9" s="47"/>
      <c r="E9" s="47"/>
      <c r="F9" s="47"/>
      <c r="G9" s="47"/>
      <c r="H9" s="47"/>
    </row>
    <row r="10" spans="1:8" s="1" customFormat="1" ht="20.100000000000001" customHeight="1" x14ac:dyDescent="0.25">
      <c r="B10" s="47" t="s">
        <v>111</v>
      </c>
      <c r="C10" s="47"/>
      <c r="D10" s="45"/>
      <c r="E10" s="45"/>
      <c r="F10" s="45"/>
      <c r="G10" s="45"/>
      <c r="H10" s="45"/>
    </row>
    <row r="11" spans="1:8" s="43" customFormat="1" ht="54.75" customHeight="1" x14ac:dyDescent="0.25">
      <c r="A11" s="46" t="s">
        <v>11</v>
      </c>
      <c r="B11" s="61" t="s">
        <v>12</v>
      </c>
      <c r="C11" s="61"/>
      <c r="D11" s="61"/>
      <c r="E11" s="46" t="s">
        <v>13</v>
      </c>
      <c r="F11" s="44" t="s">
        <v>17</v>
      </c>
      <c r="G11" s="44" t="s">
        <v>19</v>
      </c>
      <c r="H11" s="46" t="s">
        <v>15</v>
      </c>
    </row>
    <row r="12" spans="1:8" s="14" customFormat="1" ht="16.5" customHeight="1" x14ac:dyDescent="0.25">
      <c r="A12" s="9" t="s">
        <v>22</v>
      </c>
      <c r="B12" s="62" t="s">
        <v>23</v>
      </c>
      <c r="C12" s="63"/>
      <c r="D12" s="64"/>
      <c r="E12" s="9" t="s">
        <v>24</v>
      </c>
      <c r="F12" s="9" t="s">
        <v>25</v>
      </c>
      <c r="G12" s="9" t="s">
        <v>26</v>
      </c>
      <c r="H12" s="9" t="s">
        <v>27</v>
      </c>
    </row>
    <row r="13" spans="1:8" s="43" customFormat="1" ht="89.25" customHeight="1" x14ac:dyDescent="0.25">
      <c r="A13" s="46" t="s">
        <v>0</v>
      </c>
      <c r="B13" s="65" t="s">
        <v>81</v>
      </c>
      <c r="C13" s="65"/>
      <c r="D13" s="65"/>
      <c r="E13" s="17">
        <f>E14+E18+E24+E27</f>
        <v>20</v>
      </c>
      <c r="F13" s="21">
        <f>ROUND(F14+F18+F24+F27,1)</f>
        <v>20</v>
      </c>
      <c r="G13" s="22"/>
      <c r="H13" s="46"/>
    </row>
    <row r="14" spans="1:8" s="10" customFormat="1" ht="24" customHeight="1" x14ac:dyDescent="0.25">
      <c r="A14" s="2">
        <v>1</v>
      </c>
      <c r="B14" s="65" t="s">
        <v>42</v>
      </c>
      <c r="C14" s="65"/>
      <c r="D14" s="65"/>
      <c r="E14" s="17">
        <f>5-(E15+E16+E17)</f>
        <v>5</v>
      </c>
      <c r="F14" s="21">
        <f>ROUND(5-(F15+F16+F17),1)</f>
        <v>5</v>
      </c>
      <c r="G14" s="22"/>
      <c r="H14" s="2"/>
    </row>
    <row r="15" spans="1:8" s="10" customFormat="1" ht="119.25" customHeight="1" x14ac:dyDescent="0.25">
      <c r="A15" s="2" t="s">
        <v>28</v>
      </c>
      <c r="B15" s="58" t="s">
        <v>102</v>
      </c>
      <c r="C15" s="59"/>
      <c r="D15" s="60"/>
      <c r="E15" s="18"/>
      <c r="F15" s="28">
        <v>0</v>
      </c>
      <c r="G15" s="22"/>
      <c r="H15" s="2"/>
    </row>
    <row r="16" spans="1:8" s="20" customFormat="1" ht="67.7" customHeight="1" x14ac:dyDescent="0.25">
      <c r="A16" s="2" t="s">
        <v>29</v>
      </c>
      <c r="B16" s="58" t="s">
        <v>80</v>
      </c>
      <c r="C16" s="59"/>
      <c r="D16" s="60"/>
      <c r="E16" s="18"/>
      <c r="F16" s="28">
        <v>0</v>
      </c>
      <c r="G16" s="22"/>
      <c r="H16" s="26"/>
    </row>
    <row r="17" spans="1:8" s="20" customFormat="1" ht="85.5" customHeight="1" x14ac:dyDescent="0.25">
      <c r="A17" s="2" t="s">
        <v>30</v>
      </c>
      <c r="B17" s="58" t="s">
        <v>74</v>
      </c>
      <c r="C17" s="59"/>
      <c r="D17" s="60"/>
      <c r="E17" s="18"/>
      <c r="F17" s="28">
        <v>0</v>
      </c>
      <c r="G17" s="22"/>
      <c r="H17" s="26"/>
    </row>
    <row r="18" spans="1:8" s="20" customFormat="1" ht="47.65" customHeight="1" x14ac:dyDescent="0.25">
      <c r="A18" s="2">
        <v>2</v>
      </c>
      <c r="B18" s="52" t="s">
        <v>75</v>
      </c>
      <c r="C18" s="53"/>
      <c r="D18" s="54"/>
      <c r="E18" s="17">
        <f>6-(E19+E20+E21+E22+E23)</f>
        <v>6</v>
      </c>
      <c r="F18" s="21">
        <f>ROUND(6-(F19+F20+F21+F22+F23),1)</f>
        <v>6</v>
      </c>
      <c r="G18" s="22"/>
      <c r="H18" s="30"/>
    </row>
    <row r="19" spans="1:8" s="20" customFormat="1" ht="39.75" customHeight="1" x14ac:dyDescent="0.25">
      <c r="A19" s="15" t="s">
        <v>31</v>
      </c>
      <c r="B19" s="58" t="s">
        <v>44</v>
      </c>
      <c r="C19" s="59"/>
      <c r="D19" s="60"/>
      <c r="E19" s="16"/>
      <c r="F19" s="28">
        <v>0</v>
      </c>
      <c r="G19" s="22"/>
      <c r="H19" s="26"/>
    </row>
    <row r="20" spans="1:8" s="20" customFormat="1" ht="48.75" customHeight="1" x14ac:dyDescent="0.25">
      <c r="A20" s="15" t="s">
        <v>32</v>
      </c>
      <c r="B20" s="58" t="s">
        <v>43</v>
      </c>
      <c r="C20" s="59"/>
      <c r="D20" s="60"/>
      <c r="E20" s="16"/>
      <c r="F20" s="28">
        <v>0</v>
      </c>
      <c r="G20" s="22"/>
      <c r="H20" s="26"/>
    </row>
    <row r="21" spans="1:8" s="20" customFormat="1" ht="52.5" customHeight="1" x14ac:dyDescent="0.25">
      <c r="A21" s="2" t="s">
        <v>33</v>
      </c>
      <c r="B21" s="58" t="s">
        <v>73</v>
      </c>
      <c r="C21" s="59"/>
      <c r="D21" s="60"/>
      <c r="E21" s="18"/>
      <c r="F21" s="28">
        <v>0</v>
      </c>
      <c r="G21" s="22"/>
      <c r="H21" s="26"/>
    </row>
    <row r="22" spans="1:8" s="20" customFormat="1" ht="70.5" customHeight="1" x14ac:dyDescent="0.25">
      <c r="A22" s="2" t="s">
        <v>34</v>
      </c>
      <c r="B22" s="58" t="s">
        <v>76</v>
      </c>
      <c r="C22" s="59"/>
      <c r="D22" s="60"/>
      <c r="E22" s="18"/>
      <c r="F22" s="28">
        <v>0</v>
      </c>
      <c r="G22" s="22"/>
      <c r="H22" s="26"/>
    </row>
    <row r="23" spans="1:8" s="20" customFormat="1" ht="37.5" customHeight="1" x14ac:dyDescent="0.25">
      <c r="A23" s="2" t="s">
        <v>35</v>
      </c>
      <c r="B23" s="58" t="s">
        <v>45</v>
      </c>
      <c r="C23" s="59"/>
      <c r="D23" s="60"/>
      <c r="E23" s="18"/>
      <c r="F23" s="28">
        <v>0</v>
      </c>
      <c r="G23" s="22"/>
      <c r="H23" s="26"/>
    </row>
    <row r="24" spans="1:8" s="10" customFormat="1" ht="54" customHeight="1" x14ac:dyDescent="0.25">
      <c r="A24" s="2">
        <v>3</v>
      </c>
      <c r="B24" s="52" t="s">
        <v>46</v>
      </c>
      <c r="C24" s="53"/>
      <c r="D24" s="54"/>
      <c r="E24" s="17">
        <f>5-(E25+E26)</f>
        <v>5</v>
      </c>
      <c r="F24" s="21">
        <f>ROUND(5-(F25+F26),1)</f>
        <v>5</v>
      </c>
      <c r="G24" s="22"/>
      <c r="H24" s="2"/>
    </row>
    <row r="25" spans="1:8" s="20" customFormat="1" ht="102.75" customHeight="1" x14ac:dyDescent="0.25">
      <c r="A25" s="2" t="s">
        <v>36</v>
      </c>
      <c r="B25" s="58" t="s">
        <v>47</v>
      </c>
      <c r="C25" s="59"/>
      <c r="D25" s="60"/>
      <c r="E25" s="18"/>
      <c r="F25" s="15">
        <v>0</v>
      </c>
      <c r="G25" s="33"/>
      <c r="H25" s="26"/>
    </row>
    <row r="26" spans="1:8" s="20" customFormat="1" ht="54.75" customHeight="1" x14ac:dyDescent="0.25">
      <c r="A26" s="2" t="s">
        <v>37</v>
      </c>
      <c r="B26" s="58" t="s">
        <v>78</v>
      </c>
      <c r="C26" s="59"/>
      <c r="D26" s="60"/>
      <c r="E26" s="18"/>
      <c r="F26" s="15">
        <v>0</v>
      </c>
      <c r="G26" s="33"/>
      <c r="H26" s="26"/>
    </row>
    <row r="27" spans="1:8" s="20" customFormat="1" ht="99" customHeight="1" x14ac:dyDescent="0.25">
      <c r="A27" s="31">
        <v>4</v>
      </c>
      <c r="B27" s="52" t="s">
        <v>82</v>
      </c>
      <c r="C27" s="53"/>
      <c r="D27" s="54"/>
      <c r="E27" s="17">
        <f>4-(E28+E29+E30)</f>
        <v>4</v>
      </c>
      <c r="F27" s="21">
        <f>ROUND(4-(F28+F29+F30),1)</f>
        <v>4</v>
      </c>
      <c r="G27" s="22"/>
      <c r="H27" s="30"/>
    </row>
    <row r="28" spans="1:8" s="20" customFormat="1" ht="54.75" customHeight="1" x14ac:dyDescent="0.25">
      <c r="A28" s="2" t="s">
        <v>48</v>
      </c>
      <c r="B28" s="58" t="s">
        <v>49</v>
      </c>
      <c r="C28" s="59"/>
      <c r="D28" s="60"/>
      <c r="E28" s="18"/>
      <c r="F28" s="15">
        <v>0</v>
      </c>
      <c r="G28" s="33"/>
      <c r="H28" s="26"/>
    </row>
    <row r="29" spans="1:8" s="20" customFormat="1" ht="57" customHeight="1" x14ac:dyDescent="0.25">
      <c r="A29" s="2" t="s">
        <v>50</v>
      </c>
      <c r="B29" s="58" t="s">
        <v>77</v>
      </c>
      <c r="C29" s="59"/>
      <c r="D29" s="60"/>
      <c r="E29" s="18"/>
      <c r="F29" s="15">
        <v>0</v>
      </c>
      <c r="G29" s="33"/>
      <c r="H29" s="26"/>
    </row>
    <row r="30" spans="1:8" s="20" customFormat="1" ht="54" customHeight="1" x14ac:dyDescent="0.25">
      <c r="A30" s="2" t="s">
        <v>51</v>
      </c>
      <c r="B30" s="58" t="s">
        <v>62</v>
      </c>
      <c r="C30" s="59"/>
      <c r="D30" s="60"/>
      <c r="E30" s="18"/>
      <c r="F30" s="15">
        <v>0</v>
      </c>
      <c r="G30" s="33"/>
      <c r="H30" s="26"/>
    </row>
    <row r="31" spans="1:8" s="43" customFormat="1" ht="27.75" customHeight="1" x14ac:dyDescent="0.25">
      <c r="A31" s="46" t="s">
        <v>1</v>
      </c>
      <c r="B31" s="67" t="s">
        <v>16</v>
      </c>
      <c r="C31" s="68"/>
      <c r="D31" s="69"/>
      <c r="E31" s="17">
        <f>E32+E34+E36+E38+E40+E42+E45</f>
        <v>20</v>
      </c>
      <c r="F31" s="21">
        <f>ROUND(F32+F34+F36+F38+F40+F42+F45,1)</f>
        <v>13</v>
      </c>
      <c r="G31" s="22"/>
      <c r="H31" s="46"/>
    </row>
    <row r="32" spans="1:8" s="10" customFormat="1" ht="53.25" customHeight="1" x14ac:dyDescent="0.25">
      <c r="A32" s="2">
        <v>5</v>
      </c>
      <c r="B32" s="65" t="s">
        <v>65</v>
      </c>
      <c r="C32" s="65"/>
      <c r="D32" s="65"/>
      <c r="E32" s="17">
        <v>1</v>
      </c>
      <c r="F32" s="21">
        <f>IF(F33&gt;1,"1",F33)</f>
        <v>1</v>
      </c>
      <c r="G32" s="22"/>
      <c r="H32" s="2"/>
    </row>
    <row r="33" spans="1:8" s="10" customFormat="1" ht="57" customHeight="1" x14ac:dyDescent="0.25">
      <c r="A33" s="2"/>
      <c r="B33" s="66" t="s">
        <v>67</v>
      </c>
      <c r="C33" s="66"/>
      <c r="D33" s="66"/>
      <c r="E33" s="17"/>
      <c r="F33" s="28">
        <v>1</v>
      </c>
      <c r="G33" s="22"/>
      <c r="H33" s="2"/>
    </row>
    <row r="34" spans="1:8" s="10" customFormat="1" ht="55.5" customHeight="1" x14ac:dyDescent="0.25">
      <c r="A34" s="2">
        <v>6</v>
      </c>
      <c r="B34" s="52" t="s">
        <v>66</v>
      </c>
      <c r="C34" s="53"/>
      <c r="D34" s="54"/>
      <c r="E34" s="17">
        <v>2</v>
      </c>
      <c r="F34" s="21">
        <f>IF(F35&gt;2,"2",F35)</f>
        <v>2</v>
      </c>
      <c r="G34" s="22"/>
      <c r="H34" s="2"/>
    </row>
    <row r="35" spans="1:8" s="10" customFormat="1" ht="60" customHeight="1" x14ac:dyDescent="0.25">
      <c r="A35" s="2"/>
      <c r="B35" s="55" t="s">
        <v>38</v>
      </c>
      <c r="C35" s="56"/>
      <c r="D35" s="57"/>
      <c r="E35" s="17"/>
      <c r="F35" s="28">
        <v>2</v>
      </c>
      <c r="G35" s="22"/>
      <c r="H35" s="2"/>
    </row>
    <row r="36" spans="1:8" s="10" customFormat="1" ht="57" customHeight="1" x14ac:dyDescent="0.25">
      <c r="A36" s="2">
        <v>7</v>
      </c>
      <c r="B36" s="52" t="s">
        <v>63</v>
      </c>
      <c r="C36" s="53"/>
      <c r="D36" s="54"/>
      <c r="E36" s="17">
        <v>2</v>
      </c>
      <c r="F36" s="21">
        <f>IF(F37&gt;2,"2",F37)</f>
        <v>2</v>
      </c>
      <c r="G36" s="22"/>
      <c r="H36" s="2"/>
    </row>
    <row r="37" spans="1:8" s="10" customFormat="1" ht="75.75" customHeight="1" x14ac:dyDescent="0.25">
      <c r="A37" s="2"/>
      <c r="B37" s="58" t="s">
        <v>41</v>
      </c>
      <c r="C37" s="59"/>
      <c r="D37" s="60"/>
      <c r="E37" s="17"/>
      <c r="F37" s="28">
        <v>2</v>
      </c>
      <c r="G37" s="22"/>
      <c r="H37" s="2"/>
    </row>
    <row r="38" spans="1:8" s="10" customFormat="1" ht="58.5" customHeight="1" x14ac:dyDescent="0.25">
      <c r="A38" s="2">
        <v>8</v>
      </c>
      <c r="B38" s="52" t="s">
        <v>64</v>
      </c>
      <c r="C38" s="53"/>
      <c r="D38" s="54"/>
      <c r="E38" s="17">
        <v>2</v>
      </c>
      <c r="F38" s="21">
        <f>IF(F39&gt;2,"2",F39)</f>
        <v>2</v>
      </c>
      <c r="G38" s="22"/>
      <c r="H38" s="2"/>
    </row>
    <row r="39" spans="1:8" s="10" customFormat="1" ht="70.5" customHeight="1" x14ac:dyDescent="0.25">
      <c r="A39" s="2"/>
      <c r="B39" s="58" t="s">
        <v>39</v>
      </c>
      <c r="C39" s="59"/>
      <c r="D39" s="60"/>
      <c r="E39" s="17"/>
      <c r="F39" s="28">
        <v>2</v>
      </c>
      <c r="G39" s="22"/>
      <c r="H39" s="2"/>
    </row>
    <row r="40" spans="1:8" s="10" customFormat="1" ht="90" customHeight="1" x14ac:dyDescent="0.25">
      <c r="A40" s="2">
        <v>9</v>
      </c>
      <c r="B40" s="70" t="s">
        <v>106</v>
      </c>
      <c r="C40" s="70"/>
      <c r="D40" s="70"/>
      <c r="E40" s="17">
        <v>5</v>
      </c>
      <c r="F40" s="21">
        <f>IF(F41&gt;5,"5",F41)</f>
        <v>5</v>
      </c>
      <c r="G40" s="22"/>
      <c r="H40" s="2"/>
    </row>
    <row r="41" spans="1:8" s="10" customFormat="1" ht="171" customHeight="1" x14ac:dyDescent="0.25">
      <c r="A41" s="2"/>
      <c r="B41" s="58" t="s">
        <v>79</v>
      </c>
      <c r="C41" s="59"/>
      <c r="D41" s="60"/>
      <c r="E41" s="17"/>
      <c r="F41" s="28">
        <v>5</v>
      </c>
      <c r="G41" s="22"/>
      <c r="H41" s="2"/>
    </row>
    <row r="42" spans="1:8" s="10" customFormat="1" ht="55.5" customHeight="1" x14ac:dyDescent="0.25">
      <c r="A42" s="2">
        <v>10</v>
      </c>
      <c r="B42" s="52" t="s">
        <v>69</v>
      </c>
      <c r="C42" s="53"/>
      <c r="D42" s="54"/>
      <c r="E42" s="17">
        <v>5</v>
      </c>
      <c r="F42" s="21">
        <f>ROUND(IF((F43+F44)&gt;5,"5",(F43+F44)),1)</f>
        <v>1</v>
      </c>
      <c r="G42" s="22"/>
      <c r="H42" s="2"/>
    </row>
    <row r="43" spans="1:8" s="10" customFormat="1" ht="108" customHeight="1" x14ac:dyDescent="0.25">
      <c r="A43" s="2" t="s">
        <v>70</v>
      </c>
      <c r="B43" s="58" t="s">
        <v>68</v>
      </c>
      <c r="C43" s="59"/>
      <c r="D43" s="60"/>
      <c r="E43" s="17"/>
      <c r="F43" s="28">
        <v>1</v>
      </c>
      <c r="G43" s="22"/>
      <c r="H43" s="2"/>
    </row>
    <row r="44" spans="1:8" s="10" customFormat="1" ht="73.5" customHeight="1" x14ac:dyDescent="0.25">
      <c r="A44" s="2" t="s">
        <v>71</v>
      </c>
      <c r="B44" s="58" t="s">
        <v>72</v>
      </c>
      <c r="C44" s="59"/>
      <c r="D44" s="60"/>
      <c r="E44" s="17"/>
      <c r="F44" s="28">
        <v>0</v>
      </c>
      <c r="G44" s="22"/>
      <c r="H44" s="2"/>
    </row>
    <row r="45" spans="1:8" s="10" customFormat="1" ht="154.5" customHeight="1" x14ac:dyDescent="0.25">
      <c r="A45" s="42" t="s">
        <v>104</v>
      </c>
      <c r="B45" s="74" t="s">
        <v>105</v>
      </c>
      <c r="C45" s="75"/>
      <c r="D45" s="76"/>
      <c r="E45" s="41">
        <v>3</v>
      </c>
      <c r="F45" s="21">
        <f>IF(F46&gt;3,"3",F46)</f>
        <v>0</v>
      </c>
      <c r="G45" s="22"/>
      <c r="H45" s="2"/>
    </row>
    <row r="46" spans="1:8" s="10" customFormat="1" ht="127.5" customHeight="1" x14ac:dyDescent="0.25">
      <c r="A46" s="39"/>
      <c r="B46" s="58" t="s">
        <v>107</v>
      </c>
      <c r="C46" s="59"/>
      <c r="D46" s="60"/>
      <c r="E46" s="40"/>
      <c r="F46" s="28">
        <v>0</v>
      </c>
      <c r="G46" s="22"/>
      <c r="H46" s="2"/>
    </row>
    <row r="47" spans="1:8" s="43" customFormat="1" ht="38.25" customHeight="1" x14ac:dyDescent="0.25">
      <c r="A47" s="46" t="s">
        <v>2</v>
      </c>
      <c r="B47" s="52" t="s">
        <v>83</v>
      </c>
      <c r="C47" s="53"/>
      <c r="D47" s="54"/>
      <c r="E47" s="17">
        <v>60</v>
      </c>
      <c r="F47" s="28">
        <f>SUM(F48:F64)</f>
        <v>60</v>
      </c>
      <c r="G47" s="22"/>
      <c r="H47" s="46"/>
    </row>
    <row r="48" spans="1:8" s="10" customFormat="1" ht="53.25" customHeight="1" x14ac:dyDescent="0.25">
      <c r="A48" s="2">
        <v>11</v>
      </c>
      <c r="B48" s="52" t="s">
        <v>84</v>
      </c>
      <c r="C48" s="53"/>
      <c r="D48" s="54"/>
      <c r="E48" s="17">
        <v>15</v>
      </c>
      <c r="F48" s="2"/>
      <c r="G48" s="29"/>
      <c r="H48" s="2"/>
    </row>
    <row r="49" spans="1:8" s="10" customFormat="1" ht="24" customHeight="1" x14ac:dyDescent="0.25">
      <c r="A49" s="2"/>
      <c r="B49" s="71" t="s">
        <v>85</v>
      </c>
      <c r="C49" s="72"/>
      <c r="D49" s="73"/>
      <c r="E49" s="34">
        <v>15</v>
      </c>
      <c r="F49" s="2">
        <v>15</v>
      </c>
      <c r="G49" s="29"/>
      <c r="H49" s="2"/>
    </row>
    <row r="50" spans="1:8" s="10" customFormat="1" ht="36" customHeight="1" x14ac:dyDescent="0.25">
      <c r="A50" s="2"/>
      <c r="B50" s="71" t="s">
        <v>86</v>
      </c>
      <c r="C50" s="72"/>
      <c r="D50" s="73"/>
      <c r="E50" s="34">
        <v>10</v>
      </c>
      <c r="F50" s="2"/>
      <c r="G50" s="29"/>
      <c r="H50" s="2"/>
    </row>
    <row r="51" spans="1:8" s="10" customFormat="1" ht="36" customHeight="1" x14ac:dyDescent="0.25">
      <c r="A51" s="2"/>
      <c r="B51" s="71" t="s">
        <v>87</v>
      </c>
      <c r="C51" s="72"/>
      <c r="D51" s="73"/>
      <c r="E51" s="34">
        <v>5</v>
      </c>
      <c r="F51" s="2"/>
      <c r="G51" s="29"/>
      <c r="H51" s="2"/>
    </row>
    <row r="52" spans="1:8" s="10" customFormat="1" ht="25.5" customHeight="1" x14ac:dyDescent="0.25">
      <c r="A52" s="2"/>
      <c r="B52" s="71" t="s">
        <v>88</v>
      </c>
      <c r="C52" s="72"/>
      <c r="D52" s="73"/>
      <c r="E52" s="34">
        <v>0</v>
      </c>
      <c r="F52" s="2"/>
      <c r="G52" s="29"/>
      <c r="H52" s="2"/>
    </row>
    <row r="53" spans="1:8" s="10" customFormat="1" ht="50.25" customHeight="1" x14ac:dyDescent="0.25">
      <c r="A53" s="2">
        <v>12</v>
      </c>
      <c r="B53" s="52" t="s">
        <v>93</v>
      </c>
      <c r="C53" s="53"/>
      <c r="D53" s="54"/>
      <c r="E53" s="17">
        <v>15</v>
      </c>
      <c r="F53" s="2"/>
      <c r="G53" s="29"/>
      <c r="H53" s="2"/>
    </row>
    <row r="54" spans="1:8" s="10" customFormat="1" ht="32.25" customHeight="1" x14ac:dyDescent="0.25">
      <c r="A54" s="2"/>
      <c r="B54" s="71" t="s">
        <v>89</v>
      </c>
      <c r="C54" s="72"/>
      <c r="D54" s="73"/>
      <c r="E54" s="34">
        <v>15</v>
      </c>
      <c r="F54" s="2">
        <v>15</v>
      </c>
      <c r="G54" s="29"/>
      <c r="H54" s="2"/>
    </row>
    <row r="55" spans="1:8" s="10" customFormat="1" ht="32.25" customHeight="1" x14ac:dyDescent="0.25">
      <c r="A55" s="2"/>
      <c r="B55" s="71" t="s">
        <v>90</v>
      </c>
      <c r="C55" s="72"/>
      <c r="D55" s="73"/>
      <c r="E55" s="34">
        <v>10</v>
      </c>
      <c r="F55" s="2"/>
      <c r="G55" s="29"/>
      <c r="H55" s="2"/>
    </row>
    <row r="56" spans="1:8" s="10" customFormat="1" ht="32.25" customHeight="1" x14ac:dyDescent="0.25">
      <c r="A56" s="2"/>
      <c r="B56" s="71" t="s">
        <v>91</v>
      </c>
      <c r="C56" s="72"/>
      <c r="D56" s="73"/>
      <c r="E56" s="34">
        <v>5</v>
      </c>
      <c r="F56" s="2"/>
      <c r="G56" s="29"/>
      <c r="H56" s="2"/>
    </row>
    <row r="57" spans="1:8" s="10" customFormat="1" ht="32.25" customHeight="1" x14ac:dyDescent="0.25">
      <c r="A57" s="2"/>
      <c r="B57" s="71" t="s">
        <v>92</v>
      </c>
      <c r="C57" s="72"/>
      <c r="D57" s="73"/>
      <c r="E57" s="34">
        <v>0</v>
      </c>
      <c r="F57" s="2"/>
      <c r="G57" s="29"/>
      <c r="H57" s="2"/>
    </row>
    <row r="58" spans="1:8" s="10" customFormat="1" ht="52.5" customHeight="1" x14ac:dyDescent="0.25">
      <c r="A58" s="2">
        <v>13</v>
      </c>
      <c r="B58" s="52" t="s">
        <v>103</v>
      </c>
      <c r="C58" s="53"/>
      <c r="D58" s="54"/>
      <c r="E58" s="17">
        <v>30</v>
      </c>
      <c r="F58" s="2"/>
      <c r="G58" s="29"/>
      <c r="H58" s="2"/>
    </row>
    <row r="59" spans="1:8" s="10" customFormat="1" ht="52.5" customHeight="1" x14ac:dyDescent="0.25">
      <c r="A59" s="2"/>
      <c r="B59" s="71" t="s">
        <v>94</v>
      </c>
      <c r="C59" s="72"/>
      <c r="D59" s="73"/>
      <c r="E59" s="34">
        <v>30</v>
      </c>
      <c r="F59" s="2">
        <v>30</v>
      </c>
      <c r="G59" s="29"/>
      <c r="H59" s="2"/>
    </row>
    <row r="60" spans="1:8" s="10" customFormat="1" ht="50.25" customHeight="1" x14ac:dyDescent="0.25">
      <c r="A60" s="2"/>
      <c r="B60" s="71" t="s">
        <v>95</v>
      </c>
      <c r="C60" s="72"/>
      <c r="D60" s="73"/>
      <c r="E60" s="34">
        <v>25</v>
      </c>
      <c r="F60" s="2"/>
      <c r="G60" s="29"/>
      <c r="H60" s="2"/>
    </row>
    <row r="61" spans="1:8" s="10" customFormat="1" ht="50.25" customHeight="1" x14ac:dyDescent="0.25">
      <c r="A61" s="2"/>
      <c r="B61" s="71" t="s">
        <v>96</v>
      </c>
      <c r="C61" s="72"/>
      <c r="D61" s="73"/>
      <c r="E61" s="34">
        <v>20</v>
      </c>
      <c r="F61" s="2"/>
      <c r="G61" s="29"/>
      <c r="H61" s="2"/>
    </row>
    <row r="62" spans="1:8" s="10" customFormat="1" ht="50.25" customHeight="1" x14ac:dyDescent="0.25">
      <c r="A62" s="2"/>
      <c r="B62" s="71" t="s">
        <v>97</v>
      </c>
      <c r="C62" s="72"/>
      <c r="D62" s="73"/>
      <c r="E62" s="34">
        <v>15</v>
      </c>
      <c r="F62" s="2"/>
      <c r="G62" s="29"/>
      <c r="H62" s="2"/>
    </row>
    <row r="63" spans="1:8" s="10" customFormat="1" ht="50.25" customHeight="1" x14ac:dyDescent="0.25">
      <c r="A63" s="2"/>
      <c r="B63" s="71" t="s">
        <v>98</v>
      </c>
      <c r="C63" s="72"/>
      <c r="D63" s="73"/>
      <c r="E63" s="34">
        <v>10</v>
      </c>
      <c r="F63" s="2"/>
      <c r="G63" s="29"/>
      <c r="H63" s="2"/>
    </row>
    <row r="64" spans="1:8" s="10" customFormat="1" ht="37.5" customHeight="1" x14ac:dyDescent="0.25">
      <c r="A64" s="2"/>
      <c r="B64" s="71" t="s">
        <v>99</v>
      </c>
      <c r="C64" s="72"/>
      <c r="D64" s="73"/>
      <c r="E64" s="34">
        <v>0</v>
      </c>
      <c r="F64" s="2"/>
      <c r="G64" s="29"/>
      <c r="H64" s="2"/>
    </row>
    <row r="65" spans="1:8" s="43" customFormat="1" ht="26.25" customHeight="1" x14ac:dyDescent="0.25">
      <c r="A65" s="46"/>
      <c r="B65" s="80" t="s">
        <v>3</v>
      </c>
      <c r="C65" s="81"/>
      <c r="D65" s="82"/>
      <c r="E65" s="19">
        <f>E13+E31+E47</f>
        <v>100</v>
      </c>
      <c r="F65" s="35">
        <f>F13+F31+F47</f>
        <v>93</v>
      </c>
      <c r="G65" s="35"/>
      <c r="H65" s="37"/>
    </row>
    <row r="66" spans="1:8" ht="27" customHeight="1" x14ac:dyDescent="0.25">
      <c r="A66" s="23"/>
      <c r="B66" s="89" t="s">
        <v>100</v>
      </c>
      <c r="C66" s="90"/>
      <c r="D66" s="91"/>
      <c r="E66" s="32"/>
      <c r="F66" s="36"/>
      <c r="G66" s="38"/>
      <c r="H66" s="36"/>
    </row>
    <row r="67" spans="1:8" ht="50.25" customHeight="1" x14ac:dyDescent="0.25">
      <c r="A67" s="23"/>
      <c r="B67" s="80" t="s">
        <v>101</v>
      </c>
      <c r="C67" s="81"/>
      <c r="D67" s="82"/>
      <c r="E67" s="19">
        <f>E65-E66</f>
        <v>100</v>
      </c>
      <c r="F67" s="35">
        <f>ROUND(F65-F66,1)</f>
        <v>93</v>
      </c>
      <c r="G67" s="35"/>
      <c r="H67" s="37"/>
    </row>
    <row r="68" spans="1:8" ht="18" customHeight="1" x14ac:dyDescent="0.25">
      <c r="A68" s="24"/>
      <c r="B68" s="25"/>
      <c r="C68" s="25"/>
      <c r="D68" s="25"/>
      <c r="E68" s="24"/>
      <c r="F68" s="24"/>
      <c r="G68" s="24"/>
      <c r="H68" s="24"/>
    </row>
    <row r="69" spans="1:8" ht="18" customHeight="1" x14ac:dyDescent="0.25">
      <c r="A69" s="24"/>
      <c r="B69" s="25"/>
      <c r="C69" s="25"/>
      <c r="D69" s="25"/>
      <c r="E69" s="24"/>
      <c r="F69" s="24"/>
      <c r="G69" s="24"/>
      <c r="H69" s="24"/>
    </row>
    <row r="70" spans="1:8" ht="18" customHeight="1" x14ac:dyDescent="0.25">
      <c r="A70" s="24"/>
      <c r="B70" s="25"/>
      <c r="C70" s="25"/>
      <c r="D70" s="25"/>
      <c r="E70" s="24"/>
      <c r="F70" s="24"/>
      <c r="G70" s="24"/>
      <c r="H70" s="24"/>
    </row>
    <row r="71" spans="1:8" ht="18" customHeight="1" x14ac:dyDescent="0.25">
      <c r="A71" s="24"/>
      <c r="B71" s="25"/>
      <c r="C71" s="25"/>
      <c r="D71" s="25"/>
      <c r="E71" s="24"/>
      <c r="F71" s="24"/>
      <c r="G71" s="24"/>
      <c r="H71" s="24"/>
    </row>
    <row r="72" spans="1:8" ht="18" customHeight="1" x14ac:dyDescent="0.25">
      <c r="A72" s="24"/>
      <c r="B72" s="25"/>
      <c r="C72" s="25"/>
      <c r="D72" s="25"/>
      <c r="E72" s="24"/>
      <c r="F72" s="24"/>
      <c r="G72" s="24"/>
      <c r="H72" s="24"/>
    </row>
    <row r="73" spans="1:8" ht="18" customHeight="1" x14ac:dyDescent="0.25">
      <c r="A73" s="24"/>
      <c r="B73" s="25"/>
      <c r="C73" s="25"/>
      <c r="D73" s="25"/>
      <c r="E73" s="24"/>
      <c r="F73" s="24"/>
      <c r="G73" s="24"/>
      <c r="H73" s="24"/>
    </row>
    <row r="74" spans="1:8" ht="29.25" customHeight="1" x14ac:dyDescent="0.25">
      <c r="B74" s="92" t="s">
        <v>18</v>
      </c>
      <c r="C74" s="92"/>
      <c r="D74" s="92"/>
    </row>
    <row r="75" spans="1:8" s="1" customFormat="1" ht="32.25" customHeight="1" x14ac:dyDescent="0.25">
      <c r="A75" s="93" t="s">
        <v>8</v>
      </c>
      <c r="B75" s="94"/>
      <c r="C75" s="95"/>
      <c r="D75" s="98" t="s">
        <v>55</v>
      </c>
      <c r="E75" s="100" t="s">
        <v>56</v>
      </c>
      <c r="F75" s="100"/>
      <c r="G75" s="101" t="s">
        <v>59</v>
      </c>
      <c r="H75" s="102"/>
    </row>
    <row r="76" spans="1:8" s="1" customFormat="1" ht="63" x14ac:dyDescent="0.25">
      <c r="A76" s="96"/>
      <c r="B76" s="83"/>
      <c r="C76" s="97"/>
      <c r="D76" s="99"/>
      <c r="E76" s="44" t="s">
        <v>57</v>
      </c>
      <c r="F76" s="44" t="s">
        <v>58</v>
      </c>
      <c r="G76" s="44" t="s">
        <v>60</v>
      </c>
      <c r="H76" s="44" t="s">
        <v>61</v>
      </c>
    </row>
    <row r="77" spans="1:8" ht="38.25" customHeight="1" x14ac:dyDescent="0.25">
      <c r="A77" s="77" t="s">
        <v>4</v>
      </c>
      <c r="B77" s="78"/>
      <c r="C77" s="79"/>
      <c r="D77" s="2" t="s">
        <v>52</v>
      </c>
      <c r="E77" s="16">
        <f>IF(AND(90&lt;=F67,F67&lt;100),F67,"")</f>
        <v>93</v>
      </c>
      <c r="F77" s="16" t="str">
        <f>IF(AND(90&lt;=G67,G67&lt;=100),G67,"")</f>
        <v/>
      </c>
      <c r="G77" s="27" t="str">
        <f t="shared" ref="G77:H80" si="0">IF(ISNUMBER(E77)=TRUE,"X","")</f>
        <v>X</v>
      </c>
      <c r="H77" s="27" t="str">
        <f t="shared" si="0"/>
        <v/>
      </c>
    </row>
    <row r="78" spans="1:8" ht="48.75" customHeight="1" x14ac:dyDescent="0.25">
      <c r="A78" s="77" t="s">
        <v>10</v>
      </c>
      <c r="B78" s="78"/>
      <c r="C78" s="79"/>
      <c r="D78" s="2" t="s">
        <v>53</v>
      </c>
      <c r="E78" s="16" t="str">
        <f>IF(AND(75&lt;=F67,F67&lt;90),F67,"")</f>
        <v/>
      </c>
      <c r="F78" s="16" t="str">
        <f>IF(AND(75&lt;=G67,G67&lt;90),G67,"")</f>
        <v/>
      </c>
      <c r="G78" s="27" t="str">
        <f t="shared" si="0"/>
        <v/>
      </c>
      <c r="H78" s="27" t="str">
        <f t="shared" si="0"/>
        <v/>
      </c>
    </row>
    <row r="79" spans="1:8" ht="50.25" customHeight="1" x14ac:dyDescent="0.25">
      <c r="A79" s="77" t="s">
        <v>5</v>
      </c>
      <c r="B79" s="78"/>
      <c r="C79" s="79"/>
      <c r="D79" s="2" t="s">
        <v>54</v>
      </c>
      <c r="E79" s="16" t="str">
        <f>IF(AND(50&lt;=F67,F67&lt;75),F67,"")</f>
        <v/>
      </c>
      <c r="F79" s="16" t="str">
        <f>IF(AND(50&lt;=G67,G67&lt;75),G67,"")</f>
        <v/>
      </c>
      <c r="G79" s="27" t="str">
        <f t="shared" si="0"/>
        <v/>
      </c>
      <c r="H79" s="27" t="str">
        <f t="shared" si="0"/>
        <v/>
      </c>
    </row>
    <row r="80" spans="1:8" ht="37.5" customHeight="1" x14ac:dyDescent="0.25">
      <c r="A80" s="77" t="s">
        <v>7</v>
      </c>
      <c r="B80" s="78"/>
      <c r="C80" s="79"/>
      <c r="D80" s="2" t="s">
        <v>6</v>
      </c>
      <c r="E80" s="16" t="str">
        <f>IF(AND(0&lt;F67,F67&lt;50),F67,"")</f>
        <v/>
      </c>
      <c r="F80" s="16" t="str">
        <f>IF(AND(0&lt;G67,G67&lt;50),G67,"")</f>
        <v/>
      </c>
      <c r="G80" s="27" t="str">
        <f t="shared" si="0"/>
        <v/>
      </c>
      <c r="H80" s="27" t="str">
        <f t="shared" si="0"/>
        <v/>
      </c>
    </row>
    <row r="82" spans="2:8" s="5" customFormat="1" ht="20.25" customHeight="1" x14ac:dyDescent="0.25">
      <c r="B82" s="6"/>
      <c r="D82" s="88" t="s">
        <v>113</v>
      </c>
      <c r="E82" s="88"/>
      <c r="F82" s="88"/>
      <c r="G82" s="88"/>
      <c r="H82" s="88"/>
    </row>
    <row r="83" spans="2:8" s="43" customFormat="1" ht="35.25" customHeight="1" x14ac:dyDescent="0.25">
      <c r="D83" s="49" t="s">
        <v>9</v>
      </c>
      <c r="E83" s="49"/>
      <c r="F83" s="49"/>
      <c r="G83" s="49"/>
      <c r="H83" s="49"/>
    </row>
    <row r="84" spans="2:8" x14ac:dyDescent="0.25">
      <c r="D84" s="12"/>
      <c r="E84" s="12"/>
      <c r="F84" s="12"/>
      <c r="G84" s="12"/>
      <c r="H84" s="12"/>
    </row>
    <row r="87" spans="2:8" x14ac:dyDescent="0.25">
      <c r="E87" s="48" t="s">
        <v>112</v>
      </c>
      <c r="F87" s="48"/>
      <c r="G87" s="48"/>
    </row>
    <row r="88" spans="2:8" ht="25.15" customHeight="1" x14ac:dyDescent="0.25">
      <c r="B88" s="83" t="s">
        <v>20</v>
      </c>
      <c r="C88" s="83"/>
      <c r="D88" s="83"/>
      <c r="E88" s="83"/>
      <c r="F88" s="83"/>
      <c r="G88" s="83"/>
      <c r="H88" s="83"/>
    </row>
    <row r="89" spans="2:8" ht="106.9" customHeight="1" x14ac:dyDescent="0.25">
      <c r="B89" s="84" t="s">
        <v>21</v>
      </c>
      <c r="C89" s="85"/>
      <c r="D89" s="85"/>
      <c r="E89" s="85"/>
      <c r="F89" s="85"/>
      <c r="G89" s="85"/>
      <c r="H89" s="86"/>
    </row>
    <row r="90" spans="2:8" ht="25.15" customHeight="1" x14ac:dyDescent="0.25">
      <c r="B90" s="13"/>
      <c r="D90" s="87" t="s">
        <v>113</v>
      </c>
      <c r="E90" s="87"/>
      <c r="F90" s="87"/>
      <c r="G90" s="87"/>
      <c r="H90" s="87"/>
    </row>
    <row r="91" spans="2:8" ht="21" customHeight="1" x14ac:dyDescent="0.25">
      <c r="B91" s="11"/>
      <c r="D91" s="50" t="s">
        <v>40</v>
      </c>
      <c r="E91" s="50"/>
      <c r="F91" s="50"/>
      <c r="G91" s="50"/>
      <c r="H91" s="50"/>
    </row>
  </sheetData>
  <sheetProtection formatCells="0" formatColumns="0" formatRows="0" insertColumns="0" insertRows="0" insertHyperlinks="0" deleteColumns="0" deleteRows="0" selectLockedCells="1" sort="0" autoFilter="0" pivotTables="0"/>
  <autoFilter ref="A11:H67" xr:uid="{00000000-0009-0000-0000-000000000000}">
    <filterColumn colId="1" showButton="0"/>
    <filterColumn colId="2" showButton="0"/>
  </autoFilter>
  <mergeCells count="81">
    <mergeCell ref="D91:H91"/>
    <mergeCell ref="B59:D59"/>
    <mergeCell ref="D83:H83"/>
    <mergeCell ref="B88:H88"/>
    <mergeCell ref="B89:H89"/>
    <mergeCell ref="D90:H90"/>
    <mergeCell ref="A80:C80"/>
    <mergeCell ref="D82:H82"/>
    <mergeCell ref="B66:D66"/>
    <mergeCell ref="B67:D67"/>
    <mergeCell ref="B74:D74"/>
    <mergeCell ref="A75:C76"/>
    <mergeCell ref="D75:D76"/>
    <mergeCell ref="E75:F75"/>
    <mergeCell ref="G75:H75"/>
    <mergeCell ref="A77:C77"/>
    <mergeCell ref="B46:D46"/>
    <mergeCell ref="A79:C79"/>
    <mergeCell ref="B65:D65"/>
    <mergeCell ref="B54:D54"/>
    <mergeCell ref="B55:D55"/>
    <mergeCell ref="B56:D56"/>
    <mergeCell ref="B57:D57"/>
    <mergeCell ref="B58:D58"/>
    <mergeCell ref="B60:D60"/>
    <mergeCell ref="B61:D61"/>
    <mergeCell ref="B62:D62"/>
    <mergeCell ref="B63:D63"/>
    <mergeCell ref="B64:D64"/>
    <mergeCell ref="A78:C78"/>
    <mergeCell ref="B49:D49"/>
    <mergeCell ref="B50:D50"/>
    <mergeCell ref="B41:D41"/>
    <mergeCell ref="B42:D42"/>
    <mergeCell ref="B43:D43"/>
    <mergeCell ref="B44:D44"/>
    <mergeCell ref="B45:D45"/>
    <mergeCell ref="B48:D48"/>
    <mergeCell ref="B47:D47"/>
    <mergeCell ref="B51:D51"/>
    <mergeCell ref="B52:D52"/>
    <mergeCell ref="B53:D53"/>
    <mergeCell ref="B36:D36"/>
    <mergeCell ref="B37:D37"/>
    <mergeCell ref="B38:D38"/>
    <mergeCell ref="B39:D39"/>
    <mergeCell ref="B40:D40"/>
    <mergeCell ref="B20:D20"/>
    <mergeCell ref="B33:D33"/>
    <mergeCell ref="B22:D22"/>
    <mergeCell ref="B23:D23"/>
    <mergeCell ref="B24:D24"/>
    <mergeCell ref="B25:D25"/>
    <mergeCell ref="B26:D26"/>
    <mergeCell ref="B27:D27"/>
    <mergeCell ref="B28:D28"/>
    <mergeCell ref="B29:D29"/>
    <mergeCell ref="B30:D30"/>
    <mergeCell ref="B31:D31"/>
    <mergeCell ref="B32:D32"/>
    <mergeCell ref="B15:D15"/>
    <mergeCell ref="B16:D16"/>
    <mergeCell ref="B17:D17"/>
    <mergeCell ref="B18:D18"/>
    <mergeCell ref="B19:D19"/>
    <mergeCell ref="B10:C10"/>
    <mergeCell ref="E87:G87"/>
    <mergeCell ref="B8:H8"/>
    <mergeCell ref="A2:C2"/>
    <mergeCell ref="D2:H2"/>
    <mergeCell ref="A3:B3"/>
    <mergeCell ref="A5:H5"/>
    <mergeCell ref="B7:H7"/>
    <mergeCell ref="B34:D34"/>
    <mergeCell ref="B35:D35"/>
    <mergeCell ref="B21:D21"/>
    <mergeCell ref="B9:H9"/>
    <mergeCell ref="B11:D11"/>
    <mergeCell ref="B12:D12"/>
    <mergeCell ref="B13:D13"/>
    <mergeCell ref="B14:D14"/>
  </mergeCells>
  <printOptions horizontalCentered="1"/>
  <pageMargins left="0.31496062992125984" right="0.31496062992125984" top="0.43307086614173229" bottom="0.39370078740157483" header="0.11811023622047245" footer="0.15748031496062992"/>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1A2 -VCQL </vt:lpstr>
      <vt:lpstr>'Mẫu 1A2 -VCQL '!Print_Area</vt:lpstr>
      <vt:lpstr>'Mẫu 1A2 -VCQL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PC</cp:lastModifiedBy>
  <cp:lastPrinted>2026-06-17T05:47:18Z</cp:lastPrinted>
  <dcterms:created xsi:type="dcterms:W3CDTF">2018-08-07T00:58:29Z</dcterms:created>
  <dcterms:modified xsi:type="dcterms:W3CDTF">2026-06-17T05:47:35Z</dcterms:modified>
</cp:coreProperties>
</file>